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di.supatman\Downloads\"/>
    </mc:Choice>
  </mc:AlternateContent>
  <xr:revisionPtr revIDLastSave="0" documentId="13_ncr:1_{1D5B0E3D-0A89-40A4-BCF2-450F33CCF5A3}" xr6:coauthVersionLast="41" xr6:coauthVersionMax="43" xr10:uidLastSave="{00000000-0000-0000-0000-000000000000}"/>
  <bookViews>
    <workbookView xWindow="-108" yWindow="-108" windowWidth="23256" windowHeight="12576" tabRatio="716" firstSheet="3" activeTab="5" xr2:uid="{00000000-000D-0000-FFFF-FFFF00000000}"/>
  </bookViews>
  <sheets>
    <sheet name="MP Summary" sheetId="67" state="hidden" r:id="rId1"/>
    <sheet name="Sheet2" sheetId="25" state="hidden" r:id="rId2"/>
    <sheet name="Hour" sheetId="26" state="hidden" r:id="rId3"/>
    <sheet name="Upload" sheetId="91" r:id="rId4"/>
    <sheet name="Report " sheetId="87" r:id="rId5"/>
    <sheet name="Report detail" sheetId="90" r:id="rId6"/>
    <sheet name="SuM All" sheetId="14" r:id="rId7"/>
    <sheet name="Volume" sheetId="22" state="hidden" r:id="rId8"/>
    <sheet name="Kemanan" sheetId="4" r:id="rId9"/>
    <sheet name="Lingkungan" sheetId="77" r:id="rId10"/>
    <sheet name="Pem Or" sheetId="79" r:id="rId11"/>
    <sheet name="SenBud" sheetId="81" r:id="rId12"/>
    <sheet name="Sar Pra Sar" sheetId="82" r:id="rId13"/>
    <sheet name="PKK" sheetId="83" r:id="rId14"/>
    <sheet name="Hum Kom" sheetId="84" r:id="rId15"/>
    <sheet name="Sekretariat" sheetId="85" r:id="rId16"/>
    <sheet name="SCRY detail" sheetId="88" r:id="rId17"/>
    <sheet name="IPL " sheetId="89" r:id="rId18"/>
    <sheet name="Production (2)" sheetId="69" state="hidden" r:id="rId19"/>
    <sheet name="Logistics (2)" sheetId="70" state="hidden" r:id="rId20"/>
    <sheet name="Summary Sirius" sheetId="68" state="hidden" r:id="rId21"/>
    <sheet name="Jobload" sheetId="66" state="hidden" r:id="rId22"/>
    <sheet name="Support allocation" sheetId="21" state="hidden" r:id="rId23"/>
    <sheet name="HC" sheetId="10" state="hidden" r:id="rId24"/>
    <sheet name="Tools Jun" sheetId="42" state="hidden" r:id="rId25"/>
    <sheet name="Tools Jul" sheetId="49" state="hidden" r:id="rId26"/>
    <sheet name="Repair" sheetId="58" state="hidden" r:id="rId27"/>
    <sheet name="Reclass Subcont" sheetId="20" state="hidden" r:id="rId28"/>
  </sheets>
  <externalReferences>
    <externalReference r:id="rId29"/>
    <externalReference r:id="rId30"/>
    <externalReference r:id="rId31"/>
    <externalReference r:id="rId32"/>
  </externalReferences>
  <definedNames>
    <definedName name="_xlnm._FilterDatabase" localSheetId="2" hidden="1">Hour!$A$1:$L$2182</definedName>
    <definedName name="_xlnm._FilterDatabase" localSheetId="25" hidden="1">'Tools Jul'!$A$1:$Q$210</definedName>
    <definedName name="_xlnm._FilterDatabase" localSheetId="24" hidden="1">'Tools Jun'!$A$1:$R$46</definedName>
    <definedName name="ABCAmbition">'[1]0a. Config'!$I$5:$I$7</definedName>
    <definedName name="ACore">'[1]0a. Config'!$I$5</definedName>
    <definedName name="BFlex">'[1]0a. Config'!$I$6</definedName>
    <definedName name="CBuy">'[1]0a. Config'!$I$7</definedName>
    <definedName name="Character">[2]Sheet6!$A$7:$A$9</definedName>
    <definedName name="Competencies">[2]Sheet6!$A$2:$A$4</definedName>
    <definedName name="Core">[2]Sheet6!$A$12:$A$13</definedName>
    <definedName name="CoreNonCoreCriteria">'[1]0a. Config'!$H$5:$H$6</definedName>
    <definedName name="Country">[3]CELLS!$A$4:$A$31</definedName>
    <definedName name="CurrentSourcing">'[1]0a. Config'!$P$5:$P$6</definedName>
    <definedName name="DataRange" localSheetId="14">#REF!</definedName>
    <definedName name="DataRange" localSheetId="9">#REF!</definedName>
    <definedName name="DataRange" localSheetId="19">#REF!</definedName>
    <definedName name="DataRange" localSheetId="10">#REF!</definedName>
    <definedName name="DataRange" localSheetId="13">#REF!</definedName>
    <definedName name="DataRange" localSheetId="18">#REF!</definedName>
    <definedName name="DataRange" localSheetId="4">#REF!</definedName>
    <definedName name="DataRange" localSheetId="12">#REF!</definedName>
    <definedName name="DataRange" localSheetId="15">#REF!</definedName>
    <definedName name="DataRange" localSheetId="11">#REF!</definedName>
    <definedName name="DataRange">#REF!</definedName>
    <definedName name="EditDate" localSheetId="14">#REF!</definedName>
    <definedName name="EditDate" localSheetId="9">#REF!</definedName>
    <definedName name="EditDate" localSheetId="19">#REF!</definedName>
    <definedName name="EditDate" localSheetId="10">#REF!</definedName>
    <definedName name="EditDate" localSheetId="13">#REF!</definedName>
    <definedName name="EditDate" localSheetId="18">#REF!</definedName>
    <definedName name="EditDate" localSheetId="4">#REF!</definedName>
    <definedName name="EditDate" localSheetId="12">#REF!</definedName>
    <definedName name="EditDate" localSheetId="15">#REF!</definedName>
    <definedName name="EditDate" localSheetId="11">#REF!</definedName>
    <definedName name="EditDate">#REF!</definedName>
    <definedName name="EditorInitials" localSheetId="14">#REF!</definedName>
    <definedName name="EditorInitials" localSheetId="9">#REF!</definedName>
    <definedName name="EditorInitials" localSheetId="19">#REF!</definedName>
    <definedName name="EditorInitials" localSheetId="10">#REF!</definedName>
    <definedName name="EditorInitials" localSheetId="13">#REF!</definedName>
    <definedName name="EditorInitials" localSheetId="18">#REF!</definedName>
    <definedName name="EditorInitials" localSheetId="4">#REF!</definedName>
    <definedName name="EditorInitials" localSheetId="12">#REF!</definedName>
    <definedName name="EditorInitials" localSheetId="15">#REF!</definedName>
    <definedName name="EditorInitials" localSheetId="11">#REF!</definedName>
    <definedName name="EditorInitials">#REF!</definedName>
    <definedName name="ETOStandard">'[1]0a. Config'!$M$5:$M$6</definedName>
    <definedName name="Green" localSheetId="14">#REF!</definedName>
    <definedName name="Green" localSheetId="9">#REF!</definedName>
    <definedName name="Green" localSheetId="19">#REF!</definedName>
    <definedName name="Green" localSheetId="10">#REF!</definedName>
    <definedName name="Green" localSheetId="13">#REF!</definedName>
    <definedName name="Green" localSheetId="18">#REF!</definedName>
    <definedName name="Green" localSheetId="4">#REF!</definedName>
    <definedName name="Green" localSheetId="12">#REF!</definedName>
    <definedName name="Green" localSheetId="15">#REF!</definedName>
    <definedName name="Green" localSheetId="11">#REF!</definedName>
    <definedName name="Green">#REF!</definedName>
    <definedName name="Level">'[1]0a. Config'!$J$5:$J$9</definedName>
    <definedName name="List" localSheetId="14">#REF!</definedName>
    <definedName name="List" localSheetId="9">#REF!</definedName>
    <definedName name="List" localSheetId="19">#REF!</definedName>
    <definedName name="List" localSheetId="10">#REF!</definedName>
    <definedName name="List" localSheetId="13">#REF!</definedName>
    <definedName name="List" localSheetId="18">#REF!</definedName>
    <definedName name="List" localSheetId="4">#REF!</definedName>
    <definedName name="List" localSheetId="12">#REF!</definedName>
    <definedName name="List" localSheetId="15">#REF!</definedName>
    <definedName name="List" localSheetId="11">#REF!</definedName>
    <definedName name="List">#REF!</definedName>
    <definedName name="OrderOverallStatus" localSheetId="14">#REF!</definedName>
    <definedName name="OrderOverallStatus" localSheetId="9">#REF!</definedName>
    <definedName name="OrderOverallStatus" localSheetId="19">#REF!</definedName>
    <definedName name="OrderOverallStatus" localSheetId="10">#REF!</definedName>
    <definedName name="OrderOverallStatus" localSheetId="13">#REF!</definedName>
    <definedName name="OrderOverallStatus" localSheetId="18">#REF!</definedName>
    <definedName name="OrderOverallStatus" localSheetId="4">#REF!</definedName>
    <definedName name="OrderOverallStatus" localSheetId="12">#REF!</definedName>
    <definedName name="OrderOverallStatus" localSheetId="15">#REF!</definedName>
    <definedName name="OrderOverallStatus" localSheetId="11">#REF!</definedName>
    <definedName name="OrderOverallStatus">#REF!</definedName>
    <definedName name="Process" localSheetId="14">#REF!</definedName>
    <definedName name="Process" localSheetId="9">#REF!</definedName>
    <definedName name="Process" localSheetId="19">#REF!</definedName>
    <definedName name="Process" localSheetId="10">#REF!</definedName>
    <definedName name="Process" localSheetId="13">#REF!</definedName>
    <definedName name="Process" localSheetId="18">#REF!</definedName>
    <definedName name="Process" localSheetId="4">#REF!</definedName>
    <definedName name="Process" localSheetId="12">#REF!</definedName>
    <definedName name="Process" localSheetId="15">#REF!</definedName>
    <definedName name="Process" localSheetId="11">#REF!</definedName>
    <definedName name="Process">#REF!</definedName>
  </definedNames>
  <calcPr calcId="191029"/>
  <pivotCaches>
    <pivotCache cacheId="12" r:id="rId33"/>
    <pivotCache cacheId="13" r:id="rId3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" i="87" l="1"/>
  <c r="L16" i="85"/>
  <c r="L15" i="85"/>
  <c r="L14" i="85"/>
  <c r="L13" i="85"/>
  <c r="L12" i="85"/>
  <c r="L11" i="85"/>
  <c r="L10" i="85"/>
  <c r="L9" i="85"/>
  <c r="L8" i="85"/>
  <c r="L7" i="85"/>
  <c r="L6" i="85"/>
  <c r="L5" i="85"/>
  <c r="L4" i="85"/>
  <c r="J4" i="79"/>
  <c r="J19" i="79"/>
  <c r="J18" i="79"/>
  <c r="J17" i="79"/>
  <c r="J20" i="79" s="1"/>
  <c r="H6" i="87"/>
  <c r="L17" i="77"/>
  <c r="L16" i="77"/>
  <c r="L15" i="77"/>
  <c r="L14" i="77"/>
  <c r="L13" i="77"/>
  <c r="L12" i="77"/>
  <c r="L11" i="77"/>
  <c r="L10" i="77"/>
  <c r="L9" i="77"/>
  <c r="L8" i="77"/>
  <c r="L7" i="77"/>
  <c r="L6" i="77"/>
  <c r="L22" i="77" s="1"/>
  <c r="L5" i="77"/>
  <c r="L4" i="77"/>
  <c r="E5" i="87"/>
  <c r="L20" i="4"/>
  <c r="L19" i="4"/>
  <c r="L18" i="4"/>
  <c r="L17" i="4"/>
  <c r="L16" i="4"/>
  <c r="L15" i="4"/>
  <c r="L14" i="4"/>
  <c r="L13" i="4"/>
  <c r="L22" i="4" s="1"/>
  <c r="H5" i="87" s="1"/>
  <c r="L12" i="4"/>
  <c r="L11" i="4"/>
  <c r="L10" i="4"/>
  <c r="L9" i="4"/>
  <c r="L5" i="4"/>
  <c r="L8" i="4"/>
  <c r="L7" i="4"/>
  <c r="L6" i="4"/>
  <c r="L4" i="4"/>
  <c r="K9" i="85"/>
  <c r="K6" i="85"/>
  <c r="K21" i="85"/>
  <c r="G13" i="87" s="1"/>
  <c r="G10" i="87"/>
  <c r="K14" i="82"/>
  <c r="G8" i="87"/>
  <c r="I14" i="81"/>
  <c r="I13" i="81"/>
  <c r="I12" i="81"/>
  <c r="I11" i="81"/>
  <c r="I10" i="81"/>
  <c r="I9" i="81"/>
  <c r="I8" i="81"/>
  <c r="I15" i="81"/>
  <c r="I19" i="79"/>
  <c r="I18" i="79"/>
  <c r="I17" i="79"/>
  <c r="I20" i="79"/>
  <c r="G7" i="87" s="1"/>
  <c r="K22" i="77"/>
  <c r="G6" i="87" s="1"/>
  <c r="K17" i="4"/>
  <c r="K16" i="4"/>
  <c r="K9" i="4"/>
  <c r="K22" i="4"/>
  <c r="G5" i="87" s="1"/>
  <c r="C16" i="87"/>
  <c r="E13" i="87"/>
  <c r="C18" i="87"/>
  <c r="C5" i="87"/>
  <c r="L21" i="85" l="1"/>
  <c r="D14" i="85"/>
  <c r="G14" i="85"/>
  <c r="F14" i="85"/>
  <c r="F11" i="14"/>
  <c r="E11" i="14"/>
  <c r="E10" i="14"/>
  <c r="G9" i="14"/>
  <c r="F9" i="14"/>
  <c r="E9" i="14"/>
  <c r="E14" i="82"/>
  <c r="F14" i="82"/>
  <c r="I4" i="84"/>
  <c r="G4" i="81"/>
  <c r="G6" i="81"/>
  <c r="G11" i="79"/>
  <c r="I19" i="4" l="1"/>
  <c r="E14" i="85"/>
  <c r="H16" i="4"/>
  <c r="G16" i="4"/>
  <c r="F16" i="4"/>
  <c r="E16" i="4"/>
  <c r="H9" i="77"/>
  <c r="G9" i="77"/>
  <c r="F9" i="77"/>
  <c r="E9" i="77"/>
  <c r="H13" i="85"/>
  <c r="H14" i="85"/>
  <c r="F12" i="84"/>
  <c r="E12" i="84"/>
  <c r="F11" i="84"/>
  <c r="F13" i="84" s="1"/>
  <c r="E11" i="84"/>
  <c r="E13" i="84" s="1"/>
  <c r="G5" i="83"/>
  <c r="G4" i="83"/>
  <c r="E5" i="81"/>
  <c r="G10" i="77"/>
  <c r="F10" i="77"/>
  <c r="E10" i="77"/>
  <c r="H13" i="4"/>
  <c r="H12" i="4"/>
  <c r="H11" i="4"/>
  <c r="H5" i="4"/>
  <c r="D8" i="4"/>
  <c r="D6" i="4"/>
  <c r="E44" i="90" l="1"/>
  <c r="F44" i="90"/>
  <c r="G44" i="90" l="1"/>
  <c r="F8" i="89"/>
  <c r="F6" i="89"/>
  <c r="F5" i="89"/>
  <c r="F4" i="89"/>
  <c r="F3" i="89"/>
  <c r="G15" i="14"/>
  <c r="F15" i="14"/>
  <c r="E15" i="14"/>
  <c r="E13" i="85"/>
  <c r="E10" i="85"/>
  <c r="E9" i="85"/>
  <c r="E8" i="85"/>
  <c r="E7" i="85"/>
  <c r="E6" i="85"/>
  <c r="E5" i="85"/>
  <c r="E4" i="85"/>
  <c r="G6" i="89"/>
  <c r="G5" i="89"/>
  <c r="G4" i="89"/>
  <c r="G3" i="89"/>
  <c r="G7" i="89"/>
  <c r="H7" i="89"/>
  <c r="C8" i="89"/>
  <c r="G8" i="89" s="1"/>
  <c r="D6" i="89"/>
  <c r="E6" i="89" s="1"/>
  <c r="H6" i="89" s="1"/>
  <c r="D5" i="89"/>
  <c r="E5" i="89" s="1"/>
  <c r="H5" i="89" s="1"/>
  <c r="D4" i="89"/>
  <c r="E4" i="89" s="1"/>
  <c r="H4" i="89" s="1"/>
  <c r="D3" i="89"/>
  <c r="D8" i="89" s="1"/>
  <c r="D13" i="85"/>
  <c r="D9" i="85"/>
  <c r="D6" i="85"/>
  <c r="D5" i="85"/>
  <c r="E5" i="79"/>
  <c r="E4" i="79"/>
  <c r="D9" i="77"/>
  <c r="D5" i="77"/>
  <c r="D16" i="4"/>
  <c r="E12" i="4"/>
  <c r="E10" i="4"/>
  <c r="E17" i="4"/>
  <c r="G17" i="4"/>
  <c r="F17" i="4"/>
  <c r="H17" i="4"/>
  <c r="D9" i="4"/>
  <c r="E9" i="4"/>
  <c r="F9" i="4" s="1"/>
  <c r="G9" i="4" s="1"/>
  <c r="F13" i="4"/>
  <c r="G11" i="4"/>
  <c r="F11" i="4"/>
  <c r="E11" i="4"/>
  <c r="F13" i="88"/>
  <c r="F4" i="4"/>
  <c r="G4" i="4" s="1"/>
  <c r="F11" i="88"/>
  <c r="I15" i="14" l="1"/>
  <c r="E3" i="89"/>
  <c r="H15" i="4"/>
  <c r="H9" i="4"/>
  <c r="I20" i="4"/>
  <c r="G10" i="4"/>
  <c r="F8" i="14"/>
  <c r="E5" i="4"/>
  <c r="F5" i="4" s="1"/>
  <c r="G5" i="4" s="1"/>
  <c r="G3" i="88"/>
  <c r="G4" i="85"/>
  <c r="F4" i="85"/>
  <c r="F13" i="85"/>
  <c r="F10" i="85"/>
  <c r="F9" i="85"/>
  <c r="F8" i="85"/>
  <c r="F7" i="85"/>
  <c r="F6" i="85"/>
  <c r="F5" i="85"/>
  <c r="E21" i="85"/>
  <c r="F8" i="4"/>
  <c r="F7" i="4"/>
  <c r="G7" i="4" s="1"/>
  <c r="E4" i="4"/>
  <c r="G4" i="77"/>
  <c r="F6" i="4"/>
  <c r="E8" i="4"/>
  <c r="E7" i="4"/>
  <c r="E6" i="4"/>
  <c r="H10" i="77"/>
  <c r="G5" i="77"/>
  <c r="F4" i="77"/>
  <c r="E7" i="77"/>
  <c r="E5" i="77"/>
  <c r="E4" i="77"/>
  <c r="F7" i="77"/>
  <c r="F5" i="77"/>
  <c r="F14" i="88"/>
  <c r="H15" i="88"/>
  <c r="I15" i="88" s="1"/>
  <c r="H12" i="88"/>
  <c r="I12" i="88" s="1"/>
  <c r="H10" i="88"/>
  <c r="I10" i="88" s="1"/>
  <c r="H9" i="88"/>
  <c r="I9" i="88" s="1"/>
  <c r="I8" i="88"/>
  <c r="H8" i="88"/>
  <c r="H7" i="88"/>
  <c r="I7" i="88" s="1"/>
  <c r="H6" i="88"/>
  <c r="I6" i="88" s="1"/>
  <c r="H5" i="88"/>
  <c r="I5" i="88" s="1"/>
  <c r="I4" i="88"/>
  <c r="H4" i="88"/>
  <c r="E12" i="14" l="1"/>
  <c r="I12" i="14" s="1"/>
  <c r="H3" i="89"/>
  <c r="E8" i="89"/>
  <c r="F21" i="85"/>
  <c r="F12" i="14" s="1"/>
  <c r="E22" i="77"/>
  <c r="E5" i="14" s="1"/>
  <c r="I5" i="14" s="1"/>
  <c r="F22" i="77"/>
  <c r="F5" i="14" s="1"/>
  <c r="F10" i="4"/>
  <c r="H11" i="85"/>
  <c r="G10" i="85"/>
  <c r="H10" i="85" s="1"/>
  <c r="G9" i="85"/>
  <c r="H9" i="85" s="1"/>
  <c r="G8" i="85"/>
  <c r="H8" i="85" s="1"/>
  <c r="H7" i="82"/>
  <c r="E9" i="89" l="1"/>
  <c r="H8" i="89"/>
  <c r="E16" i="87"/>
  <c r="F16" i="87"/>
  <c r="F10" i="87"/>
  <c r="G14" i="87"/>
  <c r="G18" i="87" s="1"/>
  <c r="F7" i="87"/>
  <c r="F13" i="87"/>
  <c r="F12" i="87"/>
  <c r="F11" i="87"/>
  <c r="F9" i="87"/>
  <c r="F8" i="87"/>
  <c r="F6" i="87"/>
  <c r="F5" i="87"/>
  <c r="F14" i="87" l="1"/>
  <c r="F18" i="87" s="1"/>
  <c r="D11" i="87"/>
  <c r="D9" i="87"/>
  <c r="C9" i="87"/>
  <c r="H9" i="87" s="1"/>
  <c r="G13" i="85" l="1"/>
  <c r="G6" i="85" l="1"/>
  <c r="H6" i="85" s="1"/>
  <c r="G7" i="85"/>
  <c r="H7" i="85" s="1"/>
  <c r="G20" i="85"/>
  <c r="G19" i="85"/>
  <c r="G18" i="85"/>
  <c r="G17" i="85"/>
  <c r="D21" i="85"/>
  <c r="I21" i="85"/>
  <c r="G5" i="85"/>
  <c r="H5" i="85" s="1"/>
  <c r="G12" i="84"/>
  <c r="G11" i="84"/>
  <c r="D13" i="84"/>
  <c r="I10" i="84"/>
  <c r="I13" i="84" s="1"/>
  <c r="H7" i="84"/>
  <c r="H5" i="84"/>
  <c r="H13" i="84" s="1"/>
  <c r="E13" i="83"/>
  <c r="E12" i="83"/>
  <c r="E11" i="83"/>
  <c r="E10" i="83"/>
  <c r="D14" i="83"/>
  <c r="F9" i="83"/>
  <c r="G8" i="83"/>
  <c r="G14" i="83" s="1"/>
  <c r="F7" i="83"/>
  <c r="D14" i="82"/>
  <c r="G13" i="82"/>
  <c r="G12" i="82"/>
  <c r="G11" i="82"/>
  <c r="H10" i="82"/>
  <c r="I9" i="82"/>
  <c r="G14" i="82" l="1"/>
  <c r="C10" i="87" s="1"/>
  <c r="G21" i="85"/>
  <c r="G12" i="14" s="1"/>
  <c r="I14" i="82"/>
  <c r="H4" i="85"/>
  <c r="H21" i="85" s="1"/>
  <c r="D22" i="85" s="1"/>
  <c r="F14" i="83"/>
  <c r="D15" i="83" s="1"/>
  <c r="H14" i="82"/>
  <c r="E14" i="81"/>
  <c r="E13" i="81"/>
  <c r="E12" i="81"/>
  <c r="E11" i="81"/>
  <c r="E10" i="81"/>
  <c r="D15" i="81"/>
  <c r="E8" i="81"/>
  <c r="F8" i="81" s="1"/>
  <c r="G7" i="81"/>
  <c r="G15" i="81" s="1"/>
  <c r="F5" i="81"/>
  <c r="D20" i="79"/>
  <c r="F5" i="79"/>
  <c r="F4" i="79"/>
  <c r="E19" i="79"/>
  <c r="E18" i="79"/>
  <c r="E17" i="79"/>
  <c r="F16" i="79"/>
  <c r="F14" i="79"/>
  <c r="G13" i="79"/>
  <c r="D15" i="82" l="1"/>
  <c r="I9" i="14"/>
  <c r="C13" i="87"/>
  <c r="F14" i="4"/>
  <c r="F22" i="4" s="1"/>
  <c r="F4" i="14" s="1"/>
  <c r="E14" i="4"/>
  <c r="E22" i="4" s="1"/>
  <c r="E4" i="14" s="1"/>
  <c r="I4" i="14" s="1"/>
  <c r="D13" i="87"/>
  <c r="H12" i="14"/>
  <c r="G13" i="84"/>
  <c r="E14" i="83"/>
  <c r="E9" i="81"/>
  <c r="F9" i="81" s="1"/>
  <c r="F15" i="79"/>
  <c r="D14" i="84" l="1"/>
  <c r="G11" i="14"/>
  <c r="I10" i="14"/>
  <c r="C11" i="87"/>
  <c r="I11" i="14"/>
  <c r="C12" i="87"/>
  <c r="G12" i="79"/>
  <c r="G20" i="79" s="1"/>
  <c r="F12" i="79"/>
  <c r="F20" i="79" s="1"/>
  <c r="F15" i="81"/>
  <c r="E15" i="81"/>
  <c r="D16" i="81" s="1"/>
  <c r="E20" i="79"/>
  <c r="E6" i="14" s="1"/>
  <c r="I6" i="14" s="1"/>
  <c r="D21" i="79" l="1"/>
  <c r="G6" i="14"/>
  <c r="F6" i="14"/>
  <c r="G10" i="14"/>
  <c r="F10" i="14"/>
  <c r="C8" i="87"/>
  <c r="E7" i="14"/>
  <c r="I7" i="14" s="1"/>
  <c r="D8" i="87"/>
  <c r="H7" i="14"/>
  <c r="C7" i="87"/>
  <c r="H5" i="77"/>
  <c r="D22" i="77"/>
  <c r="G21" i="77"/>
  <c r="G20" i="77"/>
  <c r="G19" i="77"/>
  <c r="G18" i="77"/>
  <c r="G17" i="77"/>
  <c r="G7" i="77"/>
  <c r="H7" i="77" s="1"/>
  <c r="H4" i="77"/>
  <c r="H10" i="4"/>
  <c r="H4" i="4"/>
  <c r="G6" i="4"/>
  <c r="H6" i="4" s="1"/>
  <c r="G21" i="4"/>
  <c r="G18" i="4"/>
  <c r="G14" i="4"/>
  <c r="H14" i="4" s="1"/>
  <c r="G8" i="4"/>
  <c r="H8" i="4" s="1"/>
  <c r="H7" i="4"/>
  <c r="I13" i="14" l="1"/>
  <c r="J13" i="14" s="1"/>
  <c r="F7" i="14"/>
  <c r="F13" i="14" s="1"/>
  <c r="F18" i="14" s="1"/>
  <c r="G7" i="14"/>
  <c r="I22" i="77"/>
  <c r="H22" i="77"/>
  <c r="I22" i="4"/>
  <c r="H22" i="4"/>
  <c r="G22" i="77"/>
  <c r="G5" i="14" s="1"/>
  <c r="D22" i="4"/>
  <c r="D23" i="77" l="1"/>
  <c r="D23" i="4"/>
  <c r="C6" i="87"/>
  <c r="H10" i="14"/>
  <c r="G22" i="4"/>
  <c r="G4" i="14" s="1"/>
  <c r="C21" i="70"/>
  <c r="D19" i="70"/>
  <c r="D16" i="70"/>
  <c r="D13" i="70"/>
  <c r="K13" i="70" s="1"/>
  <c r="D12" i="70"/>
  <c r="B12" i="70"/>
  <c r="D11" i="70"/>
  <c r="J11" i="70" s="1"/>
  <c r="L10" i="70"/>
  <c r="K10" i="70"/>
  <c r="H10" i="70"/>
  <c r="G10" i="70"/>
  <c r="F10" i="70"/>
  <c r="D10" i="70"/>
  <c r="M10" i="70" s="1"/>
  <c r="D9" i="70"/>
  <c r="G8" i="70"/>
  <c r="D8" i="70"/>
  <c r="H8" i="70" s="1"/>
  <c r="G7" i="70"/>
  <c r="D7" i="70"/>
  <c r="B7" i="70"/>
  <c r="D6" i="70"/>
  <c r="B6" i="70"/>
  <c r="G5" i="70"/>
  <c r="D5" i="70"/>
  <c r="B5" i="70"/>
  <c r="D4" i="70"/>
  <c r="D14" i="70" s="1"/>
  <c r="B4" i="70"/>
  <c r="C22" i="69"/>
  <c r="E25" i="69"/>
  <c r="E24" i="69" s="1"/>
  <c r="D25" i="69"/>
  <c r="C25" i="69"/>
  <c r="D24" i="69"/>
  <c r="C28" i="69"/>
  <c r="E20" i="69"/>
  <c r="D20" i="69"/>
  <c r="E19" i="69"/>
  <c r="D19" i="69"/>
  <c r="H19" i="69" s="1"/>
  <c r="E18" i="69"/>
  <c r="D18" i="69"/>
  <c r="P18" i="69" s="1"/>
  <c r="E17" i="69"/>
  <c r="G17" i="69" s="1"/>
  <c r="H17" i="69" s="1"/>
  <c r="I17" i="69" s="1"/>
  <c r="J17" i="69" s="1"/>
  <c r="K17" i="69" s="1"/>
  <c r="L17" i="69" s="1"/>
  <c r="M17" i="69" s="1"/>
  <c r="N17" i="69" s="1"/>
  <c r="O17" i="69" s="1"/>
  <c r="P17" i="69" s="1"/>
  <c r="Q17" i="69" s="1"/>
  <c r="D17" i="69"/>
  <c r="E16" i="69"/>
  <c r="D16" i="69"/>
  <c r="P16" i="69" s="1"/>
  <c r="E15" i="69"/>
  <c r="D15" i="69"/>
  <c r="K15" i="69" s="1"/>
  <c r="E14" i="69"/>
  <c r="D14" i="69"/>
  <c r="D13" i="69"/>
  <c r="K13" i="69" s="1"/>
  <c r="E12" i="69"/>
  <c r="D12" i="69"/>
  <c r="D11" i="69"/>
  <c r="I11" i="69" s="1"/>
  <c r="E10" i="69"/>
  <c r="D10" i="69"/>
  <c r="G10" i="69" s="1"/>
  <c r="E9" i="69"/>
  <c r="D9" i="69"/>
  <c r="Q9" i="69" s="1"/>
  <c r="E8" i="69"/>
  <c r="D8" i="69"/>
  <c r="G8" i="69" s="1"/>
  <c r="H8" i="69" s="1"/>
  <c r="E7" i="69"/>
  <c r="D7" i="69"/>
  <c r="E6" i="69"/>
  <c r="D6" i="69"/>
  <c r="E5" i="69"/>
  <c r="D5" i="69"/>
  <c r="E4" i="69"/>
  <c r="D4" i="69"/>
  <c r="H5" i="14" l="1"/>
  <c r="D6" i="87"/>
  <c r="E6" i="87"/>
  <c r="H4" i="14"/>
  <c r="D5" i="87"/>
  <c r="I18" i="14"/>
  <c r="G4" i="70"/>
  <c r="G6" i="70"/>
  <c r="J10" i="70"/>
  <c r="G11" i="70"/>
  <c r="G12" i="70"/>
  <c r="D21" i="70"/>
  <c r="G5" i="69"/>
  <c r="F8" i="69"/>
  <c r="K11" i="70"/>
  <c r="F17" i="69"/>
  <c r="M18" i="69"/>
  <c r="G4" i="69"/>
  <c r="N9" i="69"/>
  <c r="G7" i="69"/>
  <c r="F20" i="69"/>
  <c r="J11" i="69"/>
  <c r="F5" i="69"/>
  <c r="F9" i="69"/>
  <c r="F10" i="69"/>
  <c r="H13" i="70"/>
  <c r="L13" i="70"/>
  <c r="H11" i="70"/>
  <c r="L11" i="70"/>
  <c r="H12" i="70"/>
  <c r="I13" i="70"/>
  <c r="M13" i="70"/>
  <c r="I11" i="70"/>
  <c r="M11" i="70"/>
  <c r="J13" i="70"/>
  <c r="H9" i="70"/>
  <c r="H4" i="70"/>
  <c r="H5" i="70"/>
  <c r="H6" i="70"/>
  <c r="H7" i="70"/>
  <c r="G9" i="70"/>
  <c r="I10" i="70"/>
  <c r="S10" i="70" s="1"/>
  <c r="G13" i="70"/>
  <c r="Q16" i="69"/>
  <c r="F4" i="69"/>
  <c r="F7" i="69"/>
  <c r="G9" i="69"/>
  <c r="O9" i="69"/>
  <c r="K11" i="69"/>
  <c r="I18" i="69"/>
  <c r="F6" i="69"/>
  <c r="J9" i="69"/>
  <c r="I16" i="69"/>
  <c r="D22" i="69"/>
  <c r="D28" i="69" s="1"/>
  <c r="G6" i="69"/>
  <c r="K9" i="69"/>
  <c r="G11" i="69"/>
  <c r="M16" i="69"/>
  <c r="Q18" i="69"/>
  <c r="R8" i="69"/>
  <c r="S8" i="69" s="1"/>
  <c r="H15" i="69"/>
  <c r="L15" i="69"/>
  <c r="H9" i="69"/>
  <c r="L9" i="69"/>
  <c r="P9" i="69"/>
  <c r="H11" i="69"/>
  <c r="L11" i="69"/>
  <c r="I13" i="69"/>
  <c r="F14" i="69"/>
  <c r="I15" i="69"/>
  <c r="F16" i="69"/>
  <c r="J16" i="69"/>
  <c r="N16" i="69"/>
  <c r="R17" i="69"/>
  <c r="S17" i="69" s="1"/>
  <c r="F18" i="69"/>
  <c r="G18" i="69" s="1"/>
  <c r="J18" i="69"/>
  <c r="N18" i="69"/>
  <c r="F19" i="69"/>
  <c r="G20" i="69"/>
  <c r="F24" i="69"/>
  <c r="H4" i="69"/>
  <c r="H5" i="69"/>
  <c r="H6" i="69"/>
  <c r="H7" i="69"/>
  <c r="I9" i="69"/>
  <c r="M9" i="69"/>
  <c r="F12" i="69"/>
  <c r="J13" i="69"/>
  <c r="G14" i="69"/>
  <c r="F15" i="69"/>
  <c r="J15" i="69"/>
  <c r="G16" i="69"/>
  <c r="K16" i="69"/>
  <c r="O16" i="69"/>
  <c r="K18" i="69"/>
  <c r="O18" i="69"/>
  <c r="G19" i="69"/>
  <c r="R19" i="69" s="1"/>
  <c r="S19" i="69" s="1"/>
  <c r="F25" i="69"/>
  <c r="H13" i="69"/>
  <c r="L13" i="69"/>
  <c r="G12" i="69"/>
  <c r="G13" i="69"/>
  <c r="H14" i="69"/>
  <c r="G15" i="69"/>
  <c r="H16" i="69"/>
  <c r="L16" i="69"/>
  <c r="H18" i="69"/>
  <c r="L18" i="69"/>
  <c r="E14" i="87" l="1"/>
  <c r="E18" i="87" s="1"/>
  <c r="H14" i="87"/>
  <c r="C14" i="87"/>
  <c r="G14" i="70"/>
  <c r="R9" i="69"/>
  <c r="S9" i="69" s="1"/>
  <c r="H14" i="70"/>
  <c r="R16" i="69"/>
  <c r="S16" i="69" s="1"/>
  <c r="G22" i="69"/>
  <c r="R18" i="69"/>
  <c r="S18" i="69" s="1"/>
  <c r="R15" i="69"/>
  <c r="S15" i="69" s="1"/>
  <c r="H16" i="87" l="1"/>
  <c r="D14" i="87"/>
  <c r="D16" i="87"/>
  <c r="Q29" i="68"/>
  <c r="Q27" i="68"/>
  <c r="Q23" i="68"/>
  <c r="P8" i="68"/>
  <c r="P10" i="68"/>
  <c r="P11" i="68"/>
  <c r="P12" i="68"/>
  <c r="P13" i="68"/>
  <c r="P15" i="68"/>
  <c r="P19" i="68"/>
  <c r="P21" i="68"/>
  <c r="P24" i="68"/>
  <c r="P25" i="68"/>
  <c r="P26" i="68"/>
  <c r="P30" i="68"/>
  <c r="N8" i="68"/>
  <c r="O8" i="68"/>
  <c r="N10" i="68"/>
  <c r="O10" i="68"/>
  <c r="N11" i="68"/>
  <c r="O11" i="68"/>
  <c r="N12" i="68"/>
  <c r="O12" i="68"/>
  <c r="N13" i="68"/>
  <c r="O13" i="68"/>
  <c r="N15" i="68"/>
  <c r="O15" i="68"/>
  <c r="N19" i="68"/>
  <c r="O19" i="68"/>
  <c r="N21" i="68"/>
  <c r="O21" i="68"/>
  <c r="N24" i="68"/>
  <c r="O24" i="68"/>
  <c r="N25" i="68"/>
  <c r="O25" i="68"/>
  <c r="N26" i="68"/>
  <c r="O26" i="68"/>
  <c r="N30" i="68"/>
  <c r="O30" i="68"/>
  <c r="H8" i="68"/>
  <c r="I8" i="68"/>
  <c r="J8" i="68"/>
  <c r="K8" i="68"/>
  <c r="L8" i="68"/>
  <c r="M8" i="68"/>
  <c r="M10" i="68"/>
  <c r="L11" i="68"/>
  <c r="M11" i="68"/>
  <c r="M12" i="68"/>
  <c r="L13" i="68"/>
  <c r="M13" i="68"/>
  <c r="L15" i="68"/>
  <c r="M15" i="68"/>
  <c r="H19" i="68"/>
  <c r="I19" i="68"/>
  <c r="J19" i="68"/>
  <c r="K19" i="68"/>
  <c r="L19" i="68"/>
  <c r="M19" i="68"/>
  <c r="M21" i="68"/>
  <c r="M24" i="68"/>
  <c r="M25" i="68"/>
  <c r="M26" i="68"/>
  <c r="M30" i="68"/>
  <c r="C30" i="68"/>
  <c r="D30" i="68" s="1"/>
  <c r="D25" i="68"/>
  <c r="D24" i="68"/>
  <c r="C26" i="68"/>
  <c r="D26" i="68" s="1"/>
  <c r="D19" i="68"/>
  <c r="D17" i="68"/>
  <c r="D16" i="68"/>
  <c r="D15" i="68"/>
  <c r="D13" i="68"/>
  <c r="D12" i="68"/>
  <c r="D11" i="68"/>
  <c r="D10" i="68"/>
  <c r="D9" i="68"/>
  <c r="D8" i="68"/>
  <c r="D7" i="68"/>
  <c r="D6" i="68"/>
  <c r="D5" i="68"/>
  <c r="D4" i="68"/>
  <c r="C21" i="68"/>
  <c r="D21" i="68" s="1"/>
  <c r="C20" i="68"/>
  <c r="D20" i="68" s="1"/>
  <c r="C18" i="68"/>
  <c r="D18" i="68" s="1"/>
  <c r="C14" i="68"/>
  <c r="AO43" i="67"/>
  <c r="AK43" i="67"/>
  <c r="AG43" i="67"/>
  <c r="AO42" i="67"/>
  <c r="AN42" i="67"/>
  <c r="AM42" i="67"/>
  <c r="AL42" i="67"/>
  <c r="AK42" i="67"/>
  <c r="AJ42" i="67"/>
  <c r="AI42" i="67"/>
  <c r="AH42" i="67"/>
  <c r="AG42" i="67"/>
  <c r="AF42" i="67"/>
  <c r="AO41" i="67"/>
  <c r="AN41" i="67"/>
  <c r="AM41" i="67"/>
  <c r="AL41" i="67"/>
  <c r="AK41" i="67"/>
  <c r="AJ41" i="67"/>
  <c r="AI41" i="67"/>
  <c r="AH41" i="67"/>
  <c r="AG41" i="67"/>
  <c r="AF41" i="67"/>
  <c r="AO37" i="67"/>
  <c r="AN37" i="67"/>
  <c r="AM37" i="67"/>
  <c r="AL37" i="67"/>
  <c r="AK37" i="67"/>
  <c r="AJ37" i="67"/>
  <c r="AI37" i="67"/>
  <c r="AH37" i="67"/>
  <c r="AG37" i="67"/>
  <c r="AF37" i="67"/>
  <c r="AO33" i="67"/>
  <c r="AN33" i="67"/>
  <c r="AN43" i="67" s="1"/>
  <c r="AM33" i="67"/>
  <c r="AM43" i="67" s="1"/>
  <c r="AL33" i="67"/>
  <c r="AL43" i="67" s="1"/>
  <c r="AK33" i="67"/>
  <c r="AJ33" i="67"/>
  <c r="AJ43" i="67" s="1"/>
  <c r="AI33" i="67"/>
  <c r="AI43" i="67" s="1"/>
  <c r="AH33" i="67"/>
  <c r="AH43" i="67" s="1"/>
  <c r="AG33" i="67"/>
  <c r="AF33" i="67"/>
  <c r="AF43" i="67" s="1"/>
  <c r="AE42" i="67"/>
  <c r="AE41" i="67"/>
  <c r="AE37" i="67"/>
  <c r="AE33" i="67"/>
  <c r="AE43" i="67" s="1"/>
  <c r="AC40" i="67"/>
  <c r="AB40" i="67"/>
  <c r="AA40" i="67"/>
  <c r="Z40" i="67"/>
  <c r="Y40" i="67"/>
  <c r="X40" i="67"/>
  <c r="W40" i="67"/>
  <c r="V40" i="67"/>
  <c r="U40" i="67"/>
  <c r="T40" i="67"/>
  <c r="AC39" i="67"/>
  <c r="AB39" i="67"/>
  <c r="AA39" i="67"/>
  <c r="Z39" i="67"/>
  <c r="Y39" i="67"/>
  <c r="X39" i="67"/>
  <c r="W39" i="67"/>
  <c r="V39" i="67"/>
  <c r="U39" i="67"/>
  <c r="T39" i="67"/>
  <c r="AC38" i="67"/>
  <c r="AB38" i="67"/>
  <c r="AA38" i="67"/>
  <c r="Z38" i="67"/>
  <c r="Y38" i="67"/>
  <c r="X38" i="67"/>
  <c r="W38" i="67"/>
  <c r="V38" i="67"/>
  <c r="U38" i="67"/>
  <c r="T38" i="67"/>
  <c r="AC36" i="67"/>
  <c r="AB36" i="67"/>
  <c r="AA36" i="67"/>
  <c r="Z36" i="67"/>
  <c r="Y36" i="67"/>
  <c r="X36" i="67"/>
  <c r="W36" i="67"/>
  <c r="V36" i="67"/>
  <c r="U36" i="67"/>
  <c r="T36" i="67"/>
  <c r="AC32" i="67"/>
  <c r="AB32" i="67"/>
  <c r="AA32" i="67"/>
  <c r="Z32" i="67"/>
  <c r="Y32" i="67"/>
  <c r="X32" i="67"/>
  <c r="W32" i="67"/>
  <c r="V32" i="67"/>
  <c r="U32" i="67"/>
  <c r="T32" i="67"/>
  <c r="AC31" i="67"/>
  <c r="AB31" i="67"/>
  <c r="AA31" i="67"/>
  <c r="AA43" i="67" s="1"/>
  <c r="Z31" i="67"/>
  <c r="Z43" i="67" s="1"/>
  <c r="Y31" i="67"/>
  <c r="X31" i="67"/>
  <c r="W31" i="67"/>
  <c r="W43" i="67" s="1"/>
  <c r="V31" i="67"/>
  <c r="V43" i="67" s="1"/>
  <c r="U31" i="67"/>
  <c r="T31" i="67"/>
  <c r="S40" i="67"/>
  <c r="S39" i="67"/>
  <c r="S38" i="67"/>
  <c r="S36" i="67"/>
  <c r="S32" i="67"/>
  <c r="S43" i="67" s="1"/>
  <c r="S31" i="67"/>
  <c r="AM19" i="67"/>
  <c r="AI19" i="67"/>
  <c r="AO17" i="67"/>
  <c r="AN17" i="67"/>
  <c r="AM17" i="67"/>
  <c r="AL17" i="67"/>
  <c r="AK17" i="67"/>
  <c r="AJ17" i="67"/>
  <c r="AI17" i="67"/>
  <c r="AH17" i="67"/>
  <c r="AG17" i="67"/>
  <c r="AF17" i="67"/>
  <c r="AO9" i="67"/>
  <c r="AO19" i="67" s="1"/>
  <c r="AN9" i="67"/>
  <c r="AN19" i="67" s="1"/>
  <c r="AM9" i="67"/>
  <c r="AL9" i="67"/>
  <c r="AK9" i="67"/>
  <c r="AK19" i="67" s="1"/>
  <c r="AJ9" i="67"/>
  <c r="AJ19" i="67" s="1"/>
  <c r="AI9" i="67"/>
  <c r="AH9" i="67"/>
  <c r="AG9" i="67"/>
  <c r="AG19" i="67" s="1"/>
  <c r="AF9" i="67"/>
  <c r="AF19" i="67" s="1"/>
  <c r="AO5" i="67"/>
  <c r="AN5" i="67"/>
  <c r="AM5" i="67"/>
  <c r="AL5" i="67"/>
  <c r="AL19" i="67" s="1"/>
  <c r="AK5" i="67"/>
  <c r="AJ5" i="67"/>
  <c r="AI5" i="67"/>
  <c r="AH5" i="67"/>
  <c r="AH19" i="67" s="1"/>
  <c r="AG5" i="67"/>
  <c r="AF5" i="67"/>
  <c r="AE17" i="67"/>
  <c r="AE9" i="67"/>
  <c r="AE19" i="67" s="1"/>
  <c r="AE5" i="67"/>
  <c r="T19" i="67"/>
  <c r="S16" i="67"/>
  <c r="S15" i="67"/>
  <c r="S14" i="67"/>
  <c r="S13" i="67"/>
  <c r="S12" i="67"/>
  <c r="S8" i="67"/>
  <c r="S7" i="67"/>
  <c r="S6" i="67"/>
  <c r="S4" i="67"/>
  <c r="S3" i="67"/>
  <c r="S19" i="67" s="1"/>
  <c r="AC16" i="67"/>
  <c r="AB16" i="67"/>
  <c r="AA16" i="67"/>
  <c r="Z16" i="67"/>
  <c r="Y16" i="67"/>
  <c r="X16" i="67"/>
  <c r="W16" i="67"/>
  <c r="V16" i="67"/>
  <c r="U16" i="67"/>
  <c r="AC15" i="67"/>
  <c r="AB15" i="67"/>
  <c r="AA15" i="67"/>
  <c r="Z15" i="67"/>
  <c r="Y15" i="67"/>
  <c r="X15" i="67"/>
  <c r="W15" i="67"/>
  <c r="V15" i="67"/>
  <c r="U15" i="67"/>
  <c r="AC14" i="67"/>
  <c r="AB14" i="67"/>
  <c r="AA14" i="67"/>
  <c r="Z14" i="67"/>
  <c r="Y14" i="67"/>
  <c r="X14" i="67"/>
  <c r="W14" i="67"/>
  <c r="V14" i="67"/>
  <c r="U14" i="67"/>
  <c r="AC13" i="67"/>
  <c r="AB13" i="67"/>
  <c r="AA13" i="67"/>
  <c r="Z13" i="67"/>
  <c r="Y13" i="67"/>
  <c r="X13" i="67"/>
  <c r="W13" i="67"/>
  <c r="V13" i="67"/>
  <c r="U13" i="67"/>
  <c r="AC12" i="67"/>
  <c r="AB12" i="67"/>
  <c r="AA12" i="67"/>
  <c r="Z12" i="67"/>
  <c r="Y12" i="67"/>
  <c r="X12" i="67"/>
  <c r="W12" i="67"/>
  <c r="V12" i="67"/>
  <c r="U12" i="67"/>
  <c r="AC8" i="67"/>
  <c r="AB8" i="67"/>
  <c r="AA8" i="67"/>
  <c r="Z8" i="67"/>
  <c r="Y8" i="67"/>
  <c r="X8" i="67"/>
  <c r="W8" i="67"/>
  <c r="V8" i="67"/>
  <c r="U8" i="67"/>
  <c r="AC7" i="67"/>
  <c r="AB7" i="67"/>
  <c r="AA7" i="67"/>
  <c r="Z7" i="67"/>
  <c r="Y7" i="67"/>
  <c r="X7" i="67"/>
  <c r="W7" i="67"/>
  <c r="V7" i="67"/>
  <c r="U7" i="67"/>
  <c r="AC6" i="67"/>
  <c r="AB6" i="67"/>
  <c r="AB19" i="67" s="1"/>
  <c r="AA6" i="67"/>
  <c r="Z6" i="67"/>
  <c r="Y6" i="67"/>
  <c r="X6" i="67"/>
  <c r="X19" i="67" s="1"/>
  <c r="W6" i="67"/>
  <c r="V6" i="67"/>
  <c r="U6" i="67"/>
  <c r="AC4" i="67"/>
  <c r="AC19" i="67" s="1"/>
  <c r="AB4" i="67"/>
  <c r="AA4" i="67"/>
  <c r="Z4" i="67"/>
  <c r="Y4" i="67"/>
  <c r="Y19" i="67" s="1"/>
  <c r="X4" i="67"/>
  <c r="W4" i="67"/>
  <c r="V4" i="67"/>
  <c r="U4" i="67"/>
  <c r="U19" i="67" s="1"/>
  <c r="AC3" i="67"/>
  <c r="AB3" i="67"/>
  <c r="AA3" i="67"/>
  <c r="AA19" i="67" s="1"/>
  <c r="Z3" i="67"/>
  <c r="Z19" i="67" s="1"/>
  <c r="Y3" i="67"/>
  <c r="X3" i="67"/>
  <c r="W3" i="67"/>
  <c r="W19" i="67" s="1"/>
  <c r="V3" i="67"/>
  <c r="V19" i="67" s="1"/>
  <c r="U3" i="67"/>
  <c r="T16" i="67"/>
  <c r="T15" i="67"/>
  <c r="T14" i="67"/>
  <c r="T13" i="67"/>
  <c r="T12" i="67"/>
  <c r="T8" i="67"/>
  <c r="T7" i="67"/>
  <c r="T6" i="67"/>
  <c r="T4" i="67"/>
  <c r="T3" i="67"/>
  <c r="F81" i="67"/>
  <c r="F80" i="67"/>
  <c r="F71" i="67"/>
  <c r="F70" i="67"/>
  <c r="Q63" i="67"/>
  <c r="E59" i="67"/>
  <c r="F59" i="67" s="1"/>
  <c r="G59" i="67" s="1"/>
  <c r="H59" i="67" s="1"/>
  <c r="I59" i="67" s="1"/>
  <c r="J59" i="67" s="1"/>
  <c r="K59" i="67" s="1"/>
  <c r="L59" i="67" s="1"/>
  <c r="M59" i="67" s="1"/>
  <c r="N59" i="67" s="1"/>
  <c r="O59" i="67" s="1"/>
  <c r="E56" i="67"/>
  <c r="E45" i="67"/>
  <c r="O43" i="67"/>
  <c r="N43" i="67"/>
  <c r="M43" i="67"/>
  <c r="L43" i="67"/>
  <c r="K43" i="67"/>
  <c r="J43" i="67"/>
  <c r="I43" i="67"/>
  <c r="I45" i="67" s="1"/>
  <c r="H43" i="67"/>
  <c r="G43" i="67"/>
  <c r="F43" i="67"/>
  <c r="E43" i="67"/>
  <c r="F50" i="67" s="1"/>
  <c r="Q42" i="67"/>
  <c r="Q39" i="67"/>
  <c r="Q38" i="67"/>
  <c r="Q37" i="67"/>
  <c r="Q36" i="67"/>
  <c r="O34" i="67"/>
  <c r="N34" i="67"/>
  <c r="M34" i="67"/>
  <c r="L34" i="67"/>
  <c r="K34" i="67"/>
  <c r="J34" i="67"/>
  <c r="I34" i="67"/>
  <c r="H34" i="67"/>
  <c r="G34" i="67"/>
  <c r="F34" i="67"/>
  <c r="E34" i="67"/>
  <c r="F48" i="67" s="1"/>
  <c r="Q33" i="67"/>
  <c r="Q32" i="67"/>
  <c r="Q31" i="67"/>
  <c r="F21" i="67"/>
  <c r="G21" i="67" s="1"/>
  <c r="H21" i="67" s="1"/>
  <c r="I21" i="67" s="1"/>
  <c r="J21" i="67" s="1"/>
  <c r="K21" i="67" s="1"/>
  <c r="L21" i="67" s="1"/>
  <c r="M21" i="67" s="1"/>
  <c r="N21" i="67" s="1"/>
  <c r="O21" i="67" s="1"/>
  <c r="N19" i="67"/>
  <c r="O18" i="67"/>
  <c r="N18" i="67"/>
  <c r="M18" i="67"/>
  <c r="L18" i="67"/>
  <c r="K18" i="67"/>
  <c r="J18" i="67"/>
  <c r="I18" i="67"/>
  <c r="H18" i="67"/>
  <c r="G18" i="67"/>
  <c r="F18" i="67"/>
  <c r="E18" i="67"/>
  <c r="Q16" i="67"/>
  <c r="Q15" i="67"/>
  <c r="Q14" i="67"/>
  <c r="Q13" i="67"/>
  <c r="Q12" i="67"/>
  <c r="O10" i="67"/>
  <c r="N10" i="67"/>
  <c r="M10" i="67"/>
  <c r="L10" i="67"/>
  <c r="K10" i="67"/>
  <c r="J10" i="67"/>
  <c r="I10" i="67"/>
  <c r="H10" i="67"/>
  <c r="G10" i="67"/>
  <c r="F10" i="67"/>
  <c r="E10" i="67"/>
  <c r="Q9" i="67"/>
  <c r="Q8" i="67"/>
  <c r="Q7" i="67"/>
  <c r="Q6" i="67"/>
  <c r="Q5" i="67"/>
  <c r="Q4" i="67"/>
  <c r="Q3" i="67"/>
  <c r="G19" i="67" l="1"/>
  <c r="K19" i="67"/>
  <c r="O19" i="67"/>
  <c r="AF20" i="67"/>
  <c r="H45" i="67"/>
  <c r="M45" i="67"/>
  <c r="T44" i="67"/>
  <c r="L45" i="67"/>
  <c r="AF44" i="67"/>
  <c r="AF45" i="67" s="1"/>
  <c r="I9" i="70" s="1"/>
  <c r="F19" i="67"/>
  <c r="J19" i="67"/>
  <c r="T20" i="67"/>
  <c r="H19" i="67"/>
  <c r="H88" i="67" s="1"/>
  <c r="L19" i="67"/>
  <c r="F45" i="67"/>
  <c r="J45" i="67"/>
  <c r="J57" i="67" s="1"/>
  <c r="N45" i="67"/>
  <c r="T43" i="67"/>
  <c r="X43" i="67"/>
  <c r="AB43" i="67"/>
  <c r="F22" i="67"/>
  <c r="E19" i="67"/>
  <c r="E88" i="67" s="1"/>
  <c r="I19" i="67"/>
  <c r="I88" i="67" s="1"/>
  <c r="I91" i="67" s="1"/>
  <c r="I94" i="67" s="1"/>
  <c r="I95" i="67" s="1"/>
  <c r="I96" i="67" s="1"/>
  <c r="M19" i="67"/>
  <c r="M88" i="67" s="1"/>
  <c r="M91" i="67" s="1"/>
  <c r="M94" i="67" s="1"/>
  <c r="M95" i="67" s="1"/>
  <c r="M96" i="67" s="1"/>
  <c r="G45" i="67"/>
  <c r="K45" i="67"/>
  <c r="O45" i="67"/>
  <c r="U43" i="67"/>
  <c r="Y43" i="67"/>
  <c r="AC43" i="67"/>
  <c r="C22" i="68"/>
  <c r="C28" i="68" s="1"/>
  <c r="D28" i="68" s="1"/>
  <c r="D14" i="68"/>
  <c r="D22" i="68" s="1"/>
  <c r="AG44" i="67"/>
  <c r="AG45" i="67" s="1"/>
  <c r="J9" i="70" s="1"/>
  <c r="G22" i="67"/>
  <c r="F20" i="67"/>
  <c r="G20" i="67" s="1"/>
  <c r="H20" i="67" s="1"/>
  <c r="F26" i="67"/>
  <c r="G26" i="67" s="1"/>
  <c r="H26" i="67" s="1"/>
  <c r="I26" i="67" s="1"/>
  <c r="J26" i="67" s="1"/>
  <c r="K26" i="67" s="1"/>
  <c r="L26" i="67" s="1"/>
  <c r="M26" i="67" s="1"/>
  <c r="N26" i="67" s="1"/>
  <c r="O26" i="67" s="1"/>
  <c r="H91" i="67"/>
  <c r="H94" i="67" s="1"/>
  <c r="H95" i="67" s="1"/>
  <c r="H96" i="67" s="1"/>
  <c r="N88" i="67"/>
  <c r="N91" i="67" s="1"/>
  <c r="N94" i="67" s="1"/>
  <c r="N95" i="67" s="1"/>
  <c r="N96" i="67" s="1"/>
  <c r="G48" i="67"/>
  <c r="G50" i="67"/>
  <c r="G57" i="67"/>
  <c r="K57" i="67"/>
  <c r="F24" i="67"/>
  <c r="H57" i="67"/>
  <c r="L57" i="67"/>
  <c r="M57" i="67" s="1"/>
  <c r="N57" i="67" s="1"/>
  <c r="O57" i="67" s="1"/>
  <c r="F46" i="67"/>
  <c r="G46" i="67" s="1"/>
  <c r="H46" i="67" s="1"/>
  <c r="I46" i="67" s="1"/>
  <c r="J46" i="67" s="1"/>
  <c r="K46" i="67" s="1"/>
  <c r="L46" i="67" s="1"/>
  <c r="M46" i="67" s="1"/>
  <c r="N46" i="67" s="1"/>
  <c r="O46" i="67" s="1"/>
  <c r="F52" i="67"/>
  <c r="G52" i="67" s="1"/>
  <c r="H52" i="67" s="1"/>
  <c r="I52" i="67" s="1"/>
  <c r="J52" i="67" s="1"/>
  <c r="K52" i="67" s="1"/>
  <c r="L52" i="67" s="1"/>
  <c r="M52" i="67" s="1"/>
  <c r="N52" i="67" s="1"/>
  <c r="O52" i="67" s="1"/>
  <c r="I57" i="67"/>
  <c r="Q45" i="67"/>
  <c r="F57" i="67"/>
  <c r="U20" i="67" l="1"/>
  <c r="T21" i="67"/>
  <c r="AG20" i="67"/>
  <c r="AF21" i="67"/>
  <c r="I14" i="69" s="1"/>
  <c r="J88" i="67"/>
  <c r="J91" i="67" s="1"/>
  <c r="J94" i="67" s="1"/>
  <c r="J95" i="67" s="1"/>
  <c r="J96" i="67" s="1"/>
  <c r="U44" i="67"/>
  <c r="T45" i="67"/>
  <c r="O88" i="67"/>
  <c r="O91" i="67" s="1"/>
  <c r="O94" i="67" s="1"/>
  <c r="O95" i="67" s="1"/>
  <c r="O96" i="67" s="1"/>
  <c r="I20" i="67"/>
  <c r="J20" i="67" s="1"/>
  <c r="K20" i="67" s="1"/>
  <c r="L20" i="67" s="1"/>
  <c r="M20" i="67" s="1"/>
  <c r="N20" i="67" s="1"/>
  <c r="O20" i="67" s="1"/>
  <c r="L88" i="67"/>
  <c r="L91" i="67" s="1"/>
  <c r="L94" i="67" s="1"/>
  <c r="L95" i="67" s="1"/>
  <c r="L96" i="67" s="1"/>
  <c r="F88" i="67"/>
  <c r="F91" i="67" s="1"/>
  <c r="F94" i="67" s="1"/>
  <c r="F95" i="67" s="1"/>
  <c r="F96" i="67" s="1"/>
  <c r="K88" i="67"/>
  <c r="K91" i="67" s="1"/>
  <c r="K94" i="67" s="1"/>
  <c r="K95" i="67" s="1"/>
  <c r="K96" i="67" s="1"/>
  <c r="F23" i="67"/>
  <c r="G88" i="67"/>
  <c r="G91" i="67" s="1"/>
  <c r="G94" i="67" s="1"/>
  <c r="G95" i="67" s="1"/>
  <c r="G96" i="67" s="1"/>
  <c r="AH44" i="67"/>
  <c r="AH45" i="67" s="1"/>
  <c r="K9" i="70" s="1"/>
  <c r="F92" i="67"/>
  <c r="H50" i="67"/>
  <c r="G51" i="67"/>
  <c r="F51" i="67"/>
  <c r="H22" i="67"/>
  <c r="G23" i="67"/>
  <c r="G49" i="67"/>
  <c r="H48" i="67"/>
  <c r="F25" i="67"/>
  <c r="G24" i="67"/>
  <c r="F49" i="67"/>
  <c r="G97" i="67" l="1"/>
  <c r="H97" i="67" s="1"/>
  <c r="I97" i="67" s="1"/>
  <c r="J97" i="67" s="1"/>
  <c r="K97" i="67" s="1"/>
  <c r="L97" i="67" s="1"/>
  <c r="M97" i="67" s="1"/>
  <c r="N97" i="67" s="1"/>
  <c r="O97" i="67" s="1"/>
  <c r="F97" i="67"/>
  <c r="I12" i="70"/>
  <c r="H20" i="69"/>
  <c r="I7" i="70"/>
  <c r="I5" i="70"/>
  <c r="I6" i="70"/>
  <c r="I4" i="70"/>
  <c r="U45" i="67"/>
  <c r="V44" i="67"/>
  <c r="I6" i="69"/>
  <c r="I5" i="69"/>
  <c r="I4" i="69"/>
  <c r="I7" i="69"/>
  <c r="AG21" i="67"/>
  <c r="J14" i="69" s="1"/>
  <c r="AH20" i="67"/>
  <c r="U21" i="67"/>
  <c r="V20" i="67"/>
  <c r="AI44" i="67"/>
  <c r="AI45" i="67" s="1"/>
  <c r="L9" i="70" s="1"/>
  <c r="H24" i="67"/>
  <c r="G25" i="67"/>
  <c r="I50" i="67"/>
  <c r="H51" i="67"/>
  <c r="H23" i="67"/>
  <c r="I22" i="67"/>
  <c r="F93" i="67"/>
  <c r="G92" i="67"/>
  <c r="H49" i="67"/>
  <c r="I48" i="67"/>
  <c r="W20" i="67" l="1"/>
  <c r="V21" i="67"/>
  <c r="V45" i="67"/>
  <c r="W44" i="67"/>
  <c r="J4" i="69"/>
  <c r="J6" i="69"/>
  <c r="J7" i="69"/>
  <c r="J5" i="69"/>
  <c r="J5" i="70"/>
  <c r="J7" i="70"/>
  <c r="J6" i="70"/>
  <c r="J4" i="70"/>
  <c r="J12" i="70"/>
  <c r="I20" i="69"/>
  <c r="AH21" i="67"/>
  <c r="K14" i="69" s="1"/>
  <c r="AI20" i="67"/>
  <c r="I14" i="70"/>
  <c r="AJ44" i="67"/>
  <c r="AJ45" i="67" s="1"/>
  <c r="M9" i="70" s="1"/>
  <c r="H92" i="67"/>
  <c r="G93" i="67"/>
  <c r="I51" i="67"/>
  <c r="J50" i="67"/>
  <c r="I49" i="67"/>
  <c r="J48" i="67"/>
  <c r="I23" i="67"/>
  <c r="J22" i="67"/>
  <c r="I24" i="67"/>
  <c r="H25" i="67"/>
  <c r="X44" i="67" l="1"/>
  <c r="W45" i="67"/>
  <c r="J20" i="69"/>
  <c r="K12" i="70"/>
  <c r="AI21" i="67"/>
  <c r="L14" i="69" s="1"/>
  <c r="AJ20" i="67"/>
  <c r="K4" i="69"/>
  <c r="K6" i="69"/>
  <c r="K5" i="69"/>
  <c r="K7" i="69"/>
  <c r="J14" i="70"/>
  <c r="X20" i="67"/>
  <c r="W21" i="67"/>
  <c r="K6" i="70"/>
  <c r="K4" i="70"/>
  <c r="K5" i="70"/>
  <c r="K7" i="70"/>
  <c r="AK44" i="67"/>
  <c r="AK45" i="67" s="1"/>
  <c r="N9" i="70" s="1"/>
  <c r="J51" i="67"/>
  <c r="K50" i="67"/>
  <c r="K22" i="67"/>
  <c r="J23" i="67"/>
  <c r="K48" i="67"/>
  <c r="J49" i="67"/>
  <c r="I25" i="67"/>
  <c r="J24" i="67"/>
  <c r="I92" i="67"/>
  <c r="H93" i="67"/>
  <c r="Y20" i="67" l="1"/>
  <c r="X21" i="67"/>
  <c r="K14" i="70"/>
  <c r="L12" i="70"/>
  <c r="K20" i="69"/>
  <c r="AJ21" i="67"/>
  <c r="M14" i="69" s="1"/>
  <c r="AK20" i="67"/>
  <c r="L5" i="70"/>
  <c r="L7" i="70"/>
  <c r="L4" i="70"/>
  <c r="L14" i="70" s="1"/>
  <c r="L6" i="70"/>
  <c r="L5" i="69"/>
  <c r="L7" i="69"/>
  <c r="L6" i="69"/>
  <c r="L4" i="69"/>
  <c r="Y44" i="67"/>
  <c r="X45" i="67"/>
  <c r="AL44" i="67"/>
  <c r="AL45" i="67" s="1"/>
  <c r="O9" i="70" s="1"/>
  <c r="J25" i="67"/>
  <c r="K24" i="67"/>
  <c r="K23" i="67"/>
  <c r="L22" i="67"/>
  <c r="L50" i="67"/>
  <c r="K51" i="67"/>
  <c r="I93" i="67"/>
  <c r="J92" i="67"/>
  <c r="L48" i="67"/>
  <c r="K49" i="67"/>
  <c r="M12" i="70" l="1"/>
  <c r="L20" i="69"/>
  <c r="M7" i="70"/>
  <c r="M5" i="70"/>
  <c r="M6" i="70"/>
  <c r="M4" i="70"/>
  <c r="M7" i="69"/>
  <c r="M5" i="69"/>
  <c r="M6" i="69"/>
  <c r="M4" i="69"/>
  <c r="Z20" i="67"/>
  <c r="Y21" i="67"/>
  <c r="Y45" i="67"/>
  <c r="Z44" i="67"/>
  <c r="AK21" i="67"/>
  <c r="N14" i="69" s="1"/>
  <c r="R14" i="69" s="1"/>
  <c r="S14" i="69" s="1"/>
  <c r="AL20" i="67"/>
  <c r="AM44" i="67"/>
  <c r="AM45" i="67" s="1"/>
  <c r="P9" i="70" s="1"/>
  <c r="K92" i="67"/>
  <c r="J93" i="67"/>
  <c r="L24" i="67"/>
  <c r="K25" i="67"/>
  <c r="L23" i="67"/>
  <c r="M22" i="67"/>
  <c r="L49" i="67"/>
  <c r="M48" i="67"/>
  <c r="L51" i="67"/>
  <c r="M50" i="67"/>
  <c r="AL21" i="67" l="1"/>
  <c r="AM20" i="67"/>
  <c r="N4" i="69"/>
  <c r="N7" i="69"/>
  <c r="N5" i="69"/>
  <c r="N6" i="69"/>
  <c r="AA20" i="67"/>
  <c r="Z21" i="67"/>
  <c r="Z45" i="67"/>
  <c r="AA44" i="67"/>
  <c r="N12" i="70"/>
  <c r="M20" i="69"/>
  <c r="N5" i="70"/>
  <c r="N7" i="70"/>
  <c r="N4" i="70"/>
  <c r="N6" i="70"/>
  <c r="M14" i="70"/>
  <c r="AN44" i="67"/>
  <c r="AN45" i="67" s="1"/>
  <c r="Q9" i="70" s="1"/>
  <c r="M24" i="67"/>
  <c r="L25" i="67"/>
  <c r="M51" i="67"/>
  <c r="N50" i="67"/>
  <c r="M23" i="67"/>
  <c r="N22" i="67"/>
  <c r="M49" i="67"/>
  <c r="N48" i="67"/>
  <c r="L92" i="67"/>
  <c r="K93" i="67"/>
  <c r="O5" i="70" l="1"/>
  <c r="O7" i="70"/>
  <c r="O6" i="70"/>
  <c r="O4" i="70"/>
  <c r="N14" i="70"/>
  <c r="O5" i="69"/>
  <c r="O4" i="69"/>
  <c r="O7" i="69"/>
  <c r="O6" i="69"/>
  <c r="AB20" i="67"/>
  <c r="AA21" i="67"/>
  <c r="O12" i="70"/>
  <c r="N20" i="69"/>
  <c r="AB44" i="67"/>
  <c r="AA45" i="67"/>
  <c r="AM21" i="67"/>
  <c r="AN20" i="67"/>
  <c r="AO44" i="67"/>
  <c r="AO45" i="67" s="1"/>
  <c r="O48" i="67"/>
  <c r="N49" i="67"/>
  <c r="N51" i="67"/>
  <c r="O50" i="67"/>
  <c r="O22" i="67"/>
  <c r="N23" i="67"/>
  <c r="M92" i="67"/>
  <c r="L93" i="67"/>
  <c r="M25" i="67"/>
  <c r="N24" i="67"/>
  <c r="P7" i="70" l="1"/>
  <c r="P5" i="70"/>
  <c r="P6" i="70"/>
  <c r="P4" i="70"/>
  <c r="P6" i="69"/>
  <c r="P7" i="69"/>
  <c r="P5" i="69"/>
  <c r="AC20" i="67"/>
  <c r="AC21" i="67" s="1"/>
  <c r="AB21" i="67"/>
  <c r="P4" i="69"/>
  <c r="AC44" i="67"/>
  <c r="AC45" i="67" s="1"/>
  <c r="AB45" i="67"/>
  <c r="O14" i="70"/>
  <c r="M93" i="67"/>
  <c r="O20" i="69"/>
  <c r="P12" i="70"/>
  <c r="N92" i="67"/>
  <c r="AN21" i="67"/>
  <c r="AO20" i="67"/>
  <c r="AO21" i="67" s="1"/>
  <c r="N22" i="69"/>
  <c r="N28" i="69" s="1"/>
  <c r="N25" i="67"/>
  <c r="O24" i="67"/>
  <c r="R7" i="69" l="1"/>
  <c r="S7" i="69" s="1"/>
  <c r="Q5" i="69"/>
  <c r="R5" i="69" s="1"/>
  <c r="S5" i="69" s="1"/>
  <c r="Q7" i="69"/>
  <c r="Q6" i="69"/>
  <c r="R6" i="69" s="1"/>
  <c r="S6" i="69" s="1"/>
  <c r="O22" i="69"/>
  <c r="O28" i="69" s="1"/>
  <c r="P14" i="70"/>
  <c r="Q12" i="70"/>
  <c r="P20" i="69"/>
  <c r="Q20" i="69" s="1"/>
  <c r="O92" i="67"/>
  <c r="O93" i="67" s="1"/>
  <c r="N93" i="67"/>
  <c r="Q7" i="70"/>
  <c r="Q5" i="70"/>
  <c r="Q6" i="70"/>
  <c r="Q4" i="70"/>
  <c r="Q14" i="70" s="1"/>
  <c r="Q4" i="69"/>
  <c r="AG19" i="66"/>
  <c r="AF19" i="66"/>
  <c r="AE19" i="66"/>
  <c r="AD19" i="66"/>
  <c r="AC19" i="66"/>
  <c r="AB19" i="66"/>
  <c r="AA19" i="66"/>
  <c r="Z19" i="66"/>
  <c r="W19" i="66"/>
  <c r="V19" i="66"/>
  <c r="U19" i="66"/>
  <c r="T19" i="66"/>
  <c r="S19" i="66"/>
  <c r="R19" i="66"/>
  <c r="Q19" i="66"/>
  <c r="P19" i="66"/>
  <c r="O19" i="66"/>
  <c r="N19" i="66"/>
  <c r="M19" i="66"/>
  <c r="L19" i="66"/>
  <c r="K19" i="66"/>
  <c r="J19" i="66"/>
  <c r="I19" i="66"/>
  <c r="H19" i="66"/>
  <c r="G19" i="66"/>
  <c r="F19" i="66"/>
  <c r="E19" i="66"/>
  <c r="AJ15" i="66"/>
  <c r="AI15" i="66"/>
  <c r="AH15" i="66"/>
  <c r="AG15" i="66"/>
  <c r="AF15" i="66"/>
  <c r="AE15" i="66"/>
  <c r="AD15" i="66"/>
  <c r="AC15" i="66"/>
  <c r="AB15" i="66"/>
  <c r="AA15" i="66"/>
  <c r="Z15" i="66"/>
  <c r="Y15" i="66"/>
  <c r="X15" i="66"/>
  <c r="W15" i="66"/>
  <c r="V15" i="66"/>
  <c r="U15" i="66"/>
  <c r="T15" i="66"/>
  <c r="S15" i="66"/>
  <c r="R15" i="66"/>
  <c r="Q15" i="66"/>
  <c r="P15" i="66"/>
  <c r="O15" i="66"/>
  <c r="N15" i="66"/>
  <c r="M15" i="66"/>
  <c r="L15" i="66"/>
  <c r="K15" i="66"/>
  <c r="J15" i="66"/>
  <c r="I15" i="66"/>
  <c r="H15" i="66"/>
  <c r="G15" i="66"/>
  <c r="F15" i="66"/>
  <c r="E15" i="66"/>
  <c r="AJ13" i="66"/>
  <c r="AJ16" i="66" s="1"/>
  <c r="AJ17" i="66" s="1"/>
  <c r="AI13" i="66"/>
  <c r="AI16" i="66" s="1"/>
  <c r="AI17" i="66" s="1"/>
  <c r="AI24" i="66" s="1"/>
  <c r="AH13" i="66"/>
  <c r="AH16" i="66" s="1"/>
  <c r="AH17" i="66" s="1"/>
  <c r="AG13" i="66"/>
  <c r="AG16" i="66" s="1"/>
  <c r="AG17" i="66" s="1"/>
  <c r="AF13" i="66"/>
  <c r="AF16" i="66" s="1"/>
  <c r="AF17" i="66" s="1"/>
  <c r="AE13" i="66"/>
  <c r="AE16" i="66" s="1"/>
  <c r="AE17" i="66" s="1"/>
  <c r="AD13" i="66"/>
  <c r="AD16" i="66" s="1"/>
  <c r="AD17" i="66" s="1"/>
  <c r="AC13" i="66"/>
  <c r="AC16" i="66" s="1"/>
  <c r="AC17" i="66" s="1"/>
  <c r="AB13" i="66"/>
  <c r="AB16" i="66" s="1"/>
  <c r="AB17" i="66" s="1"/>
  <c r="AA13" i="66"/>
  <c r="AA16" i="66" s="1"/>
  <c r="AA17" i="66" s="1"/>
  <c r="Z13" i="66"/>
  <c r="Z16" i="66" s="1"/>
  <c r="Z17" i="66" s="1"/>
  <c r="Y13" i="66"/>
  <c r="Y16" i="66" s="1"/>
  <c r="Y17" i="66" s="1"/>
  <c r="Y23" i="66" s="1"/>
  <c r="X13" i="66"/>
  <c r="X16" i="66" s="1"/>
  <c r="X17" i="66" s="1"/>
  <c r="W13" i="66"/>
  <c r="W16" i="66" s="1"/>
  <c r="W17" i="66" s="1"/>
  <c r="W24" i="66" s="1"/>
  <c r="V13" i="66"/>
  <c r="V16" i="66" s="1"/>
  <c r="V17" i="66" s="1"/>
  <c r="V24" i="66" s="1"/>
  <c r="U13" i="66"/>
  <c r="U16" i="66" s="1"/>
  <c r="U17" i="66" s="1"/>
  <c r="U24" i="66" s="1"/>
  <c r="T13" i="66"/>
  <c r="T16" i="66" s="1"/>
  <c r="T17" i="66" s="1"/>
  <c r="T24" i="66" s="1"/>
  <c r="S13" i="66"/>
  <c r="S16" i="66" s="1"/>
  <c r="S17" i="66" s="1"/>
  <c r="R13" i="66"/>
  <c r="R16" i="66" s="1"/>
  <c r="R17" i="66" s="1"/>
  <c r="R24" i="66" s="1"/>
  <c r="Q13" i="66"/>
  <c r="Q16" i="66" s="1"/>
  <c r="Q17" i="66" s="1"/>
  <c r="Q24" i="66" s="1"/>
  <c r="P13" i="66"/>
  <c r="P16" i="66" s="1"/>
  <c r="P17" i="66" s="1"/>
  <c r="P24" i="66" s="1"/>
  <c r="O13" i="66"/>
  <c r="O16" i="66" s="1"/>
  <c r="O17" i="66" s="1"/>
  <c r="N13" i="66"/>
  <c r="N16" i="66" s="1"/>
  <c r="N17" i="66" s="1"/>
  <c r="N24" i="66" s="1"/>
  <c r="M13" i="66"/>
  <c r="M16" i="66" s="1"/>
  <c r="M17" i="66" s="1"/>
  <c r="M24" i="66" s="1"/>
  <c r="L13" i="66"/>
  <c r="L16" i="66" s="1"/>
  <c r="L17" i="66" s="1"/>
  <c r="L24" i="66" s="1"/>
  <c r="K13" i="66"/>
  <c r="K16" i="66" s="1"/>
  <c r="K17" i="66" s="1"/>
  <c r="J13" i="66"/>
  <c r="J16" i="66" s="1"/>
  <c r="J17" i="66" s="1"/>
  <c r="J24" i="66" s="1"/>
  <c r="I13" i="66"/>
  <c r="I16" i="66" s="1"/>
  <c r="I17" i="66" s="1"/>
  <c r="I24" i="66" s="1"/>
  <c r="H13" i="66"/>
  <c r="H16" i="66" s="1"/>
  <c r="H17" i="66" s="1"/>
  <c r="H24" i="66" s="1"/>
  <c r="G13" i="66"/>
  <c r="G16" i="66" s="1"/>
  <c r="G17" i="66" s="1"/>
  <c r="F13" i="66"/>
  <c r="F16" i="66" s="1"/>
  <c r="F17" i="66" s="1"/>
  <c r="F24" i="66" s="1"/>
  <c r="E13" i="66"/>
  <c r="E16" i="66" s="1"/>
  <c r="E17" i="66" s="1"/>
  <c r="R11" i="66"/>
  <c r="Q11" i="66"/>
  <c r="P11" i="66"/>
  <c r="O11" i="66"/>
  <c r="Q22" i="69" l="1"/>
  <c r="Q28" i="69" s="1"/>
  <c r="R4" i="69"/>
  <c r="S4" i="69" s="1"/>
  <c r="P22" i="69"/>
  <c r="P28" i="69" s="1"/>
  <c r="R20" i="69"/>
  <c r="S20" i="69" s="1"/>
  <c r="AC24" i="66"/>
  <c r="L24" i="69"/>
  <c r="X23" i="66"/>
  <c r="K24" i="69"/>
  <c r="AG24" i="66"/>
  <c r="M24" i="69"/>
  <c r="G24" i="66"/>
  <c r="G24" i="69"/>
  <c r="K24" i="66"/>
  <c r="H24" i="69"/>
  <c r="O24" i="66"/>
  <c r="I24" i="69"/>
  <c r="J24" i="69"/>
  <c r="AI23" i="66"/>
  <c r="I24" i="68"/>
  <c r="Z24" i="66"/>
  <c r="AD24" i="66"/>
  <c r="AA24" i="66"/>
  <c r="AE24" i="66"/>
  <c r="AL19" i="66"/>
  <c r="I7" i="66" s="1"/>
  <c r="K23" i="66"/>
  <c r="O23" i="66"/>
  <c r="S24" i="66"/>
  <c r="W23" i="66"/>
  <c r="E24" i="66"/>
  <c r="AL17" i="66"/>
  <c r="I6" i="66" s="1"/>
  <c r="AB24" i="66"/>
  <c r="AB23" i="66"/>
  <c r="AF24" i="66"/>
  <c r="AF23" i="66"/>
  <c r="AJ24" i="66"/>
  <c r="AJ23" i="66"/>
  <c r="AH23" i="66"/>
  <c r="AH24" i="66"/>
  <c r="H23" i="66"/>
  <c r="L23" i="66"/>
  <c r="P23" i="66"/>
  <c r="T23" i="66"/>
  <c r="Z23" i="66"/>
  <c r="AD23" i="66"/>
  <c r="G23" i="66"/>
  <c r="AC23" i="66"/>
  <c r="E23" i="66"/>
  <c r="I23" i="66"/>
  <c r="M23" i="66"/>
  <c r="Q23" i="66"/>
  <c r="U23" i="66"/>
  <c r="AA23" i="66"/>
  <c r="AG23" i="66"/>
  <c r="S23" i="66"/>
  <c r="F23" i="66"/>
  <c r="J23" i="66"/>
  <c r="N23" i="66"/>
  <c r="R23" i="66"/>
  <c r="V23" i="66"/>
  <c r="AE23" i="66"/>
  <c r="I25" i="68" l="1"/>
  <c r="K25" i="69"/>
  <c r="K30" i="69"/>
  <c r="H30" i="69"/>
  <c r="H25" i="69"/>
  <c r="M30" i="69"/>
  <c r="M25" i="69"/>
  <c r="L30" i="69"/>
  <c r="L25" i="69"/>
  <c r="I30" i="69"/>
  <c r="I25" i="69"/>
  <c r="G25" i="69"/>
  <c r="G30" i="69"/>
  <c r="R24" i="69"/>
  <c r="S24" i="69" s="1"/>
  <c r="J25" i="69"/>
  <c r="J30" i="69"/>
  <c r="I8" i="66"/>
  <c r="L25" i="68"/>
  <c r="L24" i="68"/>
  <c r="H25" i="68"/>
  <c r="H24" i="68"/>
  <c r="F25" i="68"/>
  <c r="F24" i="68"/>
  <c r="K25" i="68"/>
  <c r="K24" i="68"/>
  <c r="J25" i="68"/>
  <c r="J24" i="68"/>
  <c r="G25" i="68"/>
  <c r="G24" i="68"/>
  <c r="J10" i="69" l="1"/>
  <c r="J12" i="69"/>
  <c r="R25" i="69"/>
  <c r="S25" i="69" s="1"/>
  <c r="G28" i="69"/>
  <c r="L10" i="69"/>
  <c r="L12" i="69"/>
  <c r="H12" i="69"/>
  <c r="H10" i="69"/>
  <c r="K10" i="69"/>
  <c r="K12" i="69"/>
  <c r="I10" i="69"/>
  <c r="I12" i="69"/>
  <c r="M12" i="69"/>
  <c r="M10" i="69"/>
  <c r="E25" i="68"/>
  <c r="Q25" i="68" s="1"/>
  <c r="R25" i="68" s="1"/>
  <c r="M22" i="69" l="1"/>
  <c r="M28" i="69" s="1"/>
  <c r="K22" i="69"/>
  <c r="K28" i="69" s="1"/>
  <c r="I22" i="69"/>
  <c r="I28" i="69" s="1"/>
  <c r="H22" i="69"/>
  <c r="H28" i="69" s="1"/>
  <c r="R10" i="69"/>
  <c r="R12" i="69"/>
  <c r="S12" i="69" s="1"/>
  <c r="L22" i="69"/>
  <c r="L28" i="69" s="1"/>
  <c r="J22" i="69"/>
  <c r="J28" i="69" s="1"/>
  <c r="D49" i="58"/>
  <c r="E16" i="68"/>
  <c r="E15" i="68"/>
  <c r="E12" i="68"/>
  <c r="E10" i="68"/>
  <c r="E9" i="68"/>
  <c r="E13" i="69" l="1"/>
  <c r="S10" i="69"/>
  <c r="E24" i="68"/>
  <c r="Q24" i="68" s="1"/>
  <c r="R24" i="68" s="1"/>
  <c r="O14" i="68"/>
  <c r="N14" i="68"/>
  <c r="P14" i="68"/>
  <c r="J21" i="68"/>
  <c r="G21" i="68"/>
  <c r="I21" i="68"/>
  <c r="K21" i="68"/>
  <c r="L21" i="68"/>
  <c r="H21" i="68"/>
  <c r="F21" i="68"/>
  <c r="E17" i="68"/>
  <c r="E11" i="68"/>
  <c r="E13" i="68"/>
  <c r="E11" i="69" l="1"/>
  <c r="F13" i="69"/>
  <c r="R13" i="69"/>
  <c r="S13" i="69" s="1"/>
  <c r="F17" i="68"/>
  <c r="E22" i="69" l="1"/>
  <c r="E28" i="69" s="1"/>
  <c r="F11" i="69"/>
  <c r="F22" i="69" s="1"/>
  <c r="R11" i="69"/>
  <c r="G17" i="68"/>
  <c r="S11" i="69" l="1"/>
  <c r="S22" i="69" s="1"/>
  <c r="R22" i="69"/>
  <c r="F28" i="69"/>
  <c r="R28" i="69"/>
  <c r="S28" i="69" s="1"/>
  <c r="H17" i="68"/>
  <c r="I17" i="68" l="1"/>
  <c r="J17" i="68" l="1"/>
  <c r="K17" i="68" l="1"/>
  <c r="L17" i="68" l="1"/>
  <c r="M17" i="68" l="1"/>
  <c r="N17" i="68" l="1"/>
  <c r="P17" i="68" l="1"/>
  <c r="O17" i="68"/>
  <c r="E8" i="70" l="1"/>
  <c r="Q17" i="68"/>
  <c r="R17" i="68" s="1"/>
  <c r="E8" i="68"/>
  <c r="S8" i="70" l="1"/>
  <c r="F8" i="70"/>
  <c r="P17" i="10"/>
  <c r="P16" i="10"/>
  <c r="P9" i="10"/>
  <c r="P4" i="10"/>
  <c r="P18" i="10" s="1"/>
  <c r="E19" i="68" l="1"/>
  <c r="O17" i="10" l="1"/>
  <c r="O16" i="10"/>
  <c r="O9" i="10"/>
  <c r="O4" i="10"/>
  <c r="O18" i="10" l="1"/>
  <c r="O20" i="10"/>
  <c r="H6" i="22"/>
  <c r="H5" i="22"/>
  <c r="H4" i="22"/>
  <c r="H3" i="22"/>
  <c r="F6" i="22"/>
  <c r="F5" i="22"/>
  <c r="F4" i="22"/>
  <c r="F3" i="22"/>
  <c r="N17" i="10" l="1"/>
  <c r="N14" i="10"/>
  <c r="N6" i="10"/>
  <c r="N5" i="10"/>
  <c r="P10" i="22"/>
  <c r="P13" i="22" s="1"/>
  <c r="Q7" i="22"/>
  <c r="S7" i="22" s="1"/>
  <c r="P8" i="22"/>
  <c r="N4" i="10" l="1"/>
  <c r="N10" i="10"/>
  <c r="N9" i="10" s="1"/>
  <c r="N20" i="10"/>
  <c r="N18" i="10" l="1"/>
  <c r="N16" i="10"/>
  <c r="O13" i="22" l="1"/>
  <c r="N10" i="22" l="1"/>
  <c r="N13" i="22" s="1"/>
  <c r="M11" i="10" l="1"/>
  <c r="M9" i="10" s="1"/>
  <c r="M18" i="10" s="1"/>
  <c r="M10" i="10"/>
  <c r="M6" i="10"/>
  <c r="M5" i="10"/>
  <c r="M20" i="10" l="1"/>
  <c r="AA5" i="10"/>
  <c r="M16" i="10"/>
  <c r="M7" i="10"/>
  <c r="M17" i="10" s="1"/>
  <c r="M10" i="22" l="1"/>
  <c r="M13" i="22" s="1"/>
  <c r="X7" i="10"/>
  <c r="W7" i="10"/>
  <c r="V7" i="10"/>
  <c r="U7" i="10"/>
  <c r="S7" i="10"/>
  <c r="W5" i="10"/>
  <c r="X5" i="10"/>
  <c r="S5" i="10"/>
  <c r="U5" i="10"/>
  <c r="V5" i="10"/>
  <c r="L8" i="22"/>
  <c r="L15" i="10" l="1"/>
  <c r="L11" i="10" l="1"/>
  <c r="L10" i="10"/>
  <c r="L9" i="10" s="1"/>
  <c r="L7" i="10"/>
  <c r="L17" i="10"/>
  <c r="L6" i="10"/>
  <c r="L5" i="10"/>
  <c r="Z5" i="10" s="1"/>
  <c r="L4" i="10" l="1"/>
  <c r="L18" i="10" s="1"/>
  <c r="L16" i="10"/>
  <c r="L12" i="22"/>
  <c r="L10" i="22" s="1"/>
  <c r="L13" i="22" s="1"/>
  <c r="Z7" i="10"/>
  <c r="L20" i="10"/>
  <c r="J5" i="22" l="1"/>
  <c r="J3" i="22"/>
  <c r="J6" i="22"/>
  <c r="K6" i="22" l="1"/>
  <c r="M6" i="22" s="1"/>
  <c r="O6" i="22" s="1"/>
  <c r="Q6" i="22" s="1"/>
  <c r="S6" i="22" s="1"/>
  <c r="K5" i="22"/>
  <c r="M5" i="22" s="1"/>
  <c r="O5" i="22" s="1"/>
  <c r="Q5" i="22" s="1"/>
  <c r="S5" i="22" s="1"/>
  <c r="K4" i="22"/>
  <c r="M4" i="22" s="1"/>
  <c r="O4" i="22" s="1"/>
  <c r="Q4" i="22" s="1"/>
  <c r="K3" i="22"/>
  <c r="M3" i="22" s="1"/>
  <c r="J8" i="22"/>
  <c r="S4" i="22" l="1"/>
  <c r="O3" i="22"/>
  <c r="M8" i="22"/>
  <c r="K8" i="22"/>
  <c r="Q3" i="22" l="1"/>
  <c r="O8" i="22"/>
  <c r="K13" i="22"/>
  <c r="K10" i="22"/>
  <c r="I12" i="22"/>
  <c r="K7" i="10"/>
  <c r="K5" i="10"/>
  <c r="K10" i="10"/>
  <c r="K6" i="10"/>
  <c r="Q6" i="10" l="1"/>
  <c r="R6" i="10"/>
  <c r="J11" i="22"/>
  <c r="Q7" i="10"/>
  <c r="Q12" i="22" s="1"/>
  <c r="R7" i="10"/>
  <c r="R12" i="22" s="1"/>
  <c r="Y7" i="10"/>
  <c r="J12" i="22"/>
  <c r="Q5" i="10"/>
  <c r="Q11" i="22" s="1"/>
  <c r="Q10" i="22" s="1"/>
  <c r="Q13" i="22" s="1"/>
  <c r="R5" i="10"/>
  <c r="R11" i="22" s="1"/>
  <c r="Y5" i="10"/>
  <c r="K20" i="10"/>
  <c r="S3" i="22"/>
  <c r="Q8" i="22"/>
  <c r="J10" i="22"/>
  <c r="J13" i="22" s="1"/>
  <c r="K17" i="10"/>
  <c r="K16" i="10"/>
  <c r="K9" i="10"/>
  <c r="K18" i="10" s="1"/>
  <c r="D235" i="49" l="1"/>
  <c r="D234" i="49"/>
  <c r="D233" i="49"/>
  <c r="D232" i="49"/>
  <c r="D231" i="49"/>
  <c r="D230" i="49"/>
  <c r="D229" i="49"/>
  <c r="D228" i="49"/>
  <c r="E12" i="70" l="1"/>
  <c r="E18" i="68"/>
  <c r="F12" i="70" l="1"/>
  <c r="S12" i="70"/>
  <c r="E6" i="70"/>
  <c r="E9" i="70"/>
  <c r="E21" i="68"/>
  <c r="Q21" i="68" s="1"/>
  <c r="R21" i="68" s="1"/>
  <c r="E13" i="70"/>
  <c r="E11" i="70"/>
  <c r="E16" i="70"/>
  <c r="E7" i="70"/>
  <c r="E5" i="70"/>
  <c r="E26" i="68"/>
  <c r="E20" i="68"/>
  <c r="E5" i="68" l="1"/>
  <c r="E7" i="68"/>
  <c r="F6" i="70"/>
  <c r="S6" i="70"/>
  <c r="F7" i="70"/>
  <c r="S7" i="70"/>
  <c r="F13" i="70"/>
  <c r="S13" i="70"/>
  <c r="E6" i="68"/>
  <c r="F5" i="70"/>
  <c r="S5" i="70"/>
  <c r="E19" i="70"/>
  <c r="E21" i="70" s="1"/>
  <c r="F11" i="70"/>
  <c r="S11" i="70"/>
  <c r="F9" i="70"/>
  <c r="S9" i="70"/>
  <c r="E30" i="68"/>
  <c r="E14" i="68"/>
  <c r="H12" i="22" l="1"/>
  <c r="H11" i="22"/>
  <c r="E10" i="22"/>
  <c r="E13" i="22" s="1"/>
  <c r="H13" i="22" s="1"/>
  <c r="H10" i="22" l="1"/>
  <c r="E8" i="22"/>
  <c r="H8" i="22" l="1"/>
  <c r="G4" i="22"/>
  <c r="G5" i="22"/>
  <c r="G6" i="22"/>
  <c r="G3" i="22"/>
  <c r="I17" i="10"/>
  <c r="I16" i="10"/>
  <c r="I9" i="10"/>
  <c r="I4" i="10"/>
  <c r="I20" i="10" s="1"/>
  <c r="I18" i="10" l="1"/>
  <c r="J17" i="10"/>
  <c r="J16" i="10"/>
  <c r="J9" i="10"/>
  <c r="J4" i="10"/>
  <c r="J20" i="10" s="1"/>
  <c r="J18" i="10" l="1"/>
  <c r="E4" i="70" l="1"/>
  <c r="E4" i="68" l="1"/>
  <c r="E22" i="68" s="1"/>
  <c r="E28" i="68" s="1"/>
  <c r="F4" i="70"/>
  <c r="F14" i="70" s="1"/>
  <c r="E14" i="70"/>
  <c r="E17" i="70" s="1"/>
  <c r="S4" i="70"/>
  <c r="S14" i="70" s="1"/>
  <c r="S7" i="26"/>
  <c r="S6" i="26"/>
  <c r="S5" i="26"/>
  <c r="S4" i="26"/>
  <c r="P16" i="26" l="1"/>
  <c r="P15" i="26"/>
  <c r="P14" i="26"/>
  <c r="P13" i="26"/>
  <c r="P12" i="26"/>
  <c r="P11" i="26"/>
  <c r="P10" i="26"/>
  <c r="P9" i="26"/>
  <c r="P8" i="26"/>
  <c r="P7" i="26"/>
  <c r="P6" i="26"/>
  <c r="P5" i="26"/>
  <c r="P4" i="26"/>
  <c r="H17" i="10" l="1"/>
  <c r="H16" i="10"/>
  <c r="H9" i="10"/>
  <c r="H4" i="10"/>
  <c r="H18" i="10" l="1"/>
  <c r="I13" i="22" l="1"/>
  <c r="F8" i="22" l="1"/>
  <c r="G8" i="22"/>
  <c r="C89" i="21" l="1"/>
  <c r="C90" i="21"/>
  <c r="C91" i="21"/>
  <c r="C92" i="21"/>
  <c r="C93" i="21"/>
  <c r="C88" i="21"/>
  <c r="C77" i="21"/>
  <c r="C78" i="21"/>
  <c r="C79" i="21"/>
  <c r="C80" i="21"/>
  <c r="C81" i="21"/>
  <c r="C76" i="21"/>
  <c r="C61" i="21"/>
  <c r="C62" i="21"/>
  <c r="C63" i="21"/>
  <c r="C64" i="21"/>
  <c r="C65" i="21"/>
  <c r="C60" i="21"/>
  <c r="C49" i="21"/>
  <c r="C50" i="21"/>
  <c r="C51" i="21"/>
  <c r="C52" i="21"/>
  <c r="C53" i="21"/>
  <c r="C48" i="21"/>
  <c r="C35" i="21"/>
  <c r="C36" i="21"/>
  <c r="C37" i="21"/>
  <c r="C38" i="21"/>
  <c r="C39" i="21"/>
  <c r="C34" i="21"/>
  <c r="C24" i="21"/>
  <c r="C25" i="21"/>
  <c r="C26" i="21"/>
  <c r="C27" i="21"/>
  <c r="C28" i="21"/>
  <c r="C23" i="21"/>
  <c r="N9" i="21" l="1"/>
  <c r="K9" i="21"/>
  <c r="H9" i="21"/>
  <c r="E9" i="21"/>
  <c r="J7" i="21"/>
  <c r="J6" i="21"/>
  <c r="J5" i="21"/>
  <c r="J4" i="21"/>
  <c r="J3" i="21"/>
  <c r="J2" i="21"/>
  <c r="M7" i="21"/>
  <c r="M6" i="21"/>
  <c r="M5" i="21"/>
  <c r="M4" i="21"/>
  <c r="M3" i="21"/>
  <c r="M2" i="21"/>
  <c r="G7" i="21"/>
  <c r="G6" i="21"/>
  <c r="G5" i="21"/>
  <c r="G4" i="21"/>
  <c r="G3" i="21"/>
  <c r="G2" i="21"/>
  <c r="E8" i="14" l="1"/>
  <c r="E13" i="14" s="1"/>
  <c r="H13" i="14" l="1"/>
  <c r="E18" i="14"/>
  <c r="G8" i="14"/>
  <c r="G13" i="14" s="1"/>
  <c r="G17" i="10"/>
  <c r="G16" i="10"/>
  <c r="G9" i="10"/>
  <c r="G4" i="10"/>
  <c r="G18" i="14" l="1"/>
  <c r="H15" i="14"/>
  <c r="G18" i="10"/>
  <c r="E17" i="10"/>
  <c r="E9" i="10"/>
  <c r="F7" i="10"/>
  <c r="F6" i="10"/>
  <c r="F5" i="10"/>
  <c r="E16" i="10"/>
  <c r="E4" i="10"/>
  <c r="E18" i="10" s="1"/>
  <c r="H8" i="14" l="1"/>
  <c r="B17" i="10"/>
  <c r="B16" i="10"/>
  <c r="D13" i="10"/>
  <c r="F13" i="10" s="1"/>
  <c r="D12" i="10"/>
  <c r="F12" i="10" s="1"/>
  <c r="D16" i="10" l="1"/>
  <c r="F16" i="10" s="1"/>
  <c r="D15" i="10"/>
  <c r="F15" i="10" s="1"/>
  <c r="D14" i="10"/>
  <c r="F14" i="10" s="1"/>
  <c r="D10" i="10"/>
  <c r="F10" i="10" s="1"/>
  <c r="D7" i="10"/>
  <c r="D6" i="10"/>
  <c r="D5" i="10"/>
  <c r="C11" i="10"/>
  <c r="D11" i="10" s="1"/>
  <c r="F11" i="10" s="1"/>
  <c r="C10" i="10"/>
  <c r="C16" i="10" s="1"/>
  <c r="Q16" i="10" l="1"/>
  <c r="R16" i="10"/>
  <c r="C9" i="10"/>
  <c r="C17" i="10"/>
  <c r="C4" i="10"/>
  <c r="B9" i="10"/>
  <c r="B4" i="10"/>
  <c r="F4" i="10" s="1"/>
  <c r="Q4" i="10" l="1"/>
  <c r="R4" i="10"/>
  <c r="R10" i="22" s="1"/>
  <c r="R13" i="22" s="1"/>
  <c r="D17" i="10"/>
  <c r="F17" i="10" s="1"/>
  <c r="Q17" i="10"/>
  <c r="R17" i="10"/>
  <c r="D9" i="10"/>
  <c r="F9" i="10" s="1"/>
  <c r="B20" i="10"/>
  <c r="D4" i="10"/>
  <c r="B18" i="10"/>
  <c r="C8" i="10"/>
  <c r="C18" i="10"/>
  <c r="B8" i="10"/>
  <c r="Q18" i="10" l="1"/>
  <c r="R18" i="10"/>
  <c r="D18" i="10"/>
  <c r="F18" i="10" s="1"/>
  <c r="F8" i="68" l="1"/>
  <c r="G4" i="68" l="1"/>
  <c r="K4" i="68"/>
  <c r="L4" i="68"/>
  <c r="J4" i="68"/>
  <c r="H4" i="68"/>
  <c r="M4" i="68"/>
  <c r="I4" i="68"/>
  <c r="P7" i="68"/>
  <c r="L7" i="68"/>
  <c r="H7" i="68"/>
  <c r="N7" i="68"/>
  <c r="O7" i="68"/>
  <c r="K7" i="68"/>
  <c r="J7" i="68"/>
  <c r="I7" i="68"/>
  <c r="M7" i="68"/>
  <c r="G7" i="68"/>
  <c r="M20" i="68"/>
  <c r="I20" i="68"/>
  <c r="L20" i="68"/>
  <c r="H20" i="68"/>
  <c r="K20" i="68"/>
  <c r="G20" i="68"/>
  <c r="N20" i="68"/>
  <c r="J20" i="68"/>
  <c r="P5" i="68"/>
  <c r="L5" i="68"/>
  <c r="N5" i="68"/>
  <c r="H5" i="68"/>
  <c r="O5" i="68"/>
  <c r="K5" i="68"/>
  <c r="G5" i="68"/>
  <c r="J5" i="68"/>
  <c r="I5" i="68"/>
  <c r="M5" i="68"/>
  <c r="N16" i="68"/>
  <c r="J16" i="68"/>
  <c r="L16" i="68"/>
  <c r="M16" i="68"/>
  <c r="I16" i="68"/>
  <c r="P16" i="68"/>
  <c r="H16" i="68"/>
  <c r="G16" i="68"/>
  <c r="O16" i="68"/>
  <c r="K16" i="68"/>
  <c r="P6" i="68"/>
  <c r="L6" i="68"/>
  <c r="G6" i="68"/>
  <c r="N6" i="68"/>
  <c r="O6" i="68"/>
  <c r="K6" i="68"/>
  <c r="H6" i="68"/>
  <c r="J6" i="68"/>
  <c r="I6" i="68"/>
  <c r="M6" i="68"/>
  <c r="M14" i="68"/>
  <c r="G14" i="68"/>
  <c r="I14" i="68"/>
  <c r="H14" i="68"/>
  <c r="J14" i="68"/>
  <c r="K14" i="68"/>
  <c r="L14" i="68"/>
  <c r="H11" i="68"/>
  <c r="I11" i="68"/>
  <c r="K11" i="68"/>
  <c r="G11" i="68"/>
  <c r="J11" i="68"/>
  <c r="F11" i="68"/>
  <c r="G8" i="68"/>
  <c r="Q8" i="68" s="1"/>
  <c r="R8" i="68" s="1"/>
  <c r="J13" i="68"/>
  <c r="F13" i="68"/>
  <c r="G13" i="68"/>
  <c r="I13" i="68"/>
  <c r="H13" i="68"/>
  <c r="K13" i="68"/>
  <c r="H15" i="68"/>
  <c r="I15" i="68"/>
  <c r="K15" i="68"/>
  <c r="G15" i="68"/>
  <c r="J15" i="68"/>
  <c r="F15" i="68"/>
  <c r="F19" i="68"/>
  <c r="G19" i="68"/>
  <c r="F12" i="68"/>
  <c r="F20" i="68"/>
  <c r="O9" i="68"/>
  <c r="K9" i="68"/>
  <c r="G9" i="68"/>
  <c r="L9" i="68"/>
  <c r="N9" i="68"/>
  <c r="J9" i="68"/>
  <c r="F9" i="68"/>
  <c r="M9" i="68"/>
  <c r="I9" i="68"/>
  <c r="H9" i="68"/>
  <c r="F10" i="68"/>
  <c r="M18" i="68"/>
  <c r="I18" i="68"/>
  <c r="N18" i="68"/>
  <c r="P18" i="68"/>
  <c r="L18" i="68"/>
  <c r="H18" i="68"/>
  <c r="O18" i="68"/>
  <c r="K18" i="68"/>
  <c r="G18" i="68"/>
  <c r="J18" i="68"/>
  <c r="H19" i="70"/>
  <c r="H16" i="70" s="1"/>
  <c r="M19" i="70"/>
  <c r="M16" i="70" s="1"/>
  <c r="L19" i="70"/>
  <c r="L16" i="70" s="1"/>
  <c r="I19" i="70"/>
  <c r="I16" i="70" s="1"/>
  <c r="K19" i="70"/>
  <c r="K16" i="70" s="1"/>
  <c r="J19" i="70"/>
  <c r="J16" i="70" s="1"/>
  <c r="F18" i="68"/>
  <c r="Q11" i="68" l="1"/>
  <c r="R11" i="68" s="1"/>
  <c r="F30" i="68"/>
  <c r="G19" i="70"/>
  <c r="G16" i="70" s="1"/>
  <c r="N4" i="68"/>
  <c r="N22" i="68" s="1"/>
  <c r="N28" i="68" s="1"/>
  <c r="M22" i="68"/>
  <c r="M28" i="68" s="1"/>
  <c r="F4" i="68"/>
  <c r="F5" i="68"/>
  <c r="Q18" i="68"/>
  <c r="R18" i="68" s="1"/>
  <c r="Q19" i="68"/>
  <c r="R19" i="68" s="1"/>
  <c r="F16" i="68"/>
  <c r="Q16" i="68" s="1"/>
  <c r="R16" i="68" s="1"/>
  <c r="P20" i="68"/>
  <c r="O20" i="68"/>
  <c r="Q13" i="68"/>
  <c r="R13" i="68" s="1"/>
  <c r="F14" i="68"/>
  <c r="Q14" i="68" s="1"/>
  <c r="R14" i="68" s="1"/>
  <c r="F6" i="68"/>
  <c r="Q6" i="68" s="1"/>
  <c r="R6" i="68" s="1"/>
  <c r="Q15" i="68"/>
  <c r="R15" i="68" s="1"/>
  <c r="P9" i="68"/>
  <c r="Q9" i="68" s="1"/>
  <c r="R9" i="68" s="1"/>
  <c r="F7" i="68"/>
  <c r="Q7" i="68" s="1"/>
  <c r="R7" i="68" s="1"/>
  <c r="K12" i="68"/>
  <c r="K30" i="68"/>
  <c r="K10" i="68"/>
  <c r="L12" i="68"/>
  <c r="L10" i="68"/>
  <c r="I10" i="68"/>
  <c r="I30" i="68"/>
  <c r="I12" i="68"/>
  <c r="J12" i="68"/>
  <c r="J30" i="68"/>
  <c r="J10" i="68"/>
  <c r="H30" i="68"/>
  <c r="H12" i="68"/>
  <c r="H10" i="68"/>
  <c r="G10" i="68"/>
  <c r="G12" i="68"/>
  <c r="G30" i="68"/>
  <c r="F26" i="68"/>
  <c r="I22" i="68" l="1"/>
  <c r="K22" i="68"/>
  <c r="L22" i="68"/>
  <c r="Q20" i="68"/>
  <c r="R20" i="68" s="1"/>
  <c r="O4" i="68"/>
  <c r="O22" i="68" s="1"/>
  <c r="O28" i="68" s="1"/>
  <c r="F22" i="68"/>
  <c r="F28" i="68" s="1"/>
  <c r="Q5" i="68"/>
  <c r="R5" i="68" s="1"/>
  <c r="H22" i="68"/>
  <c r="J22" i="68"/>
  <c r="L26" i="68"/>
  <c r="L30" i="68"/>
  <c r="Q30" i="68" s="1"/>
  <c r="R30" i="68" s="1"/>
  <c r="Q12" i="68"/>
  <c r="R12" i="68" s="1"/>
  <c r="Q10" i="68"/>
  <c r="R10" i="68" s="1"/>
  <c r="G22" i="68"/>
  <c r="G26" i="68"/>
  <c r="L28" i="68" l="1"/>
  <c r="P4" i="68"/>
  <c r="P22" i="68" s="1"/>
  <c r="P28" i="68" s="1"/>
  <c r="G28" i="68"/>
  <c r="H26" i="68"/>
  <c r="Q4" i="68" l="1"/>
  <c r="R4" i="68" s="1"/>
  <c r="R22" i="68" s="1"/>
  <c r="Q22" i="68"/>
  <c r="H28" i="68"/>
  <c r="I26" i="68"/>
  <c r="I28" i="68" s="1"/>
  <c r="J26" i="68" l="1"/>
  <c r="J28" i="68" s="1"/>
  <c r="K26" i="68"/>
  <c r="K28" i="68" l="1"/>
  <c r="Q28" i="68" s="1"/>
  <c r="Q26" i="68"/>
  <c r="R26" i="68" s="1"/>
  <c r="R28" i="6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Sophia Asasih</author>
  </authors>
  <commentList>
    <comment ref="E8" authorId="0" shapeId="0" xr:uid="{32640654-192D-40C4-9CEE-0719B6CC0F56}">
      <text>
        <r>
          <rPr>
            <b/>
            <sz val="9"/>
            <color indexed="81"/>
            <rFont val="Tahoma"/>
            <family val="2"/>
          </rPr>
          <t>Sophia Asasih:</t>
        </r>
        <r>
          <rPr>
            <sz val="9"/>
            <color indexed="81"/>
            <rFont val="Tahoma"/>
            <family val="2"/>
          </rPr>
          <t xml:space="preserve">
accrual $5k</t>
        </r>
      </text>
    </comment>
    <comment ref="E18" authorId="0" shapeId="0" xr:uid="{12992985-EBEC-44A3-8729-E9DE0D93970C}">
      <text>
        <r>
          <rPr>
            <b/>
            <sz val="9"/>
            <color indexed="81"/>
            <rFont val="Tahoma"/>
            <family val="2"/>
          </rPr>
          <t>Sophia Asasih:</t>
        </r>
        <r>
          <rPr>
            <sz val="9"/>
            <color indexed="81"/>
            <rFont val="Tahoma"/>
            <family val="2"/>
          </rPr>
          <t xml:space="preserve">
CNC machine in logistics CC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Sophia Asasih</author>
  </authors>
  <commentList>
    <comment ref="E11" authorId="0" shapeId="0" xr:uid="{02CF67A0-B93B-45B2-B832-9E0803E6E000}">
      <text>
        <r>
          <rPr>
            <b/>
            <sz val="9"/>
            <color indexed="81"/>
            <rFont val="Tahoma"/>
            <family val="2"/>
          </rPr>
          <t>Sophia Asasih:</t>
        </r>
        <r>
          <rPr>
            <sz val="9"/>
            <color indexed="81"/>
            <rFont val="Tahoma"/>
            <family val="2"/>
          </rPr>
          <t xml:space="preserve">
CNC machine
less accrue forklift rent</t>
        </r>
      </text>
    </comment>
  </commentList>
</comments>
</file>

<file path=xl/sharedStrings.xml><?xml version="1.0" encoding="utf-8"?>
<sst xmlns="http://schemas.openxmlformats.org/spreadsheetml/2006/main" count="26995" uniqueCount="2538">
  <si>
    <t>WCM</t>
  </si>
  <si>
    <t>Category</t>
  </si>
  <si>
    <t>Gas</t>
  </si>
  <si>
    <t>Repair &amp; maintenance</t>
  </si>
  <si>
    <t>Travel</t>
  </si>
  <si>
    <t>Offices</t>
  </si>
  <si>
    <t>Row Labels</t>
  </si>
  <si>
    <t xml:space="preserve">Consumables </t>
  </si>
  <si>
    <t>Depreciations</t>
  </si>
  <si>
    <t>Electricity</t>
  </si>
  <si>
    <t>OVER TIME PAY</t>
  </si>
  <si>
    <t>Pension Costs</t>
  </si>
  <si>
    <t>Rental exp.</t>
  </si>
  <si>
    <t>Subcont</t>
  </si>
  <si>
    <t>Tools</t>
  </si>
  <si>
    <t>Traing/Seminar</t>
  </si>
  <si>
    <t>Wages &amp; salary</t>
  </si>
  <si>
    <t>Grand Total</t>
  </si>
  <si>
    <t>Desc</t>
  </si>
  <si>
    <t>Support Allocation</t>
  </si>
  <si>
    <t>Total Expense</t>
  </si>
  <si>
    <t>Budget Monthly</t>
  </si>
  <si>
    <t>MH Sold</t>
  </si>
  <si>
    <t>MH Sold in USD</t>
  </si>
  <si>
    <t>Actual Jan</t>
  </si>
  <si>
    <t>Gap</t>
  </si>
  <si>
    <t>Medical Allowance &amp; Insurance</t>
  </si>
  <si>
    <t>PPCJ Headcount</t>
  </si>
  <si>
    <t>2018 Budget</t>
  </si>
  <si>
    <t>Blue Collar (MP Reported Hour FTE)</t>
  </si>
  <si>
    <t>Permanent</t>
  </si>
  <si>
    <t>Direct Contract</t>
  </si>
  <si>
    <t>Consultant</t>
  </si>
  <si>
    <t>White Collar</t>
  </si>
  <si>
    <t>Production Permanent</t>
  </si>
  <si>
    <t>Production Consultant</t>
  </si>
  <si>
    <t>Total  PPCJ HC</t>
  </si>
  <si>
    <t>Staff incl overtime &amp; training</t>
  </si>
  <si>
    <t>Consultants</t>
  </si>
  <si>
    <t>Rent</t>
  </si>
  <si>
    <t>Shares from site (IT, HR etc)</t>
  </si>
  <si>
    <t>Specific activities production strategy</t>
  </si>
  <si>
    <t>Other</t>
  </si>
  <si>
    <t>TOTAL</t>
  </si>
  <si>
    <t>Not Capacity Used (NCU)</t>
  </si>
  <si>
    <t>Purchased Material</t>
  </si>
  <si>
    <t>Maintenance Permanent</t>
  </si>
  <si>
    <t>Maintenance Consultant</t>
  </si>
  <si>
    <t>Logistic Permanent</t>
  </si>
  <si>
    <t>Logistic Consultant</t>
  </si>
  <si>
    <t>Own Employee</t>
  </si>
  <si>
    <t>Purchased material</t>
  </si>
  <si>
    <t>total income – total allocated</t>
  </si>
  <si>
    <t>Category 2</t>
  </si>
  <si>
    <t>(blank)</t>
  </si>
  <si>
    <t>Sum of Budget Monthly</t>
  </si>
  <si>
    <t>B18 Hours</t>
  </si>
  <si>
    <t>#N/A</t>
  </si>
  <si>
    <t>Actual Feb</t>
  </si>
  <si>
    <t>Jan</t>
  </si>
  <si>
    <t>Feb</t>
  </si>
  <si>
    <t>Actual</t>
  </si>
  <si>
    <t/>
  </si>
  <si>
    <t xml:space="preserve">Material Handling Actual </t>
  </si>
  <si>
    <t>March</t>
  </si>
  <si>
    <t>Actual Mar</t>
  </si>
  <si>
    <t>April</t>
  </si>
  <si>
    <t>13000000</t>
  </si>
  <si>
    <t>15060000</t>
  </si>
  <si>
    <t>18030000</t>
  </si>
  <si>
    <t>Cost Element</t>
  </si>
  <si>
    <t>Cost Center</t>
  </si>
  <si>
    <t>Cost element name</t>
  </si>
  <si>
    <t>Val.in rep.cur.</t>
  </si>
  <si>
    <t>Offsetting account type</t>
  </si>
  <si>
    <t>Offsetting acct no.</t>
  </si>
  <si>
    <t>Purchasing Document</t>
  </si>
  <si>
    <t>Name</t>
  </si>
  <si>
    <t>Name of offsetting account</t>
  </si>
  <si>
    <t>Value in Obj. Crcy</t>
  </si>
  <si>
    <t>Document Number</t>
  </si>
  <si>
    <t>Reference Transact.</t>
  </si>
  <si>
    <t>Document Header Text</t>
  </si>
  <si>
    <t>Document Date</t>
  </si>
  <si>
    <t>Posting Date</t>
  </si>
  <si>
    <t>2820118300</t>
  </si>
  <si>
    <t>Sub-contracted labou</t>
  </si>
  <si>
    <t>S</t>
  </si>
  <si>
    <t>4400000</t>
  </si>
  <si>
    <t>916864529</t>
  </si>
  <si>
    <t>KAYU KASO 5X7X 4 METER ( 173019 )</t>
  </si>
  <si>
    <t>GR/IR - clearing</t>
  </si>
  <si>
    <t>100101306</t>
  </si>
  <si>
    <t>MKPF</t>
  </si>
  <si>
    <t>K</t>
  </si>
  <si>
    <t>5168788</t>
  </si>
  <si>
    <t>916844694</t>
  </si>
  <si>
    <t>CLEANING TANK &amp; STRIPE 173017 1 S/D 15</t>
  </si>
  <si>
    <t>Global Prima Manufacturing PT</t>
  </si>
  <si>
    <t>100102181</t>
  </si>
  <si>
    <t>RMRP</t>
  </si>
  <si>
    <t>916844655</t>
  </si>
  <si>
    <t>CLEANING ALSAFE, BLUE STRIPE &amp; THINER</t>
  </si>
  <si>
    <t>100105993</t>
  </si>
  <si>
    <t>CLEANING ALSAFE 7T BLUE STRIPE  &amp; THINER</t>
  </si>
  <si>
    <t>CLEANING AL 800L, BLUE STRIPE  &amp; THINER</t>
  </si>
  <si>
    <t>CLEANING SILENCER, &amp; THINER</t>
  </si>
  <si>
    <t>CLEANING TANK 750 L 7 THINER</t>
  </si>
  <si>
    <t>CLEANING ASME 50 L BLUE &amp; THINER</t>
  </si>
  <si>
    <t>916950254</t>
  </si>
  <si>
    <t>KAYU KASO 5 X 7 X 4 STAGGER 173019-11&amp;12</t>
  </si>
  <si>
    <t>100108430</t>
  </si>
  <si>
    <t>100109420</t>
  </si>
  <si>
    <t>0700011893512754</t>
  </si>
  <si>
    <t>5162263</t>
  </si>
  <si>
    <t>916899936</t>
  </si>
  <si>
    <t>BLUE STRIPE &amp; ROCKWOOL INV PJL 0761/III</t>
  </si>
  <si>
    <t>PT.Platinum Jaya Logistic</t>
  </si>
  <si>
    <t>100109676</t>
  </si>
  <si>
    <t>0100011889758537</t>
  </si>
  <si>
    <t>CLEANING MIXER  HOURS PJL 0760/III/18</t>
  </si>
  <si>
    <t>100109677</t>
  </si>
  <si>
    <t>0100011889758535</t>
  </si>
  <si>
    <t>CLEANING ACCO MAN HO INV PJL 0759/III/18</t>
  </si>
  <si>
    <t>100109678</t>
  </si>
  <si>
    <t>0100011889758536</t>
  </si>
  <si>
    <t>CLEANING TANK 0748 /III/18</t>
  </si>
  <si>
    <t>100109786</t>
  </si>
  <si>
    <t>0100011889758539</t>
  </si>
  <si>
    <t>CLEANING TANK  INV PJL0756/III/18</t>
  </si>
  <si>
    <t>100109840</t>
  </si>
  <si>
    <t>0100011889758538</t>
  </si>
  <si>
    <t>5168889</t>
  </si>
  <si>
    <t>916910766</t>
  </si>
  <si>
    <t>ANGKUTAN TRUCK TPSE KE MUT INV22032018</t>
  </si>
  <si>
    <t>Tunas Batang Angkola PT</t>
  </si>
  <si>
    <t>100106067</t>
  </si>
  <si>
    <t>916909657</t>
  </si>
  <si>
    <t>ANGKUTAN DARI PT. DAYA PERKASA TEKNIK</t>
  </si>
  <si>
    <t>100106176</t>
  </si>
  <si>
    <t>916938604</t>
  </si>
  <si>
    <t>ANGKUTA TRUCK DARI LIVIA KE TPSE PP INV</t>
  </si>
  <si>
    <t>100110332</t>
  </si>
  <si>
    <t>917003602</t>
  </si>
  <si>
    <t>JASA ANGKUTAN TPSE KE DAYA PERKASA</t>
  </si>
  <si>
    <t>100116742</t>
  </si>
  <si>
    <t>to logistics</t>
  </si>
  <si>
    <t>other subcont</t>
  </si>
  <si>
    <t>Sender  CC</t>
  </si>
  <si>
    <t>Receiver  CC</t>
  </si>
  <si>
    <t>receiver %</t>
  </si>
  <si>
    <t>Assessment Structure</t>
  </si>
  <si>
    <t>Assessm Finance</t>
  </si>
  <si>
    <t>Assessment Element</t>
  </si>
  <si>
    <t>Assessments from HR</t>
  </si>
  <si>
    <t>Mar</t>
  </si>
  <si>
    <t>Apr</t>
  </si>
  <si>
    <t>Salary Inc in april</t>
  </si>
  <si>
    <t>Customs consultant</t>
  </si>
  <si>
    <t>Product</t>
  </si>
  <si>
    <t>FC1 Hours</t>
  </si>
  <si>
    <t>Actual Apr</t>
  </si>
  <si>
    <t xml:space="preserve"> COSMETICS </t>
  </si>
  <si>
    <t xml:space="preserve"> PHARMA</t>
  </si>
  <si>
    <t xml:space="preserve"> SUPPLY UNIT </t>
  </si>
  <si>
    <t xml:space="preserve"> BU PRODUCT </t>
  </si>
  <si>
    <t>TS&amp;S</t>
  </si>
  <si>
    <t>Total hours</t>
  </si>
  <si>
    <t>Time reporting</t>
  </si>
  <si>
    <t>Flexibility%</t>
  </si>
  <si>
    <t>Val/COArea Crcy</t>
  </si>
  <si>
    <t>CO area currency</t>
  </si>
  <si>
    <t>Total quantity</t>
  </si>
  <si>
    <t>Posted unit of meas.</t>
  </si>
  <si>
    <t>Partner object</t>
  </si>
  <si>
    <t>CO partner object name</t>
  </si>
  <si>
    <t>SO</t>
  </si>
  <si>
    <t>WBS</t>
  </si>
  <si>
    <t>CRP</t>
  </si>
  <si>
    <t>50001400</t>
  </si>
  <si>
    <t>Assembling</t>
  </si>
  <si>
    <t>USD</t>
  </si>
  <si>
    <t>HR</t>
  </si>
  <si>
    <t>MSTK</t>
  </si>
  <si>
    <t>Project</t>
  </si>
  <si>
    <t>Pharma</t>
  </si>
  <si>
    <t>SU</t>
  </si>
  <si>
    <t>Basic Tank Process Tank</t>
  </si>
  <si>
    <t>126939676</t>
  </si>
  <si>
    <t>PJ26939676I</t>
  </si>
  <si>
    <t>Bottom Parts Process Tank</t>
  </si>
  <si>
    <t>126986595</t>
  </si>
  <si>
    <t>PJ26986595I</t>
  </si>
  <si>
    <t>Cosmetic</t>
  </si>
  <si>
    <t>Head Torispherical OD2400xt8-En</t>
  </si>
  <si>
    <t>Top Parts Process Tank</t>
  </si>
  <si>
    <t>Top assembly Product Tank 50L</t>
  </si>
  <si>
    <t>Adapter Cover</t>
  </si>
  <si>
    <t>Alsafe STD / Alsafe SV / Alsafe SH</t>
  </si>
  <si>
    <t>Bottom Assembly Product Tank 50L</t>
  </si>
  <si>
    <t>Bottom Parts CIP Tank (DT, DTI)</t>
  </si>
  <si>
    <t>Top Parts CIP Tank (DT, DTI)</t>
  </si>
  <si>
    <t>Process Tank</t>
  </si>
  <si>
    <t>Agitator Parts Process Tank</t>
  </si>
  <si>
    <t>Top Plate BTD-150</t>
  </si>
  <si>
    <t>126938751</t>
  </si>
  <si>
    <t>PJ26938751I</t>
  </si>
  <si>
    <t>Head Torispherical Right OD1900xT12-ASME</t>
  </si>
  <si>
    <t>Basic Tank CIP Tank (DT, DTI)</t>
  </si>
  <si>
    <t>Stopper Plate 28x10xT2</t>
  </si>
  <si>
    <t>Jacket shell OD428X230xT4</t>
  </si>
  <si>
    <t>Full Closure Bottom OD244xT3</t>
  </si>
  <si>
    <t>Shell inner OD406X241xT3</t>
  </si>
  <si>
    <t>Cooling Jacket Product Tank</t>
  </si>
  <si>
    <t>Storage Vessel SC E</t>
  </si>
  <si>
    <t>126939650</t>
  </si>
  <si>
    <t>PJ26939650I</t>
  </si>
  <si>
    <t>126939657</t>
  </si>
  <si>
    <t>PJ26939657I</t>
  </si>
  <si>
    <t>Steam Inlet</t>
  </si>
  <si>
    <t>H</t>
  </si>
  <si>
    <t>Work at site</t>
  </si>
  <si>
    <t>1378908</t>
  </si>
  <si>
    <t>Storage Vessel General C</t>
  </si>
  <si>
    <t>1381437</t>
  </si>
  <si>
    <t>Bottom Cone OD801xID785x8mm</t>
  </si>
  <si>
    <t>Extension Shell BTD-200</t>
  </si>
  <si>
    <t>Adapter Support OD250x159xT8</t>
  </si>
  <si>
    <t>Inner Shell BTD-200</t>
  </si>
  <si>
    <t>Lid Cover OD217.4</t>
  </si>
  <si>
    <t>Inner Shell OD793x1353x4mm</t>
  </si>
  <si>
    <t>Inner Collar OD805x237x10mm</t>
  </si>
  <si>
    <t>Top Assembly Exp. Vessel OD.154</t>
  </si>
  <si>
    <t>Lower Shell OD801x504x8mm</t>
  </si>
  <si>
    <t>Side Plate DCL-750</t>
  </si>
  <si>
    <t>Storage Vessel MRU 150L</t>
  </si>
  <si>
    <t>Basic Vessel Components Product Tank 50L</t>
  </si>
  <si>
    <t>CL Product Tank S2 PED Without Agitator</t>
  </si>
  <si>
    <t>Pipe 1 3bar for MRU-1</t>
  </si>
  <si>
    <t>CL Product Tank S1 PED Without Agitator</t>
  </si>
  <si>
    <t>Expansion vessel D154mm, vol. 32L PED</t>
  </si>
  <si>
    <t>Tetra Aline D63.5 Acc to Dwg 63224703201</t>
  </si>
  <si>
    <t>Bottom Part MRU Vessel</t>
  </si>
  <si>
    <t>Inner Shell Assy MRU Vessel</t>
  </si>
  <si>
    <t>Dish connection Acc. to Dwg. 63214212401</t>
  </si>
  <si>
    <t>Support for Condenser F-12</t>
  </si>
  <si>
    <t>Spool Process Module 1 General C</t>
  </si>
  <si>
    <t>Spool Mixing Vessel General C</t>
  </si>
  <si>
    <t>Spool Double Jacket Module General C</t>
  </si>
  <si>
    <t>1379652</t>
  </si>
  <si>
    <t>Spool Storage Vessel General C</t>
  </si>
  <si>
    <t>Top Assembly DCL-750</t>
  </si>
  <si>
    <t>Inner Shell Assembly F-12 304</t>
  </si>
  <si>
    <t>127407478</t>
  </si>
  <si>
    <t>PJ27407478I</t>
  </si>
  <si>
    <t>1385094</t>
  </si>
  <si>
    <t>Basic Part Interconnect Pipe General C</t>
  </si>
  <si>
    <t>1377831</t>
  </si>
  <si>
    <t>MCC Panel General C</t>
  </si>
  <si>
    <t>C-L Product Tank S2 PED Without Agitator</t>
  </si>
  <si>
    <t>C-L Product Tank S1 PED Without Agitator</t>
  </si>
  <si>
    <t>Top Cone ID2850x15DegxT3</t>
  </si>
  <si>
    <t>Bottom Cone ID2000x15degxT3</t>
  </si>
  <si>
    <t>MRU-1 Pump for 3 bar Counter Pressure</t>
  </si>
  <si>
    <t>Top Cone ID2000x15degxT3</t>
  </si>
  <si>
    <t>BTD - 350</t>
  </si>
  <si>
    <t>Water Inlet Dia.38</t>
  </si>
  <si>
    <t>1378852</t>
  </si>
  <si>
    <t>Water Outlet Dia.76.1</t>
  </si>
  <si>
    <t>127407517</t>
  </si>
  <si>
    <t>PJ27407517I</t>
  </si>
  <si>
    <t>127407605</t>
  </si>
  <si>
    <t>PJ27407605I</t>
  </si>
  <si>
    <t>127407951</t>
  </si>
  <si>
    <t>PJ27407951I</t>
  </si>
  <si>
    <t>127407932</t>
  </si>
  <si>
    <t>PJ27407932I</t>
  </si>
  <si>
    <t>127407908</t>
  </si>
  <si>
    <t>PJ27407908I</t>
  </si>
  <si>
    <t>127407093</t>
  </si>
  <si>
    <t>PJ27407093I</t>
  </si>
  <si>
    <t>127407774</t>
  </si>
  <si>
    <t>PJ27407774I</t>
  </si>
  <si>
    <t>Pipe Adapter ISO D2" Sch80Sx100</t>
  </si>
  <si>
    <t>127407419</t>
  </si>
  <si>
    <t>PJ27407419I</t>
  </si>
  <si>
    <t>Top Parts for Clean Water Tank General C</t>
  </si>
  <si>
    <t>BTD - 200</t>
  </si>
  <si>
    <t>127407346</t>
  </si>
  <si>
    <t>PJ27407346I</t>
  </si>
  <si>
    <t>Bottom Part BTD-200</t>
  </si>
  <si>
    <t>Air Vent Neck D152x150xt3</t>
  </si>
  <si>
    <t>Bottom Assembly DCL-750</t>
  </si>
  <si>
    <t>127407236</t>
  </si>
  <si>
    <t>PJ27407236I</t>
  </si>
  <si>
    <t>Dimple Jacket Shell OD2173xH1200</t>
  </si>
  <si>
    <t>Dimple Jacket Shell OD2173xH500</t>
  </si>
  <si>
    <t>Condensate Outlet S-9</t>
  </si>
  <si>
    <t>Support for Cooling Bottom F-12</t>
  </si>
  <si>
    <t>1389808</t>
  </si>
  <si>
    <t>MRU-3 pump for 4 bar counter pressure</t>
  </si>
  <si>
    <t>1388976</t>
  </si>
  <si>
    <t>127647653</t>
  </si>
  <si>
    <t>PJ27647653I</t>
  </si>
  <si>
    <t>1388533</t>
  </si>
  <si>
    <t>Bottom Parts DCL-750</t>
  </si>
  <si>
    <t>127407053</t>
  </si>
  <si>
    <t>PJ27407053I</t>
  </si>
  <si>
    <t>127407077</t>
  </si>
  <si>
    <t>PJ27407077I</t>
  </si>
  <si>
    <t>127407891</t>
  </si>
  <si>
    <t>PJ27407891I</t>
  </si>
  <si>
    <t>1386967</t>
  </si>
  <si>
    <t>Head Torispherical ID2200xT16</t>
  </si>
  <si>
    <t>Clean Water Tank for CIP Modul General C</t>
  </si>
  <si>
    <t>1390386</t>
  </si>
  <si>
    <t>Pipe 3 3bar for MRU-2 (Manual)</t>
  </si>
  <si>
    <t>Inner Part Assembly  F-12 304</t>
  </si>
  <si>
    <t>127407816</t>
  </si>
  <si>
    <t>PJ27407816I</t>
  </si>
  <si>
    <t>1390660</t>
  </si>
  <si>
    <t>Inner Shell Parts DCL-750</t>
  </si>
  <si>
    <t>1390627</t>
  </si>
  <si>
    <t>1390629</t>
  </si>
  <si>
    <t>Shell Inner ID1400x1375xT3</t>
  </si>
  <si>
    <t>Reinforcement Ring OD2052x150xT6</t>
  </si>
  <si>
    <t>Bottom Closure OD50x3mm</t>
  </si>
  <si>
    <t>Plate 196x41x1.5</t>
  </si>
  <si>
    <t>1390609</t>
  </si>
  <si>
    <t>Adapter Shell OD.401x160xT6</t>
  </si>
  <si>
    <t>Prod. In./Out. dia60.33xShell dia2000</t>
  </si>
  <si>
    <t>1382585</t>
  </si>
  <si>
    <t>1391845</t>
  </si>
  <si>
    <t>Silencer SMS dia.76 to SMS dia.51</t>
  </si>
  <si>
    <t>1389667</t>
  </si>
  <si>
    <t>Body Hopper 650x254xT2</t>
  </si>
  <si>
    <t>Jacket Shell OD2056x1610xT2</t>
  </si>
  <si>
    <t>1391826</t>
  </si>
  <si>
    <t>Bot. Dis. Head Korb. OD1602xT8-EN1.4404</t>
  </si>
  <si>
    <t>1391831</t>
  </si>
  <si>
    <t>Head Korbbogen Top OD2400xT10-ASME</t>
  </si>
  <si>
    <t>1391832</t>
  </si>
  <si>
    <t>Head Korbbogen Bottom OD2400xT10-ASME</t>
  </si>
  <si>
    <t>1391943</t>
  </si>
  <si>
    <t>Bottom Conical ID2150x15DegxT3</t>
  </si>
  <si>
    <t>127658133</t>
  </si>
  <si>
    <t>PJ27658133I</t>
  </si>
  <si>
    <t>1392302</t>
  </si>
  <si>
    <t>Top Assembly TA 7T Hunhseal</t>
  </si>
  <si>
    <t>1392303</t>
  </si>
  <si>
    <t>Bottom Assembly TA 7T Hunhseal</t>
  </si>
  <si>
    <t>1386667</t>
  </si>
  <si>
    <t>Reinforcement Ring OD2297x200xT6</t>
  </si>
  <si>
    <t>1390853</t>
  </si>
  <si>
    <t>Bottom Cone reducer 254x150xT2</t>
  </si>
  <si>
    <t>1391709</t>
  </si>
  <si>
    <t>Shell Inner ID1450x1485xt8</t>
  </si>
  <si>
    <t>Top Conical ID2150x15DegxT3</t>
  </si>
  <si>
    <t>Bottom Shell BTD-200</t>
  </si>
  <si>
    <t>Tube dia.25x2x300</t>
  </si>
  <si>
    <t>1393166</t>
  </si>
  <si>
    <t>1393167</t>
  </si>
  <si>
    <t>Air Vent 6"</t>
  </si>
  <si>
    <t>1392114</t>
  </si>
  <si>
    <t>1392158</t>
  </si>
  <si>
    <t>Bottom Jacket Dimple OD1601x2mm</t>
  </si>
  <si>
    <t>1392316</t>
  </si>
  <si>
    <t>Bottom Assy BTD-200</t>
  </si>
  <si>
    <t>1392841</t>
  </si>
  <si>
    <t>Top Assy. TA7T ALT N6 76.1 N8 63.5</t>
  </si>
  <si>
    <t>1390422</t>
  </si>
  <si>
    <t>Outer Shell OD1000x1376x5mm</t>
  </si>
  <si>
    <t>Sight Glass DN50 Costum</t>
  </si>
  <si>
    <t>Arm Unit 196x20xT6</t>
  </si>
  <si>
    <t>1390385</t>
  </si>
  <si>
    <t>MRU-2 Pump for 3 bar Counter Pressure</t>
  </si>
  <si>
    <t>1390390</t>
  </si>
  <si>
    <t>1393006</t>
  </si>
  <si>
    <t>1392464</t>
  </si>
  <si>
    <t>127397410</t>
  </si>
  <si>
    <t>PJ27397410I</t>
  </si>
  <si>
    <t>1392339</t>
  </si>
  <si>
    <t>Spool Inline Blending unit BPC C5</t>
  </si>
  <si>
    <t>Cover Plate 91x89xT3</t>
  </si>
  <si>
    <t>Washing Device DC DD 750</t>
  </si>
  <si>
    <t>1389896</t>
  </si>
  <si>
    <t>1390020</t>
  </si>
  <si>
    <t>Colling Jacket Cone C-12</t>
  </si>
  <si>
    <t>Separate Inlet/Outlet Dia.51x378</t>
  </si>
  <si>
    <t>1393094</t>
  </si>
  <si>
    <t>Basic Vessel Inner Components TA 7T</t>
  </si>
  <si>
    <t>1392995</t>
  </si>
  <si>
    <t>Bottom parts for PWA-400E</t>
  </si>
  <si>
    <t>1390967</t>
  </si>
  <si>
    <t>1393859</t>
  </si>
  <si>
    <t>1392472</t>
  </si>
  <si>
    <t>Mixer Tetra Aline 101.6 7 Elements</t>
  </si>
  <si>
    <t>Shell Cover Equalizer Guth Valve</t>
  </si>
  <si>
    <t>1392317</t>
  </si>
  <si>
    <t>BTD 200L For Tetra Lacta (BTD) 200L</t>
  </si>
  <si>
    <t>1393115</t>
  </si>
  <si>
    <t>1393204</t>
  </si>
  <si>
    <t>Almix Cone DN254</t>
  </si>
  <si>
    <t>1393501</t>
  </si>
  <si>
    <t>Inner Part Assembly C12</t>
  </si>
  <si>
    <t>1393541</t>
  </si>
  <si>
    <t>Inner Part Assy C-8</t>
  </si>
  <si>
    <t>1394054</t>
  </si>
  <si>
    <t>1394055</t>
  </si>
  <si>
    <t>1388573</t>
  </si>
  <si>
    <t>Bottom Cone Outer OD2175xT1.5</t>
  </si>
  <si>
    <t>Shell Outer OD2150x1984xT1.5</t>
  </si>
  <si>
    <t>1390022</t>
  </si>
  <si>
    <t>Support Ring OD502x20x6mm</t>
  </si>
  <si>
    <t>Reinforcement Ring OD2147x200xT6</t>
  </si>
  <si>
    <t>Bottom Parts for CW Tank General C</t>
  </si>
  <si>
    <t>1381480</t>
  </si>
  <si>
    <t>1394053</t>
  </si>
  <si>
    <t>1394440</t>
  </si>
  <si>
    <t>Adapter Unit OD450</t>
  </si>
  <si>
    <t>1392765</t>
  </si>
  <si>
    <t>1392940</t>
  </si>
  <si>
    <t>Dimple Jacket Bottom Cone OD787x44xT1.5</t>
  </si>
  <si>
    <t>1393408</t>
  </si>
  <si>
    <t>Lower Ring OD432/ID400xt25</t>
  </si>
  <si>
    <t>1394439</t>
  </si>
  <si>
    <t>Top Parts for Premix 1 General C</t>
  </si>
  <si>
    <t>1391946</t>
  </si>
  <si>
    <t>Lower Part OD650xT2</t>
  </si>
  <si>
    <t>1392309</t>
  </si>
  <si>
    <t>Vacuum Chamber DCL-750</t>
  </si>
  <si>
    <t>1394224</t>
  </si>
  <si>
    <t>Balance Tank (BTD) 200L SMS Connection</t>
  </si>
  <si>
    <t>1390387</t>
  </si>
  <si>
    <t>1392492</t>
  </si>
  <si>
    <t>Assembly Frame MRU</t>
  </si>
  <si>
    <t>1392493</t>
  </si>
  <si>
    <t>1393617</t>
  </si>
  <si>
    <t>Filter Pipe FL002</t>
  </si>
  <si>
    <t>1390147</t>
  </si>
  <si>
    <t>1390152</t>
  </si>
  <si>
    <t>1392310</t>
  </si>
  <si>
    <t>1392807</t>
  </si>
  <si>
    <t>Reducer Conical DN150x178xT6-EN</t>
  </si>
  <si>
    <t>1393841</t>
  </si>
  <si>
    <t>1394067</t>
  </si>
  <si>
    <t>127595938</t>
  </si>
  <si>
    <t>PJ27595938I</t>
  </si>
  <si>
    <t>1394576</t>
  </si>
  <si>
    <t>Movable Tank</t>
  </si>
  <si>
    <t>Nozzle Conn. Conical T6-Ferrule DN76x100</t>
  </si>
  <si>
    <t>Nozzle Conn. Conical T6-Ferrule Sf1 DN51</t>
  </si>
  <si>
    <t>1394215</t>
  </si>
  <si>
    <t>1394436</t>
  </si>
  <si>
    <t>1394438</t>
  </si>
  <si>
    <t>1390116</t>
  </si>
  <si>
    <t>1393114</t>
  </si>
  <si>
    <t>1393970</t>
  </si>
  <si>
    <t>127595967</t>
  </si>
  <si>
    <t>PJ27595967I</t>
  </si>
  <si>
    <t>1394070</t>
  </si>
  <si>
    <t>1394677</t>
  </si>
  <si>
    <t>Bottom Assembly TA 20T</t>
  </si>
  <si>
    <t>1394678</t>
  </si>
  <si>
    <t>Top Assembly TA 20T Hunhseal</t>
  </si>
  <si>
    <t>1394847</t>
  </si>
  <si>
    <t>127595879</t>
  </si>
  <si>
    <t>PJ27595879I</t>
  </si>
  <si>
    <t>1394848</t>
  </si>
  <si>
    <t>1394850</t>
  </si>
  <si>
    <t>127595904</t>
  </si>
  <si>
    <t>PJ27595904I</t>
  </si>
  <si>
    <t>1387783</t>
  </si>
  <si>
    <t>1390492</t>
  </si>
  <si>
    <t>Head cone bottom ID1400X702xT3</t>
  </si>
  <si>
    <t>1393624</t>
  </si>
  <si>
    <t>Skirt Plate ID1456x239xt10</t>
  </si>
  <si>
    <t>1393844</t>
  </si>
  <si>
    <t>1393901</t>
  </si>
  <si>
    <t>Cone Adapter D250x144xT6</t>
  </si>
  <si>
    <t>1394182</t>
  </si>
  <si>
    <t>1394184</t>
  </si>
  <si>
    <t>1394185</t>
  </si>
  <si>
    <t>1394212</t>
  </si>
  <si>
    <t>1394214</t>
  </si>
  <si>
    <t>1394463</t>
  </si>
  <si>
    <t>Shell Inner OD1602x1200xT8</t>
  </si>
  <si>
    <t>1394618</t>
  </si>
  <si>
    <t>Shell Inner OD2404x3250xT12</t>
  </si>
  <si>
    <t>128129500</t>
  </si>
  <si>
    <t>PJ28129500I</t>
  </si>
  <si>
    <t>Lifting Lug 160x80x16</t>
  </si>
  <si>
    <t>1390200</t>
  </si>
  <si>
    <t>Control Panel MRU Pump 5.5kW</t>
  </si>
  <si>
    <t>1391004</t>
  </si>
  <si>
    <t>Control Panel MRU Pump 7.5kW</t>
  </si>
  <si>
    <t>1384194</t>
  </si>
  <si>
    <t>1390388</t>
  </si>
  <si>
    <t>1390389</t>
  </si>
  <si>
    <t>Pipe 3 3bar for MRU-1 (Manual)</t>
  </si>
  <si>
    <t>1391843</t>
  </si>
  <si>
    <t>Washing Device DC DD 500</t>
  </si>
  <si>
    <t>1391844</t>
  </si>
  <si>
    <t>Silencer SMS dia.63.5 to SMS dia.38</t>
  </si>
  <si>
    <t>1393619</t>
  </si>
  <si>
    <t>Air Pipe to Rotary D129x399</t>
  </si>
  <si>
    <t>1393840</t>
  </si>
  <si>
    <t>Product Pipe From Rotary D104x1500</t>
  </si>
  <si>
    <t>1394444</t>
  </si>
  <si>
    <t>127810921</t>
  </si>
  <si>
    <t>PJ27810921I</t>
  </si>
  <si>
    <t>1394451</t>
  </si>
  <si>
    <t>Spool Fluid Module General C</t>
  </si>
  <si>
    <t>1395059</t>
  </si>
  <si>
    <t>1394056</t>
  </si>
  <si>
    <t>1394057</t>
  </si>
  <si>
    <t>1390203</t>
  </si>
  <si>
    <t>1390213</t>
  </si>
  <si>
    <t>1394579</t>
  </si>
  <si>
    <t>CIP SaniMidget 1" DN76.1xL362</t>
  </si>
  <si>
    <t>1391712</t>
  </si>
  <si>
    <t>Premix 1 Vessel General C</t>
  </si>
  <si>
    <t>6254418 1070</t>
  </si>
  <si>
    <t>Activity 7</t>
  </si>
  <si>
    <t>C40</t>
  </si>
  <si>
    <t>INTERNATL MSTK SP1</t>
  </si>
  <si>
    <t>C41</t>
  </si>
  <si>
    <t>INTERNAL MCON SP1</t>
  </si>
  <si>
    <t>C47</t>
  </si>
  <si>
    <t>C46</t>
  </si>
  <si>
    <t>INTERNAL MCON SU</t>
  </si>
  <si>
    <t>C43</t>
  </si>
  <si>
    <t>INTERNAL MSTK SP</t>
  </si>
  <si>
    <t>C52</t>
  </si>
  <si>
    <t>INTERNAL Sub-part</t>
  </si>
  <si>
    <t>C48</t>
  </si>
  <si>
    <t>INTERNAL MCON Cosmetic</t>
  </si>
  <si>
    <t>C42</t>
  </si>
  <si>
    <t>INTERNAL MSTK SU</t>
  </si>
  <si>
    <t>C44</t>
  </si>
  <si>
    <t>INTERNAL MSTK Cosmetic</t>
  </si>
  <si>
    <t>C30</t>
  </si>
  <si>
    <t>C51</t>
  </si>
  <si>
    <t>INTERNAL Cutting</t>
  </si>
  <si>
    <t>C50</t>
  </si>
  <si>
    <t>INTERNAL SC</t>
  </si>
  <si>
    <t>C45</t>
  </si>
  <si>
    <t>INTERNAL MSTK Pharma</t>
  </si>
  <si>
    <t>Sum of Total quantity</t>
  </si>
  <si>
    <t>May</t>
  </si>
  <si>
    <t>Actual May</t>
  </si>
  <si>
    <t>MRP Cont</t>
  </si>
  <si>
    <t>MRP Contoller Name</t>
  </si>
  <si>
    <t>MSTK/MCON</t>
  </si>
  <si>
    <t>Martias</t>
  </si>
  <si>
    <t>MCON</t>
  </si>
  <si>
    <t>Ali</t>
  </si>
  <si>
    <t>Ade Sundana</t>
  </si>
  <si>
    <t>Taufan</t>
  </si>
  <si>
    <t>C49</t>
  </si>
  <si>
    <t>INTERNAL MCON Pharma</t>
  </si>
  <si>
    <t>MSTK &amp; MCON</t>
  </si>
  <si>
    <t>Agus Yulianto</t>
  </si>
  <si>
    <t>Decky</t>
  </si>
  <si>
    <t>1390851</t>
  </si>
  <si>
    <t>Top Cone Reducer 300x150xT2</t>
  </si>
  <si>
    <t>1389425</t>
  </si>
  <si>
    <t>Manway Ring ID500x155x25-ASME (Forming)</t>
  </si>
  <si>
    <t>1389424</t>
  </si>
  <si>
    <t>1389889</t>
  </si>
  <si>
    <t>Overflow - D76</t>
  </si>
  <si>
    <t>1389888</t>
  </si>
  <si>
    <t>Side Non Foaming Inlet - D76</t>
  </si>
  <si>
    <t>1394397</t>
  </si>
  <si>
    <t>1392291</t>
  </si>
  <si>
    <t>1389872</t>
  </si>
  <si>
    <t>Bottom Plate ID635x44xT6mm</t>
  </si>
  <si>
    <t>1389874</t>
  </si>
  <si>
    <t>Closure OD745xID610x5mm</t>
  </si>
  <si>
    <t>1382594</t>
  </si>
  <si>
    <t>Spool Premix 1 Vessel General C</t>
  </si>
  <si>
    <t>1382595</t>
  </si>
  <si>
    <t>Spool Premix 2 Vessel General C</t>
  </si>
  <si>
    <t>1389592</t>
  </si>
  <si>
    <t>Handle Pad 101x86xT3</t>
  </si>
  <si>
    <t>1392063</t>
  </si>
  <si>
    <t>CIP Module General C</t>
  </si>
  <si>
    <t>1392064</t>
  </si>
  <si>
    <t>Fluid Module General C</t>
  </si>
  <si>
    <t>1386842</t>
  </si>
  <si>
    <t>1387784</t>
  </si>
  <si>
    <t>1387785</t>
  </si>
  <si>
    <t>1387786</t>
  </si>
  <si>
    <t>1387787</t>
  </si>
  <si>
    <t>1387788</t>
  </si>
  <si>
    <t>1387789</t>
  </si>
  <si>
    <t>1387790</t>
  </si>
  <si>
    <t>1389423</t>
  </si>
  <si>
    <t>1392806</t>
  </si>
  <si>
    <t>Lifting Lug Dished dia.2000xPCD1450</t>
  </si>
  <si>
    <t>1391229</t>
  </si>
  <si>
    <t>Lifting Lug 110x90x20mm</t>
  </si>
  <si>
    <t>1390024</t>
  </si>
  <si>
    <t>Cover Plate C-12</t>
  </si>
  <si>
    <t>1391225</t>
  </si>
  <si>
    <t>Shell Product Inlet-1 C-12</t>
  </si>
  <si>
    <t>1390626</t>
  </si>
  <si>
    <t>1391238</t>
  </si>
  <si>
    <t>Lower Flange and Bottom C-8</t>
  </si>
  <si>
    <t>1390319</t>
  </si>
  <si>
    <t>Plate Inlet 2 160x130x5mm</t>
  </si>
  <si>
    <t>1393358</t>
  </si>
  <si>
    <t>Connection for High Level Switch DN38.1</t>
  </si>
  <si>
    <t>1390420</t>
  </si>
  <si>
    <t>Upper Ring Tangential Inlet C-12</t>
  </si>
  <si>
    <t>1390317</t>
  </si>
  <si>
    <t>1395636</t>
  </si>
  <si>
    <t>1395635</t>
  </si>
  <si>
    <t>Basic Vessel Inner Com. Product Tank 50L</t>
  </si>
  <si>
    <t>1391236</t>
  </si>
  <si>
    <t>Lower Flange and Bottom C-12</t>
  </si>
  <si>
    <t>1394577</t>
  </si>
  <si>
    <t>Pipe Adapter dia.2" Sch80S L=500</t>
  </si>
  <si>
    <t>1394578</t>
  </si>
  <si>
    <t>Pipe D2" Sch40sx130</t>
  </si>
  <si>
    <t>1395493</t>
  </si>
  <si>
    <t>1390856</t>
  </si>
  <si>
    <t>Flange OD190xID104xT12.5</t>
  </si>
  <si>
    <t>1390852</t>
  </si>
  <si>
    <t>Flange OD330xID254.5xT10</t>
  </si>
  <si>
    <t>1394882</t>
  </si>
  <si>
    <t>1392700</t>
  </si>
  <si>
    <t>Inner Collar OD643xID635x4mm</t>
  </si>
  <si>
    <t>1392239</t>
  </si>
  <si>
    <t>Lifting Lug Dished Bott. dia2000xPCD1450</t>
  </si>
  <si>
    <t>1392169</t>
  </si>
  <si>
    <t>1389805</t>
  </si>
  <si>
    <t>Pipe 2 3Bar For Mru-3</t>
  </si>
  <si>
    <t>1395349</t>
  </si>
  <si>
    <t>MRU-1 Pump for 4 bar Counter Pressure</t>
  </si>
  <si>
    <t>1390146</t>
  </si>
  <si>
    <t>Flange with Inner Shell MRU Vessel</t>
  </si>
  <si>
    <t>1390202</t>
  </si>
  <si>
    <t>1390210</t>
  </si>
  <si>
    <t>1394874</t>
  </si>
  <si>
    <t>1395315</t>
  </si>
  <si>
    <t>1390148</t>
  </si>
  <si>
    <t>Vortex Breaker MRU</t>
  </si>
  <si>
    <t>1394676</t>
  </si>
  <si>
    <t>1391420</t>
  </si>
  <si>
    <t>1394506</t>
  </si>
  <si>
    <t>Lower Shell OD406x1504x3mm</t>
  </si>
  <si>
    <t>1394515</t>
  </si>
  <si>
    <t>Bottom Cone S-30</t>
  </si>
  <si>
    <t>1394559</t>
  </si>
  <si>
    <t>Condenser Tube OD310xID304x3mm</t>
  </si>
  <si>
    <t>1394615</t>
  </si>
  <si>
    <t>Shell Inner OD3000x2000xT10</t>
  </si>
  <si>
    <t>1394825</t>
  </si>
  <si>
    <t>Extension Cone S-30 OD456x270x8mm</t>
  </si>
  <si>
    <t>1394058</t>
  </si>
  <si>
    <t>1391129</t>
  </si>
  <si>
    <t>Gearbox Adapter OD400/ID150x255</t>
  </si>
  <si>
    <t>1394120</t>
  </si>
  <si>
    <t>Manhole locking devise With Holes Ø14</t>
  </si>
  <si>
    <t>1394583</t>
  </si>
  <si>
    <t>Divider For Pipe 2" 65x35xT6</t>
  </si>
  <si>
    <t>1392948</t>
  </si>
  <si>
    <t>Pad Pipe Railling D2050x43xT3</t>
  </si>
  <si>
    <t>1392958</t>
  </si>
  <si>
    <t>Pipe Spray Ball D25x258</t>
  </si>
  <si>
    <t>1395279</t>
  </si>
  <si>
    <t>Double Jacket Module General C</t>
  </si>
  <si>
    <t>1390483</t>
  </si>
  <si>
    <t>Sprayball Sanimidget-Ferrule Sf4 D25Xl58</t>
  </si>
  <si>
    <t>1389591</t>
  </si>
  <si>
    <t>Sprayball Connection DN25xL394 ISO</t>
  </si>
  <si>
    <t>1394908</t>
  </si>
  <si>
    <t>Bottom Parts for Storage HC E</t>
  </si>
  <si>
    <t>1392067</t>
  </si>
  <si>
    <t>Basic Part Filler Module General C</t>
  </si>
  <si>
    <t>1393113</t>
  </si>
  <si>
    <t>1390969</t>
  </si>
  <si>
    <t>Handle Ball dia.40</t>
  </si>
  <si>
    <t>1389553</t>
  </si>
  <si>
    <t>H. Ellipsoidal 2:1 Bottom ID1450xT8-ASME</t>
  </si>
  <si>
    <t>1389554</t>
  </si>
  <si>
    <t>Head Ellipsoidal 2:1 Top ID1450xT8-ASME</t>
  </si>
  <si>
    <t>1394675</t>
  </si>
  <si>
    <t>Air Inlet</t>
  </si>
  <si>
    <t>1395547</t>
  </si>
  <si>
    <t>1395639</t>
  </si>
  <si>
    <t>C-L Product Tank S2 W/O Agitator - China</t>
  </si>
  <si>
    <t>1392461</t>
  </si>
  <si>
    <t>1394638</t>
  </si>
  <si>
    <t>Spool Mixing Vessel HC E</t>
  </si>
  <si>
    <t>1395612</t>
  </si>
  <si>
    <t>Spool Transfer Module General C</t>
  </si>
  <si>
    <t>1394302</t>
  </si>
  <si>
    <t>Anchor Sleeve ID160x250</t>
  </si>
  <si>
    <t>1395484</t>
  </si>
  <si>
    <t>Agitator HuhnSeal 60rpm dia597x200xL2949</t>
  </si>
  <si>
    <t>1395586</t>
  </si>
  <si>
    <t>Bottom Bearing ID90x255</t>
  </si>
  <si>
    <t>1395627</t>
  </si>
  <si>
    <t>1394472</t>
  </si>
  <si>
    <t>Lifting Lug Dished dia.1602xPCD950</t>
  </si>
  <si>
    <t>1392515</t>
  </si>
  <si>
    <t>Adapter Cover R90x120xT1.5</t>
  </si>
  <si>
    <t>1392953</t>
  </si>
  <si>
    <t>Adapter Neck OD288x136xT4</t>
  </si>
  <si>
    <t>1393681</t>
  </si>
  <si>
    <t>1389466</t>
  </si>
  <si>
    <t>Half Pipe Jacket Bottom OD2224 D3" Sch10</t>
  </si>
  <si>
    <t>1395446</t>
  </si>
  <si>
    <t>127802082</t>
  </si>
  <si>
    <t>PJ27802082I</t>
  </si>
  <si>
    <t>1395447</t>
  </si>
  <si>
    <t>1395846</t>
  </si>
  <si>
    <t>1391737</t>
  </si>
  <si>
    <t>Skirt Plate ID2212x265</t>
  </si>
  <si>
    <t>1393111</t>
  </si>
  <si>
    <t>1394522</t>
  </si>
  <si>
    <t>Shell OD1350x1121x8mm Duplex</t>
  </si>
  <si>
    <t>1394672</t>
  </si>
  <si>
    <t>Railing Lower Plate ID2878.5x310</t>
  </si>
  <si>
    <t>1392812</t>
  </si>
  <si>
    <t>Platform Support Pipe D33.4x335</t>
  </si>
  <si>
    <t>1394446</t>
  </si>
  <si>
    <t>Platform General C</t>
  </si>
  <si>
    <t>1396188</t>
  </si>
  <si>
    <t>Basic Part Premix 2 Module General C</t>
  </si>
  <si>
    <t>1396189</t>
  </si>
  <si>
    <t>Basic Part Premix 1 Module General C</t>
  </si>
  <si>
    <t>1391244</t>
  </si>
  <si>
    <t>Round Bar Left dia.3-1/2" L=106</t>
  </si>
  <si>
    <t>1390207</t>
  </si>
  <si>
    <t>1390805</t>
  </si>
  <si>
    <t>Round Bar dia.12x60</t>
  </si>
  <si>
    <t>1390811</t>
  </si>
  <si>
    <t>1390815</t>
  </si>
  <si>
    <t>1390823</t>
  </si>
  <si>
    <t>1396106</t>
  </si>
  <si>
    <t>1392766</t>
  </si>
  <si>
    <t>1394082</t>
  </si>
  <si>
    <t>1393187</t>
  </si>
  <si>
    <t>1393538</t>
  </si>
  <si>
    <t>Plate Inlet 2 160x128x4mm</t>
  </si>
  <si>
    <t>1393537</t>
  </si>
  <si>
    <t>Upper Ring C-8</t>
  </si>
  <si>
    <t>1394345</t>
  </si>
  <si>
    <t>Ball Feet D3"xLK-41x113</t>
  </si>
  <si>
    <t>1393534</t>
  </si>
  <si>
    <t>Plate Support R321.5x40x1.5mm</t>
  </si>
  <si>
    <t>1393532</t>
  </si>
  <si>
    <t>Shell Product Inlet-1 C-8</t>
  </si>
  <si>
    <t>1388575</t>
  </si>
  <si>
    <t>1392768</t>
  </si>
  <si>
    <t>Top Rim ID2147xT3</t>
  </si>
  <si>
    <t>1391407</t>
  </si>
  <si>
    <t>1391408</t>
  </si>
  <si>
    <t>1391410</t>
  </si>
  <si>
    <t>1393521</t>
  </si>
  <si>
    <t>Cover Plate C-8</t>
  </si>
  <si>
    <t>1393837</t>
  </si>
  <si>
    <t>Pipe Spray Ball D38xL250</t>
  </si>
  <si>
    <t>1396213</t>
  </si>
  <si>
    <t>1391411</t>
  </si>
  <si>
    <t>1391412</t>
  </si>
  <si>
    <t>1391413</t>
  </si>
  <si>
    <t>1391414</t>
  </si>
  <si>
    <t>1391415</t>
  </si>
  <si>
    <t>1393531</t>
  </si>
  <si>
    <t>Lower Ring C-8</t>
  </si>
  <si>
    <t>1393511</t>
  </si>
  <si>
    <t>Inner Shell Section C-8</t>
  </si>
  <si>
    <t>1392502</t>
  </si>
  <si>
    <t>Support IP66 242x480x5T</t>
  </si>
  <si>
    <t>1392500</t>
  </si>
  <si>
    <t>Plate Support 80x40xT10 1xM14</t>
  </si>
  <si>
    <t>1395274</t>
  </si>
  <si>
    <t>1395692</t>
  </si>
  <si>
    <t>Tetra Pak® Inline Blending unit BPC C5</t>
  </si>
  <si>
    <t>1382589</t>
  </si>
  <si>
    <t>Spool Filler Module General C</t>
  </si>
  <si>
    <t>1390144</t>
  </si>
  <si>
    <t>1395313</t>
  </si>
  <si>
    <t>MRU-2 Pump for 4 bar Counter Pressure</t>
  </si>
  <si>
    <t>1395619</t>
  </si>
  <si>
    <t>1395697</t>
  </si>
  <si>
    <t>Head Torispherical ID250xt2 Flanged DN25</t>
  </si>
  <si>
    <t>1387781</t>
  </si>
  <si>
    <t>Inner Shell Parts Pressure Vessel</t>
  </si>
  <si>
    <t>1394220</t>
  </si>
  <si>
    <t>Basic Part Storage Module General C</t>
  </si>
  <si>
    <t>1394691</t>
  </si>
  <si>
    <t>1395638</t>
  </si>
  <si>
    <t>C-L Product Tank S1 W/O Agitator - China</t>
  </si>
  <si>
    <t>1396119</t>
  </si>
  <si>
    <t>1393573</t>
  </si>
  <si>
    <t>1394435</t>
  </si>
  <si>
    <t>1394437</t>
  </si>
  <si>
    <t>1394555</t>
  </si>
  <si>
    <t>Basic Vessel Inner TA7T EN 1.4404 ALT</t>
  </si>
  <si>
    <t>1394690</t>
  </si>
  <si>
    <t>1394692</t>
  </si>
  <si>
    <t>1395102</t>
  </si>
  <si>
    <t>Top Parts for Premix 2 SC E</t>
  </si>
  <si>
    <t>1395103</t>
  </si>
  <si>
    <t>Top Parts for Premix 2 General C</t>
  </si>
  <si>
    <t>1395791</t>
  </si>
  <si>
    <t>Top Parts for Premix 1 SC E</t>
  </si>
  <si>
    <t>1384967</t>
  </si>
  <si>
    <t>Head Cone ID2200x30DegxT10-SF30 US</t>
  </si>
  <si>
    <t>1386824</t>
  </si>
  <si>
    <t>Outer Bottom OD2300x826xT1.5x45deg</t>
  </si>
  <si>
    <t>1388328</t>
  </si>
  <si>
    <t>Manway Ring ID450 (Forming)</t>
  </si>
  <si>
    <t>1391599</t>
  </si>
  <si>
    <t>Inner Shell ID2200x2800xT12</t>
  </si>
  <si>
    <t>1392879</t>
  </si>
  <si>
    <t>Pipe Legs dia.5" Sch10sxL=1439</t>
  </si>
  <si>
    <t>1392951</t>
  </si>
  <si>
    <t>Adapter Cone ID100x101xT4</t>
  </si>
  <si>
    <t>1393402</t>
  </si>
  <si>
    <t>Anchor Stabilizer Ring OD480x70xt10</t>
  </si>
  <si>
    <t>1394543</t>
  </si>
  <si>
    <t>Inlet Plate Cover for R694 Duplex</t>
  </si>
  <si>
    <t>1394554</t>
  </si>
  <si>
    <t>Top Cone S-30 OD1350X1069x8mm</t>
  </si>
  <si>
    <t>1394616</t>
  </si>
  <si>
    <t>128129542</t>
  </si>
  <si>
    <t>PJ28129542I</t>
  </si>
  <si>
    <t>1394617</t>
  </si>
  <si>
    <t>128129608</t>
  </si>
  <si>
    <t>PJ28129608I</t>
  </si>
  <si>
    <t>1394826</t>
  </si>
  <si>
    <t>Top Cone S-30 OD1350x1269</t>
  </si>
  <si>
    <t>1394871</t>
  </si>
  <si>
    <t>1395475</t>
  </si>
  <si>
    <t>Reinforcement Ring OD2147x200xT8</t>
  </si>
  <si>
    <t>1395486</t>
  </si>
  <si>
    <t>1395491</t>
  </si>
  <si>
    <t>1395863</t>
  </si>
  <si>
    <t>1395762</t>
  </si>
  <si>
    <t>Shell ID250x750</t>
  </si>
  <si>
    <t>1394396</t>
  </si>
  <si>
    <t>CIP Tank (DT, DTI)</t>
  </si>
  <si>
    <t>1396444</t>
  </si>
  <si>
    <t>1396445</t>
  </si>
  <si>
    <t>1396446</t>
  </si>
  <si>
    <t>1396453</t>
  </si>
  <si>
    <t>1396454</t>
  </si>
  <si>
    <t>1394619</t>
  </si>
  <si>
    <t>1394223</t>
  </si>
  <si>
    <t>Top Cover ID543xT2.5</t>
  </si>
  <si>
    <t>1395052</t>
  </si>
  <si>
    <t>1390115</t>
  </si>
  <si>
    <t>Leg Attachment Vacuum Chamber dia.76</t>
  </si>
  <si>
    <t>1385074</t>
  </si>
  <si>
    <t>Head torsipherical top ID1400xT6</t>
  </si>
  <si>
    <t>1395786</t>
  </si>
  <si>
    <t>Calibration Lug 115x70xT16</t>
  </si>
  <si>
    <t>1392611</t>
  </si>
  <si>
    <t>1390218</t>
  </si>
  <si>
    <t>Top Part MRU Vessel</t>
  </si>
  <si>
    <t>1390382</t>
  </si>
  <si>
    <t>Pipe 1 3bar for MRU-2</t>
  </si>
  <si>
    <t>1393536</t>
  </si>
  <si>
    <t>Inner Shell Assembly C-8 304</t>
  </si>
  <si>
    <t>1395867</t>
  </si>
  <si>
    <t>1396114</t>
  </si>
  <si>
    <t>1396115</t>
  </si>
  <si>
    <t>1396300</t>
  </si>
  <si>
    <t>1387806</t>
  </si>
  <si>
    <t>1387807</t>
  </si>
  <si>
    <t>1395346</t>
  </si>
  <si>
    <t>Anchor Sleeve ID120x220</t>
  </si>
  <si>
    <t>1395841</t>
  </si>
  <si>
    <t>YS-Propeller D1320/ID89.5</t>
  </si>
  <si>
    <t>1392957</t>
  </si>
  <si>
    <t>Welding Pad D50xT3</t>
  </si>
  <si>
    <t>1394667</t>
  </si>
  <si>
    <t>Pipe Adapter ISO D2" Sch80Sx80</t>
  </si>
  <si>
    <t>1394478</t>
  </si>
  <si>
    <t>Reinforcement Ring OD1654x150xT6</t>
  </si>
  <si>
    <t>1396406</t>
  </si>
  <si>
    <t>1383562</t>
  </si>
  <si>
    <t>1393994</t>
  </si>
  <si>
    <t>Welding Pad Legs 245x122xT3</t>
  </si>
  <si>
    <t>1389804</t>
  </si>
  <si>
    <t>Pipe 1 3Bar For Mru-3</t>
  </si>
  <si>
    <t>1395311</t>
  </si>
  <si>
    <t>Pipe 1 4bar for MRU-2</t>
  </si>
  <si>
    <t>1390219</t>
  </si>
  <si>
    <t>1394306</t>
  </si>
  <si>
    <t>Rim OD430xID410x10mm</t>
  </si>
  <si>
    <t>1394307</t>
  </si>
  <si>
    <t>Inner Cone OD436xID430x3mm</t>
  </si>
  <si>
    <t>1377111</t>
  </si>
  <si>
    <t>Top Plate OD644xT3</t>
  </si>
  <si>
    <t>1394210</t>
  </si>
  <si>
    <t>1396405</t>
  </si>
  <si>
    <t>1387802</t>
  </si>
  <si>
    <t>1387792</t>
  </si>
  <si>
    <t>1387798</t>
  </si>
  <si>
    <t>1387795</t>
  </si>
  <si>
    <t>1387799</t>
  </si>
  <si>
    <t>1395527</t>
  </si>
  <si>
    <t>1395721</t>
  </si>
  <si>
    <t>1396455</t>
  </si>
  <si>
    <t>Venting Hoppers 9032A/B</t>
  </si>
  <si>
    <t>1394860</t>
  </si>
  <si>
    <t>Bot. Assy. TA3.5T ALT Legs PCD1300 N2 51</t>
  </si>
  <si>
    <t>1395847</t>
  </si>
  <si>
    <t>Bottom Parts for Premix 1 General C</t>
  </si>
  <si>
    <t>1396182</t>
  </si>
  <si>
    <t>1396550</t>
  </si>
  <si>
    <t>Platform Perf. Plate OD2878xID2320xT3</t>
  </si>
  <si>
    <t>1388335</t>
  </si>
  <si>
    <t>Manway HLSD-2 LID 450-En</t>
  </si>
  <si>
    <t>1392799</t>
  </si>
  <si>
    <t>Dimple Jacket Shell OD1023xH505xT1.5</t>
  </si>
  <si>
    <t>1393409</t>
  </si>
  <si>
    <t>1393685</t>
  </si>
  <si>
    <t>Shell Inner ID2150x2900xT2.5</t>
  </si>
  <si>
    <t>1395541</t>
  </si>
  <si>
    <t>Dimple Jacket Bottom Cone OD2366x231</t>
  </si>
  <si>
    <t>1395542</t>
  </si>
  <si>
    <t>Dimple Jacket Bottom Cone OD2195x74</t>
  </si>
  <si>
    <t>1395815</t>
  </si>
  <si>
    <t>Bottom Jacket Dimple OD1734x15DegxT1.5</t>
  </si>
  <si>
    <t>1395966</t>
  </si>
  <si>
    <t>Bottom Cone 304L ID2150x15degxT3</t>
  </si>
  <si>
    <t>1396291</t>
  </si>
  <si>
    <t>Top Cone/Dished Process Tank</t>
  </si>
  <si>
    <t>127904787</t>
  </si>
  <si>
    <t>PJ27904787I</t>
  </si>
  <si>
    <t>1396920</t>
  </si>
  <si>
    <t>T. Alsafe 7T EN1.4404 ALT Platf. Ladder</t>
  </si>
  <si>
    <t>1393190</t>
  </si>
  <si>
    <t>1387797</t>
  </si>
  <si>
    <t>1387796</t>
  </si>
  <si>
    <t>1387794</t>
  </si>
  <si>
    <t>1387793</t>
  </si>
  <si>
    <t>1387791</t>
  </si>
  <si>
    <t>1387800</t>
  </si>
  <si>
    <t>1387801</t>
  </si>
  <si>
    <t>1387803</t>
  </si>
  <si>
    <t>1387804</t>
  </si>
  <si>
    <t>1387805</t>
  </si>
  <si>
    <t>1392360</t>
  </si>
  <si>
    <t>Pipe Adapter ISO D2" Sch80sx500</t>
  </si>
  <si>
    <t>1393518</t>
  </si>
  <si>
    <t>Baffle Plate C-8</t>
  </si>
  <si>
    <t>1394098</t>
  </si>
  <si>
    <t>1396694</t>
  </si>
  <si>
    <t>1388729</t>
  </si>
  <si>
    <t>127076591</t>
  </si>
  <si>
    <t>PJ27076591I</t>
  </si>
  <si>
    <t>1393405</t>
  </si>
  <si>
    <t>Deflection Limiter ID63.5x1065</t>
  </si>
  <si>
    <t>1393621</t>
  </si>
  <si>
    <t>1394681</t>
  </si>
  <si>
    <t>1396646</t>
  </si>
  <si>
    <t>Rotor D155x45</t>
  </si>
  <si>
    <t>1387808</t>
  </si>
  <si>
    <t>1387809</t>
  </si>
  <si>
    <t>1387810</t>
  </si>
  <si>
    <t>1387811</t>
  </si>
  <si>
    <t>1387812</t>
  </si>
  <si>
    <t>1397000</t>
  </si>
  <si>
    <t>1387813</t>
  </si>
  <si>
    <t>1393359</t>
  </si>
  <si>
    <t>Top Assembly C-12 316</t>
  </si>
  <si>
    <t>1396644</t>
  </si>
  <si>
    <t>HSM Adapter OD400/ID140x189</t>
  </si>
  <si>
    <t>1393698</t>
  </si>
  <si>
    <t>Base Plate OD65xT2 316L</t>
  </si>
  <si>
    <t>1393684</t>
  </si>
  <si>
    <t>Cover Leg 106x41</t>
  </si>
  <si>
    <t>1394998</t>
  </si>
  <si>
    <t>Pipe Closure dia.3" Sch40s</t>
  </si>
  <si>
    <t>1391001</t>
  </si>
  <si>
    <t>Adapter Support OD180x140xT6</t>
  </si>
  <si>
    <t>1393528</t>
  </si>
  <si>
    <t>Cooling Inlet D26.7x75</t>
  </si>
  <si>
    <t>1394473</t>
  </si>
  <si>
    <t>Pipe Adapter ISO D2" Sch80sx370</t>
  </si>
  <si>
    <t>1395498</t>
  </si>
  <si>
    <t>Lower Shaft dia.60x1820</t>
  </si>
  <si>
    <t>1393184</t>
  </si>
  <si>
    <t>Lifting Lug 150x106xt16</t>
  </si>
  <si>
    <t>1396539</t>
  </si>
  <si>
    <t>Main Assy C-L Product Tank S1 China GB</t>
  </si>
  <si>
    <t>1396640</t>
  </si>
  <si>
    <t>Main Assy C-L Product Tank S2 China GB</t>
  </si>
  <si>
    <t>1392980</t>
  </si>
  <si>
    <t>Leg Pipe D8Sch40sx1195</t>
  </si>
  <si>
    <t>1392981</t>
  </si>
  <si>
    <t>Leg Pipe D8Sch40sx1097</t>
  </si>
  <si>
    <t>1393500</t>
  </si>
  <si>
    <t>Outer Assy C-12 316 with SMS 38</t>
  </si>
  <si>
    <t>1393506</t>
  </si>
  <si>
    <t>Condenser Assembly C8</t>
  </si>
  <si>
    <t>1395316</t>
  </si>
  <si>
    <t>1396190</t>
  </si>
  <si>
    <t>Storage Vessel HC E</t>
  </si>
  <si>
    <t>1396443</t>
  </si>
  <si>
    <t>1381438</t>
  </si>
  <si>
    <t>1390108</t>
  </si>
  <si>
    <t>Cover for Condenser 6m2</t>
  </si>
  <si>
    <t>1390142</t>
  </si>
  <si>
    <t>1390806</t>
  </si>
  <si>
    <t>Washer Assembly For MRU Vessel</t>
  </si>
  <si>
    <t>1390818</t>
  </si>
  <si>
    <t>1392334</t>
  </si>
  <si>
    <t>HSM Rotor Shaft OD62/ID38x196.5</t>
  </si>
  <si>
    <t>1394083</t>
  </si>
  <si>
    <t>Bottom Unit D168x322</t>
  </si>
  <si>
    <t>1394088</t>
  </si>
  <si>
    <t>Top End Unit OD186/ID2" xT12</t>
  </si>
  <si>
    <t>1394914</t>
  </si>
  <si>
    <t>127595981</t>
  </si>
  <si>
    <t>PJ27595981I</t>
  </si>
  <si>
    <t>1394917</t>
  </si>
  <si>
    <t>127595993</t>
  </si>
  <si>
    <t>PJ27595993I</t>
  </si>
  <si>
    <t>1396819</t>
  </si>
  <si>
    <t>Basic Vessel Unit TA7T EN 1.4404 ALT</t>
  </si>
  <si>
    <t>1393845</t>
  </si>
  <si>
    <t>Shell Inner ID2150x2700xT2.5</t>
  </si>
  <si>
    <t>1393992</t>
  </si>
  <si>
    <t>Side Non Foaming Inlet dia.51</t>
  </si>
  <si>
    <t>1394253</t>
  </si>
  <si>
    <t>Adapter Neck ID230x105xT3</t>
  </si>
  <si>
    <t>1394679</t>
  </si>
  <si>
    <t>Top Assembly TA3.5T ALT</t>
  </si>
  <si>
    <t>1395449</t>
  </si>
  <si>
    <t>1395965</t>
  </si>
  <si>
    <t>Top Conical 304L ID2150x15DegxT3</t>
  </si>
  <si>
    <t>1396728</t>
  </si>
  <si>
    <t>Top Cone ID2000x15DegxT3</t>
  </si>
  <si>
    <t>1396903</t>
  </si>
  <si>
    <t>1393316</t>
  </si>
  <si>
    <t>1393996</t>
  </si>
  <si>
    <t>Shell ID1400xH1715xT2.5</t>
  </si>
  <si>
    <t>1396301</t>
  </si>
  <si>
    <t>1396651</t>
  </si>
  <si>
    <t>1396652</t>
  </si>
  <si>
    <t>1393700</t>
  </si>
  <si>
    <t>127613020</t>
  </si>
  <si>
    <t>PJ27613020I</t>
  </si>
  <si>
    <t>1396183</t>
  </si>
  <si>
    <t>1396693</t>
  </si>
  <si>
    <t>127613056</t>
  </si>
  <si>
    <t>PJ27613056I</t>
  </si>
  <si>
    <t>1396880</t>
  </si>
  <si>
    <t>127613066</t>
  </si>
  <si>
    <t>PJ27613066I</t>
  </si>
  <si>
    <t>1394252</t>
  </si>
  <si>
    <t>Cone Adapter D109x72xT6</t>
  </si>
  <si>
    <t>1396177</t>
  </si>
  <si>
    <t>1396979</t>
  </si>
  <si>
    <t>1393185</t>
  </si>
  <si>
    <t>Pipe D2½" Sch40Sx83</t>
  </si>
  <si>
    <t>1394045</t>
  </si>
  <si>
    <t>Shaft Agitator dia.25.4x850</t>
  </si>
  <si>
    <t>1393964</t>
  </si>
  <si>
    <t>Manway HLSD-4 Lid SGFL 80 DN500</t>
  </si>
  <si>
    <t>1394822</t>
  </si>
  <si>
    <t>Pipe Adapter ISO D2" Sch80Sx150</t>
  </si>
  <si>
    <t>1394474</t>
  </si>
  <si>
    <t>Separate Inlet/Outlet dia.51x370</t>
  </si>
  <si>
    <t>1391708</t>
  </si>
  <si>
    <t>Support Rib 255x58xT10</t>
  </si>
  <si>
    <t>1394649</t>
  </si>
  <si>
    <t>Dummy Loadcell mount.kit Pr6043/30S Ss</t>
  </si>
  <si>
    <t>1394823</t>
  </si>
  <si>
    <t>1390862</t>
  </si>
  <si>
    <t>Reducer D114.3xD85x87.5</t>
  </si>
  <si>
    <t>1394434</t>
  </si>
  <si>
    <t>Product Pipe From Rotary D85x1377.5</t>
  </si>
  <si>
    <t>1394132</t>
  </si>
  <si>
    <t>Air Pipe to Rotary D114.3x500</t>
  </si>
  <si>
    <t>1397230</t>
  </si>
  <si>
    <t>1397405</t>
  </si>
  <si>
    <t>Basic Vessel Inner TA3.5T EN 1.4404 ALT</t>
  </si>
  <si>
    <t>1397447</t>
  </si>
  <si>
    <t>Top Parts for Storage General C</t>
  </si>
  <si>
    <t>1394641</t>
  </si>
  <si>
    <t>Shell OD600x785x2mm 1.4404</t>
  </si>
  <si>
    <t>1394997</t>
  </si>
  <si>
    <t>Shell Inner ID1000x750xT2.5</t>
  </si>
  <si>
    <t>1395478</t>
  </si>
  <si>
    <t>Outer Shell OD2151x2013xT2</t>
  </si>
  <si>
    <t>1395481</t>
  </si>
  <si>
    <t>Outer Bottom OD2187x15DegxT2.5</t>
  </si>
  <si>
    <t>1395879</t>
  </si>
  <si>
    <t>1396552</t>
  </si>
  <si>
    <t>1396649</t>
  </si>
  <si>
    <t>Outer Collar OD1000x150x6mm</t>
  </si>
  <si>
    <t>1396660</t>
  </si>
  <si>
    <t>Outer Shell OD1000x1350x6mm</t>
  </si>
  <si>
    <t>1396729</t>
  </si>
  <si>
    <t>Bottom Cone ID2000x15DegxT3</t>
  </si>
  <si>
    <t>1396731</t>
  </si>
  <si>
    <t>Shell Inner ID2000x1500xT2.5</t>
  </si>
  <si>
    <t>1396976</t>
  </si>
  <si>
    <t>Bottom Cone ID1000x15degxT3</t>
  </si>
  <si>
    <t>1397025</t>
  </si>
  <si>
    <t>Flat Head ID600xT2.5</t>
  </si>
  <si>
    <t>1397028</t>
  </si>
  <si>
    <t>Top Cover ID600x28xT3</t>
  </si>
  <si>
    <t>1397496</t>
  </si>
  <si>
    <t>1397499</t>
  </si>
  <si>
    <t>1394915</t>
  </si>
  <si>
    <t>1394916</t>
  </si>
  <si>
    <t>1394919</t>
  </si>
  <si>
    <t>127596009</t>
  </si>
  <si>
    <t>PJ27596009I</t>
  </si>
  <si>
    <t>1395009</t>
  </si>
  <si>
    <t>Pipe Adapter ISO D2-1/2" Sch80Sx300</t>
  </si>
  <si>
    <t>1394940</t>
  </si>
  <si>
    <t>1395002</t>
  </si>
  <si>
    <t>Adapter Cone ID100x74xT4</t>
  </si>
  <si>
    <t>1394941</t>
  </si>
  <si>
    <t>1394942</t>
  </si>
  <si>
    <t>1395080</t>
  </si>
  <si>
    <t>127596017</t>
  </si>
  <si>
    <t>PJ27596017I</t>
  </si>
  <si>
    <t>1395081</t>
  </si>
  <si>
    <t>1395082</t>
  </si>
  <si>
    <t>127596035</t>
  </si>
  <si>
    <t>PJ27596035I</t>
  </si>
  <si>
    <t>1395083</t>
  </si>
  <si>
    <t>1395794</t>
  </si>
  <si>
    <t>Bottom Parts for Premix 1 SC E</t>
  </si>
  <si>
    <t>1393878</t>
  </si>
  <si>
    <t>1395407</t>
  </si>
  <si>
    <t>Lower Ring Hsld 4 SGFL200 DN500</t>
  </si>
  <si>
    <t>1395792</t>
  </si>
  <si>
    <t>Saw disk OD.200-M18</t>
  </si>
  <si>
    <t>1395797</t>
  </si>
  <si>
    <t>Stator Flange for Rotor dia.180 Gap 0.8</t>
  </si>
  <si>
    <t>1393616</t>
  </si>
  <si>
    <t>Pressure Sensor Assembly ID300x140xT2</t>
  </si>
  <si>
    <t>1394447</t>
  </si>
  <si>
    <t>Spool Vacuum Module VC-150E</t>
  </si>
  <si>
    <t>1392336</t>
  </si>
  <si>
    <t>Rotor OD100x17.5</t>
  </si>
  <si>
    <t>1392510</t>
  </si>
  <si>
    <t>Propeller Shaft OD23x88</t>
  </si>
  <si>
    <t>1392512</t>
  </si>
  <si>
    <t>Rotor Cap Nut M5 D12x12</t>
  </si>
  <si>
    <t>1392513</t>
  </si>
  <si>
    <t>Shell Adapter OD76.2/ID55x100</t>
  </si>
  <si>
    <t>1391000</t>
  </si>
  <si>
    <t>Adapter Flange Upper OD180/ID50xT28</t>
  </si>
  <si>
    <t>1391002</t>
  </si>
  <si>
    <t>Adapter Flange Lower OD310/ID160xT19</t>
  </si>
  <si>
    <t>1390979</t>
  </si>
  <si>
    <t>Upper Flange OD180/ID121xT30</t>
  </si>
  <si>
    <t>1392508</t>
  </si>
  <si>
    <t>Reducer Conical DN15/DN25-24</t>
  </si>
  <si>
    <t>1392507</t>
  </si>
  <si>
    <t>Baffle Plate 27x22.7x18.5</t>
  </si>
  <si>
    <t>1388730</t>
  </si>
  <si>
    <t>127076810</t>
  </si>
  <si>
    <t>PJ27076810I</t>
  </si>
  <si>
    <t>1394920</t>
  </si>
  <si>
    <t>1397706</t>
  </si>
  <si>
    <t>Lower Part OD650x501xT2</t>
  </si>
  <si>
    <t>1396860</t>
  </si>
  <si>
    <t>1380323</t>
  </si>
  <si>
    <t>1390151</t>
  </si>
  <si>
    <t>1390149</t>
  </si>
  <si>
    <t>1390150</t>
  </si>
  <si>
    <t>Flange With Dished End</t>
  </si>
  <si>
    <t>1390217</t>
  </si>
  <si>
    <t>1395798</t>
  </si>
  <si>
    <t>HSM Adapter OD550/ID108x223</t>
  </si>
  <si>
    <t>1395853</t>
  </si>
  <si>
    <t>Flange Welding OD660/ID402xT49</t>
  </si>
  <si>
    <t>1396645</t>
  </si>
  <si>
    <t>HSM Stator Flange OD245/ID90</t>
  </si>
  <si>
    <t>1397407</t>
  </si>
  <si>
    <t>1390858</t>
  </si>
  <si>
    <t>Flange OD170xID85xT12.5</t>
  </si>
  <si>
    <t>1395051</t>
  </si>
  <si>
    <t>HSM Saw Disk M3KP 112M 4kW/1452rpm-ATEX</t>
  </si>
  <si>
    <t>1392616</t>
  </si>
  <si>
    <t>1395101</t>
  </si>
  <si>
    <t>Lug Assy. 35x36xT4</t>
  </si>
  <si>
    <t>1397826</t>
  </si>
  <si>
    <t>1387183</t>
  </si>
  <si>
    <t>Sleeve Bearing ID10xOD16x10</t>
  </si>
  <si>
    <t>1393183</t>
  </si>
  <si>
    <t>Connection ferrule Ø25 At Bottom</t>
  </si>
  <si>
    <t>1397444</t>
  </si>
  <si>
    <t>1394461</t>
  </si>
  <si>
    <t>Plat. Perforated Plate OD1534xID1150xT3</t>
  </si>
  <si>
    <t>1394462</t>
  </si>
  <si>
    <t>Handrail Lower Plate ID1534x345</t>
  </si>
  <si>
    <t>1394668</t>
  </si>
  <si>
    <t>Pipe Adapter dia.2" Sch80sx120</t>
  </si>
  <si>
    <t>1394470</t>
  </si>
  <si>
    <t>Entry Platform 330x600</t>
  </si>
  <si>
    <t>1394671</t>
  </si>
  <si>
    <t>Platform Support Pipe D1" Sch10sx425</t>
  </si>
  <si>
    <t>1392489</t>
  </si>
  <si>
    <t>1397737</t>
  </si>
  <si>
    <t>1397782</t>
  </si>
  <si>
    <t>Dished Torispherical ID250 Fl.DN76.1</t>
  </si>
  <si>
    <t>1397783</t>
  </si>
  <si>
    <t>1397506</t>
  </si>
  <si>
    <t>Shell Inner ID2150x3540xT2.5</t>
  </si>
  <si>
    <t>1397459</t>
  </si>
  <si>
    <t>Welding Pad R615x460xT10</t>
  </si>
  <si>
    <t>1395474</t>
  </si>
  <si>
    <t>Prod. Inlet/Outlet dia.51 Bottom Manway</t>
  </si>
  <si>
    <t>1396117</t>
  </si>
  <si>
    <t>Jacket closure OD432xT6</t>
  </si>
  <si>
    <t>1392771</t>
  </si>
  <si>
    <t>Plate Stiffener 15x11xT2</t>
  </si>
  <si>
    <t>1396480</t>
  </si>
  <si>
    <t>Venting Hoppers 9038</t>
  </si>
  <si>
    <t>1391131</t>
  </si>
  <si>
    <t>Saw Disk OD.180 for shaft dia.25</t>
  </si>
  <si>
    <t>1397550</t>
  </si>
  <si>
    <t>Wax Melter Vessel PWA-400E</t>
  </si>
  <si>
    <t>1397708</t>
  </si>
  <si>
    <t>1397317</t>
  </si>
  <si>
    <t>N. Jacket Pipe D2 1/2" Sch40s WN RF DN65</t>
  </si>
  <si>
    <t>1381481</t>
  </si>
  <si>
    <t>1390383</t>
  </si>
  <si>
    <t>Pipe 2 3bar for MRU-2</t>
  </si>
  <si>
    <t>1392490</t>
  </si>
  <si>
    <t>Pipe 4 3Bar for MRU-2</t>
  </si>
  <si>
    <t>1394502</t>
  </si>
  <si>
    <t>Prod. Inlet/Outlet dia.51xShell dia.1602</t>
  </si>
  <si>
    <t>1395053</t>
  </si>
  <si>
    <t>Bottom Adapter OD310/ID50x182.5</t>
  </si>
  <si>
    <t>1397531</t>
  </si>
  <si>
    <t>Adapter With SMS DN38 OD300/ID52x206</t>
  </si>
  <si>
    <t>1396467</t>
  </si>
  <si>
    <t>Welding Pad Legs PCD1166xT3</t>
  </si>
  <si>
    <t>1389806</t>
  </si>
  <si>
    <t>Pipe 4 3Bar For Mru-3</t>
  </si>
  <si>
    <t>1394093</t>
  </si>
  <si>
    <t>Spool CIP Supply Module CS-30E</t>
  </si>
  <si>
    <t>1395272</t>
  </si>
  <si>
    <t>Spool Transfer Module SC E</t>
  </si>
  <si>
    <t>1390201</t>
  </si>
  <si>
    <t>Inner Shell OD550x540xT4 1.4301</t>
  </si>
  <si>
    <t>1393627</t>
  </si>
  <si>
    <t>Hopper Reducer Plate 263x151xT2 DN38</t>
  </si>
  <si>
    <t>1390802</t>
  </si>
  <si>
    <t>1394441</t>
  </si>
  <si>
    <t>Inner Shell for Storage General C</t>
  </si>
  <si>
    <t>1396555</t>
  </si>
  <si>
    <t>Prod. Inlet/Outlet D63.5xShell D3000</t>
  </si>
  <si>
    <t>1396557</t>
  </si>
  <si>
    <t>Reinforcement Ring OD3052x150xT6, ASME</t>
  </si>
  <si>
    <t>1396654</t>
  </si>
  <si>
    <t>1396655</t>
  </si>
  <si>
    <t>1396973</t>
  </si>
  <si>
    <t>1397020</t>
  </si>
  <si>
    <t>Cone Adapter D134x107xT6</t>
  </si>
  <si>
    <t>1397423</t>
  </si>
  <si>
    <t>1397424</t>
  </si>
  <si>
    <t>1397426</t>
  </si>
  <si>
    <t>1390812</t>
  </si>
  <si>
    <t>1395398</t>
  </si>
  <si>
    <t>1396142</t>
  </si>
  <si>
    <t>Vacuum Vessel C-12 ASME MHLW</t>
  </si>
  <si>
    <t>1397828</t>
  </si>
  <si>
    <t>1393712</t>
  </si>
  <si>
    <t>127613033</t>
  </si>
  <si>
    <t>PJ27613033I</t>
  </si>
  <si>
    <t>1394084</t>
  </si>
  <si>
    <t>1394977</t>
  </si>
  <si>
    <t>Overflow D76.1 w/ Extension Tube</t>
  </si>
  <si>
    <t>1395186</t>
  </si>
  <si>
    <t>Feeding Propeller dia 88 Shaft L=169xM20</t>
  </si>
  <si>
    <t>1395408</t>
  </si>
  <si>
    <t>1395485</t>
  </si>
  <si>
    <t>1395625</t>
  </si>
  <si>
    <t>Skirt Base Ring OD2426/ID1860xT25</t>
  </si>
  <si>
    <t>1395799</t>
  </si>
  <si>
    <t>Gearbox Adapter OD660/ID175x299</t>
  </si>
  <si>
    <t>1394600</t>
  </si>
  <si>
    <t>1397190</t>
  </si>
  <si>
    <t>Premix 1 Module General C</t>
  </si>
  <si>
    <t>1396116</t>
  </si>
  <si>
    <t>1396546</t>
  </si>
  <si>
    <t>1396548</t>
  </si>
  <si>
    <t>1396549</t>
  </si>
  <si>
    <t>1390384</t>
  </si>
  <si>
    <t>1393505</t>
  </si>
  <si>
    <t>1393510</t>
  </si>
  <si>
    <t>Outer Part Assy C-8 ASME</t>
  </si>
  <si>
    <t>1394975</t>
  </si>
  <si>
    <t>Top Inlet D51x1860</t>
  </si>
  <si>
    <t>1397098</t>
  </si>
  <si>
    <t>Shell outer OD1280X1347xT2</t>
  </si>
  <si>
    <t>1397308</t>
  </si>
  <si>
    <t>Cover Adapter ID324x160xt1.5</t>
  </si>
  <si>
    <t>1397726</t>
  </si>
  <si>
    <t>Bottom Parts for Storage General C</t>
  </si>
  <si>
    <t>1397830</t>
  </si>
  <si>
    <t>1394976</t>
  </si>
  <si>
    <t>Top Inlet D25x3280</t>
  </si>
  <si>
    <t>1395854</t>
  </si>
  <si>
    <t>Deflection Limiter Ring Type D1430</t>
  </si>
  <si>
    <t>1397448</t>
  </si>
  <si>
    <t>1395979</t>
  </si>
  <si>
    <t>Stabilizer ID460</t>
  </si>
  <si>
    <t>1396818</t>
  </si>
  <si>
    <t>TA 7T EN 1.4404/Huhnseal/Platf./Ladder</t>
  </si>
  <si>
    <t>1397532</t>
  </si>
  <si>
    <t>Movable HSM Inline OD Rotor 100 7.5kW</t>
  </si>
  <si>
    <t>1396817</t>
  </si>
  <si>
    <t>Basic Vessel TA7T w/ insulation dimple</t>
  </si>
  <si>
    <t>1397702</t>
  </si>
  <si>
    <t>1397703</t>
  </si>
  <si>
    <t>1397704</t>
  </si>
  <si>
    <t>1397705</t>
  </si>
  <si>
    <t>1394124</t>
  </si>
  <si>
    <t>Reinforcement Ring OD1566x200xT6</t>
  </si>
  <si>
    <t>1395003</t>
  </si>
  <si>
    <t>Adapter Neck OD258x109xT4</t>
  </si>
  <si>
    <t>1396292</t>
  </si>
  <si>
    <t>127904796</t>
  </si>
  <si>
    <t>PJ27904796I</t>
  </si>
  <si>
    <t>1396875</t>
  </si>
  <si>
    <t>Top Cone DCL-500</t>
  </si>
  <si>
    <t>1397146</t>
  </si>
  <si>
    <t>Reinforcement ring OD1276X100xT6</t>
  </si>
  <si>
    <t>1397147</t>
  </si>
  <si>
    <t>1397312</t>
  </si>
  <si>
    <t>Reinforcement Ring OD1676x200xt6</t>
  </si>
  <si>
    <t>1397413</t>
  </si>
  <si>
    <t>Bottom Cone/Dished Process Tank</t>
  </si>
  <si>
    <t>127775540</t>
  </si>
  <si>
    <t>PJ27775540I</t>
  </si>
  <si>
    <t>1397494</t>
  </si>
  <si>
    <t>127775558</t>
  </si>
  <si>
    <t>PJ27775558I</t>
  </si>
  <si>
    <t>1397713</t>
  </si>
  <si>
    <t>Bottom Cone ID2846x15DegxT6</t>
  </si>
  <si>
    <t>1397988</t>
  </si>
  <si>
    <t>Support Adapter ID476x237xT16</t>
  </si>
  <si>
    <t>1394849</t>
  </si>
  <si>
    <t>1396900</t>
  </si>
  <si>
    <t>Assembly Bottom BTD 150</t>
  </si>
  <si>
    <t>1397394</t>
  </si>
  <si>
    <t>1397427</t>
  </si>
  <si>
    <t>1397510</t>
  </si>
  <si>
    <t>Assembly Top BTD-150</t>
  </si>
  <si>
    <t>1397511</t>
  </si>
  <si>
    <t>Basic Vessel Inner Component TA 20T</t>
  </si>
  <si>
    <t>1392525</t>
  </si>
  <si>
    <t>BTD Vortex Breaker 6-31542 1471 1</t>
  </si>
  <si>
    <t>1389426</t>
  </si>
  <si>
    <t>Half P. Jacket Bott OD1466 2-1/2" Sch10s</t>
  </si>
  <si>
    <t>1394824</t>
  </si>
  <si>
    <t>1396980</t>
  </si>
  <si>
    <t>Top Assembly C-8</t>
  </si>
  <si>
    <t>1396699</t>
  </si>
  <si>
    <t>1395480</t>
  </si>
  <si>
    <t>Cone ID680x100xT3</t>
  </si>
  <si>
    <t>1389807</t>
  </si>
  <si>
    <t>Pipe 3 3Bar For Mru-3 (Automatic)</t>
  </si>
  <si>
    <t>1395615</t>
  </si>
  <si>
    <t>1397552</t>
  </si>
  <si>
    <t>Separator Tank 40L</t>
  </si>
  <si>
    <t>1397931</t>
  </si>
  <si>
    <t>Frame for Pump mixing Vessel General C</t>
  </si>
  <si>
    <t>1398120</t>
  </si>
  <si>
    <t>Vacuum Vessel C-8 ASME + MHLW</t>
  </si>
  <si>
    <t>1394990</t>
  </si>
  <si>
    <t>1393847</t>
  </si>
  <si>
    <t>1397191</t>
  </si>
  <si>
    <t>Premix 2 Module General C</t>
  </si>
  <si>
    <t>1397682</t>
  </si>
  <si>
    <t>1398241</t>
  </si>
  <si>
    <t>127622099</t>
  </si>
  <si>
    <t>PJ27622099I</t>
  </si>
  <si>
    <t>1394123</t>
  </si>
  <si>
    <t>Outer Bottom OD1562xID600xT2</t>
  </si>
  <si>
    <t>1395967</t>
  </si>
  <si>
    <t>Shell Inner 304L ID2150x3130xT2.5</t>
  </si>
  <si>
    <t>1397097</t>
  </si>
  <si>
    <t>1397581</t>
  </si>
  <si>
    <t>Hydro Beam Blade 330x207xT8</t>
  </si>
  <si>
    <t>1397446</t>
  </si>
  <si>
    <t>Top Parts for Main Mixing General C</t>
  </si>
  <si>
    <t>1397831</t>
  </si>
  <si>
    <t>1397832</t>
  </si>
  <si>
    <t>1398179</t>
  </si>
  <si>
    <t>1398009</t>
  </si>
  <si>
    <t>Outlet dia.101.6</t>
  </si>
  <si>
    <t>1396971</t>
  </si>
  <si>
    <t>Top Cone ID1000x15degxT3</t>
  </si>
  <si>
    <t>1396975</t>
  </si>
  <si>
    <t>1395793</t>
  </si>
  <si>
    <t>Bottom Head with Flange ID1100xT8</t>
  </si>
  <si>
    <t>1379653</t>
  </si>
  <si>
    <t>Frame for Pump Premix 1 Vessel General C</t>
  </si>
  <si>
    <t>1395483</t>
  </si>
  <si>
    <t>Silicone Gasket OD110 xID43</t>
  </si>
  <si>
    <t>1392514</t>
  </si>
  <si>
    <t>Stud Bolt M5x90</t>
  </si>
  <si>
    <t>1393626</t>
  </si>
  <si>
    <t>Pipe Spray Ball dia.38x1.2x275</t>
  </si>
  <si>
    <t>1395196</t>
  </si>
  <si>
    <t>Housing OD288/ID186x78.5</t>
  </si>
  <si>
    <t>1390968</t>
  </si>
  <si>
    <t>Housing Propeller ID98x120</t>
  </si>
  <si>
    <t>1395184</t>
  </si>
  <si>
    <t>Filter Cone OD98/ID47x40</t>
  </si>
  <si>
    <t>1395476</t>
  </si>
  <si>
    <t>Silicone Gasket 250x130xT6</t>
  </si>
  <si>
    <t>1393416</t>
  </si>
  <si>
    <t>Pipe Spray Ball D25xL351</t>
  </si>
  <si>
    <t>1396120</t>
  </si>
  <si>
    <t>1390143</t>
  </si>
  <si>
    <t>Inspection Window Cover</t>
  </si>
  <si>
    <t>1393850</t>
  </si>
  <si>
    <t>Dimple Jacket Shell OD2873xH1200</t>
  </si>
  <si>
    <t>1394477</t>
  </si>
  <si>
    <t>Jacket Shell OD1658x1099xT2</t>
  </si>
  <si>
    <t>1394955</t>
  </si>
  <si>
    <t>Reinforcement Ring OD1147x100xT6</t>
  </si>
  <si>
    <t>1396580</t>
  </si>
  <si>
    <t>Jacket Shell OD3056x1910xT2</t>
  </si>
  <si>
    <t>1397237</t>
  </si>
  <si>
    <t>Conical DN220x130xT3</t>
  </si>
  <si>
    <t>1397472</t>
  </si>
  <si>
    <t>Bottom Cone ID2700x30degxT4</t>
  </si>
  <si>
    <t>1397580</t>
  </si>
  <si>
    <t>Hydro Beam Blade 206x66xT6</t>
  </si>
  <si>
    <t>1397955</t>
  </si>
  <si>
    <t>Outer Shell OD1150x841xT1.5</t>
  </si>
  <si>
    <t>1397956</t>
  </si>
  <si>
    <t>Outer Bottom OD1148x93xxT1.5x15deg</t>
  </si>
  <si>
    <t>1398196</t>
  </si>
  <si>
    <t>1398327</t>
  </si>
  <si>
    <t>Reinforcement Ring OD2413x500xT6</t>
  </si>
  <si>
    <t>1399115</t>
  </si>
  <si>
    <t>Cosmetic Line Solution General</t>
  </si>
  <si>
    <t>1397684</t>
  </si>
  <si>
    <t>1398255</t>
  </si>
  <si>
    <t>HSM Stator Flange Rotor dia.133 Gap 0.5</t>
  </si>
  <si>
    <t>1398389</t>
  </si>
  <si>
    <t>1398391</t>
  </si>
  <si>
    <t>1398467</t>
  </si>
  <si>
    <t>Agitator Base OD400x154</t>
  </si>
  <si>
    <t>1398544</t>
  </si>
  <si>
    <t>Lower Shaft D88.9/D114x2169</t>
  </si>
  <si>
    <t>1390816</t>
  </si>
  <si>
    <t>1391003</t>
  </si>
  <si>
    <t>1393009</t>
  </si>
  <si>
    <t>1397450</t>
  </si>
  <si>
    <t>Storage Module General C</t>
  </si>
  <si>
    <t>1397829</t>
  </si>
  <si>
    <t>1398367</t>
  </si>
  <si>
    <t>127775767</t>
  </si>
  <si>
    <t>PJ27775767I</t>
  </si>
  <si>
    <t>1398499</t>
  </si>
  <si>
    <t>1398261</t>
  </si>
  <si>
    <t>Handrail Lower Plate ID2134x240</t>
  </si>
  <si>
    <t>1394517</t>
  </si>
  <si>
    <t>Bottom Cone w/ Flange S-30</t>
  </si>
  <si>
    <t>1397403</t>
  </si>
  <si>
    <t>1397404</t>
  </si>
  <si>
    <t>1392463</t>
  </si>
  <si>
    <t>1393884</t>
  </si>
  <si>
    <t>Pipe Adapter for Ferrule SF1 DN101.6x600</t>
  </si>
  <si>
    <t>1396648</t>
  </si>
  <si>
    <t>Pipe for Condensate Outlet dia.51x727</t>
  </si>
  <si>
    <t>1391710</t>
  </si>
  <si>
    <t>Shell Outer OD1680x1795xt2</t>
  </si>
  <si>
    <t>1391711</t>
  </si>
  <si>
    <t>Shell Outer Bottom OD1310xT2</t>
  </si>
  <si>
    <t>1398185</t>
  </si>
  <si>
    <t>Head Bottom Unit ID1450xT8</t>
  </si>
  <si>
    <t>1398670</t>
  </si>
  <si>
    <t>Inner Shell for Premix 1 SC E</t>
  </si>
  <si>
    <t>1390107</t>
  </si>
  <si>
    <t>T-pipe for vacuum chambers</t>
  </si>
  <si>
    <t>1396289</t>
  </si>
  <si>
    <t>127904640</t>
  </si>
  <si>
    <t>PJ27904640I</t>
  </si>
  <si>
    <t>1397731</t>
  </si>
  <si>
    <t>127775591</t>
  </si>
  <si>
    <t>PJ27775591I</t>
  </si>
  <si>
    <t>1396290</t>
  </si>
  <si>
    <t>127904781</t>
  </si>
  <si>
    <t>PJ27904781I</t>
  </si>
  <si>
    <t>1397728</t>
  </si>
  <si>
    <t>1397732</t>
  </si>
  <si>
    <t>127775613</t>
  </si>
  <si>
    <t>PJ27775613I</t>
  </si>
  <si>
    <t>1397032</t>
  </si>
  <si>
    <t>Cover List R309x32.5xT2.5</t>
  </si>
  <si>
    <t>1395448</t>
  </si>
  <si>
    <t>1397412</t>
  </si>
  <si>
    <t>Cone Adapter D140x109xT6</t>
  </si>
  <si>
    <t>1397414</t>
  </si>
  <si>
    <t>1397495</t>
  </si>
  <si>
    <t>1393401</t>
  </si>
  <si>
    <t>Anchor Cover Plate 76x114xT2.5</t>
  </si>
  <si>
    <t>1394827</t>
  </si>
  <si>
    <t>Welding Pad Leg 140x175x8mm</t>
  </si>
  <si>
    <t>1394533</t>
  </si>
  <si>
    <t>Product Inlet 2 S-30 Duplex</t>
  </si>
  <si>
    <t>1394125</t>
  </si>
  <si>
    <t>Bottom Rim ID574xT3</t>
  </si>
  <si>
    <t>1397238</t>
  </si>
  <si>
    <t>Cone Adapter D400x287xT8</t>
  </si>
  <si>
    <t>1391704</t>
  </si>
  <si>
    <t>Upper Ring OD432/ID400x25</t>
  </si>
  <si>
    <t>1397277</t>
  </si>
  <si>
    <t>Reinforcement Ring OD1401xID1351xT6</t>
  </si>
  <si>
    <t>1396871</t>
  </si>
  <si>
    <t>Inner Shell Closure DCL-500</t>
  </si>
  <si>
    <t>1396872</t>
  </si>
  <si>
    <t>Inner Shell DCL-500</t>
  </si>
  <si>
    <t>1396738</t>
  </si>
  <si>
    <t>1396861</t>
  </si>
  <si>
    <t>Outlet DCL-500</t>
  </si>
  <si>
    <t>1396865</t>
  </si>
  <si>
    <t>Side Plate DCL-500</t>
  </si>
  <si>
    <t>1396736</t>
  </si>
  <si>
    <t>Outer Plate Extension Cone DCL-500</t>
  </si>
  <si>
    <t>1398008</t>
  </si>
  <si>
    <t>Inlet dia.101.6</t>
  </si>
  <si>
    <t>1399066</t>
  </si>
  <si>
    <t>Components HWD / MRU</t>
  </si>
  <si>
    <t>128058170</t>
  </si>
  <si>
    <t>PJ28058170I</t>
  </si>
  <si>
    <t>1393578</t>
  </si>
  <si>
    <t>1398541</t>
  </si>
  <si>
    <t>Basic Vessel Unit TA3.5T EN 1.4404 ALT</t>
  </si>
  <si>
    <t>1393575</t>
  </si>
  <si>
    <t>Shell Outer OD2300x2993xT1.5</t>
  </si>
  <si>
    <t>1397027</t>
  </si>
  <si>
    <t>Inner Shell ID600x1524xT2</t>
  </si>
  <si>
    <t>1397231</t>
  </si>
  <si>
    <t>Dimple Jacket Bot. Cone OD2387x510x30deg</t>
  </si>
  <si>
    <t>1397393</t>
  </si>
  <si>
    <t>Pipe OD154xH1724x2mm</t>
  </si>
  <si>
    <t>1397473</t>
  </si>
  <si>
    <t>Top Cone ID2700x15DegxT4</t>
  </si>
  <si>
    <t>1397474</t>
  </si>
  <si>
    <t>1397475</t>
  </si>
  <si>
    <t>1397503</t>
  </si>
  <si>
    <t>Cover Adapter R125x80xT1.5</t>
  </si>
  <si>
    <t>1397729</t>
  </si>
  <si>
    <t>127775625</t>
  </si>
  <si>
    <t>PJ27775625I</t>
  </si>
  <si>
    <t>1398198</t>
  </si>
  <si>
    <t>Shell Outer OD2150x1584xT1.5</t>
  </si>
  <si>
    <t>1398232</t>
  </si>
  <si>
    <t>Manhole Extension ID510x150xT10mm</t>
  </si>
  <si>
    <t>1398435</t>
  </si>
  <si>
    <t>Shell Inner OD3504x4000xT14-EN1.4404</t>
  </si>
  <si>
    <t>128112208</t>
  </si>
  <si>
    <t>PJ28112208I</t>
  </si>
  <si>
    <t>1395617</t>
  </si>
  <si>
    <t>1395618</t>
  </si>
  <si>
    <t>Spool Wax Melter Vessel PWA-400E</t>
  </si>
  <si>
    <t>1399067</t>
  </si>
  <si>
    <t>1399068</t>
  </si>
  <si>
    <t>1397273</t>
  </si>
  <si>
    <t>Lower Head Assembly S-30</t>
  </si>
  <si>
    <t>1397382</t>
  </si>
  <si>
    <t>Inner Part Assy S-30</t>
  </si>
  <si>
    <t>1397399</t>
  </si>
  <si>
    <t>Inner Shell Parts With Acc. OD154xT2</t>
  </si>
  <si>
    <t>1397714</t>
  </si>
  <si>
    <t>1398270</t>
  </si>
  <si>
    <t>127775833</t>
  </si>
  <si>
    <t>PJ27775833I</t>
  </si>
  <si>
    <t>1398273</t>
  </si>
  <si>
    <t>Balance Tank (BTD)</t>
  </si>
  <si>
    <t>127775783</t>
  </si>
  <si>
    <t>PJ27775783I</t>
  </si>
  <si>
    <t>1398274</t>
  </si>
  <si>
    <t>127775814</t>
  </si>
  <si>
    <t>PJ27775814I</t>
  </si>
  <si>
    <t>1398797</t>
  </si>
  <si>
    <t>Vacuum Vessel S-30 H ASME Inlet Duplex</t>
  </si>
  <si>
    <t>1393509</t>
  </si>
  <si>
    <t>Flushing Device C-8</t>
  </si>
  <si>
    <t>1394994</t>
  </si>
  <si>
    <t>Rim Outer Bottom ID450x73xT3</t>
  </si>
  <si>
    <t>1397274</t>
  </si>
  <si>
    <t>Lower Part Assembly S-30</t>
  </si>
  <si>
    <t>1398364</t>
  </si>
  <si>
    <t>127775644</t>
  </si>
  <si>
    <t>PJ27775644I</t>
  </si>
  <si>
    <t>1398702</t>
  </si>
  <si>
    <t>1398703</t>
  </si>
  <si>
    <t>1398745</t>
  </si>
  <si>
    <t>Shell Outer OD2300x3722xT1.5</t>
  </si>
  <si>
    <t>1398796</t>
  </si>
  <si>
    <t>1394950</t>
  </si>
  <si>
    <t>Agitator Propeller Assy dia.185</t>
  </si>
  <si>
    <t>1394964</t>
  </si>
  <si>
    <t>Blade Propeller D185xT3</t>
  </si>
  <si>
    <t>1395100</t>
  </si>
  <si>
    <t>1397306</t>
  </si>
  <si>
    <t>Contra Rotating Drive Unit 15kW/11kW</t>
  </si>
  <si>
    <t>1398250</t>
  </si>
  <si>
    <t>Contra Rotating Gear Nord 55kW/22kW</t>
  </si>
  <si>
    <t>1398880</t>
  </si>
  <si>
    <t>1394922</t>
  </si>
  <si>
    <t>1394894</t>
  </si>
  <si>
    <t>1394921</t>
  </si>
  <si>
    <t>1394923</t>
  </si>
  <si>
    <t>1398503</t>
  </si>
  <si>
    <t>127775689</t>
  </si>
  <si>
    <t>PJ27775689I</t>
  </si>
  <si>
    <t>1398504</t>
  </si>
  <si>
    <t>1398506</t>
  </si>
  <si>
    <t>127775732</t>
  </si>
  <si>
    <t>PJ27775732I</t>
  </si>
  <si>
    <t>1398507</t>
  </si>
  <si>
    <t>1394959</t>
  </si>
  <si>
    <t>1393576</t>
  </si>
  <si>
    <t>Outer Bottom OD2300x236xxT2x15deg</t>
  </si>
  <si>
    <t>1394983</t>
  </si>
  <si>
    <t>Upper Blade D580</t>
  </si>
  <si>
    <t>1394984</t>
  </si>
  <si>
    <t>Lower Blade D578</t>
  </si>
  <si>
    <t>BU</t>
  </si>
  <si>
    <t>June</t>
  </si>
  <si>
    <t>Total</t>
  </si>
  <si>
    <t>Production tools &amp; e</t>
  </si>
  <si>
    <t>13010000</t>
  </si>
  <si>
    <t>15310000</t>
  </si>
  <si>
    <t>Maint PE</t>
  </si>
  <si>
    <t>15420000</t>
  </si>
  <si>
    <t>Surveillance exp</t>
  </si>
  <si>
    <t>Office machines/eqpt</t>
  </si>
  <si>
    <t>Material</t>
  </si>
  <si>
    <t>Material Description</t>
  </si>
  <si>
    <t>BKPF</t>
  </si>
  <si>
    <t>4450000</t>
  </si>
  <si>
    <t>Accrued - expenses</t>
  </si>
  <si>
    <t>100155047</t>
  </si>
  <si>
    <t>Accrual Production June</t>
  </si>
  <si>
    <t>916339915</t>
  </si>
  <si>
    <t>Grease SKFLGMT 3TH/2</t>
  </si>
  <si>
    <t>100142621</t>
  </si>
  <si>
    <t>Accrual Tools Production Jun 18</t>
  </si>
  <si>
    <t>5169485</t>
  </si>
  <si>
    <t>916246760</t>
  </si>
  <si>
    <t>Welding Positioner Machine VHR 700</t>
  </si>
  <si>
    <t>PT DFDS Transport Indonesia</t>
  </si>
  <si>
    <t>100142629</t>
  </si>
  <si>
    <t>Welding Positioner Machine 2500 HHT</t>
  </si>
  <si>
    <t>100142630</t>
  </si>
  <si>
    <t>0100031865154198</t>
  </si>
  <si>
    <t>917058470</t>
  </si>
  <si>
    <t>Shop Floor Point for Electrical</t>
  </si>
  <si>
    <t>100141944</t>
  </si>
  <si>
    <t>917029824</t>
  </si>
  <si>
    <t>Medium Rack Basic(L1200xW470xH2400) 4lev</t>
  </si>
  <si>
    <t>100142686</t>
  </si>
  <si>
    <t>Medium Rack Additional H2400 for Basic.T</t>
  </si>
  <si>
    <t>5134826</t>
  </si>
  <si>
    <t>916986218</t>
  </si>
  <si>
    <t>Lloyd Register</t>
  </si>
  <si>
    <t>Lloyds Register Indonesia PT</t>
  </si>
  <si>
    <t>100149203</t>
  </si>
  <si>
    <t>0100021810895765</t>
  </si>
  <si>
    <t>916159165</t>
  </si>
  <si>
    <t>Cladding Hand Pallet</t>
  </si>
  <si>
    <t>2820118301</t>
  </si>
  <si>
    <t>917196399</t>
  </si>
  <si>
    <t>Step Gauge Dwg.01-QC-2018-6</t>
  </si>
  <si>
    <t>100141954</t>
  </si>
  <si>
    <t>917188478</t>
  </si>
  <si>
    <t>Thread Ring M14x1.5 GRIR2</t>
  </si>
  <si>
    <t>100142687</t>
  </si>
  <si>
    <t>917188489</t>
  </si>
  <si>
    <t>Thread Plug M12x1.5 GPIP2</t>
  </si>
  <si>
    <t>100142688</t>
  </si>
  <si>
    <t>Thread Plug M14x1.5 GPIP2</t>
  </si>
  <si>
    <t>Thread Ring M12x1.5 GRIR2</t>
  </si>
  <si>
    <t>Thread Ring M16x1.5 GRIR2</t>
  </si>
  <si>
    <t>2820118303</t>
  </si>
  <si>
    <t>5168854</t>
  </si>
  <si>
    <t>917151734</t>
  </si>
  <si>
    <t>Pemberihan Mesin</t>
  </si>
  <si>
    <t>Sumber Usaha Kita</t>
  </si>
  <si>
    <t>100143220</t>
  </si>
  <si>
    <t>917182620</t>
  </si>
  <si>
    <t>Pekerjaan Las Pembalik Outer Shell</t>
  </si>
  <si>
    <t>100143371</t>
  </si>
  <si>
    <t>Pengecatan + Pelapisan karet</t>
  </si>
  <si>
    <t>Pemasangan Roda 4 pcs</t>
  </si>
  <si>
    <t>5107130</t>
  </si>
  <si>
    <t>KARYA MAJU MANGALA</t>
  </si>
  <si>
    <t>917151742</t>
  </si>
  <si>
    <t>Safety Maxspid Emergency Lamp LED</t>
  </si>
  <si>
    <t>100143064</t>
  </si>
  <si>
    <t>917132210</t>
  </si>
  <si>
    <t>Adaptor 12 VDC 2 Ampere</t>
  </si>
  <si>
    <t>100149204</t>
  </si>
  <si>
    <t>Labour &amp; Transfort</t>
  </si>
  <si>
    <t>5168838</t>
  </si>
  <si>
    <t>Prima Anugrah Selaras PT</t>
  </si>
  <si>
    <t>917057649</t>
  </si>
  <si>
    <t>Hammer Wood Shaft 43oz Hard Faced</t>
  </si>
  <si>
    <t>100138419</t>
  </si>
  <si>
    <t>5143423</t>
  </si>
  <si>
    <t>917106633</t>
  </si>
  <si>
    <t>PT. Kawan Lama Sejahtera</t>
  </si>
  <si>
    <t>Temp probe solid</t>
  </si>
  <si>
    <t>100138480</t>
  </si>
  <si>
    <t>916944567</t>
  </si>
  <si>
    <t>Websling Double Ply 2Tx2M 60mm</t>
  </si>
  <si>
    <t>100141364</t>
  </si>
  <si>
    <t>Websling Double Ply 4Tx4M,120mm</t>
  </si>
  <si>
    <t>Websling Double Ply 3Tx4M,90mm</t>
  </si>
  <si>
    <t>Websling Double Ply 10Tx15M,300mm</t>
  </si>
  <si>
    <t>917127520</t>
  </si>
  <si>
    <t>Partisi Polycarbonat</t>
  </si>
  <si>
    <t>100141943</t>
  </si>
  <si>
    <t>917042782</t>
  </si>
  <si>
    <t>Cover Ladder with FRP Plate</t>
  </si>
  <si>
    <t>100141945</t>
  </si>
  <si>
    <t>917183069</t>
  </si>
  <si>
    <t>Kondotec Lever Block,3T x1,5M</t>
  </si>
  <si>
    <t>100142689</t>
  </si>
  <si>
    <t>Hozan S-10 Electrical Tools For Electric</t>
  </si>
  <si>
    <t>917017855</t>
  </si>
  <si>
    <t>Double Hook SUS 304 For hanger</t>
  </si>
  <si>
    <t>100142820</t>
  </si>
  <si>
    <t>917183445</t>
  </si>
  <si>
    <t>Cable Roll 25M 4sockets</t>
  </si>
  <si>
    <t>100143063</t>
  </si>
  <si>
    <t>100144827</t>
  </si>
  <si>
    <t>916944308</t>
  </si>
  <si>
    <t>AIR Drill NPK NRD-12PA</t>
  </si>
  <si>
    <t>100149922</t>
  </si>
  <si>
    <t>Angle Grinder NPK 4INCH NAG IF</t>
  </si>
  <si>
    <t>917282303</t>
  </si>
  <si>
    <t>Nipple Pipe Dia.1/2" SS 10cm for module</t>
  </si>
  <si>
    <t>100151051</t>
  </si>
  <si>
    <t>Nipple Pipe Dia.1/4" SS 10cm For module</t>
  </si>
  <si>
    <t>Valve Kitz 1/2" Brass for module</t>
  </si>
  <si>
    <t>Valve Kitz 1/4" Brass for module</t>
  </si>
  <si>
    <t>Actual June</t>
  </si>
  <si>
    <t>Material Handling</t>
  </si>
  <si>
    <t>Actual YTD June</t>
  </si>
  <si>
    <t>FC1 YTD June</t>
  </si>
  <si>
    <t>Ricky</t>
  </si>
  <si>
    <t>Requester</t>
  </si>
  <si>
    <t>FC2 Hours</t>
  </si>
  <si>
    <t>100157737</t>
  </si>
  <si>
    <t>917125308</t>
  </si>
  <si>
    <t>Ear Muff Peltor Optime (628)</t>
  </si>
  <si>
    <t>100154522</t>
  </si>
  <si>
    <t>0700001803942612</t>
  </si>
  <si>
    <t>100156540</t>
  </si>
  <si>
    <t>0700001803942751</t>
  </si>
  <si>
    <t>917323160</t>
  </si>
  <si>
    <t>Protective Sleeve Dimen,35x10cm for Webs</t>
  </si>
  <si>
    <t>100157159</t>
  </si>
  <si>
    <t>Torque Wrench Britool AVT600A 12-68NM</t>
  </si>
  <si>
    <t>Torque Wrench Britool EVT1200A 25-135NM</t>
  </si>
  <si>
    <t>100159850</t>
  </si>
  <si>
    <t>100160167</t>
  </si>
  <si>
    <t>0100041805663904</t>
  </si>
  <si>
    <t>917343289</t>
  </si>
  <si>
    <t>Grinding Wheel 3Inch</t>
  </si>
  <si>
    <t>100163019</t>
  </si>
  <si>
    <t>100164108</t>
  </si>
  <si>
    <t>0100041805663907</t>
  </si>
  <si>
    <t>917396142</t>
  </si>
  <si>
    <t>Pekerjaan Sewa Tenda 4Mx20M</t>
  </si>
  <si>
    <t>100164970</t>
  </si>
  <si>
    <t>917396146</t>
  </si>
  <si>
    <t>Tatakan Multi Plek</t>
  </si>
  <si>
    <t>100169124</t>
  </si>
  <si>
    <t>Tatakan Balokan 10/5</t>
  </si>
  <si>
    <t>917402924</t>
  </si>
  <si>
    <t>Pengadaan Terpal 2Mx15M</t>
  </si>
  <si>
    <t>100169128</t>
  </si>
  <si>
    <t>Pengerjaan Cat</t>
  </si>
  <si>
    <t>Safety</t>
  </si>
  <si>
    <t>917182147</t>
  </si>
  <si>
    <t>Tip Borescope XLG3T61120FG Forward</t>
  </si>
  <si>
    <t>100154629</t>
  </si>
  <si>
    <t>917213156</t>
  </si>
  <si>
    <t>Thickness Gauge Nigata Seiki-Japan Type</t>
  </si>
  <si>
    <t>100154899</t>
  </si>
  <si>
    <t>0100041805663899</t>
  </si>
  <si>
    <t>Thread Plug M16x1.5 GPIP2</t>
  </si>
  <si>
    <t>100160629</t>
  </si>
  <si>
    <t>Taper Thread R1/8-28 RING</t>
  </si>
  <si>
    <t>Taper Thread R3/8-19 RING</t>
  </si>
  <si>
    <t>Taper Thread R1/8-28 PLUG</t>
  </si>
  <si>
    <t>100160641</t>
  </si>
  <si>
    <t>Taper Thread R3/8-19 PLUG</t>
  </si>
  <si>
    <t>100161614</t>
  </si>
  <si>
    <t>0100041805663905</t>
  </si>
  <si>
    <t>100161798</t>
  </si>
  <si>
    <t>0100041805663906</t>
  </si>
  <si>
    <t>5169301</t>
  </si>
  <si>
    <t>916825173</t>
  </si>
  <si>
    <t>2026 T Passi-Probe replacement Tips with</t>
  </si>
  <si>
    <t>Koslow Scientific Company</t>
  </si>
  <si>
    <t>100170857</t>
  </si>
  <si>
    <t>0017 Solution 17 with M.S.D.S Shipping W</t>
  </si>
  <si>
    <t>Refill Solution No.45</t>
  </si>
  <si>
    <t>917353715</t>
  </si>
  <si>
    <t>Material Supporting Services</t>
  </si>
  <si>
    <t>100169123</t>
  </si>
  <si>
    <t>100154533</t>
  </si>
  <si>
    <t>0100011898060244</t>
  </si>
  <si>
    <t>100154581</t>
  </si>
  <si>
    <t>0100041805663901</t>
  </si>
  <si>
    <t>917183457</t>
  </si>
  <si>
    <t>Light Duty Racking(L900xD600xH2000)5lvl</t>
  </si>
  <si>
    <t>100155764</t>
  </si>
  <si>
    <t>5168765</t>
  </si>
  <si>
    <t>Kawan Lama Multiweldindo PT</t>
  </si>
  <si>
    <t>100157373</t>
  </si>
  <si>
    <t>0100011811186098</t>
  </si>
  <si>
    <t>917334249</t>
  </si>
  <si>
    <t>Clamp Selang 1/2"</t>
  </si>
  <si>
    <t>100157795</t>
  </si>
  <si>
    <t>Pinion Kotrek 3 Ton</t>
  </si>
  <si>
    <t>916884427</t>
  </si>
  <si>
    <t>SCREWDRIVER SET 10PCS</t>
  </si>
  <si>
    <t>100159706</t>
  </si>
  <si>
    <t>0100011808613256</t>
  </si>
  <si>
    <t>917329548</t>
  </si>
  <si>
    <t>Magnetic core Drill</t>
  </si>
  <si>
    <t>100159722</t>
  </si>
  <si>
    <t>917269432</t>
  </si>
  <si>
    <t>Pekerjaan Pengadaan Check Valve</t>
  </si>
  <si>
    <t>100159858</t>
  </si>
  <si>
    <t>Pengecatan Rak Material</t>
  </si>
  <si>
    <t>917282280</t>
  </si>
  <si>
    <t>Pekerjaan Storage Chain Sling</t>
  </si>
  <si>
    <t>100160461</t>
  </si>
  <si>
    <t>917353688</t>
  </si>
  <si>
    <t>Angle Grinder 5" Bosch GWS 13-125 CI</t>
  </si>
  <si>
    <t>100160642</t>
  </si>
  <si>
    <t>917353679</t>
  </si>
  <si>
    <t>Pocket Ruller 5M Hilock-16 Tajima</t>
  </si>
  <si>
    <t>100160643</t>
  </si>
  <si>
    <t>Digital Level Digipas DWL280 PRO,230mm</t>
  </si>
  <si>
    <t>917102473</t>
  </si>
  <si>
    <t>Blank Chisel WJ-8 200mm for outer shell</t>
  </si>
  <si>
    <t>100160644</t>
  </si>
  <si>
    <t>917334363</t>
  </si>
  <si>
    <t>Pekerjaan pengadaan cat pilox dan terpal</t>
  </si>
  <si>
    <t>100161553</t>
  </si>
  <si>
    <t>Pekerjaan cat rak bottom dan tatakan tan</t>
  </si>
  <si>
    <t>100161591</t>
  </si>
  <si>
    <t>0100041805663909</t>
  </si>
  <si>
    <t>100161593</t>
  </si>
  <si>
    <t>0100041805663908</t>
  </si>
  <si>
    <t>917353705</t>
  </si>
  <si>
    <t>Straight Grinder NHG-150</t>
  </si>
  <si>
    <t>100161830</t>
  </si>
  <si>
    <t>917368005</t>
  </si>
  <si>
    <t>NHG-65K-06 (Gerinda Orok Pendek) NPK</t>
  </si>
  <si>
    <t>100161895</t>
  </si>
  <si>
    <t>Obeng plus Round 5mm Tekiro</t>
  </si>
  <si>
    <t>917343312</t>
  </si>
  <si>
    <t>Pekerjaan Temporary Tabung Argon</t>
  </si>
  <si>
    <t>100161973</t>
  </si>
  <si>
    <t>100162000</t>
  </si>
  <si>
    <t>0100041802450536</t>
  </si>
  <si>
    <t>917367607</t>
  </si>
  <si>
    <t>Protractor / Busur Derajat 180 der</t>
  </si>
  <si>
    <t>100162867</t>
  </si>
  <si>
    <t>0100011824230365</t>
  </si>
  <si>
    <t>Mitutoyo 500-501-10 Absoulute 24inch</t>
  </si>
  <si>
    <t>917360432</t>
  </si>
  <si>
    <t>Taper Gauge COMBO 700S Niigata Seiki</t>
  </si>
  <si>
    <t>100163020</t>
  </si>
  <si>
    <t>Kunci ring-pas 8-32mm Tekiro</t>
  </si>
  <si>
    <t>Kunci L 2-10mm Tekiro</t>
  </si>
  <si>
    <t>Digital Level DWL 600 PAS</t>
  </si>
  <si>
    <t>Matric Socket (Matlock-7985K) Tekiro</t>
  </si>
  <si>
    <t>Kunci Inggris 12' Tekiro</t>
  </si>
  <si>
    <t>Roll Met 5M Tajima</t>
  </si>
  <si>
    <t>917362354</t>
  </si>
  <si>
    <t>100163026</t>
  </si>
  <si>
    <t>Engineer Pocket Tajima EPK-20, 20Meter</t>
  </si>
  <si>
    <t>Digital Level DWL 280 Pro PAS</t>
  </si>
  <si>
    <t>Jangka tusuk 200mm</t>
  </si>
  <si>
    <t>Bosch GWS 2000-180 Angle Grinder 7"</t>
  </si>
  <si>
    <t>Angle grinder 5" Bosch GWS 13-125 CI</t>
  </si>
  <si>
    <t>Kunci Inggris 8'</t>
  </si>
  <si>
    <t>Kunci Inggris 10'</t>
  </si>
  <si>
    <t>Flood Light Rechargeable 30Watt</t>
  </si>
  <si>
    <t>917367629</t>
  </si>
  <si>
    <t>Kunci L 2-10mm Tekiro panjang</t>
  </si>
  <si>
    <t>100163027</t>
  </si>
  <si>
    <t>100163049</t>
  </si>
  <si>
    <t>100163554</t>
  </si>
  <si>
    <t>0100011824230351</t>
  </si>
  <si>
    <t>100164043</t>
  </si>
  <si>
    <t>0100041805663913</t>
  </si>
  <si>
    <t>100164094</t>
  </si>
  <si>
    <t>0100011898060520</t>
  </si>
  <si>
    <t>100164107</t>
  </si>
  <si>
    <t>0100041805663911</t>
  </si>
  <si>
    <t>100164500</t>
  </si>
  <si>
    <t>0100041805663912</t>
  </si>
  <si>
    <t>100164501</t>
  </si>
  <si>
    <t>0100041805663910</t>
  </si>
  <si>
    <t>917367030</t>
  </si>
  <si>
    <t>100164832</t>
  </si>
  <si>
    <t>917353693</t>
  </si>
  <si>
    <t>Thor Wood Shaft 43oz Hard Faced hammer</t>
  </si>
  <si>
    <t>100164904</t>
  </si>
  <si>
    <t>917386330</t>
  </si>
  <si>
    <t>100164981</t>
  </si>
  <si>
    <t>Obeng Minus Round panjang 15cmx lebar 5m</t>
  </si>
  <si>
    <t>Kunci Inggris 8' tekiro</t>
  </si>
  <si>
    <t>Kunci Inggris 10' tekiro</t>
  </si>
  <si>
    <t>Roll Met 30M Tajima</t>
  </si>
  <si>
    <t>917383986</t>
  </si>
  <si>
    <t>100164982</t>
  </si>
  <si>
    <t>Kunci Inggris 8' Tekiro</t>
  </si>
  <si>
    <t>Kunci Inggris 10' Tekiro</t>
  </si>
  <si>
    <t>917390504</t>
  </si>
  <si>
    <t>100164984</t>
  </si>
  <si>
    <t>Roll Met 20M Tajima</t>
  </si>
  <si>
    <t>Calculator Casio FX - 3650</t>
  </si>
  <si>
    <t>Kunci Inggris 12' tekiro</t>
  </si>
  <si>
    <t>Kunci Shock (Rachet Wrench 24")</t>
  </si>
  <si>
    <t>Snap Ring circlip plier 7'</t>
  </si>
  <si>
    <t>100165597</t>
  </si>
  <si>
    <t>0100031873822246</t>
  </si>
  <si>
    <t>917392564</t>
  </si>
  <si>
    <t>Spare part cases Rabbit 0222</t>
  </si>
  <si>
    <t>100165954</t>
  </si>
  <si>
    <t>917401722</t>
  </si>
  <si>
    <t>Pressure testing pump T-50KP KYOWA</t>
  </si>
  <si>
    <t>100165955</t>
  </si>
  <si>
    <t>Clamp pipe M10</t>
  </si>
  <si>
    <t>Cable Rol 50m x 1,5 Brennenstuhl</t>
  </si>
  <si>
    <t>100167756</t>
  </si>
  <si>
    <t>0100011811186113</t>
  </si>
  <si>
    <t>917361078</t>
  </si>
  <si>
    <t>Ngle Die Grinder 90Deg Kobe.B3144 1/4"6m</t>
  </si>
  <si>
    <t>100168823</t>
  </si>
  <si>
    <t>917383999</t>
  </si>
  <si>
    <t>Angle Die Grinder 90DEG 1/4 inch 6 mm</t>
  </si>
  <si>
    <t>100168824</t>
  </si>
  <si>
    <t>Tools and Consumable Supporting Services</t>
  </si>
  <si>
    <t>Instalation Supporting Services</t>
  </si>
  <si>
    <t>100169170</t>
  </si>
  <si>
    <t>0100041805663917</t>
  </si>
  <si>
    <t>100169177</t>
  </si>
  <si>
    <t>0100041805663916</t>
  </si>
  <si>
    <t>917384118</t>
  </si>
  <si>
    <t>Pekerjaan Penyedian Panel</t>
  </si>
  <si>
    <t>100170314</t>
  </si>
  <si>
    <t>Pekerjaan Penyedian Hose colokan,conecti</t>
  </si>
  <si>
    <t>Pekerjaan Penyediaan Kabel NYY 4x16=80M</t>
  </si>
  <si>
    <t>Pengadaan cat 2kg,tiner,kwas dll</t>
  </si>
  <si>
    <t>Pekerjaan Panel ukuran 600x200x400</t>
  </si>
  <si>
    <t>100170328</t>
  </si>
  <si>
    <t>917421916</t>
  </si>
  <si>
    <t>NPK pneumatic Straight Grinder NHG-65LK</t>
  </si>
  <si>
    <t>100170445</t>
  </si>
  <si>
    <t>NPK pneumatic Straight Grinder NHG-65K</t>
  </si>
  <si>
    <t>917421929</t>
  </si>
  <si>
    <t>Super TCT Hole Saw 63mm</t>
  </si>
  <si>
    <t>100170446</t>
  </si>
  <si>
    <t>917383918</t>
  </si>
  <si>
    <t>Air Drill NPK NRD 12PA</t>
  </si>
  <si>
    <t>100170447</t>
  </si>
  <si>
    <t>Angle Grinder NPK 4 inch NAG-1F-04</t>
  </si>
  <si>
    <t>917366636</t>
  </si>
  <si>
    <t>Vane NAG-40A/NAG-1B/NAG-1F</t>
  </si>
  <si>
    <t>100170448</t>
  </si>
  <si>
    <t>VANE NHG-150</t>
  </si>
  <si>
    <t>917386299</t>
  </si>
  <si>
    <t>Angle grinder NPK 4inch NAG 1F-04 pnuema</t>
  </si>
  <si>
    <t>100170449</t>
  </si>
  <si>
    <t>917425094</t>
  </si>
  <si>
    <t>100170450</t>
  </si>
  <si>
    <t>Jangka tusuk 300mm</t>
  </si>
  <si>
    <t>Brady Marking BMP21 plus</t>
  </si>
  <si>
    <t>100170458</t>
  </si>
  <si>
    <t>0100041805663918</t>
  </si>
  <si>
    <t>917386530</t>
  </si>
  <si>
    <t>Control Cable 9 pin + protector cable</t>
  </si>
  <si>
    <t>100170466</t>
  </si>
  <si>
    <t>100173456</t>
  </si>
  <si>
    <t>0100011824230383</t>
  </si>
  <si>
    <t>5168980</t>
  </si>
  <si>
    <t>Narmada Setia PT</t>
  </si>
  <si>
    <t>100173461</t>
  </si>
  <si>
    <t>0100031873822251</t>
  </si>
  <si>
    <t>917385491</t>
  </si>
  <si>
    <t>Bench vise 6in 36kg krisbow (520x220x270</t>
  </si>
  <si>
    <t>100173582</t>
  </si>
  <si>
    <t>917386380</t>
  </si>
  <si>
    <t>Bench Vise  Ragum 6" Krisbow (520x220x27</t>
  </si>
  <si>
    <t>100173583</t>
  </si>
  <si>
    <t>July</t>
  </si>
  <si>
    <t>917386466</t>
  </si>
  <si>
    <t>Chain sling 6mm  Exoset 4leg 3T x 2M</t>
  </si>
  <si>
    <t>100173599</t>
  </si>
  <si>
    <t>917391136</t>
  </si>
  <si>
    <t>100175600</t>
  </si>
  <si>
    <t>917384004</t>
  </si>
  <si>
    <t>Chain Sling 6mm 4 leg 3Tx2m Spanset</t>
  </si>
  <si>
    <t>100175601</t>
  </si>
  <si>
    <t>917360303</t>
  </si>
  <si>
    <t>Hammer Nylon 50 mm THOR</t>
  </si>
  <si>
    <t>100175604</t>
  </si>
  <si>
    <t>917425086</t>
  </si>
  <si>
    <t>100175605</t>
  </si>
  <si>
    <t>Kunci L Bintang  set Tekiro</t>
  </si>
  <si>
    <t>Actual July</t>
  </si>
  <si>
    <t>QC</t>
  </si>
  <si>
    <t>IDR</t>
  </si>
  <si>
    <t>PIC</t>
  </si>
  <si>
    <t>Item</t>
  </si>
  <si>
    <t>Consumable</t>
  </si>
  <si>
    <t>Repair</t>
  </si>
  <si>
    <t>Repair Building</t>
  </si>
  <si>
    <t>Rent Machine</t>
  </si>
  <si>
    <t>Repair Machine</t>
  </si>
  <si>
    <t>VSM Project</t>
  </si>
  <si>
    <t>Tools Maintenance</t>
  </si>
  <si>
    <t>Hour July</t>
  </si>
  <si>
    <t>August</t>
  </si>
  <si>
    <t>Actual YTD August</t>
  </si>
  <si>
    <t>Actual August</t>
  </si>
  <si>
    <t>Rebill</t>
  </si>
  <si>
    <t>Hour Aug</t>
  </si>
  <si>
    <t>Sept</t>
  </si>
  <si>
    <t>Actual YTD Sept</t>
  </si>
  <si>
    <t>Actual Sept</t>
  </si>
  <si>
    <t>Oct</t>
  </si>
  <si>
    <t>FC2 YTD Oct</t>
  </si>
  <si>
    <t>Actual YTD Oct</t>
  </si>
  <si>
    <t>Actual Oct</t>
  </si>
  <si>
    <t>Nov</t>
  </si>
  <si>
    <t>Total employees 
(Jan - Nov average)</t>
  </si>
  <si>
    <t>Budget YTD Nov</t>
  </si>
  <si>
    <t>Hour Nov</t>
  </si>
  <si>
    <t>Actual YTD Nov</t>
  </si>
  <si>
    <t>Actual Nov</t>
  </si>
  <si>
    <t>Dec</t>
  </si>
  <si>
    <t>YTD Dec</t>
  </si>
  <si>
    <t>15390000</t>
  </si>
  <si>
    <t>Maint other eqpt</t>
  </si>
  <si>
    <t>Actual Dec</t>
  </si>
  <si>
    <t>Budget Full Year 2019</t>
  </si>
  <si>
    <t>Simulation</t>
  </si>
  <si>
    <t>Training</t>
  </si>
  <si>
    <t>Consultants HC</t>
  </si>
  <si>
    <t>Actual Material Mark up</t>
  </si>
  <si>
    <t>700065217</t>
  </si>
  <si>
    <t>regulator Argon</t>
  </si>
  <si>
    <t>100257899</t>
  </si>
  <si>
    <t>seling kopling 150cm</t>
  </si>
  <si>
    <t>transportasi</t>
  </si>
  <si>
    <t>5168857</t>
  </si>
  <si>
    <t>PT Technocranes International</t>
  </si>
  <si>
    <t>700061355</t>
  </si>
  <si>
    <t>Duplicate shaft</t>
  </si>
  <si>
    <t>100254390</t>
  </si>
  <si>
    <t>Ariba-RC73061</t>
  </si>
  <si>
    <t>Snaping</t>
  </si>
  <si>
    <t>Ring</t>
  </si>
  <si>
    <t>Bearing</t>
  </si>
  <si>
    <t>Rantai</t>
  </si>
  <si>
    <t>700061358</t>
  </si>
  <si>
    <t>Busing Bronze</t>
  </si>
  <si>
    <t>100254391</t>
  </si>
  <si>
    <t>Ariba-RC73064</t>
  </si>
  <si>
    <t>Modification penomatic</t>
  </si>
  <si>
    <t>700061364</t>
  </si>
  <si>
    <t>Modification Pully</t>
  </si>
  <si>
    <t>100254392</t>
  </si>
  <si>
    <t>Ariba-RC73070</t>
  </si>
  <si>
    <t>Modification Shaft</t>
  </si>
  <si>
    <t>Modification Busing bronze</t>
  </si>
  <si>
    <t>700061359</t>
  </si>
  <si>
    <t>Power Rail Kyec panjang 6mtr</t>
  </si>
  <si>
    <t>100254398</t>
  </si>
  <si>
    <t>Ariba-RC73065</t>
  </si>
  <si>
    <t>Jasa Pasang</t>
  </si>
  <si>
    <t>700060982</t>
  </si>
  <si>
    <t>Mantall Charger</t>
  </si>
  <si>
    <t>100258160</t>
  </si>
  <si>
    <t>Ariba-RC72646</t>
  </si>
  <si>
    <t>Customs Charge</t>
  </si>
  <si>
    <t>700065386</t>
  </si>
  <si>
    <t>Vane for NHG-150</t>
  </si>
  <si>
    <t>100259715</t>
  </si>
  <si>
    <t>Ariba-RC77863</t>
  </si>
  <si>
    <t>Vane for NHG-125</t>
  </si>
  <si>
    <t>Vane for NRD-12PA</t>
  </si>
  <si>
    <t>Vane for NAG-1F</t>
  </si>
  <si>
    <t>Vane for NHG-65D/K/LD/LK</t>
  </si>
  <si>
    <t>700065387</t>
  </si>
  <si>
    <t>Thermal Over Load LRD 4365</t>
  </si>
  <si>
    <t>100260291</t>
  </si>
  <si>
    <t>Ariba-RC77864</t>
  </si>
  <si>
    <t>700065928</t>
  </si>
  <si>
    <t>Repair Hoist Crane Gedung EF Hoist 1 &amp; H</t>
  </si>
  <si>
    <t>100260292</t>
  </si>
  <si>
    <t>Ariba-RC78539</t>
  </si>
  <si>
    <t>700065929</t>
  </si>
  <si>
    <t>Repair Hoist Crane Gedung AB Hoist 1 &amp; H</t>
  </si>
  <si>
    <t>100260293</t>
  </si>
  <si>
    <t>Ariba-RC78540</t>
  </si>
  <si>
    <t>700065721</t>
  </si>
  <si>
    <t>NT-250ID Mfd.-FN3-02046</t>
  </si>
  <si>
    <t>100260294</t>
  </si>
  <si>
    <t>Ariba-RC78283</t>
  </si>
  <si>
    <t>700065722</t>
  </si>
  <si>
    <t>NT-250ID Mfd.-FN-01775</t>
  </si>
  <si>
    <t>100260295</t>
  </si>
  <si>
    <t>Ariba-RC78284</t>
  </si>
  <si>
    <t>NT-250ID Mfd.-FN-02053</t>
  </si>
  <si>
    <t>700065723</t>
  </si>
  <si>
    <t>Repair NT-250ID Mfd.-FN3-02159</t>
  </si>
  <si>
    <t>100260296</t>
  </si>
  <si>
    <t>Ariba-RC78285</t>
  </si>
  <si>
    <t>NT-250ID Mfd.-FN3-01780</t>
  </si>
  <si>
    <t>700065930</t>
  </si>
  <si>
    <t>Seal Hydraulic 1 silinder</t>
  </si>
  <si>
    <t>100260297</t>
  </si>
  <si>
    <t>Ariba-RC78541</t>
  </si>
  <si>
    <t>700065973</t>
  </si>
  <si>
    <t>Repair Hoist Crane Gedung AB hoist GH Ho</t>
  </si>
  <si>
    <t>100260298</t>
  </si>
  <si>
    <t>Ariba-RC78593</t>
  </si>
  <si>
    <t>700065997</t>
  </si>
  <si>
    <t>Repair Hoist Crane Gedung GH Hoist crane</t>
  </si>
  <si>
    <t>100260299</t>
  </si>
  <si>
    <t>Ariba-RC78620</t>
  </si>
  <si>
    <t>700065385</t>
  </si>
  <si>
    <t>Oil Shell TELLUS 68</t>
  </si>
  <si>
    <t>100260414</t>
  </si>
  <si>
    <t>Ariba-RC77862</t>
  </si>
  <si>
    <t>Bearing SKF 6012 ZZ C3</t>
  </si>
  <si>
    <t>Bearing SKF 3202 AZZ TNGMT33</t>
  </si>
  <si>
    <t>Bearing SKF 6203 ZZ</t>
  </si>
  <si>
    <t>Kanvas Koterk 2 Ton Kondotec</t>
  </si>
  <si>
    <t>Kanvas Koterk 3 Ton Kondotec</t>
  </si>
  <si>
    <t>100261000</t>
  </si>
  <si>
    <t>0100021945892076</t>
  </si>
  <si>
    <t>100261039</t>
  </si>
  <si>
    <t>0100021945892074</t>
  </si>
  <si>
    <t>100261574</t>
  </si>
  <si>
    <t>700066240</t>
  </si>
  <si>
    <t>KAISER Cable Roll 25 meter 4 sockets</t>
  </si>
  <si>
    <t>100262827</t>
  </si>
  <si>
    <t>0100021950143123</t>
  </si>
  <si>
    <t>TEKIRO Adjustable Wrench / Kunci Inggris</t>
  </si>
  <si>
    <t>100266996</t>
  </si>
  <si>
    <t>0100021945892075</t>
  </si>
  <si>
    <t>3 months only</t>
  </si>
  <si>
    <t>50% Sept onward</t>
  </si>
  <si>
    <t>Delete July onward</t>
  </si>
  <si>
    <t>Check investment</t>
  </si>
  <si>
    <t>Iss &amp; HIBA actual invoice
Canteen
Delete uniform</t>
  </si>
  <si>
    <t>Sum of Actual</t>
  </si>
  <si>
    <t>WK1- WK3 ACTUAL input</t>
  </si>
  <si>
    <t>WK1- WK3 ACTUAL capacity</t>
  </si>
  <si>
    <t>Est jobload WK3-End</t>
  </si>
  <si>
    <t>Est capacity WK3 End</t>
  </si>
  <si>
    <t>balance</t>
  </si>
  <si>
    <t>as CNU</t>
  </si>
  <si>
    <t>JANUARY</t>
  </si>
  <si>
    <t>FEBRUARY</t>
  </si>
  <si>
    <t>MARCH</t>
  </si>
  <si>
    <t>APRIL</t>
  </si>
  <si>
    <t>MAY</t>
  </si>
  <si>
    <t>JUNE</t>
  </si>
  <si>
    <t>JULY</t>
  </si>
  <si>
    <t>AUG</t>
  </si>
  <si>
    <t>Qty Resources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</si>
  <si>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</si>
  <si>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</si>
  <si>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</si>
  <si>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</si>
  <si>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</si>
  <si>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</si>
  <si>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</si>
  <si>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</si>
  <si>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</si>
  <si>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</si>
  <si>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</si>
  <si>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</si>
  <si>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</si>
  <si>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</si>
  <si>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</si>
  <si>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</si>
  <si>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</si>
  <si>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</si>
  <si>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</si>
  <si>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</si>
  <si>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</si>
  <si>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</si>
  <si>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</si>
  <si>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</si>
  <si>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</si>
  <si>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</si>
  <si>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</si>
  <si>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</si>
  <si>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</si>
  <si>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</si>
  <si>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</si>
  <si>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</si>
  <si>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Order in WIP</t>
  </si>
  <si>
    <t xml:space="preserve">Forecast </t>
  </si>
  <si>
    <t>Firm Load</t>
  </si>
  <si>
    <t>Total Estimate Load</t>
  </si>
  <si>
    <t>Avail Hour as current HC (5WD)</t>
  </si>
  <si>
    <t>Capacity  5WD vs Estimate Load</t>
  </si>
  <si>
    <t>Efficiency ratio</t>
  </si>
  <si>
    <t>Balance</t>
  </si>
  <si>
    <t>PPCJ</t>
  </si>
  <si>
    <t>Production</t>
  </si>
  <si>
    <t>Blue Collar</t>
  </si>
  <si>
    <t xml:space="preserve">Production </t>
  </si>
  <si>
    <t>Permanent (Direct)</t>
  </si>
  <si>
    <t>Temporary ( Direct)</t>
  </si>
  <si>
    <t>Outsource (Direct)</t>
  </si>
  <si>
    <t>Leader, others</t>
  </si>
  <si>
    <t>Permanent (Indirect)</t>
  </si>
  <si>
    <t>Maintenance techniciant</t>
  </si>
  <si>
    <t>Safety Watchman</t>
  </si>
  <si>
    <t>Penetrant, OP others</t>
  </si>
  <si>
    <t>Outsource ( Indirect)</t>
  </si>
  <si>
    <t>SPV, Prod Mgr, Dir</t>
  </si>
  <si>
    <t>CRP, Planner, Mgr</t>
  </si>
  <si>
    <t>QC, Mgr</t>
  </si>
  <si>
    <t>PE &amp; Maintenance</t>
  </si>
  <si>
    <t>PE &amp; Maintenance, Admin</t>
  </si>
  <si>
    <t>Outsource</t>
  </si>
  <si>
    <t>MP balance</t>
  </si>
  <si>
    <t>MH report only</t>
  </si>
  <si>
    <t>All BC</t>
  </si>
  <si>
    <t>WC</t>
  </si>
  <si>
    <t>Logistic</t>
  </si>
  <si>
    <t>Warehouse, Cut Op, Mat Hadler</t>
  </si>
  <si>
    <t>Temporary ( Indirect)</t>
  </si>
  <si>
    <t>Outsource (Indirect)</t>
  </si>
  <si>
    <t>Outsorurce</t>
  </si>
  <si>
    <t>Sub-cont</t>
  </si>
  <si>
    <t>Exim</t>
  </si>
  <si>
    <t>Op Purchasing</t>
  </si>
  <si>
    <t xml:space="preserve">Outsource </t>
  </si>
  <si>
    <t>Shiping, Packing, Admin</t>
  </si>
  <si>
    <t>Current</t>
  </si>
  <si>
    <t>Permanent &amp; Direct</t>
  </si>
  <si>
    <t xml:space="preserve">Logistic </t>
  </si>
  <si>
    <t>Maintenance &amp; PE</t>
  </si>
  <si>
    <t>Quality</t>
  </si>
  <si>
    <t>Check</t>
  </si>
  <si>
    <t>Penetrant, Op Dishead</t>
  </si>
  <si>
    <t>Canteen</t>
  </si>
  <si>
    <t>Jobload</t>
  </si>
  <si>
    <t>Adjust based on jobload</t>
  </si>
  <si>
    <t>September</t>
  </si>
  <si>
    <t>October</t>
  </si>
  <si>
    <t>November</t>
  </si>
  <si>
    <t>December</t>
  </si>
  <si>
    <t>Adjustment based on % MP</t>
  </si>
  <si>
    <t>OS</t>
  </si>
  <si>
    <t>Bu Yulia note</t>
  </si>
  <si>
    <t>Additional remark</t>
  </si>
  <si>
    <t>Prorate MP</t>
  </si>
  <si>
    <t>Check contract</t>
  </si>
  <si>
    <t>Notes</t>
  </si>
  <si>
    <t>check contract</t>
  </si>
  <si>
    <t>Budget Production</t>
  </si>
  <si>
    <t>Budget Logistics</t>
  </si>
  <si>
    <t>Total Budget</t>
  </si>
  <si>
    <t>Jun</t>
  </si>
  <si>
    <t>Jul</t>
  </si>
  <si>
    <t>Aug</t>
  </si>
  <si>
    <t>Sep</t>
  </si>
  <si>
    <t>prorate based on MP</t>
  </si>
  <si>
    <t>Prorate based on MP
Iss &amp; HIBA actual invoice
Canteen
Delete uniform</t>
  </si>
  <si>
    <t>prorate based on jobload</t>
  </si>
  <si>
    <t>Actual Jan 2018</t>
  </si>
  <si>
    <t>based on jobload</t>
  </si>
  <si>
    <t>Budget Bulanan</t>
  </si>
  <si>
    <t>Results</t>
  </si>
  <si>
    <t>Kemanan dan Ketertiban</t>
  </si>
  <si>
    <t>Lingkungan</t>
  </si>
  <si>
    <t>Pemuda dan Olahraga</t>
  </si>
  <si>
    <t>Seni, Budaya dan Dokumentasi</t>
  </si>
  <si>
    <t>Usaha dan Dana</t>
  </si>
  <si>
    <t>Sarana dan Prasarana Umum dan Aset</t>
  </si>
  <si>
    <t>Pemberdayaan Keluarga dan Perempuan</t>
  </si>
  <si>
    <t>Humas dan Komunikasi</t>
  </si>
  <si>
    <t>Keterangan</t>
  </si>
  <si>
    <t>Bahan Bakar</t>
  </si>
  <si>
    <t xml:space="preserve">Motor Patroli </t>
  </si>
  <si>
    <t>Uniform</t>
  </si>
  <si>
    <t>Others</t>
  </si>
  <si>
    <t>BPJSTK</t>
  </si>
  <si>
    <t>Coffee &amp; Snack</t>
  </si>
  <si>
    <t>Meal</t>
  </si>
  <si>
    <t>Departement</t>
  </si>
  <si>
    <t>Budget Dept Keamanan dan Ketertiban</t>
  </si>
  <si>
    <t>Budget Dept Lingkungan</t>
  </si>
  <si>
    <t>Irsan, Nasution, Risman</t>
  </si>
  <si>
    <t>Surya Peolita, Simbolon</t>
  </si>
  <si>
    <t>Monang, Sandy, Nopri</t>
  </si>
  <si>
    <t>Yudha, Firman</t>
  </si>
  <si>
    <t>Zaenal, Beniyanto, Merry</t>
  </si>
  <si>
    <t>Barita, Tiven</t>
  </si>
  <si>
    <t>Sri Agustini, Ivana</t>
  </si>
  <si>
    <t>Johan,Harun, Iwan</t>
  </si>
  <si>
    <t>Flexibilty</t>
  </si>
  <si>
    <t>Cost Status</t>
  </si>
  <si>
    <t>Fixed</t>
  </si>
  <si>
    <t>Flexible</t>
  </si>
  <si>
    <t xml:space="preserve">Total Allocated Expenses </t>
  </si>
  <si>
    <t>Anggota tukang kebersihan</t>
  </si>
  <si>
    <t>Sampah</t>
  </si>
  <si>
    <t>Angkut sampah routine &amp; Extra untuk daun kering</t>
  </si>
  <si>
    <t>Sapu, dll</t>
  </si>
  <si>
    <t>tebang pohon, penanganan hewan liar, dll</t>
  </si>
  <si>
    <t>Others income</t>
  </si>
  <si>
    <t>Pulsa HP, batrey</t>
  </si>
  <si>
    <t>Budget Dept Pemuda dan Olahraga</t>
  </si>
  <si>
    <t>External Sport Gathering</t>
  </si>
  <si>
    <t>Air Minum, dll ( Volley, Futsal, Badminton, etc)</t>
  </si>
  <si>
    <t>Internal Sport Gathering</t>
  </si>
  <si>
    <t>Budget Dept Seni Budaya dan Dokumentasi</t>
  </si>
  <si>
    <t>IPL income</t>
  </si>
  <si>
    <t>Katering</t>
  </si>
  <si>
    <t>17 even</t>
  </si>
  <si>
    <t>Carnaval</t>
  </si>
  <si>
    <t>Budget Dept Sarana Prasarana Umum dan Asset</t>
  </si>
  <si>
    <t>Maintenance</t>
  </si>
  <si>
    <t>Budget Dept Pemberdayaan Keluarga dan Perempuan</t>
  </si>
  <si>
    <t>Dede HW, Jamaludin</t>
  </si>
  <si>
    <t>Budget Dept Humas dan Komunikasi</t>
  </si>
  <si>
    <t>Sekretariat</t>
  </si>
  <si>
    <t>Admin</t>
  </si>
  <si>
    <t>Air minum, gelas, dll</t>
  </si>
  <si>
    <t xml:space="preserve">Office </t>
  </si>
  <si>
    <t>Listrik</t>
  </si>
  <si>
    <t>ATK, Tinta Printer, dll</t>
  </si>
  <si>
    <t>Share Cost</t>
  </si>
  <si>
    <t>Iuran 17 FKGW</t>
  </si>
  <si>
    <t>Flexibity Rate</t>
  </si>
  <si>
    <t>Budget Dept Sekretariat</t>
  </si>
  <si>
    <t>Zul Yusro, Heru</t>
  </si>
  <si>
    <t>Facilities</t>
  </si>
  <si>
    <t>Comunication facilities</t>
  </si>
  <si>
    <t>Laporan Keuangan RW015 Aquatic Garden</t>
  </si>
  <si>
    <t>Anggaran / Bulan</t>
  </si>
  <si>
    <t>Anggaran / Tahun  (semua Dept)</t>
  </si>
  <si>
    <t xml:space="preserve">YTD </t>
  </si>
  <si>
    <t>Jalan kastin termasuk saringan pembuangan, kawat pagar tembok</t>
  </si>
  <si>
    <t>Lapang serbaguna</t>
  </si>
  <si>
    <t>Kostum</t>
  </si>
  <si>
    <t>kaos Aquatic untuk semua olahraga</t>
  </si>
  <si>
    <t>Bola volley</t>
  </si>
  <si>
    <t>Net Bulu Tangkis</t>
  </si>
  <si>
    <t>Meja Pingpong</t>
  </si>
  <si>
    <t>Bola Futsal</t>
  </si>
  <si>
    <t>Net Volley, iclude tiang garis</t>
  </si>
  <si>
    <t>Air Minum, hadiah, dll ( Volley, Futsal, Badminton, Futsal, catur, etc)</t>
  </si>
  <si>
    <t>Kotak saran, Frame untuk Baliho</t>
  </si>
  <si>
    <t>Family Gathering</t>
  </si>
  <si>
    <t>Acara HUT RI  ( Panggung, Sound, Artis, decoration, Baliho, Goody bag, dll)</t>
  </si>
  <si>
    <t>Pam</t>
  </si>
  <si>
    <t>WIFI / Modem</t>
  </si>
  <si>
    <t>uang sosial, dll</t>
  </si>
  <si>
    <t>AC, Lemari, Meja, Structure Org</t>
  </si>
  <si>
    <t>Security gate &amp; Sekretariat</t>
  </si>
  <si>
    <t>PJU (penerangan jalan umum) termasuk lampu taman, lapang, kecuali kolam air mancur</t>
  </si>
  <si>
    <t>Iuran routine FKGW</t>
  </si>
  <si>
    <t>total income – total allocated exp</t>
  </si>
  <si>
    <t>Budget Security Aquatic 2019</t>
  </si>
  <si>
    <t>No.</t>
  </si>
  <si>
    <t>Description</t>
  </si>
  <si>
    <t>Monthly</t>
  </si>
  <si>
    <t>UoM</t>
  </si>
  <si>
    <t>Salary</t>
  </si>
  <si>
    <t>Danru</t>
  </si>
  <si>
    <t>wadan</t>
  </si>
  <si>
    <t>Anggota 1</t>
  </si>
  <si>
    <t>Anggota 2</t>
  </si>
  <si>
    <t>Anggota 3</t>
  </si>
  <si>
    <t>Anggota 4</t>
  </si>
  <si>
    <t>Anggota 5</t>
  </si>
  <si>
    <t>overtime</t>
  </si>
  <si>
    <t>Chief security ( Serse Tambun )</t>
  </si>
  <si>
    <t>Binsik</t>
  </si>
  <si>
    <t>Bensin</t>
  </si>
  <si>
    <t>BPJS</t>
  </si>
  <si>
    <t>Tunj. Sahur/buka puasa</t>
  </si>
  <si>
    <t>Service berkala motor Patroli</t>
  </si>
  <si>
    <t>budget perbaikan motor patroli</t>
  </si>
  <si>
    <t>Reward ulang tahun satpam Aquatic</t>
  </si>
  <si>
    <t>BAJU PDL</t>
  </si>
  <si>
    <t>&amp; tools</t>
  </si>
  <si>
    <t>SEPATU</t>
  </si>
  <si>
    <t>KOPEL</t>
  </si>
  <si>
    <t>TALI KUR&amp;PLUIT</t>
  </si>
  <si>
    <t>TOPI</t>
  </si>
  <si>
    <t>RING</t>
  </si>
  <si>
    <t>SARUNG BORGOL</t>
  </si>
  <si>
    <t>TONGKAT</t>
  </si>
  <si>
    <t>BORGOL</t>
  </si>
  <si>
    <t>BAD</t>
  </si>
  <si>
    <t>DAHRIM</t>
  </si>
  <si>
    <t>KAOS</t>
  </si>
  <si>
    <t>KAOS KAKI</t>
  </si>
  <si>
    <t>JAS HUJAN</t>
  </si>
  <si>
    <t>SANGKUR</t>
  </si>
  <si>
    <t>CSR</t>
  </si>
  <si>
    <t>Karang taruna/jaga Lebaran</t>
  </si>
  <si>
    <t>tuan Rumah Binsik FKWGW</t>
  </si>
  <si>
    <t>Mentor</t>
  </si>
  <si>
    <t>Konsumsi</t>
  </si>
  <si>
    <t>ulang tahun satpam FKWGW</t>
  </si>
  <si>
    <t>Tools &amp; Komunikasi</t>
  </si>
  <si>
    <t>Peremajaan HT</t>
  </si>
  <si>
    <t>accrue service CCTV</t>
  </si>
  <si>
    <t>accrue service RIG</t>
  </si>
  <si>
    <t>SENTER</t>
  </si>
  <si>
    <t>APAR</t>
  </si>
  <si>
    <t>Emergency Lamp</t>
  </si>
  <si>
    <t>Optional</t>
  </si>
  <si>
    <t>Automatic Gate</t>
  </si>
  <si>
    <t>CCTV Wireless</t>
  </si>
  <si>
    <t>Note :</t>
  </si>
  <si>
    <t>Overtime hanya di budget kan,di pakai base on actual</t>
  </si>
  <si>
    <t>Uniform di budget kan 7 set sebagai back up/rusak</t>
  </si>
  <si>
    <t>FKGW ( ultah security)</t>
  </si>
  <si>
    <t>Security Equipments</t>
  </si>
  <si>
    <t>Pemberdyaan perempuan</t>
  </si>
  <si>
    <t>Tata boga, tata busana, kesehatan, dll</t>
  </si>
  <si>
    <t>alat alat peraga</t>
  </si>
  <si>
    <t>Jebakan ular, termasuk umpan</t>
  </si>
  <si>
    <t>seragam petugas kebersihan</t>
  </si>
  <si>
    <t>Foging</t>
  </si>
  <si>
    <t>Upgrade Taman</t>
  </si>
  <si>
    <t>area Gang buntu RT 01,02, Area "T"</t>
  </si>
  <si>
    <t>area Gardu PLN, Tempat sampah</t>
  </si>
  <si>
    <t>area Gerbang Luar ( Rumput, Pohon hias)</t>
  </si>
  <si>
    <t>area Air Mancur  ( Rumput dan Pohon hias)</t>
  </si>
  <si>
    <t>Sistem penyiraman</t>
  </si>
  <si>
    <t>15 titik</t>
  </si>
  <si>
    <t>Upgrade Kolam hias</t>
  </si>
  <si>
    <t>System Upgrade</t>
  </si>
  <si>
    <t>Auto Gate</t>
  </si>
  <si>
    <t xml:space="preserve">Anggota Kemanan, Chief security </t>
  </si>
  <si>
    <t>Overtime</t>
  </si>
  <si>
    <t>anggota berhalangan / sakit</t>
  </si>
  <si>
    <t>Training/Seminar</t>
  </si>
  <si>
    <t>nyamuk,  3 kali setahun</t>
  </si>
  <si>
    <t>Full Year B19-20  All Departement</t>
  </si>
  <si>
    <t>Full Year B20-21  All Departement</t>
  </si>
  <si>
    <t>Full Year B21-22  All Departement</t>
  </si>
  <si>
    <t>Budget Full Year 19-20</t>
  </si>
  <si>
    <t>Budget Full Year 20-21</t>
  </si>
  <si>
    <t>Budget Full Year 21-22</t>
  </si>
  <si>
    <t>Saldo 2018</t>
  </si>
  <si>
    <t>Binsik bulanan</t>
  </si>
  <si>
    <t xml:space="preserve">Baju, sepatu, Kaos, Jas hujan, kaos kaki, Bad, </t>
  </si>
  <si>
    <t>kopel, talikur, Ring</t>
  </si>
  <si>
    <t>Senter, APAR, Emergency Lamp</t>
  </si>
  <si>
    <t>HT</t>
  </si>
  <si>
    <t xml:space="preserve"> Maintenance Motor,Mtc CCTV, Rig etc</t>
  </si>
  <si>
    <t>Tunjangan Ramadhan ( buka &amp; Sahur)</t>
  </si>
  <si>
    <t>RT 01</t>
  </si>
  <si>
    <t>Kosong</t>
  </si>
  <si>
    <t>RT02</t>
  </si>
  <si>
    <t>RT03</t>
  </si>
  <si>
    <t>RT04</t>
  </si>
  <si>
    <t>IPL</t>
  </si>
  <si>
    <t>Yearly Nett</t>
  </si>
  <si>
    <t>Yearly Gross</t>
  </si>
  <si>
    <t>Monthly Nett</t>
  </si>
  <si>
    <t>Monthly Gross</t>
  </si>
  <si>
    <t>Snake Trap</t>
  </si>
  <si>
    <t xml:space="preserve">IPL income </t>
  </si>
  <si>
    <t>Rencana Keuangan  RW015 Aquatic Garden Periode 2019 -2022</t>
  </si>
  <si>
    <t>Monthly Kosong</t>
  </si>
  <si>
    <t>Saldo Balance</t>
  </si>
  <si>
    <t>RW015 Aquatic Garden- Laporan Keuangan</t>
  </si>
  <si>
    <t>Debit</t>
  </si>
  <si>
    <t>Credit</t>
  </si>
  <si>
    <t>Voucher No</t>
  </si>
  <si>
    <t>1909/AQTC/001</t>
  </si>
  <si>
    <t>Saldo Agustus 31, 2019</t>
  </si>
  <si>
    <t>Bendahara</t>
  </si>
  <si>
    <t>IPL RT 01</t>
  </si>
  <si>
    <t>IPL RT 02</t>
  </si>
  <si>
    <t>IPL RT 03</t>
  </si>
  <si>
    <t>IPL RT 04</t>
  </si>
  <si>
    <t xml:space="preserve">Security wages </t>
  </si>
  <si>
    <t>Cleaner Wages</t>
  </si>
  <si>
    <t>Report date : September 31, 2019</t>
  </si>
  <si>
    <t>Administrator wages</t>
  </si>
  <si>
    <t>ATK</t>
  </si>
  <si>
    <t>Meal ( coffe, snack, etc)</t>
  </si>
  <si>
    <t xml:space="preserve">Mutasi </t>
  </si>
  <si>
    <t>Budget Full Year 2020</t>
  </si>
  <si>
    <t>Budget Full Year 2021</t>
  </si>
  <si>
    <t>Dana Alokasi ke setiap RT</t>
  </si>
  <si>
    <t>Saving YTD</t>
  </si>
  <si>
    <t>Act - Sept</t>
  </si>
  <si>
    <t>0\</t>
  </si>
  <si>
    <t>Act - Spet</t>
  </si>
  <si>
    <t>Refund</t>
  </si>
  <si>
    <t>Saving</t>
  </si>
  <si>
    <t>Current month</t>
  </si>
  <si>
    <t>debit</t>
  </si>
  <si>
    <t>credit</t>
  </si>
  <si>
    <t>keterangan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</si>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</sst>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,##0.00_-;#,##0.00\-;&quot; &quot;"/>
    <numFmt numFmtId="167" formatCode="_-* #,##0_-;\-* #,##0_-;_-* &quot;-&quot;??_-;_-@_-"/>
    <numFmt numFmtId="168" formatCode="_(* #,##0_);_(* \(#,##0\);_(* &quot;-&quot;??_);_(@_)"/>
    <numFmt numFmtId="169" formatCode="###,000"/>
    <numFmt numFmtId="170" formatCode="[$-409]mmmm\-yy;@"/>
    <numFmt numFmtId="171" formatCode="0.0%"/>
    <numFmt numFmtId="172" formatCode="0.00_)"/>
    <numFmt numFmtId="173" formatCode="#,##0.00_ ;[Red]\-#,##0.00;\-"/>
    <numFmt numFmtId="174" formatCode="General_)"/>
    <numFmt numFmtId="175" formatCode="#,##0;\-#,##0;&quot;-&quot;"/>
    <numFmt numFmtId="176" formatCode="0.0%;\ \(0.0%\)"/>
    <numFmt numFmtId="177" formatCode="&quot;$&quot;#,##0.00"/>
    <numFmt numFmtId="178" formatCode="&quot;                  &quot;@"/>
    <numFmt numFmtId="179" formatCode="#,##0,_);[Red]\(#,##0,\)"/>
    <numFmt numFmtId="180" formatCode="&quot;             &quot;@"/>
    <numFmt numFmtId="181" formatCode="\ &quot;CHF&quot;* #,##0\ ;[Red]\ &quot;CHF&quot;* \-#,##0\ ;\ &quot;CHF&quot;* \-\ \ "/>
    <numFmt numFmtId="182" formatCode="\ &quot;CHF&quot;* #,##0.00\ ;[Red]\ &quot;CHF&quot;* \-#,##0.00\ ;\ &quot;CHF&quot;* \-\ \ "/>
    <numFmt numFmtId="183" formatCode="\ &quot;CHF&quot;* \+#,##0\ ;[Red]\ &quot;CHF&quot;* \-#,##0\ ;\ &quot;CHF&quot;* \-\ \ "/>
    <numFmt numFmtId="184" formatCode="000"/>
    <numFmt numFmtId="185" formatCode="_(* #,##0.00_);_(* \(#,##0.00\);_(* \-??_);_(@_)"/>
    <numFmt numFmtId="186" formatCode="#,##0\ &quot;FB&quot;;\-#,##0\ &quot;FB&quot;"/>
    <numFmt numFmtId="187" formatCode="&quot;US$&quot;\ #,##0_);\(&quot;US$&quot;\ #,##0\)"/>
    <numFmt numFmtId="188" formatCode="#,##0\ &quot;F&quot;;\-#,##0\ &quot;F&quot;"/>
    <numFmt numFmtId="189" formatCode="&quot;ß&quot;#,##0_);\(&quot;ß&quot;#,##0\)"/>
    <numFmt numFmtId="190" formatCode="\+#,##0\ ;[Red]\-#,##0\ ;\-\ \ "/>
    <numFmt numFmtId="191" formatCode="\+#,##0.0\ ;[Red]\-#,##0.0\ ;\-\ \ "/>
    <numFmt numFmtId="192" formatCode="#,##0\ ;[Red]\-#,##0\ ;\-\ \ "/>
    <numFmt numFmtId="193" formatCode="#,##0.0\ ;[Red]\-#,##0.0\ ;\-\ \ "/>
    <numFmt numFmtId="194" formatCode="#,##0.00\ ;[Red]\-#,##0.00\ ;\-\ \ "/>
    <numFmt numFmtId="195" formatCode="#,##0.000\ ;[Red]\-#,##0.000\ ;\-\ \ "/>
    <numFmt numFmtId="196" formatCode="#,##0.0000\ ;[Red]\-#,##0.0000\ ;\-\ \ "/>
    <numFmt numFmtId="197" formatCode="#,##0.000000\ ;[Red]\-#,##0.000000\ ;\-\ \ "/>
    <numFmt numFmtId="198" formatCode="_-&quot;\&quot;* #,##0_-;\-&quot;\&quot;* #,##0_-;_-&quot;\&quot;* &quot;-&quot;_-;_-@_-"/>
    <numFmt numFmtId="199" formatCode="_([$€-2]* #,##0.00_);_([$€-2]* \(#,##0.00\);_([$€-2]* &quot;-&quot;??_)"/>
    <numFmt numFmtId="200" formatCode="_-&quot;S$&quot;* #,##0_-;\-&quot;S$&quot;* #,##0_-;_-&quot;S$&quot;* &quot;-&quot;_-;_-@_-"/>
    <numFmt numFmtId="201" formatCode="#,##0;[Red]#,##0"/>
    <numFmt numFmtId="202" formatCode="\ß#,##0\ ;[Red]&quot;(ß&quot;#,##0\)"/>
    <numFmt numFmtId="203" formatCode="&quot;P&quot;#,##0.00_);[Red]\(&quot;P&quot;#,##0.00\)"/>
    <numFmt numFmtId="204" formatCode="[&lt;-999]&quot;*** &quot;;[&gt;999]&quot;*** &quot;;0\ "/>
    <numFmt numFmtId="205" formatCode="_-&quot;S$&quot;* #,##0.00_-;\-&quot;S$&quot;* #,##0.00_-;_-&quot;S$&quot;* &quot;-&quot;??_-;_-@_-"/>
    <numFmt numFmtId="206" formatCode="#,##0.0_);[Red]\(#,##0.0\)"/>
    <numFmt numFmtId="207" formatCode="[&lt;-999]&quot;*** &quot;;[&gt;999]&quot;*** &quot;;0.0\ "/>
    <numFmt numFmtId="208" formatCode="&quot;Rp&quot;#,##0_);[Red]\(&quot;Rp&quot;#,##0\)"/>
    <numFmt numFmtId="209" formatCode="&quot;Rp&quot;#,##0.00_);[Red]\(&quot;Rp&quot;#,##0.00\)"/>
    <numFmt numFmtId="210" formatCode="#,##0.00\ &quot;F&quot;;[Red]\-#,##0.00\ &quot;F&quot;"/>
    <numFmt numFmtId="211" formatCode="#,##0.000_);[Red]\(#,##0.000\)"/>
    <numFmt numFmtId="212" formatCode="#,##0;[Red]\(#,##0\)"/>
    <numFmt numFmtId="213" formatCode="#,##0\ &quot;F&quot;;[Red]\-#,##0\ &quot;F&quot;"/>
    <numFmt numFmtId="214" formatCode="_(&quot;$&quot;* #,##0.000_);_(&quot;$&quot;* \(#,##0.000\);_(&quot;$&quot;* &quot;-&quot;??_);_(@_)"/>
    <numFmt numFmtId="215" formatCode="#,##0.00\ &quot;F&quot;;\-#,##0.00\ &quot;F&quot;"/>
    <numFmt numFmtId="216" formatCode="0%_);\(0%\)"/>
    <numFmt numFmtId="217" formatCode="0%;\(0%\)"/>
    <numFmt numFmtId="218" formatCode="&quot;S$&quot;#,##0.00;[Red]\-&quot;S$&quot;#,##0.00"/>
    <numFmt numFmtId="219" formatCode="mm/dd/yy"/>
    <numFmt numFmtId="220" formatCode="d/\ mmmm\ yyyy"/>
    <numFmt numFmtId="221" formatCode="d/m/yy\ "/>
    <numFmt numFmtId="222" formatCode="d/m/yyyy\ "/>
    <numFmt numFmtId="223" formatCode="#,##0\ &quot;m&quot;;[Red]\(#,##0\)\ &quot;m&quot;;&quot;- &quot;"/>
    <numFmt numFmtId="224" formatCode="#,##0.0000"/>
    <numFmt numFmtId="225" formatCode="hh:mm\ "/>
    <numFmt numFmtId="226" formatCode="00000"/>
    <numFmt numFmtId="227" formatCode="_-* #,##0.0_-;\-* #,##0.0_-;_-* &quot;-&quot;??_-;_-@_-"/>
    <numFmt numFmtId="228" formatCode="[$-409]d\-mmm;@"/>
    <numFmt numFmtId="229" formatCode="_ * #,##0_ ;_ * \-#,##0_ ;_ * &quot;-&quot;??_ ;_ @_ "/>
    <numFmt numFmtId="230" formatCode="_ * #,##0.00_ ;_ * \-#,##0.00_ ;_ * &quot;-&quot;??_ ;_ @_ "/>
  </numFmts>
  <fonts count="1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etrapakSans BoldCond"/>
      <family val="2"/>
    </font>
    <font>
      <sz val="8"/>
      <color rgb="FF000000"/>
      <name val="Arial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i/>
      <sz val="8"/>
      <color rgb="FF000000"/>
      <name val="Verdana"/>
      <family val="2"/>
    </font>
    <font>
      <i/>
      <sz val="8"/>
      <color rgb="FF1F497D"/>
      <name val="Verdana"/>
      <family val="2"/>
    </font>
    <font>
      <b/>
      <i/>
      <sz val="8"/>
      <color rgb="FF1F497D"/>
      <name val="Verdana"/>
      <family val="2"/>
    </font>
    <font>
      <b/>
      <i/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sz val="10"/>
      <name val="Helv"/>
      <family val="2"/>
    </font>
    <font>
      <sz val="10"/>
      <name val="TetrapakSans"/>
      <family val="2"/>
    </font>
    <font>
      <b/>
      <sz val="10"/>
      <color indexed="9"/>
      <name val="Arial"/>
      <family val="2"/>
    </font>
    <font>
      <sz val="12"/>
      <name val="Tms Rmn"/>
    </font>
    <font>
      <sz val="10"/>
      <name val="Helv"/>
    </font>
    <font>
      <b/>
      <i/>
      <sz val="16"/>
      <name val="Helv"/>
    </font>
    <font>
      <sz val="10"/>
      <color indexed="62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b/>
      <sz val="15"/>
      <name val="Arial"/>
      <family val="2"/>
    </font>
    <font>
      <b/>
      <sz val="15"/>
      <name val="Helvetica"/>
      <family val="2"/>
    </font>
    <font>
      <sz val="9"/>
      <color indexed="9"/>
      <name val="Arial"/>
      <family val="2"/>
    </font>
    <font>
      <sz val="11"/>
      <color theme="1"/>
      <name val="Arial"/>
      <family val="2"/>
      <charset val="1"/>
    </font>
    <font>
      <sz val="10"/>
      <color indexed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sz val="10"/>
      <name val="MS Sans Serif"/>
      <family val="2"/>
    </font>
    <font>
      <sz val="10"/>
      <name val="Univers (W1)"/>
    </font>
    <font>
      <sz val="12"/>
      <name val="Helv"/>
    </font>
    <font>
      <sz val="10"/>
      <name val="Times New Roman"/>
      <family val="1"/>
    </font>
    <font>
      <sz val="10"/>
      <name val="Tahoma"/>
      <family val="2"/>
    </font>
    <font>
      <sz val="8"/>
      <name val="Times New Roman"/>
      <family val="1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name val="Avant Garde"/>
    </font>
    <font>
      <b/>
      <sz val="8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2"/>
      <name val="Abadi MT Condensed Light"/>
    </font>
    <font>
      <sz val="12"/>
      <color indexed="24"/>
      <name val="Arial"/>
      <family val="2"/>
    </font>
    <font>
      <sz val="10"/>
      <name val="MS Serif"/>
      <family val="1"/>
    </font>
    <font>
      <b/>
      <sz val="10"/>
      <name val="Tms Rmn"/>
    </font>
    <font>
      <sz val="11"/>
      <name val="Tms Rmn"/>
    </font>
    <font>
      <sz val="10"/>
      <color indexed="16"/>
      <name val="MS Serif"/>
      <family val="1"/>
    </font>
    <font>
      <i/>
      <sz val="10"/>
      <color indexed="23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0"/>
      <color indexed="17"/>
      <name val="Arial"/>
      <family val="2"/>
    </font>
    <font>
      <b/>
      <sz val="12"/>
      <name val="Helv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"/>
      <color indexed="8"/>
      <name val="Courier"/>
      <family val="3"/>
    </font>
    <font>
      <b/>
      <sz val="8"/>
      <name val="MS Sans Serif"/>
      <family val="2"/>
    </font>
    <font>
      <sz val="8"/>
      <color indexed="39"/>
      <name val="Arial"/>
      <family val="2"/>
    </font>
    <font>
      <b/>
      <sz val="14"/>
      <name val="Helv"/>
    </font>
    <font>
      <sz val="10"/>
      <color indexed="52"/>
      <name val="Arial"/>
      <family val="2"/>
    </font>
    <font>
      <sz val="10"/>
      <name val="Arabic Transparent"/>
      <charset val="178"/>
    </font>
    <font>
      <sz val="10"/>
      <color indexed="60"/>
      <name val="Arial"/>
      <family val="2"/>
    </font>
    <font>
      <sz val="8"/>
      <name val="Trebuchet MS"/>
      <family val="2"/>
    </font>
    <font>
      <sz val="10"/>
      <name val="Century Gothic"/>
      <family val="2"/>
    </font>
    <font>
      <b/>
      <sz val="10"/>
      <color indexed="63"/>
      <name val="Arial"/>
      <family val="2"/>
    </font>
    <font>
      <sz val="11"/>
      <color indexed="8"/>
      <name val="Times New Roman"/>
      <family val="1"/>
    </font>
    <font>
      <b/>
      <sz val="12"/>
      <color indexed="8"/>
      <name val="Arial"/>
      <family val="2"/>
    </font>
    <font>
      <sz val="18"/>
      <name val="Tms Rmn"/>
    </font>
    <font>
      <sz val="9"/>
      <name val="Avant Garde"/>
    </font>
    <font>
      <sz val="12"/>
      <color indexed="9"/>
      <name val="Arial"/>
      <family val="2"/>
    </font>
    <font>
      <sz val="8"/>
      <color indexed="10"/>
      <name val="Arial"/>
      <family val="2"/>
    </font>
    <font>
      <sz val="8"/>
      <name val="Wingdings"/>
      <charset val="2"/>
    </font>
    <font>
      <sz val="8"/>
      <name val="Helv"/>
    </font>
    <font>
      <b/>
      <i/>
      <sz val="8"/>
      <name val="Arial"/>
      <family val="2"/>
    </font>
    <font>
      <sz val="10"/>
      <name val="Courier"/>
      <family val="3"/>
    </font>
    <font>
      <sz val="8"/>
      <name val="MS Sans Serif"/>
      <family val="2"/>
    </font>
    <font>
      <sz val="10"/>
      <name val="Geneva"/>
    </font>
    <font>
      <sz val="11"/>
      <name val="Helv"/>
    </font>
    <font>
      <b/>
      <sz val="9"/>
      <name val="Avant Garde"/>
    </font>
    <font>
      <b/>
      <sz val="8"/>
      <color indexed="8"/>
      <name val="Helv"/>
    </font>
    <font>
      <sz val="11"/>
      <name val="Arial"/>
      <family val="2"/>
    </font>
    <font>
      <sz val="24"/>
      <color indexed="13"/>
      <name val="Helv"/>
    </font>
    <font>
      <b/>
      <sz val="18"/>
      <color indexed="56"/>
      <name val="Cambria"/>
      <family val="2"/>
    </font>
    <font>
      <b/>
      <sz val="12"/>
      <name val="Avant Garde"/>
    </font>
    <font>
      <sz val="8"/>
      <color indexed="9"/>
      <name val="Arial"/>
      <family val="2"/>
    </font>
    <font>
      <sz val="14"/>
      <name val="ＭＳ 明朝"/>
      <family val="1"/>
      <charset val="128"/>
    </font>
    <font>
      <sz val="11"/>
      <name val="ＭＳ Ｐゴシック"/>
      <charset val="128"/>
    </font>
    <font>
      <sz val="18"/>
      <name val="Verdana"/>
      <family val="2"/>
    </font>
    <font>
      <sz val="9"/>
      <name val="Verdana"/>
      <family val="2"/>
    </font>
    <font>
      <sz val="14"/>
      <color theme="4" tint="-0.499984740745262"/>
      <name val="Verdana"/>
      <family val="2"/>
    </font>
    <font>
      <sz val="18"/>
      <color theme="1"/>
      <name val="Verdana"/>
      <family val="2"/>
    </font>
    <font>
      <sz val="18"/>
      <color theme="8"/>
      <name val="Verdana"/>
      <family val="2"/>
    </font>
    <font>
      <b/>
      <sz val="11"/>
      <color rgb="FF000099"/>
      <name val="Arial"/>
      <family val="2"/>
    </font>
    <font>
      <b/>
      <sz val="18"/>
      <color rgb="FFFFFFFF"/>
      <name val="Arial"/>
      <family val="2"/>
    </font>
    <font>
      <b/>
      <sz val="14"/>
      <color rgb="FF000099"/>
      <name val="Arial"/>
      <family val="2"/>
    </font>
    <font>
      <sz val="11"/>
      <color rgb="FF000099"/>
      <name val="Arial"/>
      <family val="2"/>
    </font>
    <font>
      <sz val="12"/>
      <color rgb="FF000099"/>
      <name val="Arial"/>
      <family val="2"/>
    </font>
    <font>
      <sz val="14"/>
      <name val="Arial"/>
      <family val="2"/>
    </font>
    <font>
      <sz val="12"/>
      <color rgb="FF0070C0"/>
      <name val="Arial"/>
      <family val="2"/>
    </font>
    <font>
      <sz val="11"/>
      <color rgb="FF0070C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2"/>
      <color theme="1"/>
      <name val="Calibri"/>
      <family val="2"/>
      <scheme val="minor"/>
    </font>
    <font>
      <sz val="18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Calibri"/>
      <family val="2"/>
    </font>
    <font>
      <sz val="10"/>
      <color rgb="FF333399"/>
      <name val="Arial"/>
      <family val="2"/>
    </font>
    <font>
      <sz val="10"/>
      <color rgb="FF002060"/>
      <name val="Arial"/>
      <family val="2"/>
    </font>
    <font>
      <b/>
      <sz val="12"/>
      <color rgb="FF002060"/>
      <name val="Arial"/>
      <family val="2"/>
    </font>
    <font>
      <b/>
      <sz val="13"/>
      <color rgb="FF002060"/>
      <name val="Arial"/>
      <family val="2"/>
    </font>
    <font>
      <sz val="12"/>
      <color rgb="FF002060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99"/>
      <name val="Arial"/>
      <family val="2"/>
    </font>
    <font>
      <b/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indexed="11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gray125">
        <fgColor indexed="8"/>
      </patternFill>
    </fill>
    <fill>
      <patternFill patternType="solid">
        <fgColor indexed="27"/>
        <bgColor indexed="64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gray0625">
        <fgColor indexed="13"/>
      </patternFill>
    </fill>
    <fill>
      <patternFill patternType="darkVertical"/>
    </fill>
    <fill>
      <patternFill patternType="solid">
        <fgColor indexed="41"/>
        <bgColor indexed="64"/>
      </patternFill>
    </fill>
    <fill>
      <patternFill patternType="solid">
        <fgColor indexed="1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ED2E9"/>
        <bgColor indexed="64"/>
      </patternFill>
    </fill>
    <fill>
      <patternFill patternType="solid">
        <fgColor rgb="FFE8EAF4"/>
        <bgColor indexed="64"/>
      </patternFill>
    </fill>
    <fill>
      <patternFill patternType="solid">
        <fgColor rgb="FF3E5FC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B9F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</borders>
  <cellStyleXfs count="998">
    <xf numFmtId="0" fontId="0" fillId="0" borderId="0"/>
    <xf numFmtId="165" fontId="1" fillId="0" borderId="0" applyFont="0" applyFill="0" applyBorder="0" applyAlignment="0" applyProtection="0"/>
    <xf numFmtId="0" fontId="3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4" applyNumberFormat="0" applyFont="0" applyFill="0" applyAlignment="0" applyProtection="0"/>
    <xf numFmtId="169" fontId="9" fillId="0" borderId="5" applyNumberFormat="0" applyProtection="0">
      <alignment horizontal="right" vertical="center"/>
    </xf>
    <xf numFmtId="169" fontId="10" fillId="0" borderId="6" applyNumberFormat="0" applyProtection="0">
      <alignment horizontal="right" vertical="center"/>
    </xf>
    <xf numFmtId="0" fontId="10" fillId="4" borderId="4" applyNumberFormat="0" applyAlignment="0" applyProtection="0">
      <alignment horizontal="left" vertical="center" indent="1"/>
    </xf>
    <xf numFmtId="0" fontId="11" fillId="5" borderId="6" applyNumberFormat="0" applyAlignment="0" applyProtection="0">
      <alignment horizontal="left" vertical="center" indent="1"/>
    </xf>
    <xf numFmtId="0" fontId="11" fillId="5" borderId="6" applyNumberFormat="0" applyAlignment="0" applyProtection="0">
      <alignment horizontal="left" vertical="center" indent="1"/>
    </xf>
    <xf numFmtId="0" fontId="12" fillId="0" borderId="7" applyNumberFormat="0" applyFill="0" applyBorder="0" applyAlignment="0" applyProtection="0"/>
    <xf numFmtId="0" fontId="12" fillId="5" borderId="6" applyNumberFormat="0" applyAlignment="0" applyProtection="0">
      <alignment horizontal="left" vertical="center" indent="1"/>
    </xf>
    <xf numFmtId="0" fontId="12" fillId="5" borderId="6" applyNumberFormat="0" applyAlignment="0" applyProtection="0">
      <alignment horizontal="left" vertical="center" indent="1"/>
    </xf>
    <xf numFmtId="169" fontId="13" fillId="6" borderId="5" applyNumberFormat="0" applyBorder="0" applyProtection="0">
      <alignment horizontal="right" vertical="center"/>
    </xf>
    <xf numFmtId="169" fontId="14" fillId="6" borderId="6" applyNumberFormat="0" applyBorder="0" applyProtection="0">
      <alignment horizontal="right" vertical="center"/>
    </xf>
    <xf numFmtId="0" fontId="12" fillId="7" borderId="6" applyNumberFormat="0" applyAlignment="0" applyProtection="0">
      <alignment horizontal="left" vertical="center" indent="1"/>
    </xf>
    <xf numFmtId="169" fontId="14" fillId="7" borderId="6" applyNumberFormat="0" applyProtection="0">
      <alignment horizontal="right" vertical="center"/>
    </xf>
    <xf numFmtId="0" fontId="15" fillId="0" borderId="7" applyBorder="0" applyAlignment="0" applyProtection="0"/>
    <xf numFmtId="169" fontId="16" fillId="8" borderId="8" applyNumberFormat="0" applyBorder="0" applyAlignment="0" applyProtection="0">
      <alignment horizontal="right" vertical="center" indent="1"/>
    </xf>
    <xf numFmtId="169" fontId="17" fillId="9" borderId="8" applyNumberFormat="0" applyBorder="0" applyAlignment="0" applyProtection="0">
      <alignment horizontal="right" vertical="center" indent="1"/>
    </xf>
    <xf numFmtId="169" fontId="17" fillId="10" borderId="8" applyNumberFormat="0" applyBorder="0" applyAlignment="0" applyProtection="0">
      <alignment horizontal="right" vertical="center" indent="1"/>
    </xf>
    <xf numFmtId="169" fontId="18" fillId="11" borderId="8" applyNumberFormat="0" applyBorder="0" applyAlignment="0" applyProtection="0">
      <alignment horizontal="right" vertical="center" indent="1"/>
    </xf>
    <xf numFmtId="169" fontId="18" fillId="12" borderId="8" applyNumberFormat="0" applyBorder="0" applyAlignment="0" applyProtection="0">
      <alignment horizontal="right" vertical="center" indent="1"/>
    </xf>
    <xf numFmtId="169" fontId="18" fillId="13" borderId="8" applyNumberFormat="0" applyBorder="0" applyAlignment="0" applyProtection="0">
      <alignment horizontal="right" vertical="center" indent="1"/>
    </xf>
    <xf numFmtId="169" fontId="19" fillId="14" borderId="8" applyNumberFormat="0" applyBorder="0" applyAlignment="0" applyProtection="0">
      <alignment horizontal="right" vertical="center" indent="1"/>
    </xf>
    <xf numFmtId="169" fontId="19" fillId="15" borderId="8" applyNumberFormat="0" applyBorder="0" applyAlignment="0" applyProtection="0">
      <alignment horizontal="right" vertical="center" indent="1"/>
    </xf>
    <xf numFmtId="169" fontId="19" fillId="16" borderId="8" applyNumberFormat="0" applyBorder="0" applyAlignment="0" applyProtection="0">
      <alignment horizontal="right" vertical="center" indent="1"/>
    </xf>
    <xf numFmtId="0" fontId="11" fillId="17" borderId="4" applyNumberFormat="0" applyAlignment="0" applyProtection="0">
      <alignment horizontal="left" vertical="center" indent="1"/>
    </xf>
    <xf numFmtId="0" fontId="11" fillId="18" borderId="4" applyNumberFormat="0" applyAlignment="0" applyProtection="0">
      <alignment horizontal="left" vertical="center" indent="1"/>
    </xf>
    <xf numFmtId="0" fontId="11" fillId="19" borderId="4" applyNumberFormat="0" applyAlignment="0" applyProtection="0">
      <alignment horizontal="left" vertical="center" indent="1"/>
    </xf>
    <xf numFmtId="0" fontId="11" fillId="6" borderId="4" applyNumberFormat="0" applyAlignment="0" applyProtection="0">
      <alignment horizontal="left" vertical="center" indent="1"/>
    </xf>
    <xf numFmtId="0" fontId="11" fillId="7" borderId="6" applyNumberFormat="0" applyAlignment="0" applyProtection="0">
      <alignment horizontal="left" vertical="center" indent="1"/>
    </xf>
    <xf numFmtId="169" fontId="9" fillId="6" borderId="5" applyNumberFormat="0" applyBorder="0" applyProtection="0">
      <alignment horizontal="right" vertical="center"/>
    </xf>
    <xf numFmtId="169" fontId="10" fillId="6" borderId="6" applyNumberFormat="0" applyBorder="0" applyProtection="0">
      <alignment horizontal="right" vertical="center"/>
    </xf>
    <xf numFmtId="169" fontId="9" fillId="20" borderId="4" applyNumberFormat="0" applyAlignment="0" applyProtection="0">
      <alignment horizontal="left" vertical="center" indent="1"/>
    </xf>
    <xf numFmtId="0" fontId="10" fillId="4" borderId="6" applyNumberFormat="0" applyAlignment="0" applyProtection="0">
      <alignment horizontal="left" vertical="center" indent="1"/>
    </xf>
    <xf numFmtId="0" fontId="11" fillId="7" borderId="6" applyNumberFormat="0" applyAlignment="0" applyProtection="0">
      <alignment horizontal="left" vertical="center" indent="1"/>
    </xf>
    <xf numFmtId="169" fontId="10" fillId="7" borderId="6" applyNumberFormat="0" applyProtection="0">
      <alignment horizontal="right" vertical="center"/>
    </xf>
    <xf numFmtId="0" fontId="20" fillId="0" borderId="0"/>
    <xf numFmtId="165" fontId="20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21" fillId="0" borderId="0"/>
    <xf numFmtId="165" fontId="2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9" fontId="6" fillId="0" borderId="0" applyFont="0" applyFill="0" applyBorder="0" applyAlignment="0" applyProtection="0"/>
    <xf numFmtId="0" fontId="20" fillId="0" borderId="0"/>
    <xf numFmtId="0" fontId="30" fillId="0" borderId="0"/>
    <xf numFmtId="165" fontId="6" fillId="0" borderId="0" applyFont="0" applyFill="0" applyBorder="0" applyAlignment="0" applyProtection="0"/>
    <xf numFmtId="37" fontId="33" fillId="0" borderId="0"/>
    <xf numFmtId="37" fontId="33" fillId="0" borderId="0"/>
    <xf numFmtId="37" fontId="33" fillId="0" borderId="0"/>
    <xf numFmtId="37" fontId="33" fillId="0" borderId="0"/>
    <xf numFmtId="37" fontId="33" fillId="0" borderId="0"/>
    <xf numFmtId="37" fontId="33" fillId="0" borderId="0"/>
    <xf numFmtId="37" fontId="33" fillId="0" borderId="0"/>
    <xf numFmtId="37" fontId="33" fillId="0" borderId="0"/>
    <xf numFmtId="0" fontId="34" fillId="0" borderId="0"/>
    <xf numFmtId="0" fontId="25" fillId="0" borderId="0"/>
    <xf numFmtId="172" fontId="35" fillId="0" borderId="0"/>
    <xf numFmtId="165" fontId="1" fillId="0" borderId="0" applyFont="0" applyFill="0" applyBorder="0" applyAlignment="0" applyProtection="0"/>
    <xf numFmtId="0" fontId="1" fillId="0" borderId="0"/>
    <xf numFmtId="49" fontId="39" fillId="0" borderId="0">
      <alignment horizontal="left" vertical="center"/>
      <protection locked="0"/>
    </xf>
    <xf numFmtId="0" fontId="40" fillId="0" borderId="2">
      <alignment horizontal="left" vertical="center" wrapText="1"/>
      <protection locked="0"/>
    </xf>
    <xf numFmtId="0" fontId="40" fillId="0" borderId="2">
      <alignment horizontal="center" vertical="center" wrapText="1"/>
      <protection locked="0"/>
    </xf>
    <xf numFmtId="3" fontId="40" fillId="0" borderId="2">
      <alignment horizontal="right" vertical="center" wrapText="1"/>
      <protection locked="0"/>
    </xf>
    <xf numFmtId="3" fontId="40" fillId="0" borderId="2">
      <alignment horizontal="right" vertical="center" wrapText="1"/>
    </xf>
    <xf numFmtId="49" fontId="40" fillId="0" borderId="0">
      <alignment horizontal="left" wrapText="1"/>
      <protection locked="0"/>
    </xf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49" fontId="41" fillId="0" borderId="0">
      <alignment horizontal="left" vertical="top"/>
      <protection locked="0"/>
    </xf>
    <xf numFmtId="49" fontId="42" fillId="0" borderId="16">
      <alignment horizontal="left" wrapText="1"/>
      <protection locked="0"/>
    </xf>
    <xf numFmtId="49" fontId="41" fillId="0" borderId="0">
      <alignment horizontal="left"/>
      <protection locked="0"/>
    </xf>
    <xf numFmtId="0" fontId="43" fillId="0" borderId="12" applyBorder="0">
      <alignment horizontal="center" vertical="top"/>
      <protection locked="0"/>
    </xf>
    <xf numFmtId="0" fontId="6" fillId="0" borderId="0"/>
    <xf numFmtId="0" fontId="1" fillId="0" borderId="0"/>
    <xf numFmtId="3" fontId="37" fillId="0" borderId="2">
      <alignment horizontal="center" vertical="center"/>
    </xf>
    <xf numFmtId="0" fontId="37" fillId="0" borderId="17">
      <alignment horizontal="left" vertical="center" wrapText="1"/>
      <protection locked="0"/>
    </xf>
    <xf numFmtId="0" fontId="37" fillId="0" borderId="17">
      <alignment horizontal="center" vertical="center" wrapText="1"/>
      <protection locked="0"/>
    </xf>
    <xf numFmtId="0" fontId="31" fillId="0" borderId="0"/>
    <xf numFmtId="0" fontId="44" fillId="0" borderId="0"/>
    <xf numFmtId="165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6" fillId="24" borderId="0"/>
    <xf numFmtId="0" fontId="5" fillId="24" borderId="0"/>
    <xf numFmtId="0" fontId="46" fillId="24" borderId="0"/>
    <xf numFmtId="0" fontId="47" fillId="24" borderId="0"/>
    <xf numFmtId="0" fontId="48" fillId="24" borderId="0"/>
    <xf numFmtId="0" fontId="37" fillId="24" borderId="0"/>
    <xf numFmtId="0" fontId="27" fillId="24" borderId="0"/>
    <xf numFmtId="173" fontId="6" fillId="25" borderId="18"/>
    <xf numFmtId="173" fontId="6" fillId="25" borderId="18"/>
    <xf numFmtId="173" fontId="6" fillId="25" borderId="18"/>
    <xf numFmtId="173" fontId="6" fillId="25" borderId="18"/>
    <xf numFmtId="173" fontId="6" fillId="25" borderId="18"/>
    <xf numFmtId="173" fontId="6" fillId="25" borderId="18"/>
    <xf numFmtId="0" fontId="46" fillId="25" borderId="0"/>
    <xf numFmtId="37" fontId="6" fillId="0" borderId="0"/>
    <xf numFmtId="0" fontId="49" fillId="0" borderId="0"/>
    <xf numFmtId="0" fontId="50" fillId="0" borderId="11"/>
    <xf numFmtId="174" fontId="51" fillId="0" borderId="0"/>
    <xf numFmtId="0" fontId="39" fillId="0" borderId="0"/>
    <xf numFmtId="0" fontId="50" fillId="0" borderId="11"/>
    <xf numFmtId="0" fontId="39" fillId="0" borderId="0"/>
    <xf numFmtId="37" fontId="6" fillId="0" borderId="0"/>
    <xf numFmtId="0" fontId="26" fillId="0" borderId="0"/>
    <xf numFmtId="174" fontId="51" fillId="0" borderId="0"/>
    <xf numFmtId="0" fontId="49" fillId="0" borderId="0"/>
    <xf numFmtId="0" fontId="50" fillId="0" borderId="11"/>
    <xf numFmtId="0" fontId="39" fillId="0" borderId="0"/>
    <xf numFmtId="37" fontId="6" fillId="0" borderId="0"/>
    <xf numFmtId="0" fontId="26" fillId="0" borderId="0"/>
    <xf numFmtId="0" fontId="49" fillId="0" borderId="0"/>
    <xf numFmtId="174" fontId="51" fillId="0" borderId="0"/>
    <xf numFmtId="0" fontId="39" fillId="0" borderId="0"/>
    <xf numFmtId="37" fontId="6" fillId="0" borderId="0"/>
    <xf numFmtId="0" fontId="26" fillId="0" borderId="0"/>
    <xf numFmtId="0" fontId="39" fillId="0" borderId="0"/>
    <xf numFmtId="0" fontId="49" fillId="0" borderId="0"/>
    <xf numFmtId="37" fontId="6" fillId="0" borderId="0"/>
    <xf numFmtId="0" fontId="26" fillId="0" borderId="0"/>
    <xf numFmtId="174" fontId="51" fillId="0" borderId="0"/>
    <xf numFmtId="0" fontId="39" fillId="0" borderId="0"/>
    <xf numFmtId="0" fontId="49" fillId="0" borderId="0"/>
    <xf numFmtId="37" fontId="6" fillId="0" borderId="0"/>
    <xf numFmtId="0" fontId="26" fillId="0" borderId="0"/>
    <xf numFmtId="174" fontId="51" fillId="0" borderId="0"/>
    <xf numFmtId="0" fontId="50" fillId="0" borderId="11"/>
    <xf numFmtId="0" fontId="50" fillId="0" borderId="11"/>
    <xf numFmtId="174" fontId="51" fillId="0" borderId="0"/>
    <xf numFmtId="0" fontId="39" fillId="0" borderId="0"/>
    <xf numFmtId="37" fontId="6" fillId="0" borderId="0"/>
    <xf numFmtId="0" fontId="26" fillId="0" borderId="0"/>
    <xf numFmtId="0" fontId="49" fillId="0" borderId="0"/>
    <xf numFmtId="0" fontId="39" fillId="0" borderId="0"/>
    <xf numFmtId="0" fontId="49" fillId="0" borderId="0"/>
    <xf numFmtId="174" fontId="51" fillId="0" borderId="0"/>
    <xf numFmtId="0" fontId="26" fillId="0" borderId="0"/>
    <xf numFmtId="0" fontId="50" fillId="0" borderId="11"/>
    <xf numFmtId="0" fontId="6" fillId="24" borderId="0"/>
    <xf numFmtId="0" fontId="5" fillId="24" borderId="0"/>
    <xf numFmtId="0" fontId="46" fillId="24" borderId="0"/>
    <xf numFmtId="0" fontId="6" fillId="24" borderId="0"/>
    <xf numFmtId="0" fontId="6" fillId="24" borderId="0"/>
    <xf numFmtId="0" fontId="48" fillId="24" borderId="0"/>
    <xf numFmtId="0" fontId="37" fillId="24" borderId="0"/>
    <xf numFmtId="0" fontId="27" fillId="24" borderId="0"/>
    <xf numFmtId="0" fontId="52" fillId="0" borderId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45" fillId="33" borderId="0" applyNumberFormat="0" applyBorder="0" applyAlignment="0" applyProtection="0"/>
    <xf numFmtId="0" fontId="45" fillId="34" borderId="0" applyNumberFormat="0" applyBorder="0" applyAlignment="0" applyProtection="0"/>
    <xf numFmtId="0" fontId="45" fillId="29" borderId="0" applyNumberFormat="0" applyBorder="0" applyAlignment="0" applyProtection="0"/>
    <xf numFmtId="0" fontId="45" fillId="32" borderId="0" applyNumberFormat="0" applyBorder="0" applyAlignment="0" applyProtection="0"/>
    <xf numFmtId="0" fontId="45" fillId="35" borderId="0" applyNumberFormat="0" applyBorder="0" applyAlignment="0" applyProtection="0"/>
    <xf numFmtId="0" fontId="28" fillId="36" borderId="0" applyNumberFormat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53" fillId="0" borderId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43" borderId="0" applyNumberFormat="0" applyBorder="0" applyAlignment="0" applyProtection="0"/>
    <xf numFmtId="0" fontId="54" fillId="0" borderId="0">
      <alignment horizontal="center" wrapText="1"/>
      <protection locked="0"/>
    </xf>
    <xf numFmtId="0" fontId="24" fillId="32" borderId="0"/>
    <xf numFmtId="0" fontId="55" fillId="27" borderId="0" applyNumberFormat="0" applyBorder="0" applyAlignment="0" applyProtection="0"/>
    <xf numFmtId="0" fontId="27" fillId="23" borderId="19">
      <alignment horizontal="justify" vertical="justify"/>
    </xf>
    <xf numFmtId="175" fontId="45" fillId="0" borderId="0" applyFill="0" applyBorder="0" applyAlignment="0"/>
    <xf numFmtId="176" fontId="6" fillId="0" borderId="0" applyFill="0" applyBorder="0" applyAlignment="0"/>
    <xf numFmtId="171" fontId="6" fillId="0" borderId="0" applyFill="0" applyBorder="0" applyAlignment="0"/>
    <xf numFmtId="177" fontId="6" fillId="0" borderId="0" applyFill="0" applyBorder="0" applyAlignment="0"/>
    <xf numFmtId="178" fontId="6" fillId="0" borderId="0" applyFill="0" applyBorder="0" applyAlignment="0"/>
    <xf numFmtId="179" fontId="6" fillId="0" borderId="0" applyFill="0" applyBorder="0" applyAlignment="0"/>
    <xf numFmtId="180" fontId="6" fillId="0" borderId="0" applyFill="0" applyBorder="0" applyAlignment="0"/>
    <xf numFmtId="176" fontId="6" fillId="0" borderId="0" applyFill="0" applyBorder="0" applyAlignment="0"/>
    <xf numFmtId="0" fontId="56" fillId="44" borderId="20" applyNumberFormat="0" applyAlignment="0" applyProtection="0"/>
    <xf numFmtId="0" fontId="32" fillId="45" borderId="21" applyNumberFormat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57" fillId="0" borderId="0" applyFont="0" applyFill="0" applyBorder="0" applyProtection="0">
      <alignment horizontal="center"/>
    </xf>
    <xf numFmtId="0" fontId="58" fillId="0" borderId="9">
      <alignment horizont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59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7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1" fillId="0" borderId="0" applyFont="0" applyFill="0" applyBorder="0" applyAlignment="0" applyProtection="0"/>
    <xf numFmtId="185" fontId="6" fillId="0" borderId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3" fontId="62" fillId="0" borderId="0" applyFont="0" applyFill="0" applyBorder="0" applyAlignment="0" applyProtection="0"/>
    <xf numFmtId="0" fontId="63" fillId="0" borderId="0" applyNumberFormat="0" applyAlignment="0">
      <alignment horizontal="left"/>
    </xf>
    <xf numFmtId="0" fontId="51" fillId="0" borderId="0"/>
    <xf numFmtId="0" fontId="64" fillId="0" borderId="0"/>
    <xf numFmtId="0" fontId="64" fillId="0" borderId="0"/>
    <xf numFmtId="8" fontId="33" fillId="0" borderId="2"/>
    <xf numFmtId="176" fontId="6" fillId="0" borderId="0" applyFont="0" applyFill="0" applyBorder="0" applyAlignment="0" applyProtection="0"/>
    <xf numFmtId="186" fontId="6" fillId="0" borderId="0" applyFont="0" applyFill="0" applyBorder="0" applyAlignment="0"/>
    <xf numFmtId="8" fontId="6" fillId="0" borderId="0" applyFont="0" applyFill="0" applyBorder="0" applyAlignment="0"/>
    <xf numFmtId="18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51" fillId="0" borderId="0"/>
    <xf numFmtId="0" fontId="51" fillId="0" borderId="22"/>
    <xf numFmtId="0" fontId="62" fillId="0" borderId="0" applyFont="0" applyFill="0" applyBorder="0" applyAlignment="0" applyProtection="0"/>
    <xf numFmtId="15" fontId="58" fillId="0" borderId="0" applyFill="0" applyBorder="0" applyAlignment="0"/>
    <xf numFmtId="188" fontId="6" fillId="25" borderId="0" applyFont="0" applyFill="0" applyBorder="0" applyAlignment="0" applyProtection="0"/>
    <xf numFmtId="188" fontId="6" fillId="25" borderId="3" applyFont="0" applyFill="0" applyBorder="0" applyAlignment="0" applyProtection="0"/>
    <xf numFmtId="17" fontId="58" fillId="0" borderId="0" applyFill="0" applyBorder="0">
      <alignment horizontal="right"/>
    </xf>
    <xf numFmtId="14" fontId="45" fillId="0" borderId="0" applyFill="0" applyBorder="0" applyAlignment="0"/>
    <xf numFmtId="189" fontId="65" fillId="0" borderId="0">
      <protection locked="0"/>
    </xf>
    <xf numFmtId="0" fontId="27" fillId="23" borderId="2"/>
    <xf numFmtId="190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8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0" fontId="33" fillId="0" borderId="0" applyNumberFormat="0" applyFill="0" applyBorder="0" applyAlignment="0" applyProtection="0"/>
    <xf numFmtId="198" fontId="34" fillId="0" borderId="0" applyFill="0" applyBorder="0" applyAlignment="0"/>
    <xf numFmtId="176" fontId="6" fillId="0" borderId="0" applyFill="0" applyBorder="0" applyAlignment="0"/>
    <xf numFmtId="179" fontId="6" fillId="0" borderId="0" applyFill="0" applyBorder="0" applyAlignment="0"/>
    <xf numFmtId="180" fontId="6" fillId="0" borderId="0" applyFill="0" applyBorder="0" applyAlignment="0"/>
    <xf numFmtId="176" fontId="6" fillId="0" borderId="0" applyFill="0" applyBorder="0" applyAlignment="0"/>
    <xf numFmtId="0" fontId="66" fillId="0" borderId="0" applyNumberFormat="0" applyAlignment="0">
      <alignment horizontal="left"/>
    </xf>
    <xf numFmtId="199" fontId="54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>
      <protection locked="0"/>
    </xf>
    <xf numFmtId="0" fontId="68" fillId="0" borderId="0">
      <protection locked="0"/>
    </xf>
    <xf numFmtId="0" fontId="69" fillId="0" borderId="0">
      <protection locked="0"/>
    </xf>
    <xf numFmtId="0" fontId="68" fillId="0" borderId="0">
      <protection locked="0"/>
    </xf>
    <xf numFmtId="0" fontId="68" fillId="0" borderId="0">
      <protection locked="0"/>
    </xf>
    <xf numFmtId="0" fontId="68" fillId="0" borderId="0">
      <protection locked="0"/>
    </xf>
    <xf numFmtId="0" fontId="69" fillId="0" borderId="0">
      <protection locked="0"/>
    </xf>
    <xf numFmtId="2" fontId="62" fillId="0" borderId="0" applyFont="0" applyFill="0" applyBorder="0" applyAlignment="0" applyProtection="0"/>
    <xf numFmtId="200" fontId="6" fillId="25" borderId="0" applyFont="0" applyFill="0" applyBorder="0" applyAlignment="0"/>
    <xf numFmtId="201" fontId="65" fillId="0" borderId="0">
      <protection locked="0"/>
    </xf>
    <xf numFmtId="0" fontId="70" fillId="28" borderId="0" applyNumberFormat="0" applyBorder="0" applyAlignment="0" applyProtection="0"/>
    <xf numFmtId="38" fontId="27" fillId="24" borderId="0" applyNumberFormat="0" applyBorder="0" applyAlignment="0" applyProtection="0"/>
    <xf numFmtId="0" fontId="71" fillId="46" borderId="23"/>
    <xf numFmtId="14" fontId="5" fillId="47" borderId="15">
      <alignment horizontal="center" vertical="center" wrapText="1"/>
    </xf>
    <xf numFmtId="0" fontId="72" fillId="0" borderId="24" applyNumberFormat="0" applyFill="0" applyAlignment="0" applyProtection="0"/>
    <xf numFmtId="0" fontId="73" fillId="0" borderId="25" applyNumberFormat="0" applyFill="0" applyAlignment="0" applyProtection="0"/>
    <xf numFmtId="0" fontId="74" fillId="0" borderId="26" applyNumberFormat="0" applyFill="0" applyAlignment="0" applyProtection="0"/>
    <xf numFmtId="0" fontId="74" fillId="0" borderId="0" applyNumberFormat="0" applyFill="0" applyBorder="0" applyAlignment="0" applyProtection="0"/>
    <xf numFmtId="0" fontId="75" fillId="0" borderId="0">
      <protection locked="0"/>
    </xf>
    <xf numFmtId="202" fontId="33" fillId="0" borderId="0">
      <protection locked="0"/>
    </xf>
    <xf numFmtId="203" fontId="51" fillId="0" borderId="0">
      <protection locked="0"/>
    </xf>
    <xf numFmtId="0" fontId="75" fillId="0" borderId="0">
      <protection locked="0"/>
    </xf>
    <xf numFmtId="0" fontId="76" fillId="0" borderId="15">
      <alignment horizontal="center"/>
    </xf>
    <xf numFmtId="0" fontId="76" fillId="0" borderId="0">
      <alignment horizontal="center"/>
    </xf>
    <xf numFmtId="204" fontId="51" fillId="0" borderId="1" applyFill="0" applyBorder="0" applyProtection="0">
      <alignment horizontal="right"/>
    </xf>
    <xf numFmtId="10" fontId="27" fillId="25" borderId="2" applyNumberFormat="0" applyBorder="0" applyAlignment="0" applyProtection="0"/>
    <xf numFmtId="0" fontId="36" fillId="31" borderId="20" applyNumberFormat="0" applyAlignment="0" applyProtection="0"/>
    <xf numFmtId="8" fontId="27" fillId="25" borderId="0" applyFont="0" applyBorder="0" applyAlignment="0" applyProtection="0">
      <protection locked="0"/>
    </xf>
    <xf numFmtId="15" fontId="27" fillId="25" borderId="0" applyFont="0" applyBorder="0" applyAlignment="0" applyProtection="0">
      <protection locked="0"/>
    </xf>
    <xf numFmtId="200" fontId="6" fillId="25" borderId="0" applyFont="0" applyBorder="0" applyAlignment="0">
      <protection locked="0"/>
    </xf>
    <xf numFmtId="38" fontId="27" fillId="25" borderId="0">
      <protection locked="0"/>
    </xf>
    <xf numFmtId="205" fontId="6" fillId="25" borderId="0" applyFont="0" applyBorder="0" applyAlignment="0">
      <protection locked="0"/>
    </xf>
    <xf numFmtId="10" fontId="27" fillId="25" borderId="0">
      <protection locked="0"/>
    </xf>
    <xf numFmtId="0" fontId="6" fillId="25" borderId="0" applyFont="0" applyBorder="0" applyAlignment="0">
      <protection locked="0"/>
    </xf>
    <xf numFmtId="206" fontId="77" fillId="25" borderId="0" applyNumberFormat="0" applyBorder="0" applyAlignment="0">
      <protection locked="0"/>
    </xf>
    <xf numFmtId="0" fontId="78" fillId="48" borderId="22"/>
    <xf numFmtId="198" fontId="34" fillId="0" borderId="0" applyFill="0" applyBorder="0" applyAlignment="0"/>
    <xf numFmtId="176" fontId="6" fillId="0" borderId="0" applyFill="0" applyBorder="0" applyAlignment="0"/>
    <xf numFmtId="179" fontId="6" fillId="0" borderId="0" applyFill="0" applyBorder="0" applyAlignment="0"/>
    <xf numFmtId="180" fontId="6" fillId="0" borderId="0" applyFill="0" applyBorder="0" applyAlignment="0"/>
    <xf numFmtId="176" fontId="6" fillId="0" borderId="0" applyFill="0" applyBorder="0" applyAlignment="0"/>
    <xf numFmtId="0" fontId="79" fillId="0" borderId="27" applyNumberFormat="0" applyFill="0" applyAlignment="0" applyProtection="0"/>
    <xf numFmtId="207" fontId="51" fillId="0" borderId="12" applyFill="0" applyBorder="0" applyProtection="0">
      <alignment horizontal="right"/>
    </xf>
    <xf numFmtId="38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208" fontId="49" fillId="0" borderId="0" applyFont="0" applyFill="0" applyBorder="0" applyAlignment="0" applyProtection="0"/>
    <xf numFmtId="209" fontId="49" fillId="0" borderId="0" applyFont="0" applyFill="0" applyBorder="0" applyAlignment="0" applyProtection="0"/>
    <xf numFmtId="0" fontId="80" fillId="0" borderId="0" applyNumberFormat="0">
      <alignment horizontal="right"/>
    </xf>
    <xf numFmtId="210" fontId="6" fillId="24" borderId="0" applyFont="0" applyBorder="0" applyAlignment="0" applyProtection="0">
      <alignment horizontal="right"/>
      <protection hidden="1"/>
    </xf>
    <xf numFmtId="0" fontId="81" fillId="49" borderId="0" applyNumberFormat="0" applyBorder="0" applyAlignment="0" applyProtection="0"/>
    <xf numFmtId="0" fontId="52" fillId="0" borderId="0"/>
    <xf numFmtId="0" fontId="64" fillId="0" borderId="0"/>
    <xf numFmtId="38" fontId="27" fillId="0" borderId="0" applyFont="0" applyFill="0" applyBorder="0" applyAlignment="0"/>
    <xf numFmtId="206" fontId="6" fillId="0" borderId="0" applyFont="0" applyFill="0" applyBorder="0" applyAlignment="0"/>
    <xf numFmtId="40" fontId="27" fillId="0" borderId="0" applyFont="0" applyFill="0" applyBorder="0" applyAlignment="0"/>
    <xf numFmtId="211" fontId="27" fillId="0" borderId="0" applyFont="0" applyFill="0" applyBorder="0" applyAlignment="0"/>
    <xf numFmtId="212" fontId="6" fillId="0" borderId="0" applyFill="0" applyBorder="0" applyProtection="0"/>
    <xf numFmtId="0" fontId="6" fillId="0" borderId="0"/>
    <xf numFmtId="0" fontId="21" fillId="0" borderId="0"/>
    <xf numFmtId="0" fontId="21" fillId="0" borderId="0"/>
    <xf numFmtId="0" fontId="6" fillId="0" borderId="0"/>
    <xf numFmtId="0" fontId="6" fillId="0" borderId="0"/>
    <xf numFmtId="0" fontId="53" fillId="0" borderId="0"/>
    <xf numFmtId="0" fontId="53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39" fillId="0" borderId="0"/>
    <xf numFmtId="0" fontId="6" fillId="0" borderId="0"/>
    <xf numFmtId="0" fontId="6" fillId="0" borderId="0"/>
    <xf numFmtId="0" fontId="20" fillId="0" borderId="0"/>
    <xf numFmtId="0" fontId="1" fillId="0" borderId="0"/>
    <xf numFmtId="0" fontId="1" fillId="0" borderId="0"/>
    <xf numFmtId="206" fontId="58" fillId="0" borderId="0" applyNumberFormat="0" applyFill="0" applyBorder="0" applyAlignment="0" applyProtection="0"/>
    <xf numFmtId="213" fontId="6" fillId="0" borderId="0" applyFont="0" applyFill="0" applyBorder="0" applyAlignment="0" applyProtection="0"/>
    <xf numFmtId="0" fontId="82" fillId="23" borderId="0">
      <alignment horizontal="justify" vertical="top" wrapText="1"/>
      <protection locked="0"/>
    </xf>
    <xf numFmtId="0" fontId="6" fillId="50" borderId="28" applyNumberFormat="0" applyFont="0" applyAlignment="0" applyProtection="0"/>
    <xf numFmtId="21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" fontId="6" fillId="0" borderId="0" applyFont="0" applyFill="0" applyBorder="0" applyAlignment="0" applyProtection="0"/>
    <xf numFmtId="0" fontId="83" fillId="0" borderId="0"/>
    <xf numFmtId="0" fontId="84" fillId="44" borderId="29" applyNumberFormat="0" applyAlignment="0" applyProtection="0"/>
    <xf numFmtId="40" fontId="85" fillId="23" borderId="0">
      <alignment horizontal="right"/>
    </xf>
    <xf numFmtId="0" fontId="24" fillId="51" borderId="0" applyBorder="0">
      <alignment horizontal="center"/>
    </xf>
    <xf numFmtId="0" fontId="45" fillId="51" borderId="0" applyBorder="0"/>
    <xf numFmtId="0" fontId="86" fillId="51" borderId="0" applyBorder="0">
      <alignment horizontal="centerContinuous"/>
    </xf>
    <xf numFmtId="0" fontId="86" fillId="51" borderId="0" applyBorder="0">
      <alignment horizontal="centerContinuous"/>
    </xf>
    <xf numFmtId="0" fontId="87" fillId="0" borderId="0" applyNumberFormat="0" applyFill="0" applyBorder="0" applyAlignment="0" applyProtection="0"/>
    <xf numFmtId="0" fontId="88" fillId="52" borderId="13" applyNumberFormat="0" applyFont="0" applyBorder="0" applyAlignment="0" applyProtection="0">
      <alignment horizontal="left"/>
    </xf>
    <xf numFmtId="215" fontId="6" fillId="0" borderId="0"/>
    <xf numFmtId="14" fontId="54" fillId="0" borderId="0">
      <alignment horizontal="center" wrapText="1"/>
      <protection locked="0"/>
    </xf>
    <xf numFmtId="216" fontId="6" fillId="0" borderId="0" applyFont="0" applyFill="0" applyBorder="0" applyAlignment="0" applyProtection="0"/>
    <xf numFmtId="215" fontId="6" fillId="0" borderId="0" applyFont="0" applyFill="0" applyBorder="0" applyAlignment="0"/>
    <xf numFmtId="217" fontId="6" fillId="0" borderId="0" applyFont="0" applyFill="0" applyBorder="0" applyAlignment="0" applyProtection="0"/>
    <xf numFmtId="205" fontId="6" fillId="0" borderId="0" applyFont="0" applyFill="0" applyBorder="0" applyAlignment="0"/>
    <xf numFmtId="10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9" fillId="0" borderId="14" applyNumberFormat="0" applyBorder="0"/>
    <xf numFmtId="218" fontId="6" fillId="0" borderId="0" applyFont="0" applyFill="0" applyBorder="0" applyAlignment="0" applyProtection="0"/>
    <xf numFmtId="198" fontId="34" fillId="0" borderId="0" applyFill="0" applyBorder="0" applyAlignment="0"/>
    <xf numFmtId="176" fontId="6" fillId="0" borderId="0" applyFill="0" applyBorder="0" applyAlignment="0"/>
    <xf numFmtId="179" fontId="6" fillId="0" borderId="0" applyFill="0" applyBorder="0" applyAlignment="0"/>
    <xf numFmtId="180" fontId="6" fillId="0" borderId="0" applyFill="0" applyBorder="0" applyAlignment="0"/>
    <xf numFmtId="176" fontId="6" fillId="0" borderId="0" applyFill="0" applyBorder="0" applyAlignment="0"/>
    <xf numFmtId="0" fontId="89" fillId="0" borderId="30" applyNumberFormat="0" applyBorder="0" applyAlignment="0"/>
    <xf numFmtId="9" fontId="6" fillId="0" borderId="0" applyFont="0" applyFill="0" applyBorder="0" applyAlignment="0" applyProtection="0"/>
    <xf numFmtId="206" fontId="90" fillId="0" borderId="0" applyNumberFormat="0" applyFill="0" applyBorder="0" applyAlignment="0" applyProtection="0">
      <alignment horizontal="left"/>
    </xf>
    <xf numFmtId="0" fontId="91" fillId="53" borderId="0" applyNumberFormat="0" applyFont="0" applyBorder="0" applyAlignment="0">
      <alignment horizontal="center"/>
    </xf>
    <xf numFmtId="0" fontId="51" fillId="0" borderId="0"/>
    <xf numFmtId="219" fontId="92" fillId="0" borderId="0" applyNumberFormat="0" applyFill="0" applyBorder="0" applyAlignment="0" applyProtection="0">
      <alignment horizontal="left"/>
    </xf>
    <xf numFmtId="4" fontId="45" fillId="54" borderId="31" applyNumberFormat="0" applyProtection="0">
      <alignment horizontal="right" vertical="justify"/>
    </xf>
    <xf numFmtId="0" fontId="93" fillId="0" borderId="32"/>
    <xf numFmtId="0" fontId="94" fillId="0" borderId="0"/>
    <xf numFmtId="0" fontId="91" fillId="1" borderId="10" applyNumberFormat="0" applyFont="0" applyAlignment="0">
      <alignment horizontal="center"/>
    </xf>
    <xf numFmtId="0" fontId="95" fillId="0" borderId="0" applyNumberFormat="0" applyFill="0" applyBorder="0" applyAlignment="0">
      <alignment horizontal="center"/>
    </xf>
    <xf numFmtId="0" fontId="49" fillId="0" borderId="0"/>
    <xf numFmtId="206" fontId="27" fillId="22" borderId="0" applyNumberFormat="0" applyFont="0" applyBorder="0" applyAlignment="0">
      <protection hidden="1"/>
    </xf>
    <xf numFmtId="0" fontId="96" fillId="0" borderId="0"/>
    <xf numFmtId="0" fontId="5" fillId="0" borderId="0"/>
    <xf numFmtId="0" fontId="6" fillId="0" borderId="0"/>
    <xf numFmtId="0" fontId="49" fillId="0" borderId="0"/>
    <xf numFmtId="37" fontId="6" fillId="0" borderId="0"/>
    <xf numFmtId="37" fontId="51" fillId="0" borderId="0"/>
    <xf numFmtId="39" fontId="97" fillId="0" borderId="0"/>
    <xf numFmtId="0" fontId="96" fillId="0" borderId="0"/>
    <xf numFmtId="0" fontId="5" fillId="0" borderId="0"/>
    <xf numFmtId="37" fontId="6" fillId="0" borderId="0"/>
    <xf numFmtId="0" fontId="6" fillId="0" borderId="0"/>
    <xf numFmtId="0" fontId="5" fillId="0" borderId="0"/>
    <xf numFmtId="39" fontId="97" fillId="0" borderId="0"/>
    <xf numFmtId="37" fontId="51" fillId="0" borderId="0"/>
    <xf numFmtId="0" fontId="96" fillId="0" borderId="0"/>
    <xf numFmtId="0" fontId="6" fillId="0" borderId="0"/>
    <xf numFmtId="0" fontId="49" fillId="0" borderId="0"/>
    <xf numFmtId="37" fontId="6" fillId="0" borderId="0"/>
    <xf numFmtId="0" fontId="96" fillId="0" borderId="0"/>
    <xf numFmtId="0" fontId="5" fillId="0" borderId="0"/>
    <xf numFmtId="37" fontId="51" fillId="0" borderId="0"/>
    <xf numFmtId="0" fontId="49" fillId="0" borderId="0" applyFont="0" applyFill="0" applyBorder="0" applyAlignment="0" applyProtection="0"/>
    <xf numFmtId="39" fontId="97" fillId="0" borderId="0"/>
    <xf numFmtId="37" fontId="51" fillId="0" borderId="0"/>
    <xf numFmtId="0" fontId="96" fillId="0" borderId="0"/>
    <xf numFmtId="39" fontId="97" fillId="0" borderId="0"/>
    <xf numFmtId="0" fontId="5" fillId="0" borderId="0"/>
    <xf numFmtId="0" fontId="49" fillId="0" borderId="0"/>
    <xf numFmtId="37" fontId="6" fillId="0" borderId="0"/>
    <xf numFmtId="0" fontId="49" fillId="0" borderId="0"/>
    <xf numFmtId="37" fontId="6" fillId="0" borderId="0"/>
    <xf numFmtId="37" fontId="51" fillId="0" borderId="0"/>
    <xf numFmtId="0" fontId="6" fillId="0" borderId="0"/>
    <xf numFmtId="39" fontId="97" fillId="0" borderId="0"/>
    <xf numFmtId="0" fontId="96" fillId="0" borderId="0"/>
    <xf numFmtId="0" fontId="5" fillId="0" borderId="0"/>
    <xf numFmtId="0" fontId="6" fillId="0" borderId="0"/>
    <xf numFmtId="0" fontId="6" fillId="0" borderId="0"/>
    <xf numFmtId="0" fontId="96" fillId="0" borderId="0"/>
    <xf numFmtId="0" fontId="49" fillId="0" borderId="0"/>
    <xf numFmtId="39" fontId="97" fillId="0" borderId="0"/>
    <xf numFmtId="37" fontId="51" fillId="0" borderId="0"/>
    <xf numFmtId="37" fontId="6" fillId="0" borderId="0"/>
    <xf numFmtId="0" fontId="6" fillId="0" borderId="0"/>
    <xf numFmtId="0" fontId="5" fillId="0" borderId="0"/>
    <xf numFmtId="0" fontId="5" fillId="0" borderId="0"/>
    <xf numFmtId="0" fontId="96" fillId="0" borderId="0"/>
    <xf numFmtId="0" fontId="6" fillId="0" borderId="0"/>
    <xf numFmtId="0" fontId="49" fillId="0" borderId="0"/>
    <xf numFmtId="37" fontId="6" fillId="0" borderId="0"/>
    <xf numFmtId="37" fontId="51" fillId="0" borderId="0"/>
    <xf numFmtId="39" fontId="97" fillId="0" borderId="0"/>
    <xf numFmtId="0" fontId="49" fillId="0" borderId="0"/>
    <xf numFmtId="37" fontId="6" fillId="0" borderId="0"/>
    <xf numFmtId="37" fontId="51" fillId="0" borderId="0"/>
    <xf numFmtId="39" fontId="97" fillId="0" borderId="0"/>
    <xf numFmtId="0" fontId="37" fillId="0" borderId="33"/>
    <xf numFmtId="0" fontId="98" fillId="0" borderId="34" applyNumberFormat="0" applyFill="0" applyBorder="0" applyAlignment="0" applyProtection="0">
      <alignment horizontal="left"/>
    </xf>
    <xf numFmtId="40" fontId="99" fillId="0" borderId="0" applyBorder="0">
      <alignment horizontal="right"/>
    </xf>
    <xf numFmtId="220" fontId="6" fillId="0" borderId="0" applyFont="0" applyFill="0" applyBorder="0" applyAlignment="0" applyProtection="0"/>
    <xf numFmtId="221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3" fontId="6" fillId="0" borderId="2" applyNumberFormat="0" applyFont="0" applyFill="0" applyAlignment="0" applyProtection="0">
      <alignment vertical="center"/>
    </xf>
    <xf numFmtId="0" fontId="51" fillId="0" borderId="22"/>
    <xf numFmtId="15" fontId="52" fillId="0" borderId="2" applyBorder="0">
      <alignment horizontal="center"/>
    </xf>
    <xf numFmtId="37" fontId="100" fillId="0" borderId="0"/>
    <xf numFmtId="0" fontId="27" fillId="0" borderId="0">
      <alignment horizontal="justify" vertical="justify"/>
    </xf>
    <xf numFmtId="206" fontId="6" fillId="3" borderId="0" applyNumberFormat="0" applyFont="0" applyBorder="0" applyAlignment="0" applyProtection="0"/>
    <xf numFmtId="49" fontId="45" fillId="0" borderId="0" applyFill="0" applyBorder="0" applyAlignment="0"/>
    <xf numFmtId="198" fontId="34" fillId="0" borderId="0" applyFill="0" applyBorder="0" applyAlignment="0"/>
    <xf numFmtId="223" fontId="6" fillId="0" borderId="0" applyFill="0" applyBorder="0" applyAlignment="0"/>
    <xf numFmtId="224" fontId="6" fillId="0" borderId="0" applyFill="0" applyBorder="0" applyAlignment="0" applyProtection="0">
      <alignment horizontal="right"/>
    </xf>
    <xf numFmtId="0" fontId="38" fillId="0" borderId="0" applyFill="0" applyBorder="0" applyProtection="0">
      <alignment horizontal="left" vertical="top"/>
    </xf>
    <xf numFmtId="0" fontId="101" fillId="55" borderId="0"/>
    <xf numFmtId="0" fontId="102" fillId="0" borderId="0" applyNumberFormat="0" applyFill="0" applyBorder="0" applyAlignment="0" applyProtection="0"/>
    <xf numFmtId="0" fontId="103" fillId="0" borderId="13" applyNumberFormat="0" applyFill="0" applyBorder="0" applyAlignment="0" applyProtection="0">
      <alignment horizontal="left"/>
    </xf>
    <xf numFmtId="0" fontId="24" fillId="0" borderId="35" applyNumberFormat="0" applyFill="0" applyAlignment="0" applyProtection="0"/>
    <xf numFmtId="0" fontId="78" fillId="0" borderId="36"/>
    <xf numFmtId="0" fontId="78" fillId="0" borderId="22"/>
    <xf numFmtId="4" fontId="34" fillId="0" borderId="0" applyFont="0" applyFill="0" applyBorder="0" applyAlignment="0" applyProtection="0"/>
    <xf numFmtId="225" fontId="6" fillId="0" borderId="0" applyFont="0" applyFill="0" applyBorder="0" applyAlignment="0" applyProtection="0"/>
    <xf numFmtId="8" fontId="34" fillId="0" borderId="0" applyFont="0" applyFill="0" applyBorder="0" applyAlignment="0" applyProtection="0"/>
    <xf numFmtId="14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51" fillId="0" borderId="37"/>
    <xf numFmtId="206" fontId="104" fillId="0" borderId="0" applyNumberFormat="0" applyFill="0" applyBorder="0" applyAlignment="0" applyProtection="0"/>
    <xf numFmtId="1" fontId="6" fillId="0" borderId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9" fillId="0" borderId="0"/>
    <xf numFmtId="0" fontId="6" fillId="0" borderId="0"/>
    <xf numFmtId="0" fontId="105" fillId="0" borderId="0"/>
    <xf numFmtId="0" fontId="106" fillId="0" borderId="0"/>
    <xf numFmtId="9" fontId="6" fillId="0" borderId="0" applyFont="0" applyFill="0" applyBorder="0" applyProtection="0"/>
    <xf numFmtId="0" fontId="6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5" fillId="0" borderId="0"/>
    <xf numFmtId="9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4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9" fontId="42" fillId="0" borderId="39">
      <alignment horizontal="left" wrapText="1"/>
      <protection locked="0"/>
    </xf>
    <xf numFmtId="0" fontId="56" fillId="44" borderId="40" applyNumberFormat="0" applyAlignment="0" applyProtection="0"/>
    <xf numFmtId="0" fontId="51" fillId="0" borderId="41"/>
    <xf numFmtId="0" fontId="36" fillId="31" borderId="40" applyNumberFormat="0" applyAlignment="0" applyProtection="0"/>
    <xf numFmtId="0" fontId="78" fillId="48" borderId="41"/>
    <xf numFmtId="0" fontId="6" fillId="50" borderId="42" applyNumberFormat="0" applyFont="0" applyAlignment="0" applyProtection="0"/>
    <xf numFmtId="0" fontId="84" fillId="44" borderId="43" applyNumberFormat="0" applyAlignment="0" applyProtection="0"/>
    <xf numFmtId="0" fontId="88" fillId="52" borderId="38" applyNumberFormat="0" applyFont="0" applyBorder="0" applyAlignment="0" applyProtection="0">
      <alignment horizontal="left"/>
    </xf>
    <xf numFmtId="4" fontId="45" fillId="54" borderId="44" applyNumberFormat="0" applyProtection="0">
      <alignment horizontal="right" vertical="justify"/>
    </xf>
    <xf numFmtId="0" fontId="51" fillId="0" borderId="41"/>
    <xf numFmtId="0" fontId="103" fillId="0" borderId="38" applyNumberFormat="0" applyFill="0" applyBorder="0" applyAlignment="0" applyProtection="0">
      <alignment horizontal="left"/>
    </xf>
    <xf numFmtId="0" fontId="24" fillId="0" borderId="45" applyNumberFormat="0" applyFill="0" applyAlignment="0" applyProtection="0"/>
    <xf numFmtId="0" fontId="78" fillId="0" borderId="41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6" fillId="0" borderId="0"/>
    <xf numFmtId="0" fontId="3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3" fillId="0" borderId="0"/>
    <xf numFmtId="3" fontId="6" fillId="0" borderId="94" applyNumberFormat="0" applyFont="0" applyFill="0" applyAlignment="0" applyProtection="0">
      <alignment vertical="center"/>
    </xf>
    <xf numFmtId="0" fontId="51" fillId="0" borderId="99"/>
    <xf numFmtId="15" fontId="52" fillId="0" borderId="94" applyBorder="0">
      <alignment horizontal="center"/>
    </xf>
    <xf numFmtId="0" fontId="103" fillId="0" borderId="96" applyNumberFormat="0" applyFill="0" applyBorder="0" applyAlignment="0" applyProtection="0">
      <alignment horizontal="left"/>
    </xf>
    <xf numFmtId="0" fontId="24" fillId="0" borderId="104" applyNumberFormat="0" applyFill="0" applyAlignment="0" applyProtection="0"/>
    <xf numFmtId="0" fontId="78" fillId="0" borderId="99"/>
    <xf numFmtId="0" fontId="56" fillId="44" borderId="79" applyNumberFormat="0" applyAlignment="0" applyProtection="0"/>
    <xf numFmtId="4" fontId="45" fillId="54" borderId="83" applyNumberFormat="0" applyProtection="0">
      <alignment horizontal="right" vertical="justify"/>
    </xf>
    <xf numFmtId="0" fontId="84" fillId="44" borderId="101" applyNumberFormat="0" applyAlignment="0" applyProtection="0"/>
    <xf numFmtId="0" fontId="91" fillId="1" borderId="76" applyNumberFormat="0" applyFont="0" applyAlignment="0">
      <alignment horizontal="center"/>
    </xf>
    <xf numFmtId="0" fontId="78" fillId="48" borderId="99"/>
    <xf numFmtId="0" fontId="40" fillId="0" borderId="56">
      <alignment horizontal="left" vertical="center" wrapText="1"/>
      <protection locked="0"/>
    </xf>
    <xf numFmtId="0" fontId="40" fillId="0" borderId="56">
      <alignment horizontal="center" vertical="center" wrapText="1"/>
      <protection locked="0"/>
    </xf>
    <xf numFmtId="3" fontId="40" fillId="0" borderId="56">
      <alignment horizontal="right" vertical="center" wrapText="1"/>
      <protection locked="0"/>
    </xf>
    <xf numFmtId="3" fontId="40" fillId="0" borderId="56">
      <alignment horizontal="right" vertical="center" wrapText="1"/>
    </xf>
    <xf numFmtId="0" fontId="88" fillId="52" borderId="77" applyNumberFormat="0" applyFont="0" applyBorder="0" applyAlignment="0" applyProtection="0">
      <alignment horizontal="left"/>
    </xf>
    <xf numFmtId="49" fontId="42" fillId="0" borderId="60">
      <alignment horizontal="left" wrapText="1"/>
      <protection locked="0"/>
    </xf>
    <xf numFmtId="3" fontId="37" fillId="0" borderId="56">
      <alignment horizontal="center" vertical="center"/>
    </xf>
    <xf numFmtId="43" fontId="1" fillId="0" borderId="0" applyFont="0" applyFill="0" applyBorder="0" applyAlignment="0" applyProtection="0"/>
    <xf numFmtId="0" fontId="78" fillId="0" borderId="80"/>
    <xf numFmtId="0" fontId="24" fillId="0" borderId="85" applyNumberFormat="0" applyFill="0" applyAlignment="0" applyProtection="0"/>
    <xf numFmtId="0" fontId="103" fillId="0" borderId="77" applyNumberFormat="0" applyFill="0" applyBorder="0" applyAlignment="0" applyProtection="0">
      <alignment horizontal="left"/>
    </xf>
    <xf numFmtId="0" fontId="51" fillId="0" borderId="80"/>
    <xf numFmtId="3" fontId="6" fillId="0" borderId="56" applyNumberFormat="0" applyFont="0" applyFill="0" applyAlignment="0" applyProtection="0">
      <alignment vertical="center"/>
    </xf>
    <xf numFmtId="0" fontId="56" fillId="44" borderId="61" applyNumberFormat="0" applyAlignment="0" applyProtection="0"/>
    <xf numFmtId="0" fontId="93" fillId="0" borderId="84"/>
    <xf numFmtId="49" fontId="42" fillId="0" borderId="97">
      <alignment horizontal="left" wrapText="1"/>
      <protection locked="0"/>
    </xf>
    <xf numFmtId="3" fontId="37" fillId="0" borderId="94">
      <alignment horizontal="center" vertical="center"/>
    </xf>
    <xf numFmtId="0" fontId="84" fillId="44" borderId="82" applyNumberFormat="0" applyAlignment="0" applyProtection="0"/>
    <xf numFmtId="0" fontId="6" fillId="50" borderId="81" applyNumberFormat="0" applyFont="0" applyAlignment="0" applyProtection="0"/>
    <xf numFmtId="8" fontId="33" fillId="0" borderId="56"/>
    <xf numFmtId="0" fontId="51" fillId="0" borderId="62"/>
    <xf numFmtId="0" fontId="36" fillId="31" borderId="79" applyNumberFormat="0" applyAlignment="0" applyProtection="0"/>
    <xf numFmtId="0" fontId="27" fillId="23" borderId="56"/>
    <xf numFmtId="8" fontId="33" fillId="0" borderId="94"/>
    <xf numFmtId="0" fontId="51" fillId="0" borderId="99"/>
    <xf numFmtId="0" fontId="27" fillId="23" borderId="94"/>
    <xf numFmtId="10" fontId="27" fillId="25" borderId="56" applyNumberFormat="0" applyBorder="0" applyAlignment="0" applyProtection="0"/>
    <xf numFmtId="0" fontId="36" fillId="31" borderId="61" applyNumberFormat="0" applyAlignment="0" applyProtection="0"/>
    <xf numFmtId="0" fontId="51" fillId="0" borderId="80"/>
    <xf numFmtId="0" fontId="78" fillId="48" borderId="62"/>
    <xf numFmtId="10" fontId="27" fillId="25" borderId="94" applyNumberFormat="0" applyBorder="0" applyAlignment="0" applyProtection="0"/>
    <xf numFmtId="0" fontId="36" fillId="31" borderId="98" applyNumberFormat="0" applyAlignment="0" applyProtection="0"/>
    <xf numFmtId="0" fontId="6" fillId="50" borderId="100" applyNumberFormat="0" applyFont="0" applyAlignment="0" applyProtection="0"/>
    <xf numFmtId="0" fontId="6" fillId="50" borderId="63" applyNumberFormat="0" applyFont="0" applyAlignment="0" applyProtection="0"/>
    <xf numFmtId="0" fontId="84" fillId="44" borderId="64" applyNumberFormat="0" applyAlignment="0" applyProtection="0"/>
    <xf numFmtId="4" fontId="45" fillId="54" borderId="102" applyNumberFormat="0" applyProtection="0">
      <alignment horizontal="right" vertical="justify"/>
    </xf>
    <xf numFmtId="0" fontId="93" fillId="0" borderId="103"/>
    <xf numFmtId="0" fontId="91" fillId="1" borderId="95" applyNumberFormat="0" applyFont="0" applyAlignment="0">
      <alignment horizontal="center"/>
    </xf>
    <xf numFmtId="0" fontId="88" fillId="52" borderId="59" applyNumberFormat="0" applyFont="0" applyBorder="0" applyAlignment="0" applyProtection="0">
      <alignment horizontal="left"/>
    </xf>
    <xf numFmtId="4" fontId="45" fillId="54" borderId="65" applyNumberFormat="0" applyProtection="0">
      <alignment horizontal="right" vertical="justify"/>
    </xf>
    <xf numFmtId="0" fontId="93" fillId="0" borderId="66"/>
    <xf numFmtId="0" fontId="91" fillId="1" borderId="58" applyNumberFormat="0" applyFont="0" applyAlignment="0">
      <alignment horizontal="center"/>
    </xf>
    <xf numFmtId="49" fontId="42" fillId="0" borderId="78">
      <alignment horizontal="left" wrapText="1"/>
      <protection locked="0"/>
    </xf>
    <xf numFmtId="0" fontId="88" fillId="52" borderId="96" applyNumberFormat="0" applyFont="0" applyBorder="0" applyAlignment="0" applyProtection="0">
      <alignment horizontal="left"/>
    </xf>
    <xf numFmtId="3" fontId="6" fillId="0" borderId="56" applyNumberFormat="0" applyFont="0" applyFill="0" applyAlignment="0" applyProtection="0">
      <alignment vertical="center"/>
    </xf>
    <xf numFmtId="0" fontId="51" fillId="0" borderId="62"/>
    <xf numFmtId="15" fontId="52" fillId="0" borderId="56" applyBorder="0">
      <alignment horizontal="center"/>
    </xf>
    <xf numFmtId="0" fontId="103" fillId="0" borderId="59" applyNumberFormat="0" applyFill="0" applyBorder="0" applyAlignment="0" applyProtection="0">
      <alignment horizontal="left"/>
    </xf>
    <xf numFmtId="0" fontId="24" fillId="0" borderId="67" applyNumberFormat="0" applyFill="0" applyAlignment="0" applyProtection="0"/>
    <xf numFmtId="0" fontId="78" fillId="0" borderId="62"/>
    <xf numFmtId="0" fontId="40" fillId="0" borderId="94">
      <alignment horizontal="left" vertical="center" wrapText="1"/>
      <protection locked="0"/>
    </xf>
    <xf numFmtId="0" fontId="40" fillId="0" borderId="94">
      <alignment horizontal="center" vertical="center" wrapText="1"/>
      <protection locked="0"/>
    </xf>
    <xf numFmtId="3" fontId="40" fillId="0" borderId="94">
      <alignment horizontal="right" vertical="center" wrapText="1"/>
      <protection locked="0"/>
    </xf>
    <xf numFmtId="3" fontId="40" fillId="0" borderId="94">
      <alignment horizontal="right" vertical="center" wrapText="1"/>
    </xf>
    <xf numFmtId="0" fontId="56" fillId="44" borderId="98" applyNumberFormat="0" applyAlignment="0" applyProtection="0"/>
    <xf numFmtId="0" fontId="78" fillId="48" borderId="80"/>
    <xf numFmtId="0" fontId="6" fillId="0" borderId="0"/>
    <xf numFmtId="49" fontId="42" fillId="0" borderId="69">
      <alignment horizontal="left" wrapText="1"/>
      <protection locked="0"/>
    </xf>
    <xf numFmtId="0" fontId="56" fillId="44" borderId="70" applyNumberFormat="0" applyAlignment="0" applyProtection="0"/>
    <xf numFmtId="0" fontId="51" fillId="0" borderId="71"/>
    <xf numFmtId="0" fontId="36" fillId="31" borderId="70" applyNumberFormat="0" applyAlignment="0" applyProtection="0"/>
    <xf numFmtId="0" fontId="78" fillId="48" borderId="71"/>
    <xf numFmtId="0" fontId="6" fillId="50" borderId="72" applyNumberFormat="0" applyFont="0" applyAlignment="0" applyProtection="0"/>
    <xf numFmtId="0" fontId="84" fillId="44" borderId="73" applyNumberFormat="0" applyAlignment="0" applyProtection="0"/>
    <xf numFmtId="0" fontId="88" fillId="52" borderId="68" applyNumberFormat="0" applyFont="0" applyBorder="0" applyAlignment="0" applyProtection="0">
      <alignment horizontal="left"/>
    </xf>
    <xf numFmtId="4" fontId="45" fillId="54" borderId="74" applyNumberFormat="0" applyProtection="0">
      <alignment horizontal="right" vertical="justify"/>
    </xf>
    <xf numFmtId="0" fontId="51" fillId="0" borderId="71"/>
    <xf numFmtId="0" fontId="103" fillId="0" borderId="68" applyNumberFormat="0" applyFill="0" applyBorder="0" applyAlignment="0" applyProtection="0">
      <alignment horizontal="left"/>
    </xf>
    <xf numFmtId="0" fontId="24" fillId="0" borderId="75" applyNumberFormat="0" applyFill="0" applyAlignment="0" applyProtection="0"/>
    <xf numFmtId="0" fontId="78" fillId="0" borderId="71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9" fontId="42" fillId="0" borderId="87">
      <alignment horizontal="left" wrapText="1"/>
      <protection locked="0"/>
    </xf>
    <xf numFmtId="0" fontId="56" fillId="44" borderId="88" applyNumberFormat="0" applyAlignment="0" applyProtection="0"/>
    <xf numFmtId="0" fontId="51" fillId="0" borderId="89"/>
    <xf numFmtId="0" fontId="36" fillId="31" borderId="88" applyNumberFormat="0" applyAlignment="0" applyProtection="0"/>
    <xf numFmtId="0" fontId="78" fillId="48" borderId="89"/>
    <xf numFmtId="0" fontId="6" fillId="50" borderId="90" applyNumberFormat="0" applyFont="0" applyAlignment="0" applyProtection="0"/>
    <xf numFmtId="0" fontId="84" fillId="44" borderId="91" applyNumberFormat="0" applyAlignment="0" applyProtection="0"/>
    <xf numFmtId="0" fontId="88" fillId="52" borderId="86" applyNumberFormat="0" applyFont="0" applyBorder="0" applyAlignment="0" applyProtection="0">
      <alignment horizontal="left"/>
    </xf>
    <xf numFmtId="4" fontId="45" fillId="54" borderId="92" applyNumberFormat="0" applyProtection="0">
      <alignment horizontal="right" vertical="justify"/>
    </xf>
    <xf numFmtId="0" fontId="51" fillId="0" borderId="89"/>
    <xf numFmtId="0" fontId="103" fillId="0" borderId="86" applyNumberFormat="0" applyFill="0" applyBorder="0" applyAlignment="0" applyProtection="0">
      <alignment horizontal="left"/>
    </xf>
    <xf numFmtId="0" fontId="24" fillId="0" borderId="93" applyNumberFormat="0" applyFill="0" applyAlignment="0" applyProtection="0"/>
    <xf numFmtId="0" fontId="78" fillId="0" borderId="89"/>
    <xf numFmtId="49" fontId="42" fillId="0" borderId="106">
      <alignment horizontal="left" wrapText="1"/>
      <protection locked="0"/>
    </xf>
    <xf numFmtId="0" fontId="56" fillId="44" borderId="107" applyNumberFormat="0" applyAlignment="0" applyProtection="0"/>
    <xf numFmtId="0" fontId="51" fillId="0" borderId="108"/>
    <xf numFmtId="0" fontId="36" fillId="31" borderId="107" applyNumberFormat="0" applyAlignment="0" applyProtection="0"/>
    <xf numFmtId="0" fontId="78" fillId="48" borderId="108"/>
    <xf numFmtId="0" fontId="6" fillId="50" borderId="109" applyNumberFormat="0" applyFont="0" applyAlignment="0" applyProtection="0"/>
    <xf numFmtId="0" fontId="84" fillId="44" borderId="110" applyNumberFormat="0" applyAlignment="0" applyProtection="0"/>
    <xf numFmtId="0" fontId="88" fillId="52" borderId="105" applyNumberFormat="0" applyFont="0" applyBorder="0" applyAlignment="0" applyProtection="0">
      <alignment horizontal="left"/>
    </xf>
    <xf numFmtId="4" fontId="45" fillId="54" borderId="111" applyNumberFormat="0" applyProtection="0">
      <alignment horizontal="right" vertical="justify"/>
    </xf>
    <xf numFmtId="0" fontId="51" fillId="0" borderId="108"/>
    <xf numFmtId="0" fontId="103" fillId="0" borderId="105" applyNumberFormat="0" applyFill="0" applyBorder="0" applyAlignment="0" applyProtection="0">
      <alignment horizontal="left"/>
    </xf>
    <xf numFmtId="0" fontId="24" fillId="0" borderId="112" applyNumberFormat="0" applyFill="0" applyAlignment="0" applyProtection="0"/>
    <xf numFmtId="0" fontId="78" fillId="0" borderId="108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3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24" borderId="0"/>
    <xf numFmtId="173" fontId="3" fillId="25" borderId="18"/>
    <xf numFmtId="173" fontId="3" fillId="25" borderId="18"/>
    <xf numFmtId="173" fontId="3" fillId="25" borderId="18"/>
    <xf numFmtId="173" fontId="3" fillId="25" borderId="18"/>
    <xf numFmtId="173" fontId="3" fillId="25" borderId="18"/>
    <xf numFmtId="173" fontId="3" fillId="25" borderId="18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0" fontId="3" fillId="24" borderId="0"/>
    <xf numFmtId="0" fontId="3" fillId="24" borderId="0"/>
    <xf numFmtId="0" fontId="3" fillId="24" borderId="0"/>
    <xf numFmtId="176" fontId="3" fillId="0" borderId="0" applyFill="0" applyBorder="0" applyAlignment="0"/>
    <xf numFmtId="171" fontId="3" fillId="0" borderId="0" applyFill="0" applyBorder="0" applyAlignment="0"/>
    <xf numFmtId="177" fontId="3" fillId="0" borderId="0" applyFill="0" applyBorder="0" applyAlignment="0"/>
    <xf numFmtId="178" fontId="3" fillId="0" borderId="0" applyFill="0" applyBorder="0" applyAlignment="0"/>
    <xf numFmtId="179" fontId="3" fillId="0" borderId="0" applyFill="0" applyBorder="0" applyAlignment="0"/>
    <xf numFmtId="180" fontId="3" fillId="0" borderId="0" applyFill="0" applyBorder="0" applyAlignment="0"/>
    <xf numFmtId="176" fontId="3" fillId="0" borderId="0" applyFill="0" applyBorder="0" applyAlignment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86" fontId="3" fillId="0" borderId="0" applyFont="0" applyFill="0" applyBorder="0" applyAlignment="0"/>
    <xf numFmtId="8" fontId="3" fillId="0" borderId="0" applyFont="0" applyFill="0" applyBorder="0" applyAlignment="0"/>
    <xf numFmtId="187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88" fontId="3" fillId="25" borderId="0" applyFont="0" applyFill="0" applyBorder="0" applyAlignment="0" applyProtection="0"/>
    <xf numFmtId="188" fontId="3" fillId="25" borderId="3" applyFont="0" applyFill="0" applyBorder="0" applyAlignment="0" applyProtection="0"/>
    <xf numFmtId="176" fontId="3" fillId="0" borderId="0" applyFill="0" applyBorder="0" applyAlignment="0"/>
    <xf numFmtId="179" fontId="3" fillId="0" borderId="0" applyFill="0" applyBorder="0" applyAlignment="0"/>
    <xf numFmtId="180" fontId="3" fillId="0" borderId="0" applyFill="0" applyBorder="0" applyAlignment="0"/>
    <xf numFmtId="176" fontId="3" fillId="0" borderId="0" applyFill="0" applyBorder="0" applyAlignment="0"/>
    <xf numFmtId="200" fontId="3" fillId="25" borderId="0" applyFont="0" applyFill="0" applyBorder="0" applyAlignment="0"/>
    <xf numFmtId="200" fontId="3" fillId="25" borderId="0" applyFont="0" applyBorder="0" applyAlignment="0">
      <protection locked="0"/>
    </xf>
    <xf numFmtId="205" fontId="3" fillId="25" borderId="0" applyFont="0" applyBorder="0" applyAlignment="0">
      <protection locked="0"/>
    </xf>
    <xf numFmtId="176" fontId="3" fillId="0" borderId="0" applyFill="0" applyBorder="0" applyAlignment="0"/>
    <xf numFmtId="179" fontId="3" fillId="0" borderId="0" applyFill="0" applyBorder="0" applyAlignment="0"/>
    <xf numFmtId="180" fontId="3" fillId="0" borderId="0" applyFill="0" applyBorder="0" applyAlignment="0"/>
    <xf numFmtId="176" fontId="3" fillId="0" borderId="0" applyFill="0" applyBorder="0" applyAlignment="0"/>
    <xf numFmtId="210" fontId="3" fillId="24" borderId="0" applyFont="0" applyBorder="0" applyAlignment="0" applyProtection="0">
      <alignment horizontal="right"/>
      <protection hidden="1"/>
    </xf>
    <xf numFmtId="206" fontId="3" fillId="0" borderId="0" applyFont="0" applyFill="0" applyBorder="0" applyAlignment="0"/>
    <xf numFmtId="212" fontId="3" fillId="0" borderId="0" applyFill="0" applyBorder="0" applyProtection="0"/>
    <xf numFmtId="0" fontId="3" fillId="0" borderId="0"/>
    <xf numFmtId="0" fontId="3" fillId="0" borderId="0"/>
    <xf numFmtId="0" fontId="3" fillId="0" borderId="0"/>
    <xf numFmtId="0" fontId="3" fillId="0" borderId="0"/>
    <xf numFmtId="213" fontId="3" fillId="0" borderId="0" applyFont="0" applyFill="0" applyBorder="0" applyAlignment="0" applyProtection="0"/>
    <xf numFmtId="0" fontId="3" fillId="50" borderId="90" applyNumberFormat="0" applyFont="0" applyAlignment="0" applyProtection="0"/>
    <xf numFmtId="21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" fontId="3" fillId="0" borderId="0" applyFont="0" applyFill="0" applyBorder="0" applyAlignment="0" applyProtection="0"/>
    <xf numFmtId="215" fontId="3" fillId="0" borderId="0"/>
    <xf numFmtId="216" fontId="3" fillId="0" borderId="0" applyFont="0" applyFill="0" applyBorder="0" applyAlignment="0" applyProtection="0"/>
    <xf numFmtId="215" fontId="3" fillId="0" borderId="0" applyFont="0" applyFill="0" applyBorder="0" applyAlignment="0"/>
    <xf numFmtId="217" fontId="3" fillId="0" borderId="0" applyFont="0" applyFill="0" applyBorder="0" applyAlignment="0" applyProtection="0"/>
    <xf numFmtId="205" fontId="3" fillId="0" borderId="0" applyFont="0" applyFill="0" applyBorder="0" applyAlignment="0"/>
    <xf numFmtId="10" fontId="3" fillId="0" borderId="0" applyFont="0" applyFill="0" applyBorder="0" applyAlignment="0" applyProtection="0"/>
    <xf numFmtId="218" fontId="3" fillId="0" borderId="0" applyFont="0" applyFill="0" applyBorder="0" applyAlignment="0" applyProtection="0"/>
    <xf numFmtId="176" fontId="3" fillId="0" borderId="0" applyFill="0" applyBorder="0" applyAlignment="0"/>
    <xf numFmtId="179" fontId="3" fillId="0" borderId="0" applyFill="0" applyBorder="0" applyAlignment="0"/>
    <xf numFmtId="180" fontId="3" fillId="0" borderId="0" applyFill="0" applyBorder="0" applyAlignment="0"/>
    <xf numFmtId="176" fontId="3" fillId="0" borderId="0" applyFill="0" applyBorder="0" applyAlignment="0"/>
    <xf numFmtId="0" fontId="3" fillId="0" borderId="0"/>
    <xf numFmtId="37" fontId="3" fillId="0" borderId="0"/>
    <xf numFmtId="37" fontId="3" fillId="0" borderId="0"/>
    <xf numFmtId="0" fontId="3" fillId="0" borderId="0"/>
    <xf numFmtId="0" fontId="3" fillId="0" borderId="0"/>
    <xf numFmtId="37" fontId="3" fillId="0" borderId="0"/>
    <xf numFmtId="37" fontId="3" fillId="0" borderId="0"/>
    <xf numFmtId="37" fontId="3" fillId="0" borderId="0"/>
    <xf numFmtId="0" fontId="3" fillId="0" borderId="0"/>
    <xf numFmtId="0" fontId="3" fillId="0" borderId="0"/>
    <xf numFmtId="0" fontId="3" fillId="0" borderId="0"/>
    <xf numFmtId="37" fontId="3" fillId="0" borderId="0"/>
    <xf numFmtId="0" fontId="3" fillId="0" borderId="0"/>
    <xf numFmtId="0" fontId="3" fillId="0" borderId="0"/>
    <xf numFmtId="37" fontId="3" fillId="0" borderId="0"/>
    <xf numFmtId="37" fontId="3" fillId="0" borderId="0"/>
    <xf numFmtId="220" fontId="3" fillId="0" borderId="0" applyFont="0" applyFill="0" applyBorder="0" applyAlignment="0" applyProtection="0"/>
    <xf numFmtId="3" fontId="3" fillId="0" borderId="94" applyNumberFormat="0" applyFont="0" applyFill="0" applyAlignment="0" applyProtection="0">
      <alignment vertical="center"/>
    </xf>
    <xf numFmtId="206" fontId="3" fillId="3" borderId="0" applyNumberFormat="0" applyFont="0" applyBorder="0" applyAlignment="0" applyProtection="0"/>
    <xf numFmtId="223" fontId="3" fillId="0" borderId="0" applyFill="0" applyBorder="0" applyAlignment="0"/>
    <xf numFmtId="224" fontId="3" fillId="0" borderId="0" applyFill="0" applyBorder="0" applyAlignment="0" applyProtection="0">
      <alignment horizontal="right"/>
    </xf>
    <xf numFmtId="1" fontId="3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0" borderId="109" applyNumberFormat="0" applyFont="0" applyAlignment="0" applyProtection="0"/>
    <xf numFmtId="0" fontId="88" fillId="52" borderId="96" applyNumberFormat="0" applyFont="0" applyBorder="0" applyAlignment="0" applyProtection="0">
      <alignment horizontal="left"/>
    </xf>
    <xf numFmtId="0" fontId="103" fillId="0" borderId="96" applyNumberFormat="0" applyFill="0" applyBorder="0" applyAlignment="0" applyProtection="0">
      <alignment horizontal="left"/>
    </xf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3" fontId="3" fillId="0" borderId="151" applyNumberFormat="0" applyFont="0" applyFill="0" applyAlignment="0" applyProtection="0">
      <alignment vertical="center"/>
    </xf>
    <xf numFmtId="0" fontId="51" fillId="0" borderId="144"/>
    <xf numFmtId="15" fontId="52" fillId="0" borderId="151" applyBorder="0">
      <alignment horizontal="center"/>
    </xf>
    <xf numFmtId="0" fontId="103" fillId="0" borderId="141" applyNumberFormat="0" applyFill="0" applyBorder="0" applyAlignment="0" applyProtection="0">
      <alignment horizontal="left"/>
    </xf>
    <xf numFmtId="0" fontId="24" fillId="0" borderId="150" applyNumberFormat="0" applyFill="0" applyAlignment="0" applyProtection="0"/>
    <xf numFmtId="0" fontId="78" fillId="0" borderId="144"/>
    <xf numFmtId="0" fontId="56" fillId="44" borderId="143" applyNumberFormat="0" applyAlignment="0" applyProtection="0"/>
    <xf numFmtId="4" fontId="45" fillId="54" borderId="147" applyNumberFormat="0" applyProtection="0">
      <alignment horizontal="right" vertical="justify"/>
    </xf>
    <xf numFmtId="0" fontId="84" fillId="44" borderId="146" applyNumberFormat="0" applyAlignment="0" applyProtection="0"/>
    <xf numFmtId="0" fontId="91" fillId="1" borderId="140" applyNumberFormat="0" applyFont="0" applyAlignment="0">
      <alignment horizontal="center"/>
    </xf>
    <xf numFmtId="0" fontId="78" fillId="48" borderId="144"/>
    <xf numFmtId="0" fontId="40" fillId="0" borderId="94">
      <alignment horizontal="left" vertical="center" wrapText="1"/>
      <protection locked="0"/>
    </xf>
    <xf numFmtId="0" fontId="40" fillId="0" borderId="94">
      <alignment horizontal="center" vertical="center" wrapText="1"/>
      <protection locked="0"/>
    </xf>
    <xf numFmtId="3" fontId="40" fillId="0" borderId="94">
      <alignment horizontal="right" vertical="center" wrapText="1"/>
      <protection locked="0"/>
    </xf>
    <xf numFmtId="3" fontId="40" fillId="0" borderId="94">
      <alignment horizontal="right" vertical="center" wrapText="1"/>
    </xf>
    <xf numFmtId="0" fontId="88" fillId="52" borderId="141" applyNumberFormat="0" applyFont="0" applyBorder="0" applyAlignment="0" applyProtection="0">
      <alignment horizontal="left"/>
    </xf>
    <xf numFmtId="49" fontId="42" fillId="0" borderId="124">
      <alignment horizontal="left" wrapText="1"/>
      <protection locked="0"/>
    </xf>
    <xf numFmtId="3" fontId="37" fillId="0" borderId="94">
      <alignment horizontal="center" vertical="center"/>
    </xf>
    <xf numFmtId="0" fontId="78" fillId="0" borderId="144"/>
    <xf numFmtId="0" fontId="24" fillId="0" borderId="149" applyNumberFormat="0" applyFill="0" applyAlignment="0" applyProtection="0"/>
    <xf numFmtId="0" fontId="103" fillId="0" borderId="141" applyNumberFormat="0" applyFill="0" applyBorder="0" applyAlignment="0" applyProtection="0">
      <alignment horizontal="left"/>
    </xf>
    <xf numFmtId="0" fontId="51" fillId="0" borderId="144"/>
    <xf numFmtId="3" fontId="3" fillId="0" borderId="94" applyNumberFormat="0" applyFont="0" applyFill="0" applyAlignment="0" applyProtection="0">
      <alignment vertical="center"/>
    </xf>
    <xf numFmtId="0" fontId="56" fillId="44" borderId="125" applyNumberFormat="0" applyAlignment="0" applyProtection="0"/>
    <xf numFmtId="0" fontId="93" fillId="0" borderId="148"/>
    <xf numFmtId="49" fontId="42" fillId="0" borderId="142">
      <alignment horizontal="left" wrapText="1"/>
      <protection locked="0"/>
    </xf>
    <xf numFmtId="3" fontId="37" fillId="0" borderId="151">
      <alignment horizontal="center" vertical="center"/>
    </xf>
    <xf numFmtId="0" fontId="84" fillId="44" borderId="146" applyNumberFormat="0" applyAlignment="0" applyProtection="0"/>
    <xf numFmtId="0" fontId="3" fillId="50" borderId="145" applyNumberFormat="0" applyFont="0" applyAlignment="0" applyProtection="0"/>
    <xf numFmtId="8" fontId="33" fillId="0" borderId="94"/>
    <xf numFmtId="0" fontId="51" fillId="0" borderId="126"/>
    <xf numFmtId="0" fontId="36" fillId="31" borderId="143" applyNumberFormat="0" applyAlignment="0" applyProtection="0"/>
    <xf numFmtId="0" fontId="27" fillId="23" borderId="94"/>
    <xf numFmtId="8" fontId="33" fillId="0" borderId="151"/>
    <xf numFmtId="0" fontId="51" fillId="0" borderId="144"/>
    <xf numFmtId="0" fontId="27" fillId="23" borderId="151"/>
    <xf numFmtId="10" fontId="27" fillId="25" borderId="94" applyNumberFormat="0" applyBorder="0" applyAlignment="0" applyProtection="0"/>
    <xf numFmtId="0" fontId="36" fillId="31" borderId="125" applyNumberFormat="0" applyAlignment="0" applyProtection="0"/>
    <xf numFmtId="0" fontId="51" fillId="0" borderId="144"/>
    <xf numFmtId="0" fontId="78" fillId="48" borderId="126"/>
    <xf numFmtId="10" fontId="27" fillId="25" borderId="151" applyNumberFormat="0" applyBorder="0" applyAlignment="0" applyProtection="0"/>
    <xf numFmtId="0" fontId="36" fillId="31" borderId="143" applyNumberFormat="0" applyAlignment="0" applyProtection="0"/>
    <xf numFmtId="0" fontId="3" fillId="50" borderId="145" applyNumberFormat="0" applyFont="0" applyAlignment="0" applyProtection="0"/>
    <xf numFmtId="0" fontId="3" fillId="50" borderId="127" applyNumberFormat="0" applyFont="0" applyAlignment="0" applyProtection="0"/>
    <xf numFmtId="0" fontId="84" fillId="44" borderId="128" applyNumberFormat="0" applyAlignment="0" applyProtection="0"/>
    <xf numFmtId="4" fontId="45" fillId="54" borderId="147" applyNumberFormat="0" applyProtection="0">
      <alignment horizontal="right" vertical="justify"/>
    </xf>
    <xf numFmtId="0" fontId="93" fillId="0" borderId="148"/>
    <xf numFmtId="0" fontId="91" fillId="1" borderId="140" applyNumberFormat="0" applyFont="0" applyAlignment="0">
      <alignment horizontal="center"/>
    </xf>
    <xf numFmtId="0" fontId="88" fillId="52" borderId="123" applyNumberFormat="0" applyFont="0" applyBorder="0" applyAlignment="0" applyProtection="0">
      <alignment horizontal="left"/>
    </xf>
    <xf numFmtId="4" fontId="45" fillId="54" borderId="129" applyNumberFormat="0" applyProtection="0">
      <alignment horizontal="right" vertical="justify"/>
    </xf>
    <xf numFmtId="0" fontId="93" fillId="0" borderId="130"/>
    <xf numFmtId="0" fontId="91" fillId="1" borderId="122" applyNumberFormat="0" applyFont="0" applyAlignment="0">
      <alignment horizontal="center"/>
    </xf>
    <xf numFmtId="49" fontId="42" fillId="0" borderId="142">
      <alignment horizontal="left" wrapText="1"/>
      <protection locked="0"/>
    </xf>
    <xf numFmtId="0" fontId="88" fillId="52" borderId="141" applyNumberFormat="0" applyFont="0" applyBorder="0" applyAlignment="0" applyProtection="0">
      <alignment horizontal="left"/>
    </xf>
    <xf numFmtId="3" fontId="3" fillId="0" borderId="94" applyNumberFormat="0" applyFont="0" applyFill="0" applyAlignment="0" applyProtection="0">
      <alignment vertical="center"/>
    </xf>
    <xf numFmtId="0" fontId="51" fillId="0" borderId="126"/>
    <xf numFmtId="15" fontId="52" fillId="0" borderId="94" applyBorder="0">
      <alignment horizontal="center"/>
    </xf>
    <xf numFmtId="0" fontId="103" fillId="0" borderId="123" applyNumberFormat="0" applyFill="0" applyBorder="0" applyAlignment="0" applyProtection="0">
      <alignment horizontal="left"/>
    </xf>
    <xf numFmtId="0" fontId="24" fillId="0" borderId="131" applyNumberFormat="0" applyFill="0" applyAlignment="0" applyProtection="0"/>
    <xf numFmtId="0" fontId="78" fillId="0" borderId="126"/>
    <xf numFmtId="0" fontId="40" fillId="0" borderId="151">
      <alignment horizontal="left" vertical="center" wrapText="1"/>
      <protection locked="0"/>
    </xf>
    <xf numFmtId="0" fontId="40" fillId="0" borderId="151">
      <alignment horizontal="center" vertical="center" wrapText="1"/>
      <protection locked="0"/>
    </xf>
    <xf numFmtId="3" fontId="40" fillId="0" borderId="151">
      <alignment horizontal="right" vertical="center" wrapText="1"/>
      <protection locked="0"/>
    </xf>
    <xf numFmtId="3" fontId="40" fillId="0" borderId="151">
      <alignment horizontal="right" vertical="center" wrapText="1"/>
    </xf>
    <xf numFmtId="0" fontId="56" fillId="44" borderId="143" applyNumberFormat="0" applyAlignment="0" applyProtection="0"/>
    <xf numFmtId="0" fontId="78" fillId="48" borderId="144"/>
    <xf numFmtId="0" fontId="3" fillId="0" borderId="0"/>
    <xf numFmtId="49" fontId="42" fillId="0" borderId="133">
      <alignment horizontal="left" wrapText="1"/>
      <protection locked="0"/>
    </xf>
    <xf numFmtId="0" fontId="56" fillId="44" borderId="134" applyNumberFormat="0" applyAlignment="0" applyProtection="0"/>
    <xf numFmtId="0" fontId="51" fillId="0" borderId="135"/>
    <xf numFmtId="0" fontId="36" fillId="31" borderId="134" applyNumberFormat="0" applyAlignment="0" applyProtection="0"/>
    <xf numFmtId="0" fontId="78" fillId="48" borderId="135"/>
    <xf numFmtId="0" fontId="3" fillId="50" borderId="136" applyNumberFormat="0" applyFont="0" applyAlignment="0" applyProtection="0"/>
    <xf numFmtId="0" fontId="84" fillId="44" borderId="137" applyNumberFormat="0" applyAlignment="0" applyProtection="0"/>
    <xf numFmtId="0" fontId="88" fillId="52" borderId="132" applyNumberFormat="0" applyFont="0" applyBorder="0" applyAlignment="0" applyProtection="0">
      <alignment horizontal="left"/>
    </xf>
    <xf numFmtId="4" fontId="45" fillId="54" borderId="138" applyNumberFormat="0" applyProtection="0">
      <alignment horizontal="right" vertical="justify"/>
    </xf>
    <xf numFmtId="0" fontId="51" fillId="0" borderId="135"/>
    <xf numFmtId="0" fontId="103" fillId="0" borderId="132" applyNumberFormat="0" applyFill="0" applyBorder="0" applyAlignment="0" applyProtection="0">
      <alignment horizontal="left"/>
    </xf>
    <xf numFmtId="0" fontId="24" fillId="0" borderId="139" applyNumberFormat="0" applyFill="0" applyAlignment="0" applyProtection="0"/>
    <xf numFmtId="0" fontId="78" fillId="0" borderId="135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9" fontId="42" fillId="0" borderId="142">
      <alignment horizontal="left" wrapText="1"/>
      <protection locked="0"/>
    </xf>
    <xf numFmtId="0" fontId="56" fillId="44" borderId="143" applyNumberFormat="0" applyAlignment="0" applyProtection="0"/>
    <xf numFmtId="0" fontId="51" fillId="0" borderId="144"/>
    <xf numFmtId="0" fontId="36" fillId="31" borderId="143" applyNumberFormat="0" applyAlignment="0" applyProtection="0"/>
    <xf numFmtId="0" fontId="78" fillId="48" borderId="144"/>
    <xf numFmtId="0" fontId="3" fillId="50" borderId="145" applyNumberFormat="0" applyFont="0" applyAlignment="0" applyProtection="0"/>
    <xf numFmtId="0" fontId="84" fillId="44" borderId="146" applyNumberFormat="0" applyAlignment="0" applyProtection="0"/>
    <xf numFmtId="0" fontId="88" fillId="52" borderId="141" applyNumberFormat="0" applyFont="0" applyBorder="0" applyAlignment="0" applyProtection="0">
      <alignment horizontal="left"/>
    </xf>
    <xf numFmtId="4" fontId="45" fillId="54" borderId="147" applyNumberFormat="0" applyProtection="0">
      <alignment horizontal="right" vertical="justify"/>
    </xf>
    <xf numFmtId="0" fontId="51" fillId="0" borderId="144"/>
    <xf numFmtId="0" fontId="103" fillId="0" borderId="141" applyNumberFormat="0" applyFill="0" applyBorder="0" applyAlignment="0" applyProtection="0">
      <alignment horizontal="left"/>
    </xf>
    <xf numFmtId="0" fontId="24" fillId="0" borderId="150" applyNumberFormat="0" applyFill="0" applyAlignment="0" applyProtection="0"/>
    <xf numFmtId="0" fontId="78" fillId="0" borderId="144"/>
    <xf numFmtId="49" fontId="42" fillId="0" borderId="153">
      <alignment horizontal="left" wrapText="1"/>
      <protection locked="0"/>
    </xf>
    <xf numFmtId="0" fontId="56" fillId="44" borderId="154" applyNumberFormat="0" applyAlignment="0" applyProtection="0"/>
    <xf numFmtId="0" fontId="51" fillId="0" borderId="155"/>
    <xf numFmtId="0" fontId="36" fillId="31" borderId="154" applyNumberFormat="0" applyAlignment="0" applyProtection="0"/>
    <xf numFmtId="0" fontId="78" fillId="48" borderId="155"/>
    <xf numFmtId="0" fontId="3" fillId="50" borderId="156" applyNumberFormat="0" applyFont="0" applyAlignment="0" applyProtection="0"/>
    <xf numFmtId="0" fontId="84" fillId="44" borderId="157" applyNumberFormat="0" applyAlignment="0" applyProtection="0"/>
    <xf numFmtId="0" fontId="88" fillId="52" borderId="152" applyNumberFormat="0" applyFont="0" applyBorder="0" applyAlignment="0" applyProtection="0">
      <alignment horizontal="left"/>
    </xf>
    <xf numFmtId="4" fontId="45" fillId="54" borderId="158" applyNumberFormat="0" applyProtection="0">
      <alignment horizontal="right" vertical="justify"/>
    </xf>
    <xf numFmtId="0" fontId="51" fillId="0" borderId="155"/>
    <xf numFmtId="0" fontId="103" fillId="0" borderId="152" applyNumberFormat="0" applyFill="0" applyBorder="0" applyAlignment="0" applyProtection="0">
      <alignment horizontal="left"/>
    </xf>
    <xf numFmtId="0" fontId="24" fillId="0" borderId="159" applyNumberFormat="0" applyFill="0" applyAlignment="0" applyProtection="0"/>
    <xf numFmtId="0" fontId="78" fillId="0" borderId="155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1" fillId="0" borderId="0">
      <alignment vertical="center"/>
    </xf>
    <xf numFmtId="230" fontId="141" fillId="0" borderId="0" applyFont="0" applyFill="0" applyBorder="0" applyAlignment="0" applyProtection="0">
      <alignment vertical="center"/>
    </xf>
  </cellStyleXfs>
  <cellXfs count="420">
    <xf numFmtId="0" fontId="0" fillId="0" borderId="0" xfId="0"/>
    <xf numFmtId="167" fontId="0" fillId="0" borderId="0" xfId="1" applyNumberFormat="1" applyFont="1"/>
    <xf numFmtId="165" fontId="0" fillId="0" borderId="0" xfId="0" applyNumberFormat="1"/>
    <xf numFmtId="167" fontId="0" fillId="0" borderId="0" xfId="0" applyNumberFormat="1"/>
    <xf numFmtId="170" fontId="22" fillId="0" borderId="2" xfId="2" applyNumberFormat="1" applyFont="1" applyBorder="1" applyAlignment="1">
      <alignment vertical="center" wrapText="1"/>
    </xf>
    <xf numFmtId="170" fontId="22" fillId="0" borderId="0" xfId="2" applyNumberFormat="1" applyFont="1" applyAlignment="1">
      <alignment vertical="center" wrapText="1"/>
    </xf>
    <xf numFmtId="167" fontId="3" fillId="0" borderId="2" xfId="551" applyNumberFormat="1" applyFont="1" applyBorder="1"/>
    <xf numFmtId="168" fontId="2" fillId="21" borderId="0" xfId="0" applyNumberFormat="1" applyFont="1" applyFill="1"/>
    <xf numFmtId="170" fontId="23" fillId="21" borderId="1" xfId="2" applyNumberFormat="1" applyFont="1" applyFill="1" applyBorder="1" applyAlignment="1">
      <alignment vertical="center" wrapText="1"/>
    </xf>
    <xf numFmtId="167" fontId="0" fillId="0" borderId="2" xfId="0" applyNumberFormat="1" applyBorder="1"/>
    <xf numFmtId="167" fontId="0" fillId="0" borderId="2" xfId="1" applyNumberFormat="1" applyFont="1" applyBorder="1"/>
    <xf numFmtId="168" fontId="3" fillId="0" borderId="0" xfId="551" applyNumberFormat="1" applyFont="1"/>
    <xf numFmtId="0" fontId="108" fillId="0" borderId="0" xfId="0" applyFont="1" applyAlignment="1">
      <alignment vertical="top" wrapText="1"/>
    </xf>
    <xf numFmtId="17" fontId="108" fillId="56" borderId="46" xfId="0" applyNumberFormat="1" applyFont="1" applyFill="1" applyBorder="1" applyAlignment="1">
      <alignment horizontal="center" vertical="center" wrapText="1"/>
    </xf>
    <xf numFmtId="0" fontId="108" fillId="0" borderId="2" xfId="0" applyFont="1" applyBorder="1" applyAlignment="1">
      <alignment vertical="top" wrapText="1"/>
    </xf>
    <xf numFmtId="0" fontId="107" fillId="56" borderId="47" xfId="0" applyFont="1" applyFill="1" applyBorder="1" applyAlignment="1">
      <alignment horizontal="center" vertical="top" wrapText="1"/>
    </xf>
    <xf numFmtId="0" fontId="108" fillId="0" borderId="2" xfId="0" applyFont="1" applyBorder="1" applyAlignment="1">
      <alignment horizontal="right" vertical="top" wrapText="1"/>
    </xf>
    <xf numFmtId="0" fontId="108" fillId="56" borderId="47" xfId="0" applyFont="1" applyFill="1" applyBorder="1" applyAlignment="1">
      <alignment vertical="top" wrapText="1"/>
    </xf>
    <xf numFmtId="9" fontId="109" fillId="56" borderId="47" xfId="48" applyFont="1" applyFill="1" applyBorder="1" applyAlignment="1">
      <alignment vertical="top" wrapText="1"/>
    </xf>
    <xf numFmtId="0" fontId="108" fillId="0" borderId="9" xfId="0" applyFont="1" applyBorder="1" applyAlignment="1">
      <alignment horizontal="right" vertical="top" wrapText="1"/>
    </xf>
    <xf numFmtId="0" fontId="108" fillId="56" borderId="48" xfId="0" applyFont="1" applyFill="1" applyBorder="1" applyAlignment="1">
      <alignment vertical="top" wrapText="1"/>
    </xf>
    <xf numFmtId="0" fontId="108" fillId="56" borderId="49" xfId="0" applyFont="1" applyFill="1" applyBorder="1" applyAlignment="1">
      <alignment vertical="top" wrapText="1"/>
    </xf>
    <xf numFmtId="0" fontId="107" fillId="0" borderId="30" xfId="0" applyFont="1" applyBorder="1" applyAlignment="1">
      <alignment vertical="center" wrapText="1"/>
    </xf>
    <xf numFmtId="0" fontId="110" fillId="0" borderId="50" xfId="0" applyFont="1" applyBorder="1" applyAlignment="1">
      <alignment vertical="center" wrapText="1"/>
    </xf>
    <xf numFmtId="0" fontId="111" fillId="0" borderId="50" xfId="0" applyFont="1" applyBorder="1" applyAlignment="1">
      <alignment vertical="top" wrapText="1"/>
    </xf>
    <xf numFmtId="0" fontId="112" fillId="58" borderId="52" xfId="0" applyFont="1" applyFill="1" applyBorder="1" applyAlignment="1">
      <alignment horizontal="left" vertical="center" wrapText="1" readingOrder="1"/>
    </xf>
    <xf numFmtId="170" fontId="23" fillId="21" borderId="0" xfId="2" applyNumberFormat="1" applyFont="1" applyFill="1" applyAlignment="1">
      <alignment vertical="center" wrapText="1"/>
    </xf>
    <xf numFmtId="0" fontId="22" fillId="0" borderId="2" xfId="2" applyFont="1" applyBorder="1" applyAlignment="1">
      <alignment vertical="center" wrapText="1"/>
    </xf>
    <xf numFmtId="0" fontId="0" fillId="0" borderId="2" xfId="1" applyNumberFormat="1" applyFont="1" applyBorder="1"/>
    <xf numFmtId="0" fontId="0" fillId="0" borderId="2" xfId="0" applyBorder="1" applyAlignment="1">
      <alignment horizontal="left"/>
    </xf>
    <xf numFmtId="0" fontId="2" fillId="0" borderId="0" xfId="0" applyFont="1"/>
    <xf numFmtId="167" fontId="2" fillId="0" borderId="0" xfId="1" applyNumberFormat="1" applyFont="1"/>
    <xf numFmtId="0" fontId="114" fillId="56" borderId="54" xfId="0" applyFont="1" applyFill="1" applyBorder="1" applyAlignment="1">
      <alignment horizontal="left" vertical="center" wrapText="1" readingOrder="1"/>
    </xf>
    <xf numFmtId="0" fontId="114" fillId="56" borderId="55" xfId="0" applyFont="1" applyFill="1" applyBorder="1" applyAlignment="1">
      <alignment horizontal="left" vertical="center" wrapText="1" readingOrder="1"/>
    </xf>
    <xf numFmtId="0" fontId="115" fillId="58" borderId="52" xfId="0" applyFont="1" applyFill="1" applyBorder="1" applyAlignment="1">
      <alignment horizontal="left" vertical="center" wrapText="1" readingOrder="1"/>
    </xf>
    <xf numFmtId="167" fontId="115" fillId="58" borderId="52" xfId="1" applyNumberFormat="1" applyFont="1" applyFill="1" applyBorder="1" applyAlignment="1">
      <alignment horizontal="left" vertical="center" wrapText="1" readingOrder="1"/>
    </xf>
    <xf numFmtId="167" fontId="118" fillId="60" borderId="52" xfId="1" applyNumberFormat="1" applyFont="1" applyFill="1" applyBorder="1" applyAlignment="1">
      <alignment vertical="center" wrapText="1" readingOrder="1"/>
    </xf>
    <xf numFmtId="167" fontId="115" fillId="58" borderId="52" xfId="1" applyNumberFormat="1" applyFont="1" applyFill="1" applyBorder="1" applyAlignment="1">
      <alignment horizontal="right" vertical="center" wrapText="1" readingOrder="1"/>
    </xf>
    <xf numFmtId="167" fontId="26" fillId="56" borderId="52" xfId="1" applyNumberFormat="1" applyFont="1" applyFill="1" applyBorder="1" applyAlignment="1">
      <alignment horizontal="right" vertical="center" wrapText="1" readingOrder="1"/>
    </xf>
    <xf numFmtId="167" fontId="119" fillId="56" borderId="52" xfId="1" applyNumberFormat="1" applyFont="1" applyFill="1" applyBorder="1" applyAlignment="1">
      <alignment horizontal="right" vertical="center" wrapText="1" readingOrder="1"/>
    </xf>
    <xf numFmtId="167" fontId="119" fillId="60" borderId="52" xfId="1" applyNumberFormat="1" applyFont="1" applyFill="1" applyBorder="1" applyAlignment="1">
      <alignment vertical="center" wrapText="1" readingOrder="1"/>
    </xf>
    <xf numFmtId="9" fontId="0" fillId="0" borderId="0" xfId="575" applyFont="1"/>
    <xf numFmtId="10" fontId="0" fillId="0" borderId="0" xfId="575" applyNumberFormat="1" applyFont="1"/>
    <xf numFmtId="43" fontId="0" fillId="0" borderId="0" xfId="0" applyNumberFormat="1"/>
    <xf numFmtId="166" fontId="0" fillId="0" borderId="0" xfId="0" applyNumberFormat="1"/>
    <xf numFmtId="165" fontId="2" fillId="0" borderId="0" xfId="0" applyNumberFormat="1" applyFont="1" applyAlignment="1">
      <alignment horizontal="center"/>
    </xf>
    <xf numFmtId="0" fontId="2" fillId="0" borderId="0" xfId="2" applyFont="1" applyAlignment="1">
      <alignment horizontal="center" vertical="center" wrapText="1"/>
    </xf>
    <xf numFmtId="167" fontId="0" fillId="0" borderId="94" xfId="1" applyNumberFormat="1" applyFont="1" applyBorder="1"/>
    <xf numFmtId="168" fontId="0" fillId="0" borderId="0" xfId="0" applyNumberFormat="1"/>
    <xf numFmtId="0" fontId="0" fillId="0" borderId="0" xfId="0" applyAlignment="1">
      <alignment wrapText="1"/>
    </xf>
    <xf numFmtId="227" fontId="0" fillId="0" borderId="0" xfId="1" applyNumberFormat="1" applyFont="1"/>
    <xf numFmtId="168" fontId="0" fillId="0" borderId="94" xfId="1" applyNumberFormat="1" applyFont="1" applyBorder="1"/>
    <xf numFmtId="0" fontId="0" fillId="24" borderId="94" xfId="0" applyFill="1" applyBorder="1" applyAlignment="1">
      <alignment vertical="top"/>
    </xf>
    <xf numFmtId="0" fontId="0" fillId="24" borderId="94" xfId="0" applyFill="1" applyBorder="1" applyAlignment="1">
      <alignment vertical="top" wrapText="1"/>
    </xf>
    <xf numFmtId="0" fontId="0" fillId="0" borderId="0" xfId="0" applyAlignment="1">
      <alignment vertical="top"/>
    </xf>
    <xf numFmtId="4" fontId="0" fillId="21" borderId="0" xfId="0" applyNumberFormat="1" applyFill="1" applyAlignment="1">
      <alignment horizontal="right"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21" fillId="0" borderId="0" xfId="0" applyFont="1"/>
    <xf numFmtId="0" fontId="121" fillId="0" borderId="0" xfId="0" applyFont="1" applyAlignment="1">
      <alignment horizontal="left"/>
    </xf>
    <xf numFmtId="0" fontId="121" fillId="0" borderId="0" xfId="0" applyFont="1" applyAlignment="1">
      <alignment horizontal="right"/>
    </xf>
    <xf numFmtId="171" fontId="121" fillId="0" borderId="0" xfId="0" applyNumberFormat="1" applyFont="1" applyAlignment="1">
      <alignment horizontal="right"/>
    </xf>
    <xf numFmtId="3" fontId="122" fillId="0" borderId="0" xfId="0" applyNumberFormat="1" applyFont="1"/>
    <xf numFmtId="0" fontId="123" fillId="0" borderId="0" xfId="0" applyFont="1" applyAlignment="1">
      <alignment horizontal="left"/>
    </xf>
    <xf numFmtId="171" fontId="0" fillId="0" borderId="0" xfId="0" applyNumberFormat="1"/>
    <xf numFmtId="9" fontId="121" fillId="0" borderId="0" xfId="0" applyNumberFormat="1" applyFont="1" applyAlignment="1">
      <alignment horizontal="right"/>
    </xf>
    <xf numFmtId="4" fontId="0" fillId="0" borderId="0" xfId="0" applyNumberFormat="1"/>
    <xf numFmtId="10" fontId="0" fillId="0" borderId="0" xfId="0" applyNumberFormat="1"/>
    <xf numFmtId="0" fontId="0" fillId="0" borderId="0" xfId="0" quotePrefix="1"/>
    <xf numFmtId="3" fontId="128" fillId="57" borderId="51" xfId="0" applyNumberFormat="1" applyFont="1" applyFill="1" applyBorder="1" applyAlignment="1">
      <alignment horizontal="right" wrapText="1" readingOrder="1"/>
    </xf>
    <xf numFmtId="3" fontId="128" fillId="58" borderId="52" xfId="0" applyNumberFormat="1" applyFont="1" applyFill="1" applyBorder="1" applyAlignment="1">
      <alignment horizontal="right" wrapText="1" readingOrder="1"/>
    </xf>
    <xf numFmtId="3" fontId="128" fillId="57" borderId="52" xfId="0" applyNumberFormat="1" applyFont="1" applyFill="1" applyBorder="1" applyAlignment="1">
      <alignment horizontal="right" wrapText="1" readingOrder="1"/>
    </xf>
    <xf numFmtId="0" fontId="124" fillId="57" borderId="52" xfId="0" applyFont="1" applyFill="1" applyBorder="1" applyAlignment="1">
      <alignment horizontal="right" vertical="center" wrapText="1"/>
    </xf>
    <xf numFmtId="3" fontId="130" fillId="62" borderId="52" xfId="0" applyNumberFormat="1" applyFont="1" applyFill="1" applyBorder="1" applyAlignment="1">
      <alignment horizontal="center" wrapText="1" readingOrder="1"/>
    </xf>
    <xf numFmtId="0" fontId="131" fillId="62" borderId="52" xfId="0" applyFont="1" applyFill="1" applyBorder="1" applyAlignment="1">
      <alignment horizontal="left" vertical="center" wrapText="1" readingOrder="1"/>
    </xf>
    <xf numFmtId="9" fontId="128" fillId="62" borderId="52" xfId="0" applyNumberFormat="1" applyFont="1" applyFill="1" applyBorder="1" applyAlignment="1">
      <alignment horizontal="right" wrapText="1" readingOrder="1"/>
    </xf>
    <xf numFmtId="17" fontId="108" fillId="56" borderId="120" xfId="0" applyNumberFormat="1" applyFont="1" applyFill="1" applyBorder="1" applyAlignment="1">
      <alignment horizontal="center" vertical="center" wrapText="1"/>
    </xf>
    <xf numFmtId="0" fontId="110" fillId="0" borderId="121" xfId="0" applyFont="1" applyBorder="1" applyAlignment="1">
      <alignment vertical="center" wrapText="1"/>
    </xf>
    <xf numFmtId="17" fontId="108" fillId="56" borderId="94" xfId="0" applyNumberFormat="1" applyFont="1" applyFill="1" applyBorder="1" applyAlignment="1">
      <alignment horizontal="center" vertical="center" wrapText="1"/>
    </xf>
    <xf numFmtId="0" fontId="107" fillId="56" borderId="94" xfId="0" applyFont="1" applyFill="1" applyBorder="1" applyAlignment="1">
      <alignment horizontal="center" vertical="top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67" fontId="0" fillId="0" borderId="0" xfId="1" applyNumberFormat="1" applyFont="1" applyAlignment="1">
      <alignment horizontal="center" vertical="center" wrapText="1"/>
    </xf>
    <xf numFmtId="0" fontId="0" fillId="21" borderId="0" xfId="0" applyFill="1"/>
    <xf numFmtId="167" fontId="0" fillId="21" borderId="0" xfId="1" applyNumberFormat="1" applyFont="1" applyFill="1"/>
    <xf numFmtId="9" fontId="128" fillId="62" borderId="52" xfId="575" applyFont="1" applyFill="1" applyBorder="1" applyAlignment="1">
      <alignment horizontal="right" wrapText="1" readingOrder="1"/>
    </xf>
    <xf numFmtId="228" fontId="0" fillId="0" borderId="0" xfId="0" applyNumberFormat="1"/>
    <xf numFmtId="0" fontId="2" fillId="61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228" fontId="2" fillId="61" borderId="0" xfId="0" applyNumberFormat="1" applyFont="1" applyFill="1" applyAlignment="1">
      <alignment horizontal="center"/>
    </xf>
    <xf numFmtId="165" fontId="0" fillId="0" borderId="0" xfId="1" applyFont="1"/>
    <xf numFmtId="167" fontId="2" fillId="61" borderId="0" xfId="1" applyNumberFormat="1" applyFont="1" applyFill="1" applyAlignment="1">
      <alignment horizontal="center"/>
    </xf>
    <xf numFmtId="0" fontId="0" fillId="0" borderId="0" xfId="0" quotePrefix="1" applyAlignment="1">
      <alignment wrapText="1"/>
    </xf>
    <xf numFmtId="0" fontId="126" fillId="59" borderId="53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167" fontId="0" fillId="21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1" applyNumberFormat="1" applyFont="1" applyAlignment="1">
      <alignment vertical="center"/>
    </xf>
    <xf numFmtId="167" fontId="2" fillId="61" borderId="151" xfId="1" applyNumberFormat="1" applyFont="1" applyFill="1" applyBorder="1"/>
    <xf numFmtId="167" fontId="0" fillId="0" borderId="161" xfId="1" applyNumberFormat="1" applyFont="1" applyBorder="1"/>
    <xf numFmtId="0" fontId="0" fillId="0" borderId="151" xfId="0" applyBorder="1"/>
    <xf numFmtId="167" fontId="0" fillId="0" borderId="151" xfId="0" applyNumberFormat="1" applyBorder="1"/>
    <xf numFmtId="168" fontId="2" fillId="21" borderId="151" xfId="0" applyNumberFormat="1" applyFont="1" applyFill="1" applyBorder="1"/>
    <xf numFmtId="167" fontId="2" fillId="0" borderId="151" xfId="1" applyNumberFormat="1" applyFont="1" applyBorder="1"/>
    <xf numFmtId="3" fontId="0" fillId="0" borderId="0" xfId="0" applyNumberFormat="1"/>
    <xf numFmtId="0" fontId="2" fillId="0" borderId="11" xfId="0" applyFont="1" applyBorder="1" applyAlignment="1">
      <alignment horizontal="center"/>
    </xf>
    <xf numFmtId="170" fontId="22" fillId="0" borderId="151" xfId="2" applyNumberFormat="1" applyFont="1" applyBorder="1" applyAlignment="1">
      <alignment vertical="center" wrapText="1"/>
    </xf>
    <xf numFmtId="167" fontId="0" fillId="0" borderId="151" xfId="1" applyNumberFormat="1" applyFont="1" applyBorder="1"/>
    <xf numFmtId="167" fontId="0" fillId="0" borderId="151" xfId="1" applyNumberFormat="1" applyFont="1" applyBorder="1" applyAlignment="1">
      <alignment vertical="center"/>
    </xf>
    <xf numFmtId="43" fontId="0" fillId="63" borderId="151" xfId="1" applyNumberFormat="1" applyFont="1" applyFill="1" applyBorder="1"/>
    <xf numFmtId="171" fontId="2" fillId="61" borderId="151" xfId="575" applyNumberFormat="1" applyFont="1" applyFill="1" applyBorder="1"/>
    <xf numFmtId="1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8" fontId="119" fillId="60" borderId="52" xfId="1" applyNumberFormat="1" applyFont="1" applyFill="1" applyBorder="1" applyAlignment="1">
      <alignment vertical="center" wrapText="1" readingOrder="1"/>
    </xf>
    <xf numFmtId="168" fontId="0" fillId="0" borderId="2" xfId="1" applyNumberFormat="1" applyFont="1" applyBorder="1"/>
    <xf numFmtId="0" fontId="0" fillId="0" borderId="160" xfId="0" applyBorder="1"/>
    <xf numFmtId="0" fontId="0" fillId="56" borderId="3" xfId="0" applyFill="1" applyBorder="1" applyAlignment="1">
      <alignment horizontal="center"/>
    </xf>
    <xf numFmtId="1" fontId="0" fillId="21" borderId="3" xfId="0" applyNumberFormat="1" applyFill="1" applyBorder="1" applyAlignment="1">
      <alignment horizontal="center"/>
    </xf>
    <xf numFmtId="0" fontId="132" fillId="64" borderId="3" xfId="0" applyFont="1" applyFill="1" applyBorder="1" applyAlignment="1">
      <alignment horizontal="center"/>
    </xf>
    <xf numFmtId="1" fontId="0" fillId="0" borderId="151" xfId="0" applyNumberFormat="1" applyBorder="1"/>
    <xf numFmtId="1" fontId="0" fillId="65" borderId="151" xfId="0" applyNumberFormat="1" applyFill="1" applyBorder="1"/>
    <xf numFmtId="0" fontId="0" fillId="0" borderId="166" xfId="0" applyBorder="1"/>
    <xf numFmtId="1" fontId="0" fillId="0" borderId="166" xfId="0" applyNumberFormat="1" applyBorder="1"/>
    <xf numFmtId="1" fontId="0" fillId="65" borderId="166" xfId="0" applyNumberFormat="1" applyFill="1" applyBorder="1"/>
    <xf numFmtId="0" fontId="0" fillId="0" borderId="3" xfId="0" applyBorder="1"/>
    <xf numFmtId="1" fontId="0" fillId="0" borderId="3" xfId="0" applyNumberFormat="1" applyBorder="1"/>
    <xf numFmtId="1" fontId="0" fillId="65" borderId="3" xfId="0" applyNumberFormat="1" applyFill="1" applyBorder="1"/>
    <xf numFmtId="0" fontId="0" fillId="66" borderId="151" xfId="0" applyFill="1" applyBorder="1"/>
    <xf numFmtId="1" fontId="0" fillId="0" borderId="160" xfId="0" applyNumberFormat="1" applyBorder="1"/>
    <xf numFmtId="1" fontId="0" fillId="21" borderId="151" xfId="0" applyNumberFormat="1" applyFill="1" applyBorder="1"/>
    <xf numFmtId="1" fontId="0" fillId="21" borderId="160" xfId="0" applyNumberFormat="1" applyFill="1" applyBorder="1"/>
    <xf numFmtId="1" fontId="0" fillId="0" borderId="164" xfId="0" applyNumberFormat="1" applyBorder="1" applyAlignment="1">
      <alignment vertical="center"/>
    </xf>
    <xf numFmtId="1" fontId="0" fillId="0" borderId="165" xfId="0" applyNumberFormat="1" applyBorder="1" applyAlignment="1">
      <alignment vertical="center"/>
    </xf>
    <xf numFmtId="1" fontId="0" fillId="65" borderId="0" xfId="0" applyNumberFormat="1" applyFill="1"/>
    <xf numFmtId="0" fontId="136" fillId="0" borderId="0" xfId="0" applyFont="1"/>
    <xf numFmtId="0" fontId="136" fillId="65" borderId="0" xfId="0" applyFont="1" applyFill="1"/>
    <xf numFmtId="0" fontId="0" fillId="65" borderId="0" xfId="0" applyFill="1"/>
    <xf numFmtId="1" fontId="133" fillId="0" borderId="151" xfId="0" applyNumberFormat="1" applyFont="1" applyBorder="1"/>
    <xf numFmtId="1" fontId="22" fillId="0" borderId="151" xfId="0" applyNumberFormat="1" applyFont="1" applyBorder="1"/>
    <xf numFmtId="1" fontId="22" fillId="65" borderId="151" xfId="0" applyNumberFormat="1" applyFont="1" applyFill="1" applyBorder="1"/>
    <xf numFmtId="43" fontId="0" fillId="0" borderId="0" xfId="601" applyFont="1"/>
    <xf numFmtId="9" fontId="0" fillId="67" borderId="151" xfId="575" applyFont="1" applyFill="1" applyBorder="1" applyAlignment="1">
      <alignment horizontal="center"/>
    </xf>
    <xf numFmtId="9" fontId="0" fillId="65" borderId="151" xfId="575" applyFont="1" applyFill="1" applyBorder="1" applyAlignment="1">
      <alignment horizontal="center"/>
    </xf>
    <xf numFmtId="0" fontId="0" fillId="0" borderId="169" xfId="0" applyBorder="1" applyAlignment="1">
      <alignment horizontal="center"/>
    </xf>
    <xf numFmtId="16" fontId="0" fillId="0" borderId="170" xfId="0" applyNumberFormat="1" applyBorder="1" applyAlignment="1">
      <alignment horizontal="center"/>
    </xf>
    <xf numFmtId="16" fontId="0" fillId="0" borderId="171" xfId="0" applyNumberFormat="1" applyBorder="1" applyAlignment="1">
      <alignment horizontal="center"/>
    </xf>
    <xf numFmtId="16" fontId="0" fillId="0" borderId="17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65" xfId="0" applyBorder="1"/>
    <xf numFmtId="0" fontId="0" fillId="0" borderId="173" xfId="0" applyBorder="1"/>
    <xf numFmtId="0" fontId="0" fillId="0" borderId="151" xfId="0" applyBorder="1" applyAlignment="1">
      <alignment horizontal="center" vertical="center"/>
    </xf>
    <xf numFmtId="0" fontId="0" fillId="0" borderId="174" xfId="0" applyBorder="1"/>
    <xf numFmtId="0" fontId="0" fillId="0" borderId="15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15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63" xfId="0" applyBorder="1"/>
    <xf numFmtId="0" fontId="0" fillId="0" borderId="175" xfId="0" applyBorder="1"/>
    <xf numFmtId="0" fontId="0" fillId="0" borderId="1" xfId="0" applyBorder="1" applyAlignment="1">
      <alignment horizontal="center" vertical="center"/>
    </xf>
    <xf numFmtId="0" fontId="2" fillId="0" borderId="166" xfId="0" applyFont="1" applyBorder="1" applyAlignment="1">
      <alignment horizontal="center" vertical="center"/>
    </xf>
    <xf numFmtId="0" fontId="138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0" xfId="0" applyBorder="1"/>
    <xf numFmtId="0" fontId="0" fillId="0" borderId="170" xfId="0" applyBorder="1" applyAlignment="1">
      <alignment horizontal="center" vertical="center"/>
    </xf>
    <xf numFmtId="0" fontId="0" fillId="0" borderId="172" xfId="0" applyBorder="1"/>
    <xf numFmtId="0" fontId="2" fillId="0" borderId="151" xfId="0" applyFont="1" applyBorder="1" applyAlignment="1">
      <alignment horizontal="center" vertical="center"/>
    </xf>
    <xf numFmtId="0" fontId="0" fillId="0" borderId="178" xfId="0" applyBorder="1" applyAlignment="1">
      <alignment vertical="center"/>
    </xf>
    <xf numFmtId="0" fontId="0" fillId="0" borderId="179" xfId="0" applyBorder="1" applyAlignment="1">
      <alignment vertical="center"/>
    </xf>
    <xf numFmtId="0" fontId="0" fillId="0" borderId="174" xfId="0" applyBorder="1" applyAlignment="1">
      <alignment vertical="center"/>
    </xf>
    <xf numFmtId="0" fontId="0" fillId="0" borderId="162" xfId="0" applyBorder="1"/>
    <xf numFmtId="0" fontId="0" fillId="0" borderId="162" xfId="0" applyBorder="1" applyAlignment="1">
      <alignment horizontal="center" vertical="center"/>
    </xf>
    <xf numFmtId="0" fontId="0" fillId="0" borderId="177" xfId="0" applyBorder="1"/>
    <xf numFmtId="0" fontId="0" fillId="0" borderId="181" xfId="0" applyBorder="1"/>
    <xf numFmtId="0" fontId="0" fillId="0" borderId="182" xfId="0" applyBorder="1"/>
    <xf numFmtId="16" fontId="0" fillId="0" borderId="151" xfId="0" applyNumberFormat="1" applyBorder="1" applyAlignment="1">
      <alignment horizontal="center"/>
    </xf>
    <xf numFmtId="16" fontId="0" fillId="0" borderId="163" xfId="0" applyNumberFormat="1" applyBorder="1" applyAlignment="1">
      <alignment horizontal="center"/>
    </xf>
    <xf numFmtId="9" fontId="0" fillId="0" borderId="0" xfId="0" applyNumberFormat="1"/>
    <xf numFmtId="168" fontId="0" fillId="0" borderId="0" xfId="601" applyNumberFormat="1" applyFont="1"/>
    <xf numFmtId="168" fontId="0" fillId="0" borderId="0" xfId="1" applyNumberFormat="1" applyFont="1"/>
    <xf numFmtId="0" fontId="0" fillId="68" borderId="0" xfId="0" applyFill="1"/>
    <xf numFmtId="167" fontId="0" fillId="68" borderId="0" xfId="0" applyNumberFormat="1" applyFill="1"/>
    <xf numFmtId="167" fontId="2" fillId="0" borderId="0" xfId="0" applyNumberFormat="1" applyFont="1"/>
    <xf numFmtId="167" fontId="0" fillId="68" borderId="2" xfId="1" applyNumberFormat="1" applyFont="1" applyFill="1" applyBorder="1"/>
    <xf numFmtId="167" fontId="0" fillId="68" borderId="94" xfId="1" applyNumberFormat="1" applyFont="1" applyFill="1" applyBorder="1"/>
    <xf numFmtId="167" fontId="0" fillId="68" borderId="151" xfId="1" quotePrefix="1" applyNumberFormat="1" applyFont="1" applyFill="1" applyBorder="1" applyAlignment="1">
      <alignment wrapText="1"/>
    </xf>
    <xf numFmtId="167" fontId="0" fillId="68" borderId="0" xfId="1" applyNumberFormat="1" applyFont="1" applyFill="1"/>
    <xf numFmtId="168" fontId="0" fillId="63" borderId="151" xfId="1" applyNumberFormat="1" applyFont="1" applyFill="1" applyBorder="1"/>
    <xf numFmtId="0" fontId="0" fillId="0" borderId="0" xfId="1" applyNumberFormat="1" applyFont="1"/>
    <xf numFmtId="167" fontId="3" fillId="0" borderId="0" xfId="551" applyNumberFormat="1" applyFont="1"/>
    <xf numFmtId="0" fontId="0" fillId="0" borderId="0" xfId="0" applyNumberFormat="1"/>
    <xf numFmtId="6" fontId="0" fillId="0" borderId="0" xfId="0" quotePrefix="1" applyNumberFormat="1" applyAlignment="1">
      <alignment wrapText="1"/>
    </xf>
    <xf numFmtId="0" fontId="0" fillId="0" borderId="2" xfId="1" applyNumberFormat="1" applyFont="1" applyBorder="1" applyAlignment="1">
      <alignment vertical="center"/>
    </xf>
    <xf numFmtId="0" fontId="2" fillId="0" borderId="2" xfId="2" applyFont="1" applyBorder="1" applyAlignment="1">
      <alignment horizontal="center" vertical="center" wrapText="1"/>
    </xf>
    <xf numFmtId="0" fontId="4" fillId="56" borderId="55" xfId="0" applyFont="1" applyFill="1" applyBorder="1" applyAlignment="1">
      <alignment horizontal="center" vertical="center" wrapText="1" readingOrder="1"/>
    </xf>
    <xf numFmtId="167" fontId="26" fillId="56" borderId="54" xfId="1" applyNumberFormat="1" applyFont="1" applyFill="1" applyBorder="1" applyAlignment="1">
      <alignment horizontal="right" vertical="center" wrapText="1" readingOrder="1"/>
    </xf>
    <xf numFmtId="167" fontId="26" fillId="60" borderId="54" xfId="1" applyNumberFormat="1" applyFont="1" applyFill="1" applyBorder="1" applyAlignment="1">
      <alignment horizontal="center" vertical="center" wrapText="1" readingOrder="1"/>
    </xf>
    <xf numFmtId="0" fontId="0" fillId="0" borderId="2" xfId="1" applyNumberFormat="1" applyFont="1" applyBorder="1" applyAlignment="1">
      <alignment wrapText="1"/>
    </xf>
    <xf numFmtId="0" fontId="116" fillId="56" borderId="52" xfId="0" applyFont="1" applyFill="1" applyBorder="1" applyAlignment="1">
      <alignment horizontal="left" vertical="center" wrapText="1" readingOrder="1"/>
    </xf>
    <xf numFmtId="0" fontId="116" fillId="56" borderId="54" xfId="0" applyFont="1" applyFill="1" applyBorder="1" applyAlignment="1">
      <alignment horizontal="left" vertical="center" wrapText="1" readingOrder="1"/>
    </xf>
    <xf numFmtId="9" fontId="119" fillId="56" borderId="52" xfId="575" applyFont="1" applyFill="1" applyBorder="1" applyAlignment="1">
      <alignment horizontal="right" vertical="center" wrapText="1" readingOrder="1"/>
    </xf>
    <xf numFmtId="9" fontId="118" fillId="56" borderId="52" xfId="575" applyFont="1" applyFill="1" applyBorder="1" applyAlignment="1">
      <alignment horizontal="right" vertical="center" wrapText="1" readingOrder="1"/>
    </xf>
    <xf numFmtId="9" fontId="115" fillId="58" borderId="52" xfId="575" applyFont="1" applyFill="1" applyBorder="1" applyAlignment="1">
      <alignment horizontal="right" vertical="center" wrapText="1" readingOrder="1"/>
    </xf>
    <xf numFmtId="0" fontId="0" fillId="0" borderId="151" xfId="0" applyBorder="1" applyAlignment="1">
      <alignment horizontal="left"/>
    </xf>
    <xf numFmtId="0" fontId="0" fillId="0" borderId="151" xfId="1" applyNumberFormat="1" applyFont="1" applyBorder="1"/>
    <xf numFmtId="167" fontId="3" fillId="0" borderId="151" xfId="551" applyNumberFormat="1" applyFont="1" applyBorder="1"/>
    <xf numFmtId="0" fontId="0" fillId="0" borderId="151" xfId="1" applyNumberFormat="1" applyFont="1" applyBorder="1" applyAlignment="1">
      <alignment wrapText="1"/>
    </xf>
    <xf numFmtId="9" fontId="26" fillId="56" borderId="52" xfId="575" applyFont="1" applyFill="1" applyBorder="1" applyAlignment="1">
      <alignment horizontal="right" vertical="center" wrapText="1" readingOrder="1"/>
    </xf>
    <xf numFmtId="168" fontId="119" fillId="56" borderId="52" xfId="1" applyNumberFormat="1" applyFont="1" applyFill="1" applyBorder="1" applyAlignment="1">
      <alignment vertical="center" wrapText="1" readingOrder="1"/>
    </xf>
    <xf numFmtId="167" fontId="119" fillId="56" borderId="52" xfId="1" applyNumberFormat="1" applyFont="1" applyFill="1" applyBorder="1" applyAlignment="1">
      <alignment vertical="center" wrapText="1" readingOrder="1"/>
    </xf>
    <xf numFmtId="167" fontId="115" fillId="56" borderId="52" xfId="1" applyNumberFormat="1" applyFont="1" applyFill="1" applyBorder="1" applyAlignment="1">
      <alignment horizontal="right" vertical="center" wrapText="1" readingOrder="1"/>
    </xf>
    <xf numFmtId="9" fontId="115" fillId="56" borderId="52" xfId="575" applyFont="1" applyFill="1" applyBorder="1" applyAlignment="1">
      <alignment horizontal="right" vertical="center" wrapText="1" readingOrder="1"/>
    </xf>
    <xf numFmtId="167" fontId="115" fillId="56" borderId="52" xfId="1" applyNumberFormat="1" applyFont="1" applyFill="1" applyBorder="1" applyAlignment="1">
      <alignment horizontal="left" vertical="center" wrapText="1" readingOrder="1"/>
    </xf>
    <xf numFmtId="167" fontId="26" fillId="56" borderId="52" xfId="1" applyNumberFormat="1" applyFont="1" applyFill="1" applyBorder="1" applyAlignment="1">
      <alignment horizontal="center" vertical="center" wrapText="1" readingOrder="1"/>
    </xf>
    <xf numFmtId="167" fontId="26" fillId="56" borderId="54" xfId="1" applyNumberFormat="1" applyFont="1" applyFill="1" applyBorder="1" applyAlignment="1">
      <alignment horizontal="center" vertical="center" wrapText="1" readingOrder="1"/>
    </xf>
    <xf numFmtId="0" fontId="114" fillId="69" borderId="52" xfId="0" applyFont="1" applyFill="1" applyBorder="1" applyAlignment="1">
      <alignment horizontal="left" vertical="center" wrapText="1" readingOrder="1"/>
    </xf>
    <xf numFmtId="0" fontId="116" fillId="69" borderId="52" xfId="0" applyFont="1" applyFill="1" applyBorder="1" applyAlignment="1">
      <alignment horizontal="left" vertical="center" wrapText="1" readingOrder="1"/>
    </xf>
    <xf numFmtId="0" fontId="116" fillId="69" borderId="54" xfId="0" applyFont="1" applyFill="1" applyBorder="1" applyAlignment="1">
      <alignment horizontal="left" vertical="center" wrapText="1" readingOrder="1"/>
    </xf>
    <xf numFmtId="0" fontId="114" fillId="69" borderId="54" xfId="0" applyFont="1" applyFill="1" applyBorder="1" applyAlignment="1">
      <alignment horizontal="left" vertical="center" wrapText="1" readingOrder="1"/>
    </xf>
    <xf numFmtId="0" fontId="114" fillId="69" borderId="55" xfId="0" applyFont="1" applyFill="1" applyBorder="1" applyAlignment="1">
      <alignment horizontal="left" vertical="center" wrapText="1" readingOrder="1"/>
    </xf>
    <xf numFmtId="0" fontId="4" fillId="70" borderId="55" xfId="0" applyFont="1" applyFill="1" applyBorder="1" applyAlignment="1">
      <alignment horizontal="center" vertical="center" wrapText="1" readingOrder="1"/>
    </xf>
    <xf numFmtId="43" fontId="119" fillId="70" borderId="52" xfId="1" applyNumberFormat="1" applyFont="1" applyFill="1" applyBorder="1" applyAlignment="1">
      <alignment vertical="center" wrapText="1" readingOrder="1"/>
    </xf>
    <xf numFmtId="168" fontId="119" fillId="70" borderId="52" xfId="1" applyNumberFormat="1" applyFont="1" applyFill="1" applyBorder="1" applyAlignment="1">
      <alignment vertical="center" wrapText="1" readingOrder="1"/>
    </xf>
    <xf numFmtId="167" fontId="119" fillId="70" borderId="52" xfId="1" applyNumberFormat="1" applyFont="1" applyFill="1" applyBorder="1" applyAlignment="1">
      <alignment vertical="center" wrapText="1" readingOrder="1"/>
    </xf>
    <xf numFmtId="167" fontId="118" fillId="70" borderId="52" xfId="1" applyNumberFormat="1" applyFont="1" applyFill="1" applyBorder="1" applyAlignment="1">
      <alignment vertical="center" wrapText="1" readingOrder="1"/>
    </xf>
    <xf numFmtId="167" fontId="115" fillId="70" borderId="52" xfId="1" applyNumberFormat="1" applyFont="1" applyFill="1" applyBorder="1" applyAlignment="1">
      <alignment horizontal="right" vertical="center" wrapText="1" readingOrder="1"/>
    </xf>
    <xf numFmtId="167" fontId="115" fillId="70" borderId="52" xfId="1" applyNumberFormat="1" applyFont="1" applyFill="1" applyBorder="1" applyAlignment="1">
      <alignment horizontal="left" vertical="center" wrapText="1" readingOrder="1"/>
    </xf>
    <xf numFmtId="167" fontId="26" fillId="70" borderId="52" xfId="1" applyNumberFormat="1" applyFont="1" applyFill="1" applyBorder="1" applyAlignment="1">
      <alignment horizontal="center" vertical="center" wrapText="1" readingOrder="1"/>
    </xf>
    <xf numFmtId="43" fontId="26" fillId="70" borderId="52" xfId="1" applyNumberFormat="1" applyFont="1" applyFill="1" applyBorder="1" applyAlignment="1">
      <alignment horizontal="center" vertical="center" wrapText="1" readingOrder="1"/>
    </xf>
    <xf numFmtId="167" fontId="26" fillId="70" borderId="54" xfId="1" applyNumberFormat="1" applyFont="1" applyFill="1" applyBorder="1" applyAlignment="1">
      <alignment horizontal="center" vertical="center" wrapText="1" readingOrder="1"/>
    </xf>
    <xf numFmtId="0" fontId="141" fillId="0" borderId="0" xfId="996">
      <alignment vertical="center"/>
    </xf>
    <xf numFmtId="0" fontId="143" fillId="21" borderId="50" xfId="996" applyFont="1" applyFill="1" applyBorder="1" applyAlignment="1">
      <alignment horizontal="center" vertical="center"/>
    </xf>
    <xf numFmtId="229" fontId="143" fillId="21" borderId="189" xfId="997" applyNumberFormat="1" applyFont="1" applyFill="1" applyBorder="1" applyAlignment="1">
      <alignment horizontal="center" vertical="center"/>
    </xf>
    <xf numFmtId="0" fontId="143" fillId="21" borderId="189" xfId="996" applyFont="1" applyFill="1" applyBorder="1" applyAlignment="1">
      <alignment horizontal="center" vertical="center"/>
    </xf>
    <xf numFmtId="0" fontId="141" fillId="0" borderId="0" xfId="996" applyAlignment="1">
      <alignment horizontal="center" vertical="center"/>
    </xf>
    <xf numFmtId="0" fontId="143" fillId="0" borderId="190" xfId="996" applyFont="1" applyBorder="1">
      <alignment vertical="center"/>
    </xf>
    <xf numFmtId="0" fontId="143" fillId="0" borderId="0" xfId="996" applyFont="1">
      <alignment vertical="center"/>
    </xf>
    <xf numFmtId="0" fontId="141" fillId="0" borderId="191" xfId="996" applyBorder="1">
      <alignment vertical="center"/>
    </xf>
    <xf numFmtId="229" fontId="141" fillId="0" borderId="191" xfId="997" applyNumberFormat="1" applyBorder="1">
      <alignment vertical="center"/>
    </xf>
    <xf numFmtId="0" fontId="141" fillId="0" borderId="190" xfId="996" applyBorder="1">
      <alignment vertical="center"/>
    </xf>
    <xf numFmtId="229" fontId="143" fillId="21" borderId="189" xfId="997" applyNumberFormat="1" applyFont="1" applyFill="1" applyBorder="1">
      <alignment vertical="center"/>
    </xf>
    <xf numFmtId="0" fontId="141" fillId="0" borderId="191" xfId="996" applyBorder="1" applyAlignment="1">
      <alignment horizontal="right" vertical="center"/>
    </xf>
    <xf numFmtId="0" fontId="141" fillId="0" borderId="121" xfId="996" applyBorder="1">
      <alignment vertical="center"/>
    </xf>
    <xf numFmtId="0" fontId="141" fillId="0" borderId="192" xfId="996" applyBorder="1">
      <alignment vertical="center"/>
    </xf>
    <xf numFmtId="0" fontId="141" fillId="0" borderId="193" xfId="996" applyBorder="1">
      <alignment vertical="center"/>
    </xf>
    <xf numFmtId="229" fontId="141" fillId="0" borderId="193" xfId="997" applyNumberFormat="1" applyBorder="1">
      <alignment vertical="center"/>
    </xf>
    <xf numFmtId="0" fontId="143" fillId="21" borderId="0" xfId="996" applyFont="1" applyFill="1">
      <alignment vertical="center"/>
    </xf>
    <xf numFmtId="229" fontId="0" fillId="0" borderId="0" xfId="0" applyNumberFormat="1"/>
    <xf numFmtId="165" fontId="141" fillId="0" borderId="0" xfId="1" applyFont="1" applyAlignment="1">
      <alignment vertical="center"/>
    </xf>
    <xf numFmtId="170" fontId="22" fillId="21" borderId="2" xfId="2" applyNumberFormat="1" applyFont="1" applyFill="1" applyBorder="1" applyAlignment="1">
      <alignment vertical="center" wrapText="1"/>
    </xf>
    <xf numFmtId="170" fontId="22" fillId="21" borderId="151" xfId="2" applyNumberFormat="1" applyFont="1" applyFill="1" applyBorder="1" applyAlignment="1">
      <alignment vertical="center" wrapText="1"/>
    </xf>
    <xf numFmtId="0" fontId="0" fillId="21" borderId="2" xfId="0" applyFill="1" applyBorder="1" applyAlignment="1">
      <alignment horizontal="left"/>
    </xf>
    <xf numFmtId="0" fontId="0" fillId="21" borderId="151" xfId="0" applyFill="1" applyBorder="1" applyAlignment="1">
      <alignment horizontal="left"/>
    </xf>
    <xf numFmtId="43" fontId="119" fillId="60" borderId="52" xfId="1" applyNumberFormat="1" applyFont="1" applyFill="1" applyBorder="1" applyAlignment="1">
      <alignment vertical="center" wrapText="1" readingOrder="1"/>
    </xf>
    <xf numFmtId="43" fontId="26" fillId="60" borderId="52" xfId="1" applyNumberFormat="1" applyFont="1" applyFill="1" applyBorder="1" applyAlignment="1">
      <alignment horizontal="center" vertical="center" wrapText="1" readingOrder="1"/>
    </xf>
    <xf numFmtId="165" fontId="0" fillId="0" borderId="151" xfId="1" applyFont="1" applyBorder="1"/>
    <xf numFmtId="0" fontId="0" fillId="0" borderId="151" xfId="0" applyFill="1" applyBorder="1"/>
    <xf numFmtId="43" fontId="0" fillId="0" borderId="151" xfId="0" applyNumberFormat="1" applyBorder="1"/>
    <xf numFmtId="9" fontId="0" fillId="0" borderId="151" xfId="575" applyNumberFormat="1" applyFont="1" applyBorder="1"/>
    <xf numFmtId="0" fontId="114" fillId="56" borderId="117" xfId="0" applyFont="1" applyFill="1" applyBorder="1" applyAlignment="1">
      <alignment horizontal="left" vertical="center" wrapText="1" readingOrder="1"/>
    </xf>
    <xf numFmtId="9" fontId="144" fillId="56" borderId="118" xfId="575" applyFont="1" applyFill="1" applyBorder="1" applyAlignment="1">
      <alignment horizontal="left" vertical="center" wrapText="1" readingOrder="1"/>
    </xf>
    <xf numFmtId="0" fontId="139" fillId="0" borderId="0" xfId="0" applyFont="1" applyAlignment="1">
      <alignment horizontal="center" vertical="center" wrapText="1"/>
    </xf>
    <xf numFmtId="0" fontId="139" fillId="0" borderId="0" xfId="0" applyFont="1" applyAlignment="1">
      <alignment horizontal="center" vertical="center"/>
    </xf>
    <xf numFmtId="0" fontId="138" fillId="0" borderId="197" xfId="0" applyFont="1" applyBorder="1"/>
    <xf numFmtId="43" fontId="138" fillId="0" borderId="197" xfId="601" applyFont="1" applyBorder="1"/>
    <xf numFmtId="0" fontId="138" fillId="0" borderId="198" xfId="0" applyFont="1" applyBorder="1"/>
    <xf numFmtId="16" fontId="138" fillId="0" borderId="199" xfId="0" applyNumberFormat="1" applyFont="1" applyBorder="1"/>
    <xf numFmtId="43" fontId="138" fillId="0" borderId="198" xfId="0" applyNumberFormat="1" applyFont="1" applyBorder="1"/>
    <xf numFmtId="43" fontId="138" fillId="0" borderId="197" xfId="601" applyFont="1" applyBorder="1" applyAlignment="1">
      <alignment vertical="center"/>
    </xf>
    <xf numFmtId="0" fontId="138" fillId="0" borderId="197" xfId="0" applyFont="1" applyBorder="1" applyAlignment="1">
      <alignment vertical="center"/>
    </xf>
    <xf numFmtId="0" fontId="138" fillId="0" borderId="199" xfId="0" applyFont="1" applyBorder="1"/>
    <xf numFmtId="0" fontId="138" fillId="0" borderId="200" xfId="0" applyFont="1" applyBorder="1"/>
    <xf numFmtId="43" fontId="137" fillId="0" borderId="201" xfId="0" applyNumberFormat="1" applyFont="1" applyBorder="1"/>
    <xf numFmtId="43" fontId="145" fillId="0" borderId="202" xfId="0" applyNumberFormat="1" applyFont="1" applyBorder="1"/>
    <xf numFmtId="0" fontId="138" fillId="0" borderId="0" xfId="0" applyFont="1"/>
    <xf numFmtId="165" fontId="138" fillId="0" borderId="198" xfId="1" applyFont="1" applyBorder="1"/>
    <xf numFmtId="0" fontId="137" fillId="0" borderId="3" xfId="0" applyFont="1" applyBorder="1" applyAlignment="1">
      <alignment horizontal="center" vertical="center"/>
    </xf>
    <xf numFmtId="0" fontId="138" fillId="0" borderId="203" xfId="0" applyFont="1" applyBorder="1"/>
    <xf numFmtId="0" fontId="138" fillId="0" borderId="204" xfId="0" applyFont="1" applyBorder="1"/>
    <xf numFmtId="16" fontId="138" fillId="0" borderId="207" xfId="0" applyNumberFormat="1" applyFont="1" applyBorder="1"/>
    <xf numFmtId="0" fontId="138" fillId="0" borderId="207" xfId="0" applyFont="1" applyBorder="1"/>
    <xf numFmtId="170" fontId="22" fillId="0" borderId="2" xfId="2" applyNumberFormat="1" applyFont="1" applyFill="1" applyBorder="1" applyAlignment="1">
      <alignment vertical="center" wrapText="1"/>
    </xf>
    <xf numFmtId="167" fontId="0" fillId="0" borderId="197" xfId="0" applyNumberFormat="1" applyBorder="1"/>
    <xf numFmtId="43" fontId="0" fillId="0" borderId="2" xfId="0" applyNumberFormat="1" applyBorder="1"/>
    <xf numFmtId="0" fontId="2" fillId="0" borderId="2" xfId="2" applyFont="1" applyBorder="1" applyAlignment="1">
      <alignment horizontal="center" vertical="center" wrapText="1"/>
    </xf>
    <xf numFmtId="0" fontId="137" fillId="0" borderId="165" xfId="0" applyFont="1" applyBorder="1" applyAlignment="1">
      <alignment horizontal="center" vertical="center"/>
    </xf>
    <xf numFmtId="0" fontId="137" fillId="0" borderId="164" xfId="0" applyFont="1" applyBorder="1" applyAlignment="1">
      <alignment horizontal="center" vertical="center"/>
    </xf>
    <xf numFmtId="0" fontId="137" fillId="0" borderId="173" xfId="0" applyFont="1" applyBorder="1" applyAlignment="1">
      <alignment horizontal="center" vertical="center"/>
    </xf>
    <xf numFmtId="0" fontId="137" fillId="0" borderId="18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37" fillId="0" borderId="3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0" fillId="0" borderId="151" xfId="0" applyBorder="1" applyAlignment="1">
      <alignment horizontal="center" vertical="center"/>
    </xf>
    <xf numFmtId="0" fontId="0" fillId="0" borderId="176" xfId="0" applyBorder="1" applyAlignment="1">
      <alignment horizontal="center" vertical="center" wrapText="1"/>
    </xf>
    <xf numFmtId="0" fontId="0" fillId="0" borderId="175" xfId="0" applyBorder="1" applyAlignment="1">
      <alignment horizontal="center" vertical="center" wrapText="1"/>
    </xf>
    <xf numFmtId="0" fontId="0" fillId="0" borderId="173" xfId="0" applyBorder="1" applyAlignment="1">
      <alignment horizontal="center" vertical="center" wrapText="1"/>
    </xf>
    <xf numFmtId="0" fontId="2" fillId="0" borderId="160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161" xfId="0" applyFont="1" applyBorder="1" applyAlignment="1">
      <alignment horizontal="center" vertical="center"/>
    </xf>
    <xf numFmtId="0" fontId="0" fillId="0" borderId="162" xfId="0" applyBorder="1" applyAlignment="1">
      <alignment horizontal="center" vertical="center"/>
    </xf>
    <xf numFmtId="0" fontId="0" fillId="0" borderId="177" xfId="0" applyBorder="1" applyAlignment="1">
      <alignment horizontal="center" vertical="center" wrapText="1"/>
    </xf>
    <xf numFmtId="0" fontId="0" fillId="0" borderId="179" xfId="0" applyBorder="1" applyAlignment="1">
      <alignment horizontal="left" vertical="center"/>
    </xf>
    <xf numFmtId="0" fontId="0" fillId="0" borderId="180" xfId="0" applyBorder="1" applyAlignment="1">
      <alignment horizontal="left" vertical="center"/>
    </xf>
    <xf numFmtId="0" fontId="0" fillId="0" borderId="174" xfId="0" applyBorder="1" applyAlignment="1">
      <alignment horizontal="left" vertical="center"/>
    </xf>
    <xf numFmtId="0" fontId="0" fillId="0" borderId="167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0" fillId="0" borderId="151" xfId="0" applyBorder="1" applyAlignment="1">
      <alignment horizontal="left" vertical="center"/>
    </xf>
    <xf numFmtId="0" fontId="2" fillId="0" borderId="151" xfId="0" applyFont="1" applyBorder="1" applyAlignment="1">
      <alignment horizontal="center" vertical="center"/>
    </xf>
    <xf numFmtId="0" fontId="2" fillId="0" borderId="166" xfId="0" applyFont="1" applyBorder="1" applyAlignment="1">
      <alignment horizontal="center"/>
    </xf>
    <xf numFmtId="0" fontId="4" fillId="56" borderId="54" xfId="0" applyFont="1" applyFill="1" applyBorder="1" applyAlignment="1">
      <alignment horizontal="center" vertical="center" wrapText="1" readingOrder="1"/>
    </xf>
    <xf numFmtId="0" fontId="4" fillId="56" borderId="55" xfId="0" applyFont="1" applyFill="1" applyBorder="1" applyAlignment="1">
      <alignment horizontal="center" vertical="center" wrapText="1" readingOrder="1"/>
    </xf>
    <xf numFmtId="168" fontId="117" fillId="70" borderId="54" xfId="1" applyNumberFormat="1" applyFont="1" applyFill="1" applyBorder="1" applyAlignment="1">
      <alignment horizontal="center" vertical="center" wrapText="1" readingOrder="1"/>
    </xf>
    <xf numFmtId="168" fontId="117" fillId="70" borderId="55" xfId="1" applyNumberFormat="1" applyFont="1" applyFill="1" applyBorder="1" applyAlignment="1">
      <alignment horizontal="center" vertical="center" wrapText="1" readingOrder="1"/>
    </xf>
    <xf numFmtId="0" fontId="140" fillId="0" borderId="187" xfId="0" applyFont="1" applyBorder="1" applyAlignment="1">
      <alignment horizontal="center" vertical="center"/>
    </xf>
    <xf numFmtId="167" fontId="117" fillId="56" borderId="54" xfId="1" applyNumberFormat="1" applyFont="1" applyFill="1" applyBorder="1" applyAlignment="1">
      <alignment horizontal="right" vertical="center" wrapText="1" readingOrder="1"/>
    </xf>
    <xf numFmtId="167" fontId="117" fillId="56" borderId="55" xfId="1" applyNumberFormat="1" applyFont="1" applyFill="1" applyBorder="1" applyAlignment="1">
      <alignment horizontal="right" vertical="center" wrapText="1" readingOrder="1"/>
    </xf>
    <xf numFmtId="168" fontId="117" fillId="56" borderId="54" xfId="1" applyNumberFormat="1" applyFont="1" applyFill="1" applyBorder="1" applyAlignment="1">
      <alignment horizontal="center" vertical="center" wrapText="1" readingOrder="1"/>
    </xf>
    <xf numFmtId="168" fontId="117" fillId="56" borderId="55" xfId="1" applyNumberFormat="1" applyFont="1" applyFill="1" applyBorder="1" applyAlignment="1">
      <alignment horizontal="center" vertical="center" wrapText="1" readingOrder="1"/>
    </xf>
    <xf numFmtId="0" fontId="113" fillId="59" borderId="54" xfId="0" applyFont="1" applyFill="1" applyBorder="1" applyAlignment="1">
      <alignment horizontal="center" vertical="center" wrapText="1" readingOrder="1"/>
    </xf>
    <xf numFmtId="0" fontId="113" fillId="59" borderId="183" xfId="0" applyFont="1" applyFill="1" applyBorder="1" applyAlignment="1">
      <alignment horizontal="center" vertical="center" wrapText="1" readingOrder="1"/>
    </xf>
    <xf numFmtId="0" fontId="113" fillId="59" borderId="55" xfId="0" applyFont="1" applyFill="1" applyBorder="1" applyAlignment="1">
      <alignment horizontal="center" vertical="center" wrapText="1" readingOrder="1"/>
    </xf>
    <xf numFmtId="0" fontId="4" fillId="56" borderId="183" xfId="0" applyFont="1" applyFill="1" applyBorder="1" applyAlignment="1">
      <alignment horizontal="center" vertical="center" wrapText="1" readingOrder="1"/>
    </xf>
    <xf numFmtId="0" fontId="4" fillId="70" borderId="184" xfId="0" applyFont="1" applyFill="1" applyBorder="1" applyAlignment="1">
      <alignment horizontal="center" vertical="center" wrapText="1" readingOrder="1"/>
    </xf>
    <xf numFmtId="0" fontId="4" fillId="70" borderId="185" xfId="0" applyFont="1" applyFill="1" applyBorder="1" applyAlignment="1">
      <alignment horizontal="center" vertical="center" wrapText="1" readingOrder="1"/>
    </xf>
    <xf numFmtId="0" fontId="4" fillId="70" borderId="186" xfId="0" applyFont="1" applyFill="1" applyBorder="1" applyAlignment="1">
      <alignment horizontal="center" vertical="center" wrapText="1" readingOrder="1"/>
    </xf>
    <xf numFmtId="0" fontId="4" fillId="70" borderId="187" xfId="0" applyFont="1" applyFill="1" applyBorder="1" applyAlignment="1">
      <alignment horizontal="center" vertical="center" wrapText="1" readingOrder="1"/>
    </xf>
    <xf numFmtId="0" fontId="4" fillId="70" borderId="117" xfId="0" applyFont="1" applyFill="1" applyBorder="1" applyAlignment="1">
      <alignment horizontal="center" vertical="center" wrapText="1" readingOrder="1"/>
    </xf>
    <xf numFmtId="0" fontId="4" fillId="70" borderId="118" xfId="0" applyFont="1" applyFill="1" applyBorder="1" applyAlignment="1">
      <alignment horizontal="center" vertical="center" wrapText="1" readingOrder="1"/>
    </xf>
    <xf numFmtId="0" fontId="147" fillId="0" borderId="0" xfId="0" applyFont="1" applyAlignment="1">
      <alignment horizontal="center" wrapText="1"/>
    </xf>
    <xf numFmtId="0" fontId="147" fillId="0" borderId="0" xfId="0" applyFont="1" applyAlignment="1">
      <alignment horizontal="center"/>
    </xf>
    <xf numFmtId="0" fontId="137" fillId="0" borderId="171" xfId="0" applyFont="1" applyBorder="1" applyAlignment="1">
      <alignment horizontal="center" vertical="center"/>
    </xf>
    <xf numFmtId="0" fontId="137" fillId="0" borderId="169" xfId="0" applyFont="1" applyBorder="1" applyAlignment="1">
      <alignment horizontal="center" vertical="center"/>
    </xf>
    <xf numFmtId="0" fontId="137" fillId="0" borderId="205" xfId="0" applyFont="1" applyBorder="1" applyAlignment="1">
      <alignment horizontal="center" vertical="center"/>
    </xf>
    <xf numFmtId="0" fontId="137" fillId="0" borderId="206" xfId="0" applyFont="1" applyBorder="1" applyAlignment="1">
      <alignment horizontal="center" vertical="center"/>
    </xf>
    <xf numFmtId="0" fontId="137" fillId="0" borderId="165" xfId="0" applyFont="1" applyBorder="1" applyAlignment="1">
      <alignment horizontal="center" vertical="center"/>
    </xf>
    <xf numFmtId="0" fontId="137" fillId="0" borderId="164" xfId="0" applyFont="1" applyBorder="1" applyAlignment="1">
      <alignment horizontal="center" vertical="center"/>
    </xf>
    <xf numFmtId="0" fontId="138" fillId="0" borderId="207" xfId="0" applyFont="1" applyBorder="1" applyAlignment="1">
      <alignment horizontal="left"/>
    </xf>
    <xf numFmtId="0" fontId="138" fillId="0" borderId="203" xfId="0" applyFont="1" applyBorder="1" applyAlignment="1">
      <alignment horizontal="left"/>
    </xf>
    <xf numFmtId="0" fontId="137" fillId="0" borderId="176" xfId="0" applyFont="1" applyBorder="1" applyAlignment="1">
      <alignment horizontal="center" vertical="center"/>
    </xf>
    <xf numFmtId="0" fontId="137" fillId="0" borderId="173" xfId="0" applyFont="1" applyBorder="1" applyAlignment="1">
      <alignment horizontal="center" vertical="center"/>
    </xf>
    <xf numFmtId="0" fontId="137" fillId="0" borderId="209" xfId="0" applyFont="1" applyBorder="1" applyAlignment="1">
      <alignment horizontal="center" vertical="center"/>
    </xf>
    <xf numFmtId="0" fontId="137" fillId="0" borderId="180" xfId="0" applyFont="1" applyBorder="1" applyAlignment="1">
      <alignment horizontal="center" vertical="center"/>
    </xf>
    <xf numFmtId="0" fontId="146" fillId="0" borderId="192" xfId="0" applyFont="1" applyBorder="1" applyAlignment="1">
      <alignment horizontal="right" vertical="center"/>
    </xf>
    <xf numFmtId="0" fontId="115" fillId="58" borderId="117" xfId="0" applyFont="1" applyFill="1" applyBorder="1" applyAlignment="1">
      <alignment horizontal="left" vertical="center" wrapText="1" readingOrder="1"/>
    </xf>
    <xf numFmtId="0" fontId="115" fillId="58" borderId="118" xfId="0" applyFont="1" applyFill="1" applyBorder="1" applyAlignment="1">
      <alignment horizontal="left" vertical="center" wrapText="1" readingOrder="1"/>
    </xf>
    <xf numFmtId="0" fontId="114" fillId="56" borderId="117" xfId="0" applyFont="1" applyFill="1" applyBorder="1" applyAlignment="1">
      <alignment horizontal="left" vertical="center" wrapText="1" readingOrder="1"/>
    </xf>
    <xf numFmtId="0" fontId="114" fillId="56" borderId="118" xfId="0" applyFont="1" applyFill="1" applyBorder="1" applyAlignment="1">
      <alignment horizontal="left" vertical="center" wrapText="1" readingOrder="1"/>
    </xf>
    <xf numFmtId="0" fontId="114" fillId="56" borderId="184" xfId="0" applyFont="1" applyFill="1" applyBorder="1" applyAlignment="1">
      <alignment horizontal="left" vertical="center" wrapText="1" readingOrder="1"/>
    </xf>
    <xf numFmtId="0" fontId="114" fillId="56" borderId="194" xfId="0" applyFont="1" applyFill="1" applyBorder="1" applyAlignment="1">
      <alignment horizontal="left" vertical="center" wrapText="1" readingOrder="1"/>
    </xf>
    <xf numFmtId="0" fontId="114" fillId="56" borderId="186" xfId="0" applyFont="1" applyFill="1" applyBorder="1" applyAlignment="1">
      <alignment horizontal="left" vertical="center" wrapText="1" readingOrder="1"/>
    </xf>
    <xf numFmtId="0" fontId="114" fillId="56" borderId="195" xfId="0" applyFont="1" applyFill="1" applyBorder="1" applyAlignment="1">
      <alignment horizontal="left" vertical="center" wrapText="1" readingOrder="1"/>
    </xf>
    <xf numFmtId="0" fontId="112" fillId="58" borderId="117" xfId="0" applyFont="1" applyFill="1" applyBorder="1" applyAlignment="1">
      <alignment horizontal="left" vertical="center" wrapText="1" readingOrder="1"/>
    </xf>
    <xf numFmtId="0" fontId="112" fillId="58" borderId="118" xfId="0" applyFont="1" applyFill="1" applyBorder="1" applyAlignment="1">
      <alignment horizontal="left" vertical="center" wrapText="1" readingOrder="1"/>
    </xf>
    <xf numFmtId="0" fontId="140" fillId="0" borderId="0" xfId="0" applyFont="1" applyAlignment="1">
      <alignment horizontal="center" vertical="center"/>
    </xf>
    <xf numFmtId="0" fontId="4" fillId="60" borderId="54" xfId="0" applyFont="1" applyFill="1" applyBorder="1" applyAlignment="1">
      <alignment horizontal="center" vertical="center" wrapText="1" readingOrder="1"/>
    </xf>
    <xf numFmtId="0" fontId="4" fillId="60" borderId="55" xfId="0" applyFont="1" applyFill="1" applyBorder="1" applyAlignment="1">
      <alignment horizontal="center" vertical="center" wrapText="1" readingOrder="1"/>
    </xf>
    <xf numFmtId="0" fontId="113" fillId="59" borderId="184" xfId="0" applyFont="1" applyFill="1" applyBorder="1" applyAlignment="1">
      <alignment horizontal="center" vertical="center" wrapText="1" readingOrder="1"/>
    </xf>
    <xf numFmtId="0" fontId="113" fillId="59" borderId="194" xfId="0" applyFont="1" applyFill="1" applyBorder="1" applyAlignment="1">
      <alignment horizontal="center" vertical="center" wrapText="1" readingOrder="1"/>
    </xf>
    <xf numFmtId="0" fontId="113" fillId="59" borderId="186" xfId="0" applyFont="1" applyFill="1" applyBorder="1" applyAlignment="1">
      <alignment horizontal="center" vertical="center" wrapText="1" readingOrder="1"/>
    </xf>
    <xf numFmtId="0" fontId="113" fillId="59" borderId="195" xfId="0" applyFont="1" applyFill="1" applyBorder="1" applyAlignment="1">
      <alignment horizontal="center" vertical="center" wrapText="1" readingOrder="1"/>
    </xf>
    <xf numFmtId="168" fontId="117" fillId="60" borderId="54" xfId="1" applyNumberFormat="1" applyFont="1" applyFill="1" applyBorder="1" applyAlignment="1">
      <alignment horizontal="center" vertical="center" wrapText="1" readingOrder="1"/>
    </xf>
    <xf numFmtId="168" fontId="117" fillId="60" borderId="55" xfId="1" applyNumberFormat="1" applyFont="1" applyFill="1" applyBorder="1" applyAlignment="1">
      <alignment horizontal="center" vertical="center" wrapText="1" readingOrder="1"/>
    </xf>
    <xf numFmtId="9" fontId="128" fillId="62" borderId="117" xfId="0" applyNumberFormat="1" applyFont="1" applyFill="1" applyBorder="1" applyAlignment="1">
      <alignment horizontal="right" wrapText="1" readingOrder="1"/>
    </xf>
    <xf numFmtId="9" fontId="128" fillId="62" borderId="118" xfId="0" applyNumberFormat="1" applyFont="1" applyFill="1" applyBorder="1" applyAlignment="1">
      <alignment horizontal="right" wrapText="1" readingOrder="1"/>
    </xf>
    <xf numFmtId="0" fontId="125" fillId="59" borderId="113" xfId="0" applyFont="1" applyFill="1" applyBorder="1" applyAlignment="1">
      <alignment horizontal="left" vertical="center" wrapText="1" readingOrder="1"/>
    </xf>
    <xf numFmtId="0" fontId="125" fillId="59" borderId="114" xfId="0" applyFont="1" applyFill="1" applyBorder="1" applyAlignment="1">
      <alignment horizontal="left" vertical="center" wrapText="1" readingOrder="1"/>
    </xf>
    <xf numFmtId="0" fontId="127" fillId="57" borderId="115" xfId="0" applyFont="1" applyFill="1" applyBorder="1" applyAlignment="1">
      <alignment horizontal="left" vertical="center" wrapText="1" readingOrder="1"/>
    </xf>
    <xf numFmtId="0" fontId="127" fillId="57" borderId="116" xfId="0" applyFont="1" applyFill="1" applyBorder="1" applyAlignment="1">
      <alignment horizontal="left" vertical="center" wrapText="1" readingOrder="1"/>
    </xf>
    <xf numFmtId="0" fontId="127" fillId="58" borderId="117" xfId="0" applyFont="1" applyFill="1" applyBorder="1" applyAlignment="1">
      <alignment horizontal="left" vertical="center" wrapText="1" readingOrder="1"/>
    </xf>
    <xf numFmtId="0" fontId="127" fillId="58" borderId="118" xfId="0" applyFont="1" applyFill="1" applyBorder="1" applyAlignment="1">
      <alignment horizontal="left" vertical="center" wrapText="1" readingOrder="1"/>
    </xf>
    <xf numFmtId="0" fontId="127" fillId="57" borderId="117" xfId="0" applyFont="1" applyFill="1" applyBorder="1" applyAlignment="1">
      <alignment horizontal="left" vertical="center" wrapText="1" readingOrder="1"/>
    </xf>
    <xf numFmtId="0" fontId="127" fillId="57" borderId="118" xfId="0" applyFont="1" applyFill="1" applyBorder="1" applyAlignment="1">
      <alignment horizontal="left" vertical="center" wrapText="1" readingOrder="1"/>
    </xf>
    <xf numFmtId="0" fontId="128" fillId="57" borderId="117" xfId="0" applyFont="1" applyFill="1" applyBorder="1" applyAlignment="1">
      <alignment horizontal="left" vertical="center" wrapText="1" readingOrder="1"/>
    </xf>
    <xf numFmtId="0" fontId="128" fillId="57" borderId="118" xfId="0" applyFont="1" applyFill="1" applyBorder="1" applyAlignment="1">
      <alignment horizontal="left" vertical="center" wrapText="1" readingOrder="1"/>
    </xf>
    <xf numFmtId="0" fontId="129" fillId="62" borderId="117" xfId="0" applyFont="1" applyFill="1" applyBorder="1" applyAlignment="1">
      <alignment horizontal="left" vertical="center" wrapText="1" readingOrder="1"/>
    </xf>
    <xf numFmtId="0" fontId="129" fillId="62" borderId="118" xfId="0" applyFont="1" applyFill="1" applyBorder="1" applyAlignment="1">
      <alignment horizontal="left" vertical="center" wrapText="1" readingOrder="1"/>
    </xf>
    <xf numFmtId="0" fontId="124" fillId="57" borderId="117" xfId="0" applyFont="1" applyFill="1" applyBorder="1" applyAlignment="1">
      <alignment vertical="center" wrapText="1"/>
    </xf>
    <xf numFmtId="0" fontId="124" fillId="57" borderId="119" xfId="0" applyFont="1" applyFill="1" applyBorder="1" applyAlignment="1">
      <alignment vertical="center" wrapText="1"/>
    </xf>
    <xf numFmtId="0" fontId="124" fillId="57" borderId="118" xfId="0" applyFont="1" applyFill="1" applyBorder="1" applyAlignment="1">
      <alignment vertical="center" wrapText="1"/>
    </xf>
    <xf numFmtId="0" fontId="2" fillId="0" borderId="207" xfId="2" applyFont="1" applyBorder="1" applyAlignment="1">
      <alignment horizontal="center" vertical="center" wrapText="1"/>
    </xf>
    <xf numFmtId="0" fontId="2" fillId="0" borderId="203" xfId="2" applyFont="1" applyBorder="1" applyAlignment="1">
      <alignment horizontal="center" vertical="center" wrapText="1"/>
    </xf>
    <xf numFmtId="0" fontId="139" fillId="0" borderId="11" xfId="0" applyFont="1" applyBorder="1" applyAlignment="1">
      <alignment horizontal="center" vertical="center"/>
    </xf>
    <xf numFmtId="0" fontId="2" fillId="0" borderId="160" xfId="2" applyFont="1" applyBorder="1" applyAlignment="1">
      <alignment horizontal="center" vertical="center" wrapText="1"/>
    </xf>
    <xf numFmtId="0" fontId="2" fillId="0" borderId="161" xfId="2" applyFont="1" applyBorder="1" applyAlignment="1">
      <alignment horizontal="center" vertical="center" wrapText="1"/>
    </xf>
    <xf numFmtId="9" fontId="3" fillId="0" borderId="0" xfId="575" applyFont="1" applyFill="1" applyBorder="1" applyAlignment="1">
      <alignment horizontal="center"/>
    </xf>
    <xf numFmtId="0" fontId="2" fillId="0" borderId="2" xfId="2" applyFont="1" applyBorder="1" applyAlignment="1">
      <alignment horizontal="center" vertical="center" wrapText="1"/>
    </xf>
    <xf numFmtId="0" fontId="142" fillId="0" borderId="0" xfId="996" applyFont="1" applyAlignment="1">
      <alignment horizontal="center" vertical="center"/>
    </xf>
    <xf numFmtId="0" fontId="143" fillId="21" borderId="188" xfId="996" applyFont="1" applyFill="1" applyBorder="1" applyAlignment="1">
      <alignment horizontal="center" vertical="center"/>
    </xf>
    <xf numFmtId="0" fontId="143" fillId="21" borderId="189" xfId="996" applyFont="1" applyFill="1" applyBorder="1" applyAlignment="1">
      <alignment horizontal="center" vertical="center"/>
    </xf>
    <xf numFmtId="0" fontId="137" fillId="0" borderId="11" xfId="0" applyFont="1" applyBorder="1" applyAlignment="1">
      <alignment horizontal="center" vertical="center"/>
    </xf>
    <xf numFmtId="0" fontId="2" fillId="0" borderId="162" xfId="2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0" fontId="2" fillId="0" borderId="57" xfId="0" applyFont="1" applyBorder="1" applyAlignment="1">
      <alignment horizontal="center" vertical="center"/>
    </xf>
    <xf numFmtId="0" fontId="2" fillId="0" borderId="164" xfId="0" applyFont="1" applyBorder="1" applyAlignment="1">
      <alignment horizontal="center" vertical="center"/>
    </xf>
    <xf numFmtId="0" fontId="2" fillId="21" borderId="152" xfId="2" applyFont="1" applyFill="1" applyBorder="1" applyAlignment="1">
      <alignment horizontal="center" vertical="center" wrapText="1"/>
    </xf>
    <xf numFmtId="0" fontId="2" fillId="21" borderId="165" xfId="2" applyFont="1" applyFill="1" applyBorder="1" applyAlignment="1">
      <alignment horizontal="center" vertical="center" wrapText="1"/>
    </xf>
    <xf numFmtId="167" fontId="2" fillId="0" borderId="0" xfId="1" applyNumberFormat="1" applyFont="1" applyAlignment="1">
      <alignment horizontal="center" vertical="center"/>
    </xf>
    <xf numFmtId="0" fontId="2" fillId="0" borderId="16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2" fillId="21" borderId="0" xfId="1" applyNumberFormat="1" applyFont="1" applyFill="1" applyAlignment="1">
      <alignment horizontal="center" vertical="center"/>
    </xf>
    <xf numFmtId="0" fontId="0" fillId="0" borderId="160" xfId="0" applyBorder="1" applyAlignment="1">
      <alignment horizontal="center" wrapText="1"/>
    </xf>
    <xf numFmtId="0" fontId="0" fillId="0" borderId="58" xfId="0" applyBorder="1" applyAlignment="1">
      <alignment horizontal="center" wrapText="1"/>
    </xf>
    <xf numFmtId="0" fontId="0" fillId="0" borderId="161" xfId="0" applyBorder="1" applyAlignment="1">
      <alignment horizontal="center" wrapText="1"/>
    </xf>
    <xf numFmtId="0" fontId="0" fillId="0" borderId="160" xfId="0" applyBorder="1" applyAlignment="1">
      <alignment horizontal="center"/>
    </xf>
    <xf numFmtId="0" fontId="0" fillId="0" borderId="161" xfId="0" applyBorder="1" applyAlignment="1">
      <alignment horizontal="center"/>
    </xf>
    <xf numFmtId="0" fontId="107" fillId="0" borderId="0" xfId="0" applyFont="1" applyAlignment="1">
      <alignment horizontal="center" vertical="top" wrapText="1"/>
    </xf>
    <xf numFmtId="0" fontId="139" fillId="0" borderId="0" xfId="0" applyFont="1"/>
    <xf numFmtId="0" fontId="2" fillId="0" borderId="197" xfId="0" applyFont="1" applyBorder="1"/>
    <xf numFmtId="0" fontId="0" fillId="0" borderId="197" xfId="0" applyBorder="1"/>
    <xf numFmtId="0" fontId="137" fillId="0" borderId="208" xfId="0" applyFont="1" applyBorder="1"/>
    <xf numFmtId="49" fontId="138" fillId="0" borderId="196" xfId="0" applyNumberFormat="1" applyFont="1" applyBorder="1"/>
    <xf numFmtId="49" fontId="138" fillId="0" borderId="199" xfId="0" applyNumberFormat="1" applyFont="1" applyBorder="1"/>
  </cellXfs>
  <cellStyles count="998">
    <cellStyle name="_Column1" xfId="96" xr:uid="{00000000-0005-0000-0000-000000000000}"/>
    <cellStyle name="_Column1 2" xfId="729" xr:uid="{00000000-0005-0000-0000-000000000000}"/>
    <cellStyle name="_Column2" xfId="97" xr:uid="{00000000-0005-0000-0000-000001000000}"/>
    <cellStyle name="_Column3" xfId="98" xr:uid="{00000000-0005-0000-0000-000002000000}"/>
    <cellStyle name="_Column4" xfId="99" xr:uid="{00000000-0005-0000-0000-000003000000}"/>
    <cellStyle name="_Column5" xfId="100" xr:uid="{00000000-0005-0000-0000-000004000000}"/>
    <cellStyle name="_Column6" xfId="101" xr:uid="{00000000-0005-0000-0000-000005000000}"/>
    <cellStyle name="_Column7" xfId="102" xr:uid="{00000000-0005-0000-0000-000006000000}"/>
    <cellStyle name="_Data" xfId="103" xr:uid="{00000000-0005-0000-0000-000007000000}"/>
    <cellStyle name="_Data 2" xfId="730" xr:uid="{00000000-0005-0000-0000-000007000000}"/>
    <cellStyle name="_Data_Corporate Income Tax 2011" xfId="104" xr:uid="{00000000-0005-0000-0000-000008000000}"/>
    <cellStyle name="_Data_Corporate Income Tax 2011 2" xfId="731" xr:uid="{00000000-0005-0000-0000-000008000000}"/>
    <cellStyle name="_Data_F Inventory Interim TPSE 2009" xfId="105" xr:uid="{00000000-0005-0000-0000-000009000000}"/>
    <cellStyle name="_Data_F Inventory Interim TPSE 2009 2" xfId="732" xr:uid="{00000000-0005-0000-0000-000009000000}"/>
    <cellStyle name="_Data_F Inventory Interim TPSE 2009_Corporate Income Tax 2011" xfId="106" xr:uid="{00000000-0005-0000-0000-00000A000000}"/>
    <cellStyle name="_Data_F Inventory Interim TPSE 2009_Corporate Income Tax 2011 2" xfId="733" xr:uid="{00000000-0005-0000-0000-00000A000000}"/>
    <cellStyle name="_Data_F Inventory Interim TPSE 2009_TPSE 2011 CIT DRAFT First Draft_020312" xfId="107" xr:uid="{00000000-0005-0000-0000-00000B000000}"/>
    <cellStyle name="_Data_F Inventory Interim TPSE 2009_TPSE 2011 CIT DRAFT First Draft_020312 2" xfId="734" xr:uid="{00000000-0005-0000-0000-00000B000000}"/>
    <cellStyle name="_Data_TPSE 2011 CIT DRAFT First Draft_020312" xfId="108" xr:uid="{00000000-0005-0000-0000-00000C000000}"/>
    <cellStyle name="_Data_TPSE 2011 CIT DRAFT First Draft_020312 2" xfId="735" xr:uid="{00000000-0005-0000-0000-00000C000000}"/>
    <cellStyle name="_Header" xfId="109" xr:uid="{00000000-0005-0000-0000-00000D000000}"/>
    <cellStyle name="_L0101B" xfId="110" xr:uid="{00000000-0005-0000-0000-00000E000000}"/>
    <cellStyle name="_L0101B 2" xfId="736" xr:uid="{00000000-0005-0000-0000-00000E000000}"/>
    <cellStyle name="_L0101B_1" xfId="111" xr:uid="{00000000-0005-0000-0000-00000F000000}"/>
    <cellStyle name="_L0101B_2" xfId="112" xr:uid="{00000000-0005-0000-0000-000010000000}"/>
    <cellStyle name="_L0101B_3" xfId="113" xr:uid="{00000000-0005-0000-0000-000011000000}"/>
    <cellStyle name="_L0101B_4" xfId="114" xr:uid="{00000000-0005-0000-0000-000012000000}"/>
    <cellStyle name="_L0103B" xfId="115" xr:uid="{00000000-0005-0000-0000-000013000000}"/>
    <cellStyle name="_L0103B_1" xfId="116" xr:uid="{00000000-0005-0000-0000-000014000000}"/>
    <cellStyle name="_L0103B_2" xfId="117" xr:uid="{00000000-0005-0000-0000-000015000000}"/>
    <cellStyle name="_L0103B_2 2" xfId="737" xr:uid="{00000000-0005-0000-0000-000015000000}"/>
    <cellStyle name="_L0103B_3" xfId="118" xr:uid="{00000000-0005-0000-0000-000016000000}"/>
    <cellStyle name="_L0103B_4" xfId="119" xr:uid="{00000000-0005-0000-0000-000017000000}"/>
    <cellStyle name="_L0107B" xfId="120" xr:uid="{00000000-0005-0000-0000-000018000000}"/>
    <cellStyle name="_L0107B_1" xfId="121" xr:uid="{00000000-0005-0000-0000-000019000000}"/>
    <cellStyle name="_L0107B_2" xfId="122" xr:uid="{00000000-0005-0000-0000-00001A000000}"/>
    <cellStyle name="_L0107B_3" xfId="123" xr:uid="{00000000-0005-0000-0000-00001B000000}"/>
    <cellStyle name="_L0107B_3 2" xfId="738" xr:uid="{00000000-0005-0000-0000-00001B000000}"/>
    <cellStyle name="_L0107B_4" xfId="124" xr:uid="{00000000-0005-0000-0000-00001C000000}"/>
    <cellStyle name="_L0108B" xfId="125" xr:uid="{00000000-0005-0000-0000-00001D000000}"/>
    <cellStyle name="_L0108B_1" xfId="126" xr:uid="{00000000-0005-0000-0000-00001E000000}"/>
    <cellStyle name="_L0108B_2" xfId="127" xr:uid="{00000000-0005-0000-0000-00001F000000}"/>
    <cellStyle name="_L0108B_3" xfId="128" xr:uid="{00000000-0005-0000-0000-000020000000}"/>
    <cellStyle name="_L0108B_3 2" xfId="739" xr:uid="{00000000-0005-0000-0000-000020000000}"/>
    <cellStyle name="_L0108B_4" xfId="129" xr:uid="{00000000-0005-0000-0000-000021000000}"/>
    <cellStyle name="_L0109B" xfId="130" xr:uid="{00000000-0005-0000-0000-000022000000}"/>
    <cellStyle name="_L0109B_1" xfId="131" xr:uid="{00000000-0005-0000-0000-000023000000}"/>
    <cellStyle name="_L0109B_2" xfId="132" xr:uid="{00000000-0005-0000-0000-000024000000}"/>
    <cellStyle name="_L0109B_2 2" xfId="740" xr:uid="{00000000-0005-0000-0000-000024000000}"/>
    <cellStyle name="_L0109B_3" xfId="133" xr:uid="{00000000-0005-0000-0000-000025000000}"/>
    <cellStyle name="_L0109B_4" xfId="134" xr:uid="{00000000-0005-0000-0000-000026000000}"/>
    <cellStyle name="_L0900" xfId="135" xr:uid="{00000000-0005-0000-0000-000027000000}"/>
    <cellStyle name="_L0900_1" xfId="136" xr:uid="{00000000-0005-0000-0000-000028000000}"/>
    <cellStyle name="_L0900_2" xfId="137" xr:uid="{00000000-0005-0000-0000-000029000000}"/>
    <cellStyle name="_L0900_2 2" xfId="741" xr:uid="{00000000-0005-0000-0000-000029000000}"/>
    <cellStyle name="_L0900_3" xfId="138" xr:uid="{00000000-0005-0000-0000-00002A000000}"/>
    <cellStyle name="_L0900_4" xfId="139" xr:uid="{00000000-0005-0000-0000-00002B000000}"/>
    <cellStyle name="_L0900A" xfId="140" xr:uid="{00000000-0005-0000-0000-00002C000000}"/>
    <cellStyle name="_L0900B" xfId="141" xr:uid="{00000000-0005-0000-0000-00002D000000}"/>
    <cellStyle name="_L0900B_1" xfId="142" xr:uid="{00000000-0005-0000-0000-00002E000000}"/>
    <cellStyle name="_L0900B_2" xfId="143" xr:uid="{00000000-0005-0000-0000-00002F000000}"/>
    <cellStyle name="_L0900B_3" xfId="144" xr:uid="{00000000-0005-0000-0000-000030000000}"/>
    <cellStyle name="_L0900B_3 2" xfId="742" xr:uid="{00000000-0005-0000-0000-000030000000}"/>
    <cellStyle name="_L0900B_4" xfId="145" xr:uid="{00000000-0005-0000-0000-000031000000}"/>
    <cellStyle name="_L0900B_5" xfId="146" xr:uid="{00000000-0005-0000-0000-000032000000}"/>
    <cellStyle name="_L1000B" xfId="147" xr:uid="{00000000-0005-0000-0000-000033000000}"/>
    <cellStyle name="_L1000B_1" xfId="148" xr:uid="{00000000-0005-0000-0000-000034000000}"/>
    <cellStyle name="_L1000B_2" xfId="149" xr:uid="{00000000-0005-0000-0000-000035000000}"/>
    <cellStyle name="_L1000B_3" xfId="150" xr:uid="{00000000-0005-0000-0000-000036000000}"/>
    <cellStyle name="_L1000B_4" xfId="151" xr:uid="{00000000-0005-0000-0000-000037000000}"/>
    <cellStyle name="_Row1" xfId="152" xr:uid="{00000000-0005-0000-0000-000038000000}"/>
    <cellStyle name="_Row1 2" xfId="743" xr:uid="{00000000-0005-0000-0000-000038000000}"/>
    <cellStyle name="_Row2" xfId="153" xr:uid="{00000000-0005-0000-0000-000039000000}"/>
    <cellStyle name="_Row3" xfId="154" xr:uid="{00000000-0005-0000-0000-00003A000000}"/>
    <cellStyle name="_Row4" xfId="155" xr:uid="{00000000-0005-0000-0000-00003B000000}"/>
    <cellStyle name="_Row4 2" xfId="744" xr:uid="{00000000-0005-0000-0000-00003B000000}"/>
    <cellStyle name="_Row4_F Inventory Interim TPSE 2009" xfId="156" xr:uid="{00000000-0005-0000-0000-00003C000000}"/>
    <cellStyle name="_Row4_F Inventory Interim TPSE 2009 2" xfId="745" xr:uid="{00000000-0005-0000-0000-00003C000000}"/>
    <cellStyle name="_Row5" xfId="157" xr:uid="{00000000-0005-0000-0000-00003D000000}"/>
    <cellStyle name="_Row6" xfId="158" xr:uid="{00000000-0005-0000-0000-00003E000000}"/>
    <cellStyle name="_Row7" xfId="159" xr:uid="{00000000-0005-0000-0000-00003F000000}"/>
    <cellStyle name="" xfId="160" xr:uid="{00000000-0005-0000-0000-000040000000}"/>
    <cellStyle name="20% - Accent1 2" xfId="161" xr:uid="{00000000-0005-0000-0000-000041000000}"/>
    <cellStyle name="20% - Accent1 3" xfId="542" xr:uid="{00000000-0005-0000-0000-000042000000}"/>
    <cellStyle name="20% - Accent2 2" xfId="162" xr:uid="{00000000-0005-0000-0000-000043000000}"/>
    <cellStyle name="20% - Accent3 2" xfId="163" xr:uid="{00000000-0005-0000-0000-000044000000}"/>
    <cellStyle name="20% - Accent4 2" xfId="164" xr:uid="{00000000-0005-0000-0000-000045000000}"/>
    <cellStyle name="20% - Accent5 2" xfId="165" xr:uid="{00000000-0005-0000-0000-000046000000}"/>
    <cellStyle name="20% - Accent6 2" xfId="166" xr:uid="{00000000-0005-0000-0000-000047000000}"/>
    <cellStyle name="40% - Accent1 2" xfId="167" xr:uid="{00000000-0005-0000-0000-000048000000}"/>
    <cellStyle name="40% - Accent2 2" xfId="168" xr:uid="{00000000-0005-0000-0000-000049000000}"/>
    <cellStyle name="40% - Accent3 2" xfId="169" xr:uid="{00000000-0005-0000-0000-00004A000000}"/>
    <cellStyle name="40% - Accent4 2" xfId="170" xr:uid="{00000000-0005-0000-0000-00004B000000}"/>
    <cellStyle name="40% - Accent5 2" xfId="171" xr:uid="{00000000-0005-0000-0000-00004C000000}"/>
    <cellStyle name="40% - Accent6 2" xfId="172" xr:uid="{00000000-0005-0000-0000-00004D000000}"/>
    <cellStyle name="60% - Accent1 2" xfId="173" xr:uid="{00000000-0005-0000-0000-00004E000000}"/>
    <cellStyle name="60% - Accent2 2" xfId="174" xr:uid="{00000000-0005-0000-0000-00004F000000}"/>
    <cellStyle name="60% - Accent3 2" xfId="175" xr:uid="{00000000-0005-0000-0000-000050000000}"/>
    <cellStyle name="60% - Accent4 2" xfId="176" xr:uid="{00000000-0005-0000-0000-000051000000}"/>
    <cellStyle name="60% - Accent5 2" xfId="177" xr:uid="{00000000-0005-0000-0000-000052000000}"/>
    <cellStyle name="60% - Accent6 2" xfId="178" xr:uid="{00000000-0005-0000-0000-000053000000}"/>
    <cellStyle name="7" xfId="179" xr:uid="{00000000-0005-0000-0000-000054000000}"/>
    <cellStyle name="Accent1 2" xfId="180" xr:uid="{00000000-0005-0000-0000-000055000000}"/>
    <cellStyle name="Accent2 2" xfId="181" xr:uid="{00000000-0005-0000-0000-000056000000}"/>
    <cellStyle name="Accent3 2" xfId="182" xr:uid="{00000000-0005-0000-0000-000057000000}"/>
    <cellStyle name="Accent4 2" xfId="183" xr:uid="{00000000-0005-0000-0000-000058000000}"/>
    <cellStyle name="Accent5 2" xfId="184" xr:uid="{00000000-0005-0000-0000-000059000000}"/>
    <cellStyle name="Accent6 2" xfId="185" xr:uid="{00000000-0005-0000-0000-00005A000000}"/>
    <cellStyle name="args.style" xfId="186" xr:uid="{00000000-0005-0000-0000-00005B000000}"/>
    <cellStyle name="AXAPTA_FieldName" xfId="187" xr:uid="{00000000-0005-0000-0000-00005C000000}"/>
    <cellStyle name="Bad 2" xfId="188" xr:uid="{00000000-0005-0000-0000-00005D000000}"/>
    <cellStyle name="Body" xfId="74" xr:uid="{00000000-0005-0000-0000-00005E000000}"/>
    <cellStyle name="Body L" xfId="75" xr:uid="{00000000-0005-0000-0000-00005F000000}"/>
    <cellStyle name="Body L 2" xfId="594" xr:uid="{00000000-0005-0000-0000-000060000000}"/>
    <cellStyle name="Body L 2 2" xfId="871" xr:uid="{00000000-0005-0000-0000-000060000000}"/>
    <cellStyle name="Body L 3" xfId="644" xr:uid="{00000000-0005-0000-0000-000061000000}"/>
    <cellStyle name="Body L 3 2" xfId="920" xr:uid="{00000000-0005-0000-0000-000061000000}"/>
    <cellStyle name="Body M" xfId="76" xr:uid="{00000000-0005-0000-0000-000062000000}"/>
    <cellStyle name="Body M 2" xfId="595" xr:uid="{00000000-0005-0000-0000-000063000000}"/>
    <cellStyle name="Body M 2 2" xfId="872" xr:uid="{00000000-0005-0000-0000-000063000000}"/>
    <cellStyle name="Body M 3" xfId="645" xr:uid="{00000000-0005-0000-0000-000064000000}"/>
    <cellStyle name="Body M 3 2" xfId="921" xr:uid="{00000000-0005-0000-0000-000064000000}"/>
    <cellStyle name="Body R" xfId="77" xr:uid="{00000000-0005-0000-0000-000065000000}"/>
    <cellStyle name="Body R 2" xfId="596" xr:uid="{00000000-0005-0000-0000-000066000000}"/>
    <cellStyle name="Body R 2 2" xfId="873" xr:uid="{00000000-0005-0000-0000-000066000000}"/>
    <cellStyle name="Body R 3" xfId="646" xr:uid="{00000000-0005-0000-0000-000067000000}"/>
    <cellStyle name="Body R 3 2" xfId="922" xr:uid="{00000000-0005-0000-0000-000067000000}"/>
    <cellStyle name="Body RL" xfId="78" xr:uid="{00000000-0005-0000-0000-000068000000}"/>
    <cellStyle name="Body RL 2" xfId="597" xr:uid="{00000000-0005-0000-0000-000069000000}"/>
    <cellStyle name="Body RL 2 2" xfId="874" xr:uid="{00000000-0005-0000-0000-000069000000}"/>
    <cellStyle name="Body RL 3" xfId="647" xr:uid="{00000000-0005-0000-0000-00006A000000}"/>
    <cellStyle name="Body RL 3 2" xfId="923" xr:uid="{00000000-0005-0000-0000-00006A000000}"/>
    <cellStyle name="Body text" xfId="79" xr:uid="{00000000-0005-0000-0000-00006B000000}"/>
    <cellStyle name="Box" xfId="189" xr:uid="{00000000-0005-0000-0000-00006C000000}"/>
    <cellStyle name="Calc Currency (0)" xfId="190" xr:uid="{00000000-0005-0000-0000-00006D000000}"/>
    <cellStyle name="Calc Currency (2)" xfId="191" xr:uid="{00000000-0005-0000-0000-00006E000000}"/>
    <cellStyle name="Calc Currency (2) 2" xfId="746" xr:uid="{00000000-0005-0000-0000-00006E000000}"/>
    <cellStyle name="Calc Percent (0)" xfId="192" xr:uid="{00000000-0005-0000-0000-00006F000000}"/>
    <cellStyle name="Calc Percent (0) 2" xfId="747" xr:uid="{00000000-0005-0000-0000-00006F000000}"/>
    <cellStyle name="Calc Percent (1)" xfId="193" xr:uid="{00000000-0005-0000-0000-000070000000}"/>
    <cellStyle name="Calc Percent (1) 2" xfId="748" xr:uid="{00000000-0005-0000-0000-000070000000}"/>
    <cellStyle name="Calc Percent (2)" xfId="194" xr:uid="{00000000-0005-0000-0000-000071000000}"/>
    <cellStyle name="Calc Percent (2) 2" xfId="749" xr:uid="{00000000-0005-0000-0000-000071000000}"/>
    <cellStyle name="Calc Units (0)" xfId="195" xr:uid="{00000000-0005-0000-0000-000072000000}"/>
    <cellStyle name="Calc Units (0) 2" xfId="750" xr:uid="{00000000-0005-0000-0000-000072000000}"/>
    <cellStyle name="Calc Units (1)" xfId="196" xr:uid="{00000000-0005-0000-0000-000073000000}"/>
    <cellStyle name="Calc Units (1) 2" xfId="751" xr:uid="{00000000-0005-0000-0000-000073000000}"/>
    <cellStyle name="Calc Units (2)" xfId="197" xr:uid="{00000000-0005-0000-0000-000074000000}"/>
    <cellStyle name="Calc Units (2) 2" xfId="752" xr:uid="{00000000-0005-0000-0000-000074000000}"/>
    <cellStyle name="Calculation 2" xfId="198" xr:uid="{00000000-0005-0000-0000-000075000000}"/>
    <cellStyle name="Calculation 2 2" xfId="554" xr:uid="{00000000-0005-0000-0000-000076000000}"/>
    <cellStyle name="Calculation 2 2 2" xfId="652" xr:uid="{00000000-0005-0000-0000-000077000000}"/>
    <cellStyle name="Calculation 2 2 2 2" xfId="928" xr:uid="{00000000-0005-0000-0000-000077000000}"/>
    <cellStyle name="Calculation 2 2 3" xfId="674" xr:uid="{00000000-0005-0000-0000-000078000000}"/>
    <cellStyle name="Calculation 2 2 3 2" xfId="950" xr:uid="{00000000-0005-0000-0000-000078000000}"/>
    <cellStyle name="Calculation 2 2 4" xfId="687" xr:uid="{00000000-0005-0000-0000-000079000000}"/>
    <cellStyle name="Calculation 2 2 4 2" xfId="963" xr:uid="{00000000-0005-0000-0000-000079000000}"/>
    <cellStyle name="Calculation 2 3" xfId="607" xr:uid="{00000000-0005-0000-0000-00007A000000}"/>
    <cellStyle name="Calculation 2 3 2" xfId="883" xr:uid="{00000000-0005-0000-0000-00007A000000}"/>
    <cellStyle name="Calculation 2 4" xfId="589" xr:uid="{00000000-0005-0000-0000-00007B000000}"/>
    <cellStyle name="Calculation 2 4 2" xfId="866" xr:uid="{00000000-0005-0000-0000-00007B000000}"/>
    <cellStyle name="Calculation 2 5" xfId="648" xr:uid="{00000000-0005-0000-0000-00007C000000}"/>
    <cellStyle name="Calculation 2 5 2" xfId="924" xr:uid="{00000000-0005-0000-0000-00007C000000}"/>
    <cellStyle name="Check Cell 2" xfId="199" xr:uid="{00000000-0005-0000-0000-00007D000000}"/>
    <cellStyle name="CHF 0_-" xfId="200" xr:uid="{00000000-0005-0000-0000-00007E000000}"/>
    <cellStyle name="CHF 2_-" xfId="201" xr:uid="{00000000-0005-0000-0000-00007F000000}"/>
    <cellStyle name="CHF±0_-" xfId="202" xr:uid="{00000000-0005-0000-0000-000080000000}"/>
    <cellStyle name="Codes" xfId="203" xr:uid="{00000000-0005-0000-0000-000081000000}"/>
    <cellStyle name="Column_Title" xfId="204" xr:uid="{00000000-0005-0000-0000-000082000000}"/>
    <cellStyle name="Comma" xfId="1" builtinId="3"/>
    <cellStyle name="Comma  - Style1" xfId="61" xr:uid="{00000000-0005-0000-0000-000084000000}"/>
    <cellStyle name="Comma  - Style2" xfId="62" xr:uid="{00000000-0005-0000-0000-000085000000}"/>
    <cellStyle name="Comma  - Style3" xfId="63" xr:uid="{00000000-0005-0000-0000-000086000000}"/>
    <cellStyle name="Comma  - Style4" xfId="64" xr:uid="{00000000-0005-0000-0000-000087000000}"/>
    <cellStyle name="Comma  - Style5" xfId="65" xr:uid="{00000000-0005-0000-0000-000088000000}"/>
    <cellStyle name="Comma  - Style6" xfId="66" xr:uid="{00000000-0005-0000-0000-000089000000}"/>
    <cellStyle name="Comma  - Style7" xfId="67" xr:uid="{00000000-0005-0000-0000-00008A000000}"/>
    <cellStyle name="Comma  - Style8" xfId="68" xr:uid="{00000000-0005-0000-0000-00008B000000}"/>
    <cellStyle name="Comma [0] 10" xfId="205" xr:uid="{00000000-0005-0000-0000-00008C000000}"/>
    <cellStyle name="Comma [0] 10 2" xfId="753" xr:uid="{00000000-0005-0000-0000-00008C000000}"/>
    <cellStyle name="Comma [0] 2" xfId="54" xr:uid="{00000000-0005-0000-0000-00008D000000}"/>
    <cellStyle name="Comma [0] 2 10" xfId="94" xr:uid="{00000000-0005-0000-0000-00008E000000}"/>
    <cellStyle name="Comma [0] 2 2" xfId="206" xr:uid="{00000000-0005-0000-0000-00008F000000}"/>
    <cellStyle name="Comma [0] 2 2 2" xfId="754" xr:uid="{00000000-0005-0000-0000-00008F000000}"/>
    <cellStyle name="Comma [0] 2 3" xfId="207" xr:uid="{00000000-0005-0000-0000-000090000000}"/>
    <cellStyle name="Comma [0] 2 3 2" xfId="755" xr:uid="{00000000-0005-0000-0000-000090000000}"/>
    <cellStyle name="Comma [0] 2 4" xfId="208" xr:uid="{00000000-0005-0000-0000-000091000000}"/>
    <cellStyle name="Comma [0] 2 4 2" xfId="756" xr:uid="{00000000-0005-0000-0000-000091000000}"/>
    <cellStyle name="Comma [0] 2 5" xfId="209" xr:uid="{00000000-0005-0000-0000-000092000000}"/>
    <cellStyle name="Comma [0] 2 5 2" xfId="757" xr:uid="{00000000-0005-0000-0000-000092000000}"/>
    <cellStyle name="Comma [0] 2 6" xfId="210" xr:uid="{00000000-0005-0000-0000-000093000000}"/>
    <cellStyle name="Comma [0] 2 6 2" xfId="758" xr:uid="{00000000-0005-0000-0000-000093000000}"/>
    <cellStyle name="Comma [0] 2 7" xfId="211" xr:uid="{00000000-0005-0000-0000-000094000000}"/>
    <cellStyle name="Comma [0] 2 8" xfId="212" xr:uid="{00000000-0005-0000-0000-000095000000}"/>
    <cellStyle name="Comma [0] 2 9" xfId="213" xr:uid="{00000000-0005-0000-0000-000096000000}"/>
    <cellStyle name="Comma [0] 3" xfId="214" xr:uid="{00000000-0005-0000-0000-000097000000}"/>
    <cellStyle name="Comma [0] 3 2" xfId="215" xr:uid="{00000000-0005-0000-0000-000098000000}"/>
    <cellStyle name="Comma [0] 3 2 2" xfId="759" xr:uid="{00000000-0005-0000-0000-000098000000}"/>
    <cellStyle name="Comma [0] 4" xfId="216" xr:uid="{00000000-0005-0000-0000-000099000000}"/>
    <cellStyle name="Comma [0] 5" xfId="217" xr:uid="{00000000-0005-0000-0000-00009A000000}"/>
    <cellStyle name="Comma [0] 6" xfId="218" xr:uid="{00000000-0005-0000-0000-00009B000000}"/>
    <cellStyle name="Comma [0] 6 2" xfId="760" xr:uid="{00000000-0005-0000-0000-00009B000000}"/>
    <cellStyle name="Comma [0] 7" xfId="219" xr:uid="{00000000-0005-0000-0000-00009C000000}"/>
    <cellStyle name="Comma [0] 7 2" xfId="761" xr:uid="{00000000-0005-0000-0000-00009C000000}"/>
    <cellStyle name="Comma [0] 8" xfId="220" xr:uid="{00000000-0005-0000-0000-00009D000000}"/>
    <cellStyle name="Comma [0] 8 2" xfId="530" xr:uid="{00000000-0005-0000-0000-00009E000000}"/>
    <cellStyle name="Comma [00]" xfId="221" xr:uid="{00000000-0005-0000-0000-00009F000000}"/>
    <cellStyle name="Comma [00] 2" xfId="762" xr:uid="{00000000-0005-0000-0000-00009F000000}"/>
    <cellStyle name="Comma 10" xfId="222" xr:uid="{00000000-0005-0000-0000-0000A0000000}"/>
    <cellStyle name="Comma 10 2" xfId="763" xr:uid="{00000000-0005-0000-0000-0000A0000000}"/>
    <cellStyle name="Comma 11" xfId="223" xr:uid="{00000000-0005-0000-0000-0000A1000000}"/>
    <cellStyle name="Comma 11 2" xfId="764" xr:uid="{00000000-0005-0000-0000-0000A1000000}"/>
    <cellStyle name="Comma 12" xfId="519" xr:uid="{00000000-0005-0000-0000-0000A2000000}"/>
    <cellStyle name="Comma 12 2" xfId="830" xr:uid="{00000000-0005-0000-0000-0000A2000000}"/>
    <cellStyle name="Comma 13" xfId="538" xr:uid="{00000000-0005-0000-0000-0000A3000000}"/>
    <cellStyle name="Comma 13 2" xfId="840" xr:uid="{00000000-0005-0000-0000-0000A3000000}"/>
    <cellStyle name="Comma 14" xfId="544" xr:uid="{00000000-0005-0000-0000-0000A4000000}"/>
    <cellStyle name="Comma 14 2" xfId="842" xr:uid="{00000000-0005-0000-0000-0000A4000000}"/>
    <cellStyle name="Comma 15" xfId="536" xr:uid="{00000000-0005-0000-0000-0000A5000000}"/>
    <cellStyle name="Comma 15 2" xfId="838" xr:uid="{00000000-0005-0000-0000-0000A5000000}"/>
    <cellStyle name="Comma 16" xfId="528" xr:uid="{00000000-0005-0000-0000-0000A6000000}"/>
    <cellStyle name="Comma 16 2" xfId="834" xr:uid="{00000000-0005-0000-0000-0000A6000000}"/>
    <cellStyle name="Comma 17" xfId="534" xr:uid="{00000000-0005-0000-0000-0000A7000000}"/>
    <cellStyle name="Comma 17 2" xfId="836" xr:uid="{00000000-0005-0000-0000-0000A7000000}"/>
    <cellStyle name="Comma 18" xfId="60" xr:uid="{00000000-0005-0000-0000-0000A8000000}"/>
    <cellStyle name="Comma 18 2" xfId="726" xr:uid="{00000000-0005-0000-0000-0000A8000000}"/>
    <cellStyle name="Comma 19" xfId="3" xr:uid="{00000000-0005-0000-0000-0000A9000000}"/>
    <cellStyle name="Comma 19 2" xfId="721" xr:uid="{00000000-0005-0000-0000-0000A9000000}"/>
    <cellStyle name="Comma 2" xfId="40" xr:uid="{00000000-0005-0000-0000-0000AA000000}"/>
    <cellStyle name="Comma 2 2" xfId="224" xr:uid="{00000000-0005-0000-0000-0000AB000000}"/>
    <cellStyle name="Comma 2 2 2" xfId="225" xr:uid="{00000000-0005-0000-0000-0000AC000000}"/>
    <cellStyle name="Comma 2 3" xfId="226" xr:uid="{00000000-0005-0000-0000-0000AD000000}"/>
    <cellStyle name="Comma 2 4" xfId="80" xr:uid="{00000000-0005-0000-0000-0000AE000000}"/>
    <cellStyle name="Comma 2 4 2" xfId="727" xr:uid="{00000000-0005-0000-0000-0000AE000000}"/>
    <cellStyle name="Comma 20" xfId="551" xr:uid="{00000000-0005-0000-0000-0000AF000000}"/>
    <cellStyle name="Comma 20 2" xfId="848" xr:uid="{00000000-0005-0000-0000-0000AF000000}"/>
    <cellStyle name="Comma 21" xfId="567" xr:uid="{00000000-0005-0000-0000-0000B0000000}"/>
    <cellStyle name="Comma 21 2" xfId="854" xr:uid="{00000000-0005-0000-0000-0000B0000000}"/>
    <cellStyle name="Comma 22" xfId="601" xr:uid="{00000000-0005-0000-0000-0000B1000000}"/>
    <cellStyle name="Comma 23" xfId="997" xr:uid="{5BB9D1BF-7E3B-422A-9F01-D53740C6EB7A}"/>
    <cellStyle name="Comma 24" xfId="227" xr:uid="{00000000-0005-0000-0000-0000B2000000}"/>
    <cellStyle name="Comma 3" xfId="44" xr:uid="{00000000-0005-0000-0000-0000B3000000}"/>
    <cellStyle name="Comma 3 10" xfId="524" xr:uid="{00000000-0005-0000-0000-0000B4000000}"/>
    <cellStyle name="Comma 3 11" xfId="81" xr:uid="{00000000-0005-0000-0000-0000B5000000}"/>
    <cellStyle name="Comma 3 2" xfId="228" xr:uid="{00000000-0005-0000-0000-0000B6000000}"/>
    <cellStyle name="Comma 3 2 2" xfId="229" xr:uid="{00000000-0005-0000-0000-0000B7000000}"/>
    <cellStyle name="Comma 3 2 3" xfId="230" xr:uid="{00000000-0005-0000-0000-0000B8000000}"/>
    <cellStyle name="Comma 3 3" xfId="231" xr:uid="{00000000-0005-0000-0000-0000B9000000}"/>
    <cellStyle name="Comma 3 4" xfId="232" xr:uid="{00000000-0005-0000-0000-0000BA000000}"/>
    <cellStyle name="Comma 3 5" xfId="233" xr:uid="{00000000-0005-0000-0000-0000BB000000}"/>
    <cellStyle name="Comma 3 6" xfId="234" xr:uid="{00000000-0005-0000-0000-0000BC000000}"/>
    <cellStyle name="Comma 3 7" xfId="235" xr:uid="{00000000-0005-0000-0000-0000BD000000}"/>
    <cellStyle name="Comma 3 8" xfId="236" xr:uid="{00000000-0005-0000-0000-0000BE000000}"/>
    <cellStyle name="Comma 3 9" xfId="237" xr:uid="{00000000-0005-0000-0000-0000BF000000}"/>
    <cellStyle name="Comma 4" xfId="46" xr:uid="{00000000-0005-0000-0000-0000C0000000}"/>
    <cellStyle name="Comma 4 2" xfId="238" xr:uid="{00000000-0005-0000-0000-0000C1000000}"/>
    <cellStyle name="Comma 4 2 2" xfId="239" xr:uid="{00000000-0005-0000-0000-0000C2000000}"/>
    <cellStyle name="Comma 4 2 2 2" xfId="240" xr:uid="{00000000-0005-0000-0000-0000C3000000}"/>
    <cellStyle name="Comma 4 3" xfId="522" xr:uid="{00000000-0005-0000-0000-0000C4000000}"/>
    <cellStyle name="Comma 4 4" xfId="72" xr:uid="{00000000-0005-0000-0000-0000C5000000}"/>
    <cellStyle name="Comma 5" xfId="51" xr:uid="{00000000-0005-0000-0000-0000C6000000}"/>
    <cellStyle name="Comma 5 2" xfId="241" xr:uid="{00000000-0005-0000-0000-0000C7000000}"/>
    <cellStyle name="Comma 5 3" xfId="93" xr:uid="{00000000-0005-0000-0000-0000C8000000}"/>
    <cellStyle name="Comma 6" xfId="53" xr:uid="{00000000-0005-0000-0000-0000C9000000}"/>
    <cellStyle name="Comma 6 2" xfId="242" xr:uid="{00000000-0005-0000-0000-0000CA000000}"/>
    <cellStyle name="Comma 6 3" xfId="95" xr:uid="{00000000-0005-0000-0000-0000CB000000}"/>
    <cellStyle name="Comma 7" xfId="243" xr:uid="{00000000-0005-0000-0000-0000CC000000}"/>
    <cellStyle name="Comma 7 2" xfId="244" xr:uid="{00000000-0005-0000-0000-0000CD000000}"/>
    <cellStyle name="Comma 7 3" xfId="765" xr:uid="{00000000-0005-0000-0000-0000CC000000}"/>
    <cellStyle name="Comma 7_Corporate Income Tax 2011" xfId="245" xr:uid="{00000000-0005-0000-0000-0000CE000000}"/>
    <cellStyle name="Comma 8" xfId="246" xr:uid="{00000000-0005-0000-0000-0000CF000000}"/>
    <cellStyle name="Comma 8 2" xfId="247" xr:uid="{00000000-0005-0000-0000-0000D0000000}"/>
    <cellStyle name="Comma 8 2 2" xfId="248" xr:uid="{00000000-0005-0000-0000-0000D1000000}"/>
    <cellStyle name="Comma 8 3" xfId="249" xr:uid="{00000000-0005-0000-0000-0000D2000000}"/>
    <cellStyle name="Comma 8 3 2" xfId="531" xr:uid="{00000000-0005-0000-0000-0000D3000000}"/>
    <cellStyle name="Comma 9" xfId="517" xr:uid="{00000000-0005-0000-0000-0000D4000000}"/>
    <cellStyle name="Comma 9 2" xfId="540" xr:uid="{00000000-0005-0000-0000-0000D5000000}"/>
    <cellStyle name="Comma0" xfId="250" xr:uid="{00000000-0005-0000-0000-0000D6000000}"/>
    <cellStyle name="Copied" xfId="251" xr:uid="{00000000-0005-0000-0000-0000D7000000}"/>
    <cellStyle name="Curren - Style2" xfId="252" xr:uid="{00000000-0005-0000-0000-0000D8000000}"/>
    <cellStyle name="Curren - Style3" xfId="253" xr:uid="{00000000-0005-0000-0000-0000D9000000}"/>
    <cellStyle name="Curren - Style4" xfId="254" xr:uid="{00000000-0005-0000-0000-0000DA000000}"/>
    <cellStyle name="Currency (0.00)" xfId="255" xr:uid="{00000000-0005-0000-0000-0000DB000000}"/>
    <cellStyle name="Currency (0.00) 2" xfId="613" xr:uid="{00000000-0005-0000-0000-0000DC000000}"/>
    <cellStyle name="Currency (0.00) 2 2" xfId="889" xr:uid="{00000000-0005-0000-0000-0000DC000000}"/>
    <cellStyle name="Currency (0.00) 3" xfId="617" xr:uid="{00000000-0005-0000-0000-0000DD000000}"/>
    <cellStyle name="Currency (0.00) 3 2" xfId="893" xr:uid="{00000000-0005-0000-0000-0000DD000000}"/>
    <cellStyle name="Currency [00]" xfId="256" xr:uid="{00000000-0005-0000-0000-0000DE000000}"/>
    <cellStyle name="Currency [00] 2" xfId="766" xr:uid="{00000000-0005-0000-0000-0000DE000000}"/>
    <cellStyle name="Currency [1]" xfId="257" xr:uid="{00000000-0005-0000-0000-0000DF000000}"/>
    <cellStyle name="Currency [1] 2" xfId="767" xr:uid="{00000000-0005-0000-0000-0000DF000000}"/>
    <cellStyle name="Currency [2]" xfId="258" xr:uid="{00000000-0005-0000-0000-0000E0000000}"/>
    <cellStyle name="Currency [2] 2" xfId="768" xr:uid="{00000000-0005-0000-0000-0000E0000000}"/>
    <cellStyle name="Currency 2" xfId="41" xr:uid="{00000000-0005-0000-0000-0000E1000000}"/>
    <cellStyle name="Currency 2 2" xfId="723" xr:uid="{00000000-0005-0000-0000-0000E1000000}"/>
    <cellStyle name="Currency 3" xfId="47" xr:uid="{00000000-0005-0000-0000-0000E2000000}"/>
    <cellStyle name="Currency 3 2" xfId="543" xr:uid="{00000000-0005-0000-0000-0000E3000000}"/>
    <cellStyle name="Currency 3 2 2" xfId="841" xr:uid="{00000000-0005-0000-0000-0000E3000000}"/>
    <cellStyle name="Currency 4" xfId="55" xr:uid="{00000000-0005-0000-0000-0000E4000000}"/>
    <cellStyle name="Currency 4 2" xfId="545" xr:uid="{00000000-0005-0000-0000-0000E5000000}"/>
    <cellStyle name="Currency 4 2 2" xfId="843" xr:uid="{00000000-0005-0000-0000-0000E5000000}"/>
    <cellStyle name="Currency 5" xfId="546" xr:uid="{00000000-0005-0000-0000-0000E6000000}"/>
    <cellStyle name="Currency 5 2" xfId="844" xr:uid="{00000000-0005-0000-0000-0000E6000000}"/>
    <cellStyle name="Currency 6" xfId="547" xr:uid="{00000000-0005-0000-0000-0000E7000000}"/>
    <cellStyle name="Currency 6 2" xfId="845" xr:uid="{00000000-0005-0000-0000-0000E7000000}"/>
    <cellStyle name="Currency 7" xfId="548" xr:uid="{00000000-0005-0000-0000-0000E8000000}"/>
    <cellStyle name="Currency 7 2" xfId="846" xr:uid="{00000000-0005-0000-0000-0000E8000000}"/>
    <cellStyle name="Currency 8" xfId="549" xr:uid="{00000000-0005-0000-0000-0000E9000000}"/>
    <cellStyle name="Currency 8 2" xfId="847" xr:uid="{00000000-0005-0000-0000-0000E9000000}"/>
    <cellStyle name="Currency0" xfId="259" xr:uid="{00000000-0005-0000-0000-0000EA000000}"/>
    <cellStyle name="Currency0 2" xfId="769" xr:uid="{00000000-0005-0000-0000-0000EA000000}"/>
    <cellStyle name="Currency_x0008_CONF-INT" xfId="260" xr:uid="{00000000-0005-0000-0000-0000EB000000}"/>
    <cellStyle name="Currency_x0008_CONF-INT 2" xfId="770" xr:uid="{00000000-0005-0000-0000-0000EB000000}"/>
    <cellStyle name="Custom - Style8" xfId="261" xr:uid="{00000000-0005-0000-0000-0000EC000000}"/>
    <cellStyle name="Data   - Style2" xfId="262" xr:uid="{00000000-0005-0000-0000-0000ED000000}"/>
    <cellStyle name="Data   - Style2 2" xfId="555" xr:uid="{00000000-0005-0000-0000-0000EE000000}"/>
    <cellStyle name="Data   - Style2 2 2" xfId="653" xr:uid="{00000000-0005-0000-0000-0000EF000000}"/>
    <cellStyle name="Data   - Style2 2 2 2" xfId="929" xr:uid="{00000000-0005-0000-0000-0000EF000000}"/>
    <cellStyle name="Data   - Style2 2 3" xfId="675" xr:uid="{00000000-0005-0000-0000-0000F0000000}"/>
    <cellStyle name="Data   - Style2 2 3 2" xfId="951" xr:uid="{00000000-0005-0000-0000-0000F0000000}"/>
    <cellStyle name="Data   - Style2 2 4" xfId="688" xr:uid="{00000000-0005-0000-0000-0000F1000000}"/>
    <cellStyle name="Data   - Style2 2 4 2" xfId="964" xr:uid="{00000000-0005-0000-0000-0000F1000000}"/>
    <cellStyle name="Data   - Style2 3" xfId="614" xr:uid="{00000000-0005-0000-0000-0000F2000000}"/>
    <cellStyle name="Data   - Style2 3 2" xfId="890" xr:uid="{00000000-0005-0000-0000-0000F2000000}"/>
    <cellStyle name="Data   - Style2 4" xfId="622" xr:uid="{00000000-0005-0000-0000-0000F3000000}"/>
    <cellStyle name="Data   - Style2 4 2" xfId="898" xr:uid="{00000000-0005-0000-0000-0000F3000000}"/>
    <cellStyle name="Data   - Style2 5" xfId="618" xr:uid="{00000000-0005-0000-0000-0000F4000000}"/>
    <cellStyle name="Data   - Style2 5 2" xfId="894" xr:uid="{00000000-0005-0000-0000-0000F4000000}"/>
    <cellStyle name="Date" xfId="263" xr:uid="{00000000-0005-0000-0000-0000F5000000}"/>
    <cellStyle name="Date [d-mmm-yy]" xfId="264" xr:uid="{00000000-0005-0000-0000-0000F6000000}"/>
    <cellStyle name="Date [mm-d-yy]" xfId="265" xr:uid="{00000000-0005-0000-0000-0000F7000000}"/>
    <cellStyle name="Date [mm-d-yy] 2" xfId="771" xr:uid="{00000000-0005-0000-0000-0000F7000000}"/>
    <cellStyle name="Date [mm-d-yyyy]" xfId="266" xr:uid="{00000000-0005-0000-0000-0000F8000000}"/>
    <cellStyle name="Date [mm-d-yyyy] 2" xfId="772" xr:uid="{00000000-0005-0000-0000-0000F8000000}"/>
    <cellStyle name="Date [mmm-yy]" xfId="267" xr:uid="{00000000-0005-0000-0000-0000F9000000}"/>
    <cellStyle name="Date Short" xfId="268" xr:uid="{00000000-0005-0000-0000-0000FA000000}"/>
    <cellStyle name="Date_Book1" xfId="269" xr:uid="{00000000-0005-0000-0000-0000FB000000}"/>
    <cellStyle name="defaultbowo" xfId="270" xr:uid="{00000000-0005-0000-0000-0000FC000000}"/>
    <cellStyle name="defaultbowo 2" xfId="616" xr:uid="{00000000-0005-0000-0000-0000FD000000}"/>
    <cellStyle name="defaultbowo 2 2" xfId="892" xr:uid="{00000000-0005-0000-0000-0000FD000000}"/>
    <cellStyle name="defaultbowo 3" xfId="619" xr:uid="{00000000-0005-0000-0000-0000FE000000}"/>
    <cellStyle name="defaultbowo 3 2" xfId="895" xr:uid="{00000000-0005-0000-0000-0000FE000000}"/>
    <cellStyle name="Dezi ±0_-" xfId="271" xr:uid="{00000000-0005-0000-0000-0000FF000000}"/>
    <cellStyle name="Dezi ±1_-" xfId="272" xr:uid="{00000000-0005-0000-0000-000000010000}"/>
    <cellStyle name="Dezi 0_-" xfId="273" xr:uid="{00000000-0005-0000-0000-000001010000}"/>
    <cellStyle name="Dezi 1_-" xfId="274" xr:uid="{00000000-0005-0000-0000-000002010000}"/>
    <cellStyle name="Dezi 2_-" xfId="275" xr:uid="{00000000-0005-0000-0000-000003010000}"/>
    <cellStyle name="Dezi 3_-" xfId="276" xr:uid="{00000000-0005-0000-0000-000004010000}"/>
    <cellStyle name="Dezi 4_-" xfId="277" xr:uid="{00000000-0005-0000-0000-000005010000}"/>
    <cellStyle name="Dezi 6_-" xfId="278" xr:uid="{00000000-0005-0000-0000-000006010000}"/>
    <cellStyle name="Dezimal [0]_65Plan" xfId="279" xr:uid="{00000000-0005-0000-0000-000007010000}"/>
    <cellStyle name="Dezimal_65Plan" xfId="280" xr:uid="{00000000-0005-0000-0000-000008010000}"/>
    <cellStyle name="E&amp;Y House" xfId="281" xr:uid="{00000000-0005-0000-0000-000009010000}"/>
    <cellStyle name="Enter Currency (0)" xfId="282" xr:uid="{00000000-0005-0000-0000-00000A010000}"/>
    <cellStyle name="Enter Currency (2)" xfId="283" xr:uid="{00000000-0005-0000-0000-00000B010000}"/>
    <cellStyle name="Enter Currency (2) 2" xfId="773" xr:uid="{00000000-0005-0000-0000-00000B010000}"/>
    <cellStyle name="Enter Units (0)" xfId="284" xr:uid="{00000000-0005-0000-0000-00000C010000}"/>
    <cellStyle name="Enter Units (0) 2" xfId="774" xr:uid="{00000000-0005-0000-0000-00000C010000}"/>
    <cellStyle name="Enter Units (1)" xfId="285" xr:uid="{00000000-0005-0000-0000-00000D010000}"/>
    <cellStyle name="Enter Units (1) 2" xfId="775" xr:uid="{00000000-0005-0000-0000-00000D010000}"/>
    <cellStyle name="Enter Units (2)" xfId="286" xr:uid="{00000000-0005-0000-0000-00000E010000}"/>
    <cellStyle name="Enter Units (2) 2" xfId="776" xr:uid="{00000000-0005-0000-0000-00000E010000}"/>
    <cellStyle name="Entered" xfId="287" xr:uid="{00000000-0005-0000-0000-00000F010000}"/>
    <cellStyle name="Euro" xfId="288" xr:uid="{00000000-0005-0000-0000-000010010000}"/>
    <cellStyle name="Explanatory Text 2" xfId="289" xr:uid="{00000000-0005-0000-0000-000011010000}"/>
    <cellStyle name="F2" xfId="290" xr:uid="{00000000-0005-0000-0000-000012010000}"/>
    <cellStyle name="F3" xfId="291" xr:uid="{00000000-0005-0000-0000-000013010000}"/>
    <cellStyle name="F4" xfId="292" xr:uid="{00000000-0005-0000-0000-000014010000}"/>
    <cellStyle name="F5" xfId="293" xr:uid="{00000000-0005-0000-0000-000015010000}"/>
    <cellStyle name="F6" xfId="294" xr:uid="{00000000-0005-0000-0000-000016010000}"/>
    <cellStyle name="F7" xfId="295" xr:uid="{00000000-0005-0000-0000-000017010000}"/>
    <cellStyle name="F8" xfId="296" xr:uid="{00000000-0005-0000-0000-000018010000}"/>
    <cellStyle name="Fixed" xfId="297" xr:uid="{00000000-0005-0000-0000-000019010000}"/>
    <cellStyle name="Fixed [0]" xfId="298" xr:uid="{00000000-0005-0000-0000-00001A010000}"/>
    <cellStyle name="Fixed [0] 2" xfId="777" xr:uid="{00000000-0005-0000-0000-00001A010000}"/>
    <cellStyle name="Fixed_Book1" xfId="299" xr:uid="{00000000-0005-0000-0000-00001B010000}"/>
    <cellStyle name="Good 2" xfId="300" xr:uid="{00000000-0005-0000-0000-00001C010000}"/>
    <cellStyle name="Grey" xfId="301" xr:uid="{00000000-0005-0000-0000-00001D010000}"/>
    <cellStyle name="Header - Style1" xfId="302" xr:uid="{00000000-0005-0000-0000-00001E010000}"/>
    <cellStyle name="header1" xfId="69" xr:uid="{00000000-0005-0000-0000-00001F010000}"/>
    <cellStyle name="header2" xfId="70" xr:uid="{00000000-0005-0000-0000-000020010000}"/>
    <cellStyle name="header2 2" xfId="520" xr:uid="{00000000-0005-0000-0000-000021010000}"/>
    <cellStyle name="Heading" xfId="303" xr:uid="{00000000-0005-0000-0000-000022010000}"/>
    <cellStyle name="Heading 1 2" xfId="304" xr:uid="{00000000-0005-0000-0000-000023010000}"/>
    <cellStyle name="Heading 11" xfId="82" xr:uid="{00000000-0005-0000-0000-000024010000}"/>
    <cellStyle name="Heading 12" xfId="83" xr:uid="{00000000-0005-0000-0000-000025010000}"/>
    <cellStyle name="Heading 12 2" xfId="553" xr:uid="{00000000-0005-0000-0000-000026010000}"/>
    <cellStyle name="Heading 12 2 2" xfId="651" xr:uid="{00000000-0005-0000-0000-000027010000}"/>
    <cellStyle name="Heading 12 2 2 2" xfId="927" xr:uid="{00000000-0005-0000-0000-000027010000}"/>
    <cellStyle name="Heading 12 2 3" xfId="673" xr:uid="{00000000-0005-0000-0000-000028010000}"/>
    <cellStyle name="Heading 12 2 3 2" xfId="949" xr:uid="{00000000-0005-0000-0000-000028010000}"/>
    <cellStyle name="Heading 12 2 4" xfId="686" xr:uid="{00000000-0005-0000-0000-000029010000}"/>
    <cellStyle name="Heading 12 2 4 2" xfId="962" xr:uid="{00000000-0005-0000-0000-000029010000}"/>
    <cellStyle name="Heading 12 3" xfId="599" xr:uid="{00000000-0005-0000-0000-00002A010000}"/>
    <cellStyle name="Heading 12 3 2" xfId="876" xr:uid="{00000000-0005-0000-0000-00002A010000}"/>
    <cellStyle name="Heading 12 4" xfId="636" xr:uid="{00000000-0005-0000-0000-00002B010000}"/>
    <cellStyle name="Heading 12 4 2" xfId="912" xr:uid="{00000000-0005-0000-0000-00002B010000}"/>
    <cellStyle name="Heading 12 5" xfId="609" xr:uid="{00000000-0005-0000-0000-00002C010000}"/>
    <cellStyle name="Heading 12 5 2" xfId="885" xr:uid="{00000000-0005-0000-0000-00002C010000}"/>
    <cellStyle name="Heading 13" xfId="84" xr:uid="{00000000-0005-0000-0000-00002D010000}"/>
    <cellStyle name="Heading 2 2" xfId="305" xr:uid="{00000000-0005-0000-0000-00002E010000}"/>
    <cellStyle name="Heading 3 2" xfId="306" xr:uid="{00000000-0005-0000-0000-00002F010000}"/>
    <cellStyle name="Heading 4 2" xfId="307" xr:uid="{00000000-0005-0000-0000-000030010000}"/>
    <cellStyle name="Heading1" xfId="308" xr:uid="{00000000-0005-0000-0000-000031010000}"/>
    <cellStyle name="Heading1 1" xfId="309" xr:uid="{00000000-0005-0000-0000-000032010000}"/>
    <cellStyle name="Heading1_Corporate Income Tax 2011" xfId="310" xr:uid="{00000000-0005-0000-0000-000033010000}"/>
    <cellStyle name="Heading2" xfId="311" xr:uid="{00000000-0005-0000-0000-000034010000}"/>
    <cellStyle name="HEADINGS" xfId="312" xr:uid="{00000000-0005-0000-0000-000035010000}"/>
    <cellStyle name="HEADINGSTOP" xfId="313" xr:uid="{00000000-0005-0000-0000-000036010000}"/>
    <cellStyle name="hlp" xfId="85" xr:uid="{00000000-0005-0000-0000-000037010000}"/>
    <cellStyle name="INDEX" xfId="314" xr:uid="{00000000-0005-0000-0000-000038010000}"/>
    <cellStyle name="Input [yellow]" xfId="315" xr:uid="{00000000-0005-0000-0000-000039010000}"/>
    <cellStyle name="Input [yellow] 2" xfId="620" xr:uid="{00000000-0005-0000-0000-00003A010000}"/>
    <cellStyle name="Input [yellow] 2 2" xfId="896" xr:uid="{00000000-0005-0000-0000-00003A010000}"/>
    <cellStyle name="Input [yellow] 3" xfId="624" xr:uid="{00000000-0005-0000-0000-00003B010000}"/>
    <cellStyle name="Input [yellow] 3 2" xfId="900" xr:uid="{00000000-0005-0000-0000-00003B010000}"/>
    <cellStyle name="Input 2" xfId="316" xr:uid="{00000000-0005-0000-0000-00003C010000}"/>
    <cellStyle name="Input 2 2" xfId="556" xr:uid="{00000000-0005-0000-0000-00003D010000}"/>
    <cellStyle name="Input 2 2 2" xfId="654" xr:uid="{00000000-0005-0000-0000-00003E010000}"/>
    <cellStyle name="Input 2 2 2 2" xfId="930" xr:uid="{00000000-0005-0000-0000-00003E010000}"/>
    <cellStyle name="Input 2 2 3" xfId="676" xr:uid="{00000000-0005-0000-0000-00003F010000}"/>
    <cellStyle name="Input 2 2 3 2" xfId="952" xr:uid="{00000000-0005-0000-0000-00003F010000}"/>
    <cellStyle name="Input 2 2 4" xfId="689" xr:uid="{00000000-0005-0000-0000-000040010000}"/>
    <cellStyle name="Input 2 2 4 2" xfId="965" xr:uid="{00000000-0005-0000-0000-000040010000}"/>
    <cellStyle name="Input 2 3" xfId="621" xr:uid="{00000000-0005-0000-0000-000041010000}"/>
    <cellStyle name="Input 2 3 2" xfId="897" xr:uid="{00000000-0005-0000-0000-000041010000}"/>
    <cellStyle name="Input 2 4" xfId="615" xr:uid="{00000000-0005-0000-0000-000042010000}"/>
    <cellStyle name="Input 2 4 2" xfId="891" xr:uid="{00000000-0005-0000-0000-000042010000}"/>
    <cellStyle name="Input 2 5" xfId="625" xr:uid="{00000000-0005-0000-0000-000043010000}"/>
    <cellStyle name="Input 2 5 2" xfId="901" xr:uid="{00000000-0005-0000-0000-000043010000}"/>
    <cellStyle name="Input Currency" xfId="317" xr:uid="{00000000-0005-0000-0000-000044010000}"/>
    <cellStyle name="Input Date" xfId="318" xr:uid="{00000000-0005-0000-0000-000045010000}"/>
    <cellStyle name="Input Fixed [0]" xfId="319" xr:uid="{00000000-0005-0000-0000-000046010000}"/>
    <cellStyle name="Input Fixed [0] 2" xfId="778" xr:uid="{00000000-0005-0000-0000-000046010000}"/>
    <cellStyle name="Input Normal" xfId="320" xr:uid="{00000000-0005-0000-0000-000047010000}"/>
    <cellStyle name="Input Percent" xfId="321" xr:uid="{00000000-0005-0000-0000-000048010000}"/>
    <cellStyle name="Input Percent [2]" xfId="322" xr:uid="{00000000-0005-0000-0000-000049010000}"/>
    <cellStyle name="Input Percent 2" xfId="779" xr:uid="{00000000-0005-0000-0000-000048010000}"/>
    <cellStyle name="Input Percent_Corporate Income Tax 2011" xfId="323" xr:uid="{00000000-0005-0000-0000-00004A010000}"/>
    <cellStyle name="Input Titles" xfId="324" xr:uid="{00000000-0005-0000-0000-00004B010000}"/>
    <cellStyle name="Labels - Style3" xfId="325" xr:uid="{00000000-0005-0000-0000-00004C010000}"/>
    <cellStyle name="Labels - Style3 2" xfId="557" xr:uid="{00000000-0005-0000-0000-00004D010000}"/>
    <cellStyle name="Labels - Style3 2 2" xfId="655" xr:uid="{00000000-0005-0000-0000-00004E010000}"/>
    <cellStyle name="Labels - Style3 2 2 2" xfId="931" xr:uid="{00000000-0005-0000-0000-00004E010000}"/>
    <cellStyle name="Labels - Style3 2 3" xfId="677" xr:uid="{00000000-0005-0000-0000-00004F010000}"/>
    <cellStyle name="Labels - Style3 2 3 2" xfId="953" xr:uid="{00000000-0005-0000-0000-00004F010000}"/>
    <cellStyle name="Labels - Style3 2 4" xfId="690" xr:uid="{00000000-0005-0000-0000-000050010000}"/>
    <cellStyle name="Labels - Style3 2 4 2" xfId="966" xr:uid="{00000000-0005-0000-0000-000050010000}"/>
    <cellStyle name="Labels - Style3 3" xfId="623" xr:uid="{00000000-0005-0000-0000-000051010000}"/>
    <cellStyle name="Labels - Style3 3 2" xfId="899" xr:uid="{00000000-0005-0000-0000-000051010000}"/>
    <cellStyle name="Labels - Style3 4" xfId="649" xr:uid="{00000000-0005-0000-0000-000052010000}"/>
    <cellStyle name="Labels - Style3 4 2" xfId="925" xr:uid="{00000000-0005-0000-0000-000052010000}"/>
    <cellStyle name="Labels - Style3 5" xfId="593" xr:uid="{00000000-0005-0000-0000-000053010000}"/>
    <cellStyle name="Labels - Style3 5 2" xfId="870" xr:uid="{00000000-0005-0000-0000-000053010000}"/>
    <cellStyle name="Link Currency (0)" xfId="326" xr:uid="{00000000-0005-0000-0000-000054010000}"/>
    <cellStyle name="Link Currency (2)" xfId="327" xr:uid="{00000000-0005-0000-0000-000055010000}"/>
    <cellStyle name="Link Currency (2) 2" xfId="780" xr:uid="{00000000-0005-0000-0000-000055010000}"/>
    <cellStyle name="Link Units (0)" xfId="328" xr:uid="{00000000-0005-0000-0000-000056010000}"/>
    <cellStyle name="Link Units (0) 2" xfId="781" xr:uid="{00000000-0005-0000-0000-000056010000}"/>
    <cellStyle name="Link Units (1)" xfId="329" xr:uid="{00000000-0005-0000-0000-000057010000}"/>
    <cellStyle name="Link Units (1) 2" xfId="782" xr:uid="{00000000-0005-0000-0000-000057010000}"/>
    <cellStyle name="Link Units (2)" xfId="330" xr:uid="{00000000-0005-0000-0000-000058010000}"/>
    <cellStyle name="Link Units (2) 2" xfId="783" xr:uid="{00000000-0005-0000-0000-000058010000}"/>
    <cellStyle name="Linked Cell 2" xfId="331" xr:uid="{00000000-0005-0000-0000-000059010000}"/>
    <cellStyle name="MARGIN" xfId="332" xr:uid="{00000000-0005-0000-0000-00005A010000}"/>
    <cellStyle name="Milliers [0]_AR1194" xfId="333" xr:uid="{00000000-0005-0000-0000-00005B010000}"/>
    <cellStyle name="Milliers_AR1194" xfId="334" xr:uid="{00000000-0005-0000-0000-00005C010000}"/>
    <cellStyle name="Monétaire [0]_AR1194" xfId="335" xr:uid="{00000000-0005-0000-0000-00005D010000}"/>
    <cellStyle name="Monétaire_AR1194" xfId="336" xr:uid="{00000000-0005-0000-0000-00005E010000}"/>
    <cellStyle name="MS_Arabic" xfId="337" xr:uid="{00000000-0005-0000-0000-00005F010000}"/>
    <cellStyle name="NA is zero" xfId="338" xr:uid="{00000000-0005-0000-0000-000060010000}"/>
    <cellStyle name="NA is zero 2" xfId="784" xr:uid="{00000000-0005-0000-0000-000060010000}"/>
    <cellStyle name="Neutral 2" xfId="339" xr:uid="{00000000-0005-0000-0000-000061010000}"/>
    <cellStyle name="New Times Roman" xfId="340" xr:uid="{00000000-0005-0000-0000-000062010000}"/>
    <cellStyle name="Normal" xfId="0" builtinId="0"/>
    <cellStyle name="Normal - Style1" xfId="71" xr:uid="{00000000-0005-0000-0000-000064010000}"/>
    <cellStyle name="Normal - Style5" xfId="341" xr:uid="{00000000-0005-0000-0000-000065010000}"/>
    <cellStyle name="Normal [0]" xfId="342" xr:uid="{00000000-0005-0000-0000-000066010000}"/>
    <cellStyle name="Normal [1]" xfId="343" xr:uid="{00000000-0005-0000-0000-000067010000}"/>
    <cellStyle name="Normal [1] 2" xfId="785" xr:uid="{00000000-0005-0000-0000-000067010000}"/>
    <cellStyle name="Normal [2]" xfId="344" xr:uid="{00000000-0005-0000-0000-000068010000}"/>
    <cellStyle name="Normal [3]" xfId="345" xr:uid="{00000000-0005-0000-0000-000069010000}"/>
    <cellStyle name="Normal 1" xfId="346" xr:uid="{00000000-0005-0000-0000-00006A010000}"/>
    <cellStyle name="Normal 1 2" xfId="786" xr:uid="{00000000-0005-0000-0000-00006A010000}"/>
    <cellStyle name="Normal 10" xfId="58" xr:uid="{00000000-0005-0000-0000-00006B010000}"/>
    <cellStyle name="Normal 10 2" xfId="347" xr:uid="{00000000-0005-0000-0000-00006C010000}"/>
    <cellStyle name="Normal 10 2 2" xfId="787" xr:uid="{00000000-0005-0000-0000-00006C010000}"/>
    <cellStyle name="Normal 11" xfId="348" xr:uid="{00000000-0005-0000-0000-00006D010000}"/>
    <cellStyle name="Normal 11 2" xfId="349" xr:uid="{00000000-0005-0000-0000-00006E010000}"/>
    <cellStyle name="Normal 12" xfId="350" xr:uid="{00000000-0005-0000-0000-00006F010000}"/>
    <cellStyle name="Normal 12 2" xfId="788" xr:uid="{00000000-0005-0000-0000-00006F010000}"/>
    <cellStyle name="Normal 13" xfId="516" xr:uid="{00000000-0005-0000-0000-000070010000}"/>
    <cellStyle name="Normal 13 2" xfId="539" xr:uid="{00000000-0005-0000-0000-000071010000}"/>
    <cellStyle name="Normal 14" xfId="550" xr:uid="{00000000-0005-0000-0000-000072010000}"/>
    <cellStyle name="Normal 14 2" xfId="650" xr:uid="{00000000-0005-0000-0000-000073010000}"/>
    <cellStyle name="Normal 14 2 2" xfId="926" xr:uid="{00000000-0005-0000-0000-000073010000}"/>
    <cellStyle name="Normal 15" xfId="568" xr:uid="{00000000-0005-0000-0000-000074010000}"/>
    <cellStyle name="Normal 15 2" xfId="855" xr:uid="{00000000-0005-0000-0000-000074010000}"/>
    <cellStyle name="Normal 16" xfId="569" xr:uid="{00000000-0005-0000-0000-000075010000}"/>
    <cellStyle name="Normal 16 2" xfId="664" xr:uid="{00000000-0005-0000-0000-000076010000}"/>
    <cellStyle name="Normal 16 2 2" xfId="940" xr:uid="{00000000-0005-0000-0000-000076010000}"/>
    <cellStyle name="Normal 17" xfId="570" xr:uid="{00000000-0005-0000-0000-000077010000}"/>
    <cellStyle name="Normal 17 2" xfId="665" xr:uid="{00000000-0005-0000-0000-000078010000}"/>
    <cellStyle name="Normal 17 2 2" xfId="941" xr:uid="{00000000-0005-0000-0000-000078010000}"/>
    <cellStyle name="Normal 18" xfId="571" xr:uid="{00000000-0005-0000-0000-000079010000}"/>
    <cellStyle name="Normal 18 2" xfId="666" xr:uid="{00000000-0005-0000-0000-00007A010000}"/>
    <cellStyle name="Normal 18 2 2" xfId="942" xr:uid="{00000000-0005-0000-0000-00007A010000}"/>
    <cellStyle name="Normal 19" xfId="572" xr:uid="{00000000-0005-0000-0000-00007B010000}"/>
    <cellStyle name="Normal 19 2" xfId="667" xr:uid="{00000000-0005-0000-0000-00007C010000}"/>
    <cellStyle name="Normal 19 2 2" xfId="943" xr:uid="{00000000-0005-0000-0000-00007C010000}"/>
    <cellStyle name="Normal 2" xfId="2" xr:uid="{00000000-0005-0000-0000-00007D010000}"/>
    <cellStyle name="Normal 2 2" xfId="351" xr:uid="{00000000-0005-0000-0000-00007E010000}"/>
    <cellStyle name="Normal 2 2 2" xfId="789" xr:uid="{00000000-0005-0000-0000-00007E010000}"/>
    <cellStyle name="Normal 2 3" xfId="352" xr:uid="{00000000-0005-0000-0000-00007F010000}"/>
    <cellStyle name="Normal 2 4" xfId="353" xr:uid="{00000000-0005-0000-0000-000080010000}"/>
    <cellStyle name="Normal 2 5" xfId="515" xr:uid="{00000000-0005-0000-0000-000081010000}"/>
    <cellStyle name="Normal 2 5 2" xfId="829" xr:uid="{00000000-0005-0000-0000-000081010000}"/>
    <cellStyle name="Normal 2 6" xfId="39" xr:uid="{00000000-0005-0000-0000-000082010000}"/>
    <cellStyle name="Normal 20" xfId="573" xr:uid="{00000000-0005-0000-0000-000083010000}"/>
    <cellStyle name="Normal 20 2" xfId="668" xr:uid="{00000000-0005-0000-0000-000084010000}"/>
    <cellStyle name="Normal 20 2 2" xfId="944" xr:uid="{00000000-0005-0000-0000-000084010000}"/>
    <cellStyle name="Normal 21" xfId="574" xr:uid="{00000000-0005-0000-0000-000085010000}"/>
    <cellStyle name="Normal 21 2" xfId="669" xr:uid="{00000000-0005-0000-0000-000086010000}"/>
    <cellStyle name="Normal 21 2 2" xfId="945" xr:uid="{00000000-0005-0000-0000-000086010000}"/>
    <cellStyle name="Normal 22" xfId="576" xr:uid="{00000000-0005-0000-0000-000087010000}"/>
    <cellStyle name="Normal 22 2" xfId="670" xr:uid="{00000000-0005-0000-0000-000088010000}"/>
    <cellStyle name="Normal 22 2 2" xfId="946" xr:uid="{00000000-0005-0000-0000-000088010000}"/>
    <cellStyle name="Normal 23" xfId="577" xr:uid="{00000000-0005-0000-0000-000089010000}"/>
    <cellStyle name="Normal 23 2" xfId="856" xr:uid="{00000000-0005-0000-0000-000089010000}"/>
    <cellStyle name="Normal 24" xfId="578" xr:uid="{00000000-0005-0000-0000-00008A010000}"/>
    <cellStyle name="Normal 24 2" xfId="671" xr:uid="{00000000-0005-0000-0000-00008B010000}"/>
    <cellStyle name="Normal 24 2 2" xfId="947" xr:uid="{00000000-0005-0000-0000-00008B010000}"/>
    <cellStyle name="Normal 25" xfId="582" xr:uid="{00000000-0005-0000-0000-00008C010000}"/>
    <cellStyle name="Normal 25 2" xfId="672" xr:uid="{00000000-0005-0000-0000-00008D010000}"/>
    <cellStyle name="Normal 25 2 2" xfId="948" xr:uid="{00000000-0005-0000-0000-00008D010000}"/>
    <cellStyle name="Normal 26" xfId="700" xr:uid="{00000000-0005-0000-0000-00008E010000}"/>
    <cellStyle name="Normal 26 2" xfId="976" xr:uid="{00000000-0005-0000-0000-00008E010000}"/>
    <cellStyle name="Normal 27" xfId="701" xr:uid="{00000000-0005-0000-0000-00008F010000}"/>
    <cellStyle name="Normal 27 2" xfId="977" xr:uid="{00000000-0005-0000-0000-00008F010000}"/>
    <cellStyle name="Normal 28" xfId="702" xr:uid="{00000000-0005-0000-0000-000090010000}"/>
    <cellStyle name="Normal 28 2" xfId="978" xr:uid="{00000000-0005-0000-0000-000090010000}"/>
    <cellStyle name="Normal 29" xfId="703" xr:uid="{00000000-0005-0000-0000-000091010000}"/>
    <cellStyle name="Normal 29 2" xfId="979" xr:uid="{00000000-0005-0000-0000-000091010000}"/>
    <cellStyle name="Normal 3" xfId="43" xr:uid="{00000000-0005-0000-0000-000092010000}"/>
    <cellStyle name="Normal 3 2" xfId="354" xr:uid="{00000000-0005-0000-0000-000093010000}"/>
    <cellStyle name="Normal 3 2 2" xfId="580" xr:uid="{00000000-0005-0000-0000-000094010000}"/>
    <cellStyle name="Normal 3 2 2 2" xfId="858" xr:uid="{00000000-0005-0000-0000-000094010000}"/>
    <cellStyle name="Normal 3 3" xfId="355" xr:uid="{00000000-0005-0000-0000-000095010000}"/>
    <cellStyle name="Normal 3 4" xfId="356" xr:uid="{00000000-0005-0000-0000-000096010000}"/>
    <cellStyle name="Normal 3 5" xfId="357" xr:uid="{00000000-0005-0000-0000-000097010000}"/>
    <cellStyle name="Normal 3 6" xfId="358" xr:uid="{00000000-0005-0000-0000-000098010000}"/>
    <cellStyle name="Normal 3 7" xfId="86" xr:uid="{00000000-0005-0000-0000-000099010000}"/>
    <cellStyle name="Normal 3 7 2" xfId="728" xr:uid="{00000000-0005-0000-0000-000099010000}"/>
    <cellStyle name="Normal 3_A3 TPSE Dec 31 2011" xfId="359" xr:uid="{00000000-0005-0000-0000-00009A010000}"/>
    <cellStyle name="Normal 30" xfId="56" xr:uid="{00000000-0005-0000-0000-00009B010000}"/>
    <cellStyle name="Normal 31" xfId="704" xr:uid="{00000000-0005-0000-0000-00009C010000}"/>
    <cellStyle name="Normal 31 2" xfId="980" xr:uid="{00000000-0005-0000-0000-00009C010000}"/>
    <cellStyle name="Normal 32" xfId="699" xr:uid="{00000000-0005-0000-0000-00009D010000}"/>
    <cellStyle name="Normal 32 2" xfId="975" xr:uid="{00000000-0005-0000-0000-00009D010000}"/>
    <cellStyle name="Normal 33" xfId="705" xr:uid="{00000000-0005-0000-0000-00009E010000}"/>
    <cellStyle name="Normal 33 2" xfId="981" xr:uid="{00000000-0005-0000-0000-00009E010000}"/>
    <cellStyle name="Normal 34" xfId="706" xr:uid="{00000000-0005-0000-0000-00009F010000}"/>
    <cellStyle name="Normal 34 2" xfId="982" xr:uid="{00000000-0005-0000-0000-00009F010000}"/>
    <cellStyle name="Normal 35" xfId="707" xr:uid="{00000000-0005-0000-0000-0000A0010000}"/>
    <cellStyle name="Normal 35 2" xfId="983" xr:uid="{00000000-0005-0000-0000-0000A0010000}"/>
    <cellStyle name="Normal 36" xfId="708" xr:uid="{00000000-0005-0000-0000-0000A1010000}"/>
    <cellStyle name="Normal 36 2" xfId="984" xr:uid="{00000000-0005-0000-0000-0000A1010000}"/>
    <cellStyle name="Normal 37" xfId="709" xr:uid="{00000000-0005-0000-0000-0000A2010000}"/>
    <cellStyle name="Normal 37 2" xfId="985" xr:uid="{00000000-0005-0000-0000-0000A2010000}"/>
    <cellStyle name="Normal 38" xfId="710" xr:uid="{00000000-0005-0000-0000-0000A3010000}"/>
    <cellStyle name="Normal 38 2" xfId="986" xr:uid="{00000000-0005-0000-0000-0000A3010000}"/>
    <cellStyle name="Normal 39" xfId="711" xr:uid="{00000000-0005-0000-0000-0000A4010000}"/>
    <cellStyle name="Normal 39 2" xfId="987" xr:uid="{00000000-0005-0000-0000-0000A4010000}"/>
    <cellStyle name="Normal 4" xfId="45" xr:uid="{00000000-0005-0000-0000-0000A5010000}"/>
    <cellStyle name="Normal 4 2" xfId="360" xr:uid="{00000000-0005-0000-0000-0000A6010000}"/>
    <cellStyle name="Normal 4 2 2" xfId="790" xr:uid="{00000000-0005-0000-0000-0000A6010000}"/>
    <cellStyle name="Normal 4 3" xfId="525" xr:uid="{00000000-0005-0000-0000-0000A7010000}"/>
    <cellStyle name="Normal 4 4" xfId="87" xr:uid="{00000000-0005-0000-0000-0000A8010000}"/>
    <cellStyle name="Normal 4_A3 TPSE Dec 31 2011" xfId="361" xr:uid="{00000000-0005-0000-0000-0000A9010000}"/>
    <cellStyle name="Normal 40" xfId="712" xr:uid="{00000000-0005-0000-0000-0000AA010000}"/>
    <cellStyle name="Normal 40 2" xfId="988" xr:uid="{00000000-0005-0000-0000-0000AA010000}"/>
    <cellStyle name="Normal 41" xfId="713" xr:uid="{00000000-0005-0000-0000-0000AB010000}"/>
    <cellStyle name="Normal 41 2" xfId="989" xr:uid="{00000000-0005-0000-0000-0000AB010000}"/>
    <cellStyle name="Normal 42" xfId="714" xr:uid="{00000000-0005-0000-0000-0000AC010000}"/>
    <cellStyle name="Normal 42 2" xfId="990" xr:uid="{00000000-0005-0000-0000-0000AC010000}"/>
    <cellStyle name="Normal 43" xfId="715" xr:uid="{00000000-0005-0000-0000-0000AD010000}"/>
    <cellStyle name="Normal 43 2" xfId="991" xr:uid="{00000000-0005-0000-0000-0000AD010000}"/>
    <cellStyle name="Normal 44" xfId="716" xr:uid="{00000000-0005-0000-0000-0000AE010000}"/>
    <cellStyle name="Normal 45" xfId="717" xr:uid="{00000000-0005-0000-0000-0000AF010000}"/>
    <cellStyle name="Normal 45 2" xfId="992" xr:uid="{00000000-0005-0000-0000-0000AF010000}"/>
    <cellStyle name="Normal 46" xfId="718" xr:uid="{00000000-0005-0000-0000-0000B0010000}"/>
    <cellStyle name="Normal 46 2" xfId="993" xr:uid="{00000000-0005-0000-0000-0000B0010000}"/>
    <cellStyle name="Normal 47" xfId="719" xr:uid="{00000000-0005-0000-0000-0000B1010000}"/>
    <cellStyle name="Normal 47 2" xfId="994" xr:uid="{00000000-0005-0000-0000-0000B1010000}"/>
    <cellStyle name="Normal 48" xfId="720" xr:uid="{00000000-0005-0000-0000-0000B2010000}"/>
    <cellStyle name="Normal 48 2" xfId="995" xr:uid="{00000000-0005-0000-0000-0000B2010000}"/>
    <cellStyle name="Normal 49" xfId="996" xr:uid="{5A2FC9F1-BDE6-4DE6-8D12-0368736F592E}"/>
    <cellStyle name="Normal 5" xfId="42" xr:uid="{00000000-0005-0000-0000-0000B3010000}"/>
    <cellStyle name="Normal 5 2" xfId="523" xr:uid="{00000000-0005-0000-0000-0000B4010000}"/>
    <cellStyle name="Normal 5 3" xfId="73" xr:uid="{00000000-0005-0000-0000-0000B5010000}"/>
    <cellStyle name="Normal 5 4" xfId="724" xr:uid="{00000000-0005-0000-0000-0000B3010000}"/>
    <cellStyle name="Normal 6" xfId="49" xr:uid="{00000000-0005-0000-0000-0000B6010000}"/>
    <cellStyle name="Normal 6 2" xfId="91" xr:uid="{00000000-0005-0000-0000-0000B7010000}"/>
    <cellStyle name="Normal 7" xfId="52" xr:uid="{00000000-0005-0000-0000-0000B8010000}"/>
    <cellStyle name="Normal 7 2" xfId="92" xr:uid="{00000000-0005-0000-0000-0000B9010000}"/>
    <cellStyle name="Normal 8" xfId="362" xr:uid="{00000000-0005-0000-0000-0000BA010000}"/>
    <cellStyle name="Normal 9" xfId="363" xr:uid="{00000000-0005-0000-0000-0000BB010000}"/>
    <cellStyle name="Normal 9 2" xfId="364" xr:uid="{00000000-0005-0000-0000-0000BC010000}"/>
    <cellStyle name="Normal 9 2 2" xfId="533" xr:uid="{00000000-0005-0000-0000-0000BD010000}"/>
    <cellStyle name="Normal 9 3" xfId="532" xr:uid="{00000000-0005-0000-0000-0000BE010000}"/>
    <cellStyle name="Normal Bold" xfId="365" xr:uid="{00000000-0005-0000-0000-0000BF010000}"/>
    <cellStyle name="Normal Pct" xfId="366" xr:uid="{00000000-0005-0000-0000-0000C0010000}"/>
    <cellStyle name="Normal Pct 2" xfId="791" xr:uid="{00000000-0005-0000-0000-0000C0010000}"/>
    <cellStyle name="Normalku" xfId="367" xr:uid="{00000000-0005-0000-0000-0000C1010000}"/>
    <cellStyle name="Note 2" xfId="368" xr:uid="{00000000-0005-0000-0000-0000C2010000}"/>
    <cellStyle name="Note 2 2" xfId="558" xr:uid="{00000000-0005-0000-0000-0000C3010000}"/>
    <cellStyle name="Note 2 2 2" xfId="656" xr:uid="{00000000-0005-0000-0000-0000C4010000}"/>
    <cellStyle name="Note 2 2 2 2" xfId="932" xr:uid="{00000000-0005-0000-0000-0000C4010000}"/>
    <cellStyle name="Note 2 2 3" xfId="678" xr:uid="{00000000-0005-0000-0000-0000C5010000}"/>
    <cellStyle name="Note 2 2 3 2" xfId="954" xr:uid="{00000000-0005-0000-0000-0000C5010000}"/>
    <cellStyle name="Note 2 2 4" xfId="691" xr:uid="{00000000-0005-0000-0000-0000C6010000}"/>
    <cellStyle name="Note 2 2 4 2" xfId="967" xr:uid="{00000000-0005-0000-0000-0000C6010000}"/>
    <cellStyle name="Note 2 2 5" xfId="850" xr:uid="{00000000-0005-0000-0000-0000C3010000}"/>
    <cellStyle name="Note 2 3" xfId="627" xr:uid="{00000000-0005-0000-0000-0000C7010000}"/>
    <cellStyle name="Note 2 3 2" xfId="903" xr:uid="{00000000-0005-0000-0000-0000C7010000}"/>
    <cellStyle name="Note 2 4" xfId="612" xr:uid="{00000000-0005-0000-0000-0000C8010000}"/>
    <cellStyle name="Note 2 4 2" xfId="888" xr:uid="{00000000-0005-0000-0000-0000C8010000}"/>
    <cellStyle name="Note 2 5" xfId="626" xr:uid="{00000000-0005-0000-0000-0000C9010000}"/>
    <cellStyle name="Note 2 5 2" xfId="902" xr:uid="{00000000-0005-0000-0000-0000C9010000}"/>
    <cellStyle name="Note 2 6" xfId="792" xr:uid="{00000000-0005-0000-0000-0000C2010000}"/>
    <cellStyle name="NPPESalesPct" xfId="369" xr:uid="{00000000-0005-0000-0000-0000CA010000}"/>
    <cellStyle name="NPPESalesPct 2" xfId="793" xr:uid="{00000000-0005-0000-0000-0000CA010000}"/>
    <cellStyle name="NWI%S" xfId="370" xr:uid="{00000000-0005-0000-0000-0000CB010000}"/>
    <cellStyle name="NWI%S 2" xfId="794" xr:uid="{00000000-0005-0000-0000-0000CB010000}"/>
    <cellStyle name="Ohne F" xfId="371" xr:uid="{00000000-0005-0000-0000-0000CC010000}"/>
    <cellStyle name="Ohne F 2" xfId="795" xr:uid="{00000000-0005-0000-0000-0000CC010000}"/>
    <cellStyle name="Omet" xfId="372" xr:uid="{00000000-0005-0000-0000-0000CD010000}"/>
    <cellStyle name="Output 2" xfId="373" xr:uid="{00000000-0005-0000-0000-0000CE010000}"/>
    <cellStyle name="Output 2 2" xfId="559" xr:uid="{00000000-0005-0000-0000-0000CF010000}"/>
    <cellStyle name="Output 2 2 2" xfId="657" xr:uid="{00000000-0005-0000-0000-0000D0010000}"/>
    <cellStyle name="Output 2 2 2 2" xfId="933" xr:uid="{00000000-0005-0000-0000-0000D0010000}"/>
    <cellStyle name="Output 2 2 3" xfId="679" xr:uid="{00000000-0005-0000-0000-0000D1010000}"/>
    <cellStyle name="Output 2 2 3 2" xfId="955" xr:uid="{00000000-0005-0000-0000-0000D1010000}"/>
    <cellStyle name="Output 2 2 4" xfId="692" xr:uid="{00000000-0005-0000-0000-0000D2010000}"/>
    <cellStyle name="Output 2 2 4 2" xfId="968" xr:uid="{00000000-0005-0000-0000-0000D2010000}"/>
    <cellStyle name="Output 2 3" xfId="628" xr:uid="{00000000-0005-0000-0000-0000D3010000}"/>
    <cellStyle name="Output 2 3 2" xfId="904" xr:uid="{00000000-0005-0000-0000-0000D3010000}"/>
    <cellStyle name="Output 2 4" xfId="611" xr:uid="{00000000-0005-0000-0000-0000D4010000}"/>
    <cellStyle name="Output 2 4 2" xfId="887" xr:uid="{00000000-0005-0000-0000-0000D4010000}"/>
    <cellStyle name="Output 2 5" xfId="591" xr:uid="{00000000-0005-0000-0000-0000D5010000}"/>
    <cellStyle name="Output 2 5 2" xfId="868" xr:uid="{00000000-0005-0000-0000-0000D5010000}"/>
    <cellStyle name="Output Amounts" xfId="374" xr:uid="{00000000-0005-0000-0000-0000D6010000}"/>
    <cellStyle name="OUTPUT COLUMN HEADINGS" xfId="375" xr:uid="{00000000-0005-0000-0000-0000D7010000}"/>
    <cellStyle name="OUTPUT LINE ITEMS" xfId="376" xr:uid="{00000000-0005-0000-0000-0000D8010000}"/>
    <cellStyle name="OUTPUT REPORT HEADING" xfId="377" xr:uid="{00000000-0005-0000-0000-0000D9010000}"/>
    <cellStyle name="OUTPUT REPORT TITLE" xfId="378" xr:uid="{00000000-0005-0000-0000-0000DA010000}"/>
    <cellStyle name="Page" xfId="379" xr:uid="{00000000-0005-0000-0000-0000DB010000}"/>
    <cellStyle name="Pattern" xfId="380" xr:uid="{00000000-0005-0000-0000-0000DC010000}"/>
    <cellStyle name="Pattern 2" xfId="560" xr:uid="{00000000-0005-0000-0000-0000DD010000}"/>
    <cellStyle name="Pattern 2 2" xfId="658" xr:uid="{00000000-0005-0000-0000-0000DE010000}"/>
    <cellStyle name="Pattern 2 2 2" xfId="934" xr:uid="{00000000-0005-0000-0000-0000DE010000}"/>
    <cellStyle name="Pattern 2 3" xfId="680" xr:uid="{00000000-0005-0000-0000-0000DF010000}"/>
    <cellStyle name="Pattern 2 3 2" xfId="956" xr:uid="{00000000-0005-0000-0000-0000DF010000}"/>
    <cellStyle name="Pattern 2 4" xfId="693" xr:uid="{00000000-0005-0000-0000-0000E0010000}"/>
    <cellStyle name="Pattern 2 4 2" xfId="969" xr:uid="{00000000-0005-0000-0000-0000E0010000}"/>
    <cellStyle name="Pattern 2 5" xfId="851" xr:uid="{00000000-0005-0000-0000-0000DD010000}"/>
    <cellStyle name="Pattern 3" xfId="632" xr:uid="{00000000-0005-0000-0000-0000E1010000}"/>
    <cellStyle name="Pattern 3 2" xfId="908" xr:uid="{00000000-0005-0000-0000-0000E1010000}"/>
    <cellStyle name="Pattern 4" xfId="598" xr:uid="{00000000-0005-0000-0000-0000E2010000}"/>
    <cellStyle name="Pattern 4 2" xfId="875" xr:uid="{00000000-0005-0000-0000-0000E2010000}"/>
    <cellStyle name="Pattern 5" xfId="637" xr:uid="{00000000-0005-0000-0000-0000E3010000}"/>
    <cellStyle name="Pattern 5 2" xfId="913" xr:uid="{00000000-0005-0000-0000-0000E3010000}"/>
    <cellStyle name="pc1" xfId="381" xr:uid="{00000000-0005-0000-0000-0000E4010000}"/>
    <cellStyle name="pc1 2" xfId="796" xr:uid="{00000000-0005-0000-0000-0000E4010000}"/>
    <cellStyle name="per.style" xfId="382" xr:uid="{00000000-0005-0000-0000-0000E5010000}"/>
    <cellStyle name="Percent" xfId="575" builtinId="5"/>
    <cellStyle name="Percent (0)" xfId="383" xr:uid="{00000000-0005-0000-0000-0000E7010000}"/>
    <cellStyle name="Percent (0) 2" xfId="797" xr:uid="{00000000-0005-0000-0000-0000E7010000}"/>
    <cellStyle name="Percent [0]" xfId="384" xr:uid="{00000000-0005-0000-0000-0000E8010000}"/>
    <cellStyle name="Percent [0] 2" xfId="798" xr:uid="{00000000-0005-0000-0000-0000E8010000}"/>
    <cellStyle name="Percent [00]" xfId="385" xr:uid="{00000000-0005-0000-0000-0000E9010000}"/>
    <cellStyle name="Percent [00] 2" xfId="799" xr:uid="{00000000-0005-0000-0000-0000E9010000}"/>
    <cellStyle name="Percent [1]" xfId="386" xr:uid="{00000000-0005-0000-0000-0000EA010000}"/>
    <cellStyle name="Percent [1] 2" xfId="800" xr:uid="{00000000-0005-0000-0000-0000EA010000}"/>
    <cellStyle name="Percent [2]" xfId="387" xr:uid="{00000000-0005-0000-0000-0000EB010000}"/>
    <cellStyle name="Percent [2] 2" xfId="801" xr:uid="{00000000-0005-0000-0000-0000EB010000}"/>
    <cellStyle name="Percent 10" xfId="527" xr:uid="{00000000-0005-0000-0000-0000EC010000}"/>
    <cellStyle name="Percent 10 2" xfId="833" xr:uid="{00000000-0005-0000-0000-0000EC010000}"/>
    <cellStyle name="Percent 11" xfId="535" xr:uid="{00000000-0005-0000-0000-0000ED010000}"/>
    <cellStyle name="Percent 11 2" xfId="837" xr:uid="{00000000-0005-0000-0000-0000ED010000}"/>
    <cellStyle name="Percent 12" xfId="529" xr:uid="{00000000-0005-0000-0000-0000EE010000}"/>
    <cellStyle name="Percent 12 2" xfId="835" xr:uid="{00000000-0005-0000-0000-0000EE010000}"/>
    <cellStyle name="Percent 13" xfId="526" xr:uid="{00000000-0005-0000-0000-0000EF010000}"/>
    <cellStyle name="Percent 13 2" xfId="832" xr:uid="{00000000-0005-0000-0000-0000EF010000}"/>
    <cellStyle name="Percent 14" xfId="4" xr:uid="{00000000-0005-0000-0000-0000F0010000}"/>
    <cellStyle name="Percent 14 2" xfId="722" xr:uid="{00000000-0005-0000-0000-0000F0010000}"/>
    <cellStyle name="Percent 15" xfId="552" xr:uid="{00000000-0005-0000-0000-0000F1010000}"/>
    <cellStyle name="Percent 15 2" xfId="849" xr:uid="{00000000-0005-0000-0000-0000F1010000}"/>
    <cellStyle name="Percent 16" xfId="566" xr:uid="{00000000-0005-0000-0000-0000F2010000}"/>
    <cellStyle name="Percent 16 2" xfId="853" xr:uid="{00000000-0005-0000-0000-0000F2010000}"/>
    <cellStyle name="Percent 17" xfId="579" xr:uid="{00000000-0005-0000-0000-0000F3010000}"/>
    <cellStyle name="Percent 17 2" xfId="857" xr:uid="{00000000-0005-0000-0000-0000F3010000}"/>
    <cellStyle name="Percent 18" xfId="581" xr:uid="{00000000-0005-0000-0000-0000F4010000}"/>
    <cellStyle name="Percent 18 2" xfId="859" xr:uid="{00000000-0005-0000-0000-0000F4010000}"/>
    <cellStyle name="Percent 2" xfId="48" xr:uid="{00000000-0005-0000-0000-0000F5010000}"/>
    <cellStyle name="Percent 2 2" xfId="57" xr:uid="{00000000-0005-0000-0000-0000F6010000}"/>
    <cellStyle name="Percent 2 2 2" xfId="388" xr:uid="{00000000-0005-0000-0000-0000F7010000}"/>
    <cellStyle name="Percent 2 2 3" xfId="725" xr:uid="{00000000-0005-0000-0000-0000F6010000}"/>
    <cellStyle name="Percent 2 3" xfId="389" xr:uid="{00000000-0005-0000-0000-0000F8010000}"/>
    <cellStyle name="Percent 2 4" xfId="390" xr:uid="{00000000-0005-0000-0000-0000F9010000}"/>
    <cellStyle name="Percent 2 5" xfId="391" xr:uid="{00000000-0005-0000-0000-0000FA010000}"/>
    <cellStyle name="Percent 2 6" xfId="392" xr:uid="{00000000-0005-0000-0000-0000FB010000}"/>
    <cellStyle name="Percent 2 7" xfId="393" xr:uid="{00000000-0005-0000-0000-0000FC010000}"/>
    <cellStyle name="Percent 3" xfId="50" xr:uid="{00000000-0005-0000-0000-0000FD010000}"/>
    <cellStyle name="Percent 3 2" xfId="395" xr:uid="{00000000-0005-0000-0000-0000FE010000}"/>
    <cellStyle name="Percent 3 2 2" xfId="396" xr:uid="{00000000-0005-0000-0000-0000FF010000}"/>
    <cellStyle name="Percent 3 3" xfId="394" xr:uid="{00000000-0005-0000-0000-000000020000}"/>
    <cellStyle name="Percent 4" xfId="397" xr:uid="{00000000-0005-0000-0000-000001020000}"/>
    <cellStyle name="Percent 5" xfId="398" xr:uid="{00000000-0005-0000-0000-000002020000}"/>
    <cellStyle name="Percent 6" xfId="399" xr:uid="{00000000-0005-0000-0000-000003020000}"/>
    <cellStyle name="Percent 7" xfId="518" xr:uid="{00000000-0005-0000-0000-000004020000}"/>
    <cellStyle name="Percent 7 2" xfId="541" xr:uid="{00000000-0005-0000-0000-000005020000}"/>
    <cellStyle name="Percent 8" xfId="521" xr:uid="{00000000-0005-0000-0000-000006020000}"/>
    <cellStyle name="Percent 8 2" xfId="831" xr:uid="{00000000-0005-0000-0000-000006020000}"/>
    <cellStyle name="Percent 9" xfId="537" xr:uid="{00000000-0005-0000-0000-000007020000}"/>
    <cellStyle name="Percent 9 2" xfId="839" xr:uid="{00000000-0005-0000-0000-000007020000}"/>
    <cellStyle name="PERCENTAGE" xfId="400" xr:uid="{00000000-0005-0000-0000-000008020000}"/>
    <cellStyle name="PercentSales" xfId="401" xr:uid="{00000000-0005-0000-0000-000009020000}"/>
    <cellStyle name="PercentSales 2" xfId="802" xr:uid="{00000000-0005-0000-0000-000009020000}"/>
    <cellStyle name="PrePop Currency (0)" xfId="402" xr:uid="{00000000-0005-0000-0000-00000A020000}"/>
    <cellStyle name="PrePop Currency (2)" xfId="403" xr:uid="{00000000-0005-0000-0000-00000B020000}"/>
    <cellStyle name="PrePop Currency (2) 2" xfId="803" xr:uid="{00000000-0005-0000-0000-00000B020000}"/>
    <cellStyle name="PrePop Units (0)" xfId="404" xr:uid="{00000000-0005-0000-0000-00000C020000}"/>
    <cellStyle name="PrePop Units (0) 2" xfId="804" xr:uid="{00000000-0005-0000-0000-00000C020000}"/>
    <cellStyle name="PrePop Units (1)" xfId="405" xr:uid="{00000000-0005-0000-0000-00000D020000}"/>
    <cellStyle name="PrePop Units (1) 2" xfId="805" xr:uid="{00000000-0005-0000-0000-00000D020000}"/>
    <cellStyle name="PrePop Units (2)" xfId="406" xr:uid="{00000000-0005-0000-0000-00000E020000}"/>
    <cellStyle name="PrePop Units (2) 2" xfId="806" xr:uid="{00000000-0005-0000-0000-00000E020000}"/>
    <cellStyle name="Product" xfId="407" xr:uid="{00000000-0005-0000-0000-00000F020000}"/>
    <cellStyle name="Prozent_laroux" xfId="408" xr:uid="{00000000-0005-0000-0000-000010020000}"/>
    <cellStyle name="Red font" xfId="409" xr:uid="{00000000-0005-0000-0000-000011020000}"/>
    <cellStyle name="regstoresfromspecstores" xfId="410" xr:uid="{00000000-0005-0000-0000-000012020000}"/>
    <cellStyle name="Reset  - Style7" xfId="411" xr:uid="{00000000-0005-0000-0000-000013020000}"/>
    <cellStyle name="RevList" xfId="412" xr:uid="{00000000-0005-0000-0000-000014020000}"/>
    <cellStyle name="SAPBEXstdData" xfId="413" xr:uid="{00000000-0005-0000-0000-000015020000}"/>
    <cellStyle name="SAPBEXstdData 2" xfId="561" xr:uid="{00000000-0005-0000-0000-000016020000}"/>
    <cellStyle name="SAPBEXstdData 2 2" xfId="659" xr:uid="{00000000-0005-0000-0000-000017020000}"/>
    <cellStyle name="SAPBEXstdData 2 2 2" xfId="935" xr:uid="{00000000-0005-0000-0000-000017020000}"/>
    <cellStyle name="SAPBEXstdData 2 3" xfId="681" xr:uid="{00000000-0005-0000-0000-000018020000}"/>
    <cellStyle name="SAPBEXstdData 2 3 2" xfId="957" xr:uid="{00000000-0005-0000-0000-000018020000}"/>
    <cellStyle name="SAPBEXstdData 2 4" xfId="694" xr:uid="{00000000-0005-0000-0000-000019020000}"/>
    <cellStyle name="SAPBEXstdData 2 4 2" xfId="970" xr:uid="{00000000-0005-0000-0000-000019020000}"/>
    <cellStyle name="SAPBEXstdData 3" xfId="633" xr:uid="{00000000-0005-0000-0000-00001A020000}"/>
    <cellStyle name="SAPBEXstdData 3 2" xfId="909" xr:uid="{00000000-0005-0000-0000-00001A020000}"/>
    <cellStyle name="SAPBEXstdData 4" xfId="590" xr:uid="{00000000-0005-0000-0000-00001B020000}"/>
    <cellStyle name="SAPBEXstdData 4 2" xfId="867" xr:uid="{00000000-0005-0000-0000-00001B020000}"/>
    <cellStyle name="SAPBEXstdData 5" xfId="629" xr:uid="{00000000-0005-0000-0000-00001C020000}"/>
    <cellStyle name="SAPBEXstdData 5 2" xfId="905" xr:uid="{00000000-0005-0000-0000-00001C020000}"/>
    <cellStyle name="SAPBorder" xfId="5" xr:uid="{00000000-0005-0000-0000-00001D020000}"/>
    <cellStyle name="SAPDataCell" xfId="6" xr:uid="{00000000-0005-0000-0000-00001E020000}"/>
    <cellStyle name="SAPDataTotalCell" xfId="7" xr:uid="{00000000-0005-0000-0000-00001F020000}"/>
    <cellStyle name="SAPDimensionCell" xfId="8" xr:uid="{00000000-0005-0000-0000-000020020000}"/>
    <cellStyle name="SAPEditableDataCell" xfId="9" xr:uid="{00000000-0005-0000-0000-000021020000}"/>
    <cellStyle name="SAPEditableDataTotalCell" xfId="10" xr:uid="{00000000-0005-0000-0000-000022020000}"/>
    <cellStyle name="SAPEmphasized" xfId="11" xr:uid="{00000000-0005-0000-0000-000023020000}"/>
    <cellStyle name="SAPEmphasizedEditableDataCell" xfId="12" xr:uid="{00000000-0005-0000-0000-000024020000}"/>
    <cellStyle name="SAPEmphasizedEditableDataTotalCell" xfId="13" xr:uid="{00000000-0005-0000-0000-000025020000}"/>
    <cellStyle name="SAPEmphasizedLockedDataCell" xfId="14" xr:uid="{00000000-0005-0000-0000-000026020000}"/>
    <cellStyle name="SAPEmphasizedLockedDataTotalCell" xfId="15" xr:uid="{00000000-0005-0000-0000-000027020000}"/>
    <cellStyle name="SAPEmphasizedReadonlyDataCell" xfId="16" xr:uid="{00000000-0005-0000-0000-000028020000}"/>
    <cellStyle name="SAPEmphasizedReadonlyDataTotalCell" xfId="17" xr:uid="{00000000-0005-0000-0000-000029020000}"/>
    <cellStyle name="SAPEmphasizedTotal" xfId="18" xr:uid="{00000000-0005-0000-0000-00002A020000}"/>
    <cellStyle name="SAPExceptionLevel1" xfId="19" xr:uid="{00000000-0005-0000-0000-00002B020000}"/>
    <cellStyle name="SAPExceptionLevel2" xfId="20" xr:uid="{00000000-0005-0000-0000-00002C020000}"/>
    <cellStyle name="SAPExceptionLevel3" xfId="21" xr:uid="{00000000-0005-0000-0000-00002D020000}"/>
    <cellStyle name="SAPExceptionLevel4" xfId="22" xr:uid="{00000000-0005-0000-0000-00002E020000}"/>
    <cellStyle name="SAPExceptionLevel5" xfId="23" xr:uid="{00000000-0005-0000-0000-00002F020000}"/>
    <cellStyle name="SAPExceptionLevel6" xfId="24" xr:uid="{00000000-0005-0000-0000-000030020000}"/>
    <cellStyle name="SAPExceptionLevel7" xfId="25" xr:uid="{00000000-0005-0000-0000-000031020000}"/>
    <cellStyle name="SAPExceptionLevel8" xfId="26" xr:uid="{00000000-0005-0000-0000-000032020000}"/>
    <cellStyle name="SAPExceptionLevel9" xfId="27" xr:uid="{00000000-0005-0000-0000-000033020000}"/>
    <cellStyle name="SAPHierarchyCell0" xfId="28" xr:uid="{00000000-0005-0000-0000-000034020000}"/>
    <cellStyle name="SAPHierarchyCell1" xfId="29" xr:uid="{00000000-0005-0000-0000-000035020000}"/>
    <cellStyle name="SAPHierarchyCell2" xfId="30" xr:uid="{00000000-0005-0000-0000-000036020000}"/>
    <cellStyle name="SAPHierarchyCell3" xfId="31" xr:uid="{00000000-0005-0000-0000-000037020000}"/>
    <cellStyle name="SAPHierarchyCell4" xfId="32" xr:uid="{00000000-0005-0000-0000-000038020000}"/>
    <cellStyle name="SAPLockedDataCell" xfId="33" xr:uid="{00000000-0005-0000-0000-000039020000}"/>
    <cellStyle name="SAPLockedDataTotalCell" xfId="34" xr:uid="{00000000-0005-0000-0000-00003A020000}"/>
    <cellStyle name="SAPMemberCell" xfId="35" xr:uid="{00000000-0005-0000-0000-00003B020000}"/>
    <cellStyle name="SAPMemberTotalCell" xfId="36" xr:uid="{00000000-0005-0000-0000-00003C020000}"/>
    <cellStyle name="SAPReadonlyDataCell" xfId="37" xr:uid="{00000000-0005-0000-0000-00003D020000}"/>
    <cellStyle name="SAPReadonlyDataTotalCell" xfId="38" xr:uid="{00000000-0005-0000-0000-00003E020000}"/>
    <cellStyle name="sbt2" xfId="414" xr:uid="{00000000-0005-0000-0000-00003F020000}"/>
    <cellStyle name="sbt2 2" xfId="634" xr:uid="{00000000-0005-0000-0000-000040020000}"/>
    <cellStyle name="sbt2 2 2" xfId="910" xr:uid="{00000000-0005-0000-0000-000040020000}"/>
    <cellStyle name="sbt2 3" xfId="608" xr:uid="{00000000-0005-0000-0000-000041020000}"/>
    <cellStyle name="sbt2 3 2" xfId="884" xr:uid="{00000000-0005-0000-0000-000041020000}"/>
    <cellStyle name="sbt2 4" xfId="630" xr:uid="{00000000-0005-0000-0000-000042020000}"/>
    <cellStyle name="sbt2 4 2" xfId="906" xr:uid="{00000000-0005-0000-0000-000042020000}"/>
    <cellStyle name="sc1" xfId="415" xr:uid="{00000000-0005-0000-0000-000043020000}"/>
    <cellStyle name="SHADEDSTORES" xfId="416" xr:uid="{00000000-0005-0000-0000-000044020000}"/>
    <cellStyle name="SHADEDSTORES 2" xfId="635" xr:uid="{00000000-0005-0000-0000-000045020000}"/>
    <cellStyle name="SHADEDSTORES 2 2" xfId="911" xr:uid="{00000000-0005-0000-0000-000045020000}"/>
    <cellStyle name="SHADEDSTORES 3" xfId="592" xr:uid="{00000000-0005-0000-0000-000046020000}"/>
    <cellStyle name="SHADEDSTORES 3 2" xfId="869" xr:uid="{00000000-0005-0000-0000-000046020000}"/>
    <cellStyle name="SHADEDSTORES 4" xfId="631" xr:uid="{00000000-0005-0000-0000-000047020000}"/>
    <cellStyle name="SHADEDSTORES 4 2" xfId="907" xr:uid="{00000000-0005-0000-0000-000047020000}"/>
    <cellStyle name="specstores" xfId="417" xr:uid="{00000000-0005-0000-0000-000048020000}"/>
    <cellStyle name="Standard_65Plan" xfId="418" xr:uid="{00000000-0005-0000-0000-000049020000}"/>
    <cellStyle name="Strange" xfId="419" xr:uid="{00000000-0005-0000-0000-00004A020000}"/>
    <cellStyle name="Style 1" xfId="59" xr:uid="{00000000-0005-0000-0000-00004B020000}"/>
    <cellStyle name="Style 10" xfId="420" xr:uid="{00000000-0005-0000-0000-00004C020000}"/>
    <cellStyle name="Style 11" xfId="421" xr:uid="{00000000-0005-0000-0000-00004D020000}"/>
    <cellStyle name="Style 12" xfId="422" xr:uid="{00000000-0005-0000-0000-00004E020000}"/>
    <cellStyle name="Style 12 2" xfId="807" xr:uid="{00000000-0005-0000-0000-00004E020000}"/>
    <cellStyle name="Style 13" xfId="423" xr:uid="{00000000-0005-0000-0000-00004F020000}"/>
    <cellStyle name="Style 14" xfId="424" xr:uid="{00000000-0005-0000-0000-000050020000}"/>
    <cellStyle name="Style 14 2" xfId="808" xr:uid="{00000000-0005-0000-0000-000050020000}"/>
    <cellStyle name="Style 15" xfId="425" xr:uid="{00000000-0005-0000-0000-000051020000}"/>
    <cellStyle name="Style 16" xfId="426" xr:uid="{00000000-0005-0000-0000-000052020000}"/>
    <cellStyle name="Style 17" xfId="427" xr:uid="{00000000-0005-0000-0000-000053020000}"/>
    <cellStyle name="Style 18" xfId="428" xr:uid="{00000000-0005-0000-0000-000054020000}"/>
    <cellStyle name="Style 19" xfId="429" xr:uid="{00000000-0005-0000-0000-000055020000}"/>
    <cellStyle name="Style 19 2" xfId="809" xr:uid="{00000000-0005-0000-0000-000055020000}"/>
    <cellStyle name="Style 2" xfId="430" xr:uid="{00000000-0005-0000-0000-000056020000}"/>
    <cellStyle name="Style 2 2" xfId="810" xr:uid="{00000000-0005-0000-0000-000056020000}"/>
    <cellStyle name="Style 20" xfId="431" xr:uid="{00000000-0005-0000-0000-000057020000}"/>
    <cellStyle name="Style 21" xfId="432" xr:uid="{00000000-0005-0000-0000-000058020000}"/>
    <cellStyle name="Style 22" xfId="433" xr:uid="{00000000-0005-0000-0000-000059020000}"/>
    <cellStyle name="Style 23" xfId="434" xr:uid="{00000000-0005-0000-0000-00005A020000}"/>
    <cellStyle name="Style 24" xfId="435" xr:uid="{00000000-0005-0000-0000-00005B020000}"/>
    <cellStyle name="Style 24 2" xfId="811" xr:uid="{00000000-0005-0000-0000-00005B020000}"/>
    <cellStyle name="Style 25" xfId="436" xr:uid="{00000000-0005-0000-0000-00005C020000}"/>
    <cellStyle name="Style 26" xfId="437" xr:uid="{00000000-0005-0000-0000-00005D020000}"/>
    <cellStyle name="Style 26 2" xfId="812" xr:uid="{00000000-0005-0000-0000-00005D020000}"/>
    <cellStyle name="Style 27" xfId="438" xr:uid="{00000000-0005-0000-0000-00005E020000}"/>
    <cellStyle name="Style 28" xfId="439" xr:uid="{00000000-0005-0000-0000-00005F020000}"/>
    <cellStyle name="Style 29" xfId="440" xr:uid="{00000000-0005-0000-0000-000060020000}"/>
    <cellStyle name="Style 3" xfId="441" xr:uid="{00000000-0005-0000-0000-000061020000}"/>
    <cellStyle name="Style 30" xfId="442" xr:uid="{00000000-0005-0000-0000-000062020000}"/>
    <cellStyle name="Style 31" xfId="443" xr:uid="{00000000-0005-0000-0000-000063020000}"/>
    <cellStyle name="Style 32" xfId="444" xr:uid="{00000000-0005-0000-0000-000064020000}"/>
    <cellStyle name="Style 33" xfId="445" xr:uid="{00000000-0005-0000-0000-000065020000}"/>
    <cellStyle name="Style 34" xfId="446" xr:uid="{00000000-0005-0000-0000-000066020000}"/>
    <cellStyle name="Style 35" xfId="447" xr:uid="{00000000-0005-0000-0000-000067020000}"/>
    <cellStyle name="Style 36" xfId="448" xr:uid="{00000000-0005-0000-0000-000068020000}"/>
    <cellStyle name="Style 36 2" xfId="813" xr:uid="{00000000-0005-0000-0000-000068020000}"/>
    <cellStyle name="Style 37" xfId="449" xr:uid="{00000000-0005-0000-0000-000069020000}"/>
    <cellStyle name="Style 38" xfId="450" xr:uid="{00000000-0005-0000-0000-00006A020000}"/>
    <cellStyle name="Style 38 2" xfId="814" xr:uid="{00000000-0005-0000-0000-00006A020000}"/>
    <cellStyle name="Style 39" xfId="451" xr:uid="{00000000-0005-0000-0000-00006B020000}"/>
    <cellStyle name="Style 4" xfId="452" xr:uid="{00000000-0005-0000-0000-00006C020000}"/>
    <cellStyle name="Style 4 2" xfId="815" xr:uid="{00000000-0005-0000-0000-00006C020000}"/>
    <cellStyle name="Style 40" xfId="453" xr:uid="{00000000-0005-0000-0000-00006D020000}"/>
    <cellStyle name="Style 41" xfId="454" xr:uid="{00000000-0005-0000-0000-00006E020000}"/>
    <cellStyle name="Style 42" xfId="455" xr:uid="{00000000-0005-0000-0000-00006F020000}"/>
    <cellStyle name="Style 43" xfId="456" xr:uid="{00000000-0005-0000-0000-000070020000}"/>
    <cellStyle name="Style 43 2" xfId="816" xr:uid="{00000000-0005-0000-0000-000070020000}"/>
    <cellStyle name="Style 44" xfId="457" xr:uid="{00000000-0005-0000-0000-000071020000}"/>
    <cellStyle name="Style 44 2" xfId="817" xr:uid="{00000000-0005-0000-0000-000071020000}"/>
    <cellStyle name="Style 45" xfId="458" xr:uid="{00000000-0005-0000-0000-000072020000}"/>
    <cellStyle name="Style 46" xfId="459" xr:uid="{00000000-0005-0000-0000-000073020000}"/>
    <cellStyle name="Style 47" xfId="460" xr:uid="{00000000-0005-0000-0000-000074020000}"/>
    <cellStyle name="Style 48" xfId="461" xr:uid="{00000000-0005-0000-0000-000075020000}"/>
    <cellStyle name="Style 49" xfId="462" xr:uid="{00000000-0005-0000-0000-000076020000}"/>
    <cellStyle name="Style 49 2" xfId="818" xr:uid="{00000000-0005-0000-0000-000076020000}"/>
    <cellStyle name="Style 5" xfId="463" xr:uid="{00000000-0005-0000-0000-000077020000}"/>
    <cellStyle name="Style 5 2" xfId="819" xr:uid="{00000000-0005-0000-0000-000077020000}"/>
    <cellStyle name="Style 50" xfId="464" xr:uid="{00000000-0005-0000-0000-000078020000}"/>
    <cellStyle name="Style 51" xfId="465" xr:uid="{00000000-0005-0000-0000-000079020000}"/>
    <cellStyle name="Style 52" xfId="466" xr:uid="{00000000-0005-0000-0000-00007A020000}"/>
    <cellStyle name="Style 53" xfId="467" xr:uid="{00000000-0005-0000-0000-00007B020000}"/>
    <cellStyle name="Style 53 2" xfId="820" xr:uid="{00000000-0005-0000-0000-00007B020000}"/>
    <cellStyle name="Style 54" xfId="468" xr:uid="{00000000-0005-0000-0000-00007C020000}"/>
    <cellStyle name="Style 55" xfId="469" xr:uid="{00000000-0005-0000-0000-00007D020000}"/>
    <cellStyle name="Style 55 2" xfId="821" xr:uid="{00000000-0005-0000-0000-00007D020000}"/>
    <cellStyle name="Style 56" xfId="470" xr:uid="{00000000-0005-0000-0000-00007E020000}"/>
    <cellStyle name="Style 57" xfId="471" xr:uid="{00000000-0005-0000-0000-00007F020000}"/>
    <cellStyle name="Style 6" xfId="472" xr:uid="{00000000-0005-0000-0000-000080020000}"/>
    <cellStyle name="Style 7" xfId="473" xr:uid="{00000000-0005-0000-0000-000081020000}"/>
    <cellStyle name="Style 7 2" xfId="822" xr:uid="{00000000-0005-0000-0000-000081020000}"/>
    <cellStyle name="Style 8" xfId="474" xr:uid="{00000000-0005-0000-0000-000082020000}"/>
    <cellStyle name="Style 9" xfId="475" xr:uid="{00000000-0005-0000-0000-000083020000}"/>
    <cellStyle name="subt1" xfId="476" xr:uid="{00000000-0005-0000-0000-000084020000}"/>
    <cellStyle name="Sub-titles" xfId="477" xr:uid="{00000000-0005-0000-0000-000085020000}"/>
    <cellStyle name="Subtotal" xfId="478" xr:uid="{00000000-0005-0000-0000-000086020000}"/>
    <cellStyle name="Sum" xfId="88" xr:uid="{00000000-0005-0000-0000-000087020000}"/>
    <cellStyle name="Sum 2" xfId="600" xr:uid="{00000000-0005-0000-0000-000088020000}"/>
    <cellStyle name="Sum 2 2" xfId="877" xr:uid="{00000000-0005-0000-0000-000088020000}"/>
    <cellStyle name="Sum 3" xfId="610" xr:uid="{00000000-0005-0000-0000-000089020000}"/>
    <cellStyle name="Sum 3 2" xfId="886" xr:uid="{00000000-0005-0000-0000-000089020000}"/>
    <cellStyle name="T. MMMM YYYY" xfId="479" xr:uid="{00000000-0005-0000-0000-00008A020000}"/>
    <cellStyle name="T. MMMM YYYY 2" xfId="823" xr:uid="{00000000-0005-0000-0000-00008A020000}"/>
    <cellStyle name="T.M.JJ_" xfId="480" xr:uid="{00000000-0005-0000-0000-00008B020000}"/>
    <cellStyle name="T.M.JJJJ_" xfId="481" xr:uid="{00000000-0005-0000-0000-00008C020000}"/>
    <cellStyle name="Table" xfId="482" xr:uid="{00000000-0005-0000-0000-00008D020000}"/>
    <cellStyle name="Table  - Style6" xfId="483" xr:uid="{00000000-0005-0000-0000-00008E020000}"/>
    <cellStyle name="Table  - Style6 2" xfId="562" xr:uid="{00000000-0005-0000-0000-00008F020000}"/>
    <cellStyle name="Table  - Style6 2 2" xfId="660" xr:uid="{00000000-0005-0000-0000-000090020000}"/>
    <cellStyle name="Table  - Style6 2 2 2" xfId="936" xr:uid="{00000000-0005-0000-0000-000090020000}"/>
    <cellStyle name="Table  - Style6 2 3" xfId="682" xr:uid="{00000000-0005-0000-0000-000091020000}"/>
    <cellStyle name="Table  - Style6 2 3 2" xfId="958" xr:uid="{00000000-0005-0000-0000-000091020000}"/>
    <cellStyle name="Table  - Style6 2 4" xfId="695" xr:uid="{00000000-0005-0000-0000-000092020000}"/>
    <cellStyle name="Table  - Style6 2 4 2" xfId="971" xr:uid="{00000000-0005-0000-0000-000092020000}"/>
    <cellStyle name="Table  - Style6 3" xfId="639" xr:uid="{00000000-0005-0000-0000-000093020000}"/>
    <cellStyle name="Table  - Style6 3 2" xfId="915" xr:uid="{00000000-0005-0000-0000-000093020000}"/>
    <cellStyle name="Table  - Style6 4" xfId="605" xr:uid="{00000000-0005-0000-0000-000094020000}"/>
    <cellStyle name="Table  - Style6 4 2" xfId="881" xr:uid="{00000000-0005-0000-0000-000094020000}"/>
    <cellStyle name="Table  - Style6 5" xfId="584" xr:uid="{00000000-0005-0000-0000-000095020000}"/>
    <cellStyle name="Table  - Style6 5 2" xfId="861" xr:uid="{00000000-0005-0000-0000-000095020000}"/>
    <cellStyle name="Table 2" xfId="638" xr:uid="{00000000-0005-0000-0000-000096020000}"/>
    <cellStyle name="Table 2 2" xfId="914" xr:uid="{00000000-0005-0000-0000-000096020000}"/>
    <cellStyle name="Table 3" xfId="606" xr:uid="{00000000-0005-0000-0000-000097020000}"/>
    <cellStyle name="Table 3 2" xfId="882" xr:uid="{00000000-0005-0000-0000-000097020000}"/>
    <cellStyle name="Table 4" xfId="583" xr:uid="{00000000-0005-0000-0000-000098020000}"/>
    <cellStyle name="Table 4 2" xfId="860" xr:uid="{00000000-0005-0000-0000-000098020000}"/>
    <cellStyle name="Table 5" xfId="824" xr:uid="{00000000-0005-0000-0000-00008D020000}"/>
    <cellStyle name="TANGGAL" xfId="484" xr:uid="{00000000-0005-0000-0000-000099020000}"/>
    <cellStyle name="TANGGAL 2" xfId="640" xr:uid="{00000000-0005-0000-0000-00009A020000}"/>
    <cellStyle name="TANGGAL 2 2" xfId="916" xr:uid="{00000000-0005-0000-0000-00009A020000}"/>
    <cellStyle name="TANGGAL 3" xfId="585" xr:uid="{00000000-0005-0000-0000-00009B020000}"/>
    <cellStyle name="TANGGAL 3 2" xfId="862" xr:uid="{00000000-0005-0000-0000-00009B020000}"/>
    <cellStyle name="Tedie sytle" xfId="485" xr:uid="{00000000-0005-0000-0000-00009C020000}"/>
    <cellStyle name="Teks01" xfId="486" xr:uid="{00000000-0005-0000-0000-00009D020000}"/>
    <cellStyle name="Test [green]" xfId="487" xr:uid="{00000000-0005-0000-0000-00009E020000}"/>
    <cellStyle name="Test [green] 2" xfId="825" xr:uid="{00000000-0005-0000-0000-00009E020000}"/>
    <cellStyle name="Text Indent A" xfId="488" xr:uid="{00000000-0005-0000-0000-00009F020000}"/>
    <cellStyle name="Text Indent B" xfId="489" xr:uid="{00000000-0005-0000-0000-0000A0020000}"/>
    <cellStyle name="Text Indent C" xfId="490" xr:uid="{00000000-0005-0000-0000-0000A1020000}"/>
    <cellStyle name="Text Indent C 2" xfId="826" xr:uid="{00000000-0005-0000-0000-0000A1020000}"/>
    <cellStyle name="TFCF" xfId="491" xr:uid="{00000000-0005-0000-0000-0000A2020000}"/>
    <cellStyle name="TFCF 2" xfId="827" xr:uid="{00000000-0005-0000-0000-0000A2020000}"/>
    <cellStyle name="THead L" xfId="89" xr:uid="{00000000-0005-0000-0000-0000A3020000}"/>
    <cellStyle name="THead M" xfId="90" xr:uid="{00000000-0005-0000-0000-0000A4020000}"/>
    <cellStyle name="Tickmark" xfId="492" xr:uid="{00000000-0005-0000-0000-0000A5020000}"/>
    <cellStyle name="Title  - Style1" xfId="493" xr:uid="{00000000-0005-0000-0000-0000A6020000}"/>
    <cellStyle name="Title 2" xfId="494" xr:uid="{00000000-0005-0000-0000-0000A7020000}"/>
    <cellStyle name="Titles" xfId="495" xr:uid="{00000000-0005-0000-0000-0000A8020000}"/>
    <cellStyle name="Titles 2" xfId="563" xr:uid="{00000000-0005-0000-0000-0000A9020000}"/>
    <cellStyle name="Titles 2 2" xfId="661" xr:uid="{00000000-0005-0000-0000-0000AA020000}"/>
    <cellStyle name="Titles 2 2 2" xfId="937" xr:uid="{00000000-0005-0000-0000-0000AA020000}"/>
    <cellStyle name="Titles 2 3" xfId="683" xr:uid="{00000000-0005-0000-0000-0000AB020000}"/>
    <cellStyle name="Titles 2 3 2" xfId="959" xr:uid="{00000000-0005-0000-0000-0000AB020000}"/>
    <cellStyle name="Titles 2 4" xfId="696" xr:uid="{00000000-0005-0000-0000-0000AC020000}"/>
    <cellStyle name="Titles 2 4 2" xfId="972" xr:uid="{00000000-0005-0000-0000-0000AC020000}"/>
    <cellStyle name="Titles 2 5" xfId="852" xr:uid="{00000000-0005-0000-0000-0000A9020000}"/>
    <cellStyle name="Titles 3" xfId="641" xr:uid="{00000000-0005-0000-0000-0000AD020000}"/>
    <cellStyle name="Titles 3 2" xfId="917" xr:uid="{00000000-0005-0000-0000-0000AD020000}"/>
    <cellStyle name="Titles 4" xfId="604" xr:uid="{00000000-0005-0000-0000-0000AE020000}"/>
    <cellStyle name="Titles 4 2" xfId="880" xr:uid="{00000000-0005-0000-0000-0000AE020000}"/>
    <cellStyle name="Titles 5" xfId="586" xr:uid="{00000000-0005-0000-0000-0000AF020000}"/>
    <cellStyle name="Titles 5 2" xfId="863" xr:uid="{00000000-0005-0000-0000-0000AF020000}"/>
    <cellStyle name="Total 2" xfId="496" xr:uid="{00000000-0005-0000-0000-0000B0020000}"/>
    <cellStyle name="Total 2 2" xfId="564" xr:uid="{00000000-0005-0000-0000-0000B1020000}"/>
    <cellStyle name="Total 2 2 2" xfId="662" xr:uid="{00000000-0005-0000-0000-0000B2020000}"/>
    <cellStyle name="Total 2 2 2 2" xfId="938" xr:uid="{00000000-0005-0000-0000-0000B2020000}"/>
    <cellStyle name="Total 2 2 3" xfId="684" xr:uid="{00000000-0005-0000-0000-0000B3020000}"/>
    <cellStyle name="Total 2 2 3 2" xfId="960" xr:uid="{00000000-0005-0000-0000-0000B3020000}"/>
    <cellStyle name="Total 2 2 4" xfId="697" xr:uid="{00000000-0005-0000-0000-0000B4020000}"/>
    <cellStyle name="Total 2 2 4 2" xfId="973" xr:uid="{00000000-0005-0000-0000-0000B4020000}"/>
    <cellStyle name="Total 2 3" xfId="642" xr:uid="{00000000-0005-0000-0000-0000B5020000}"/>
    <cellStyle name="Total 2 3 2" xfId="918" xr:uid="{00000000-0005-0000-0000-0000B5020000}"/>
    <cellStyle name="Total 2 4" xfId="603" xr:uid="{00000000-0005-0000-0000-0000B6020000}"/>
    <cellStyle name="Total 2 4 2" xfId="879" xr:uid="{00000000-0005-0000-0000-0000B6020000}"/>
    <cellStyle name="Total 2 5" xfId="587" xr:uid="{00000000-0005-0000-0000-0000B7020000}"/>
    <cellStyle name="Total 2 5 2" xfId="864" xr:uid="{00000000-0005-0000-0000-0000B7020000}"/>
    <cellStyle name="TotCol - Style5" xfId="497" xr:uid="{00000000-0005-0000-0000-0000B8020000}"/>
    <cellStyle name="TotRow - Style4" xfId="498" xr:uid="{00000000-0005-0000-0000-0000B9020000}"/>
    <cellStyle name="TotRow - Style4 2" xfId="565" xr:uid="{00000000-0005-0000-0000-0000BA020000}"/>
    <cellStyle name="TotRow - Style4 2 2" xfId="663" xr:uid="{00000000-0005-0000-0000-0000BB020000}"/>
    <cellStyle name="TotRow - Style4 2 2 2" xfId="939" xr:uid="{00000000-0005-0000-0000-0000BB020000}"/>
    <cellStyle name="TotRow - Style4 2 3" xfId="685" xr:uid="{00000000-0005-0000-0000-0000BC020000}"/>
    <cellStyle name="TotRow - Style4 2 3 2" xfId="961" xr:uid="{00000000-0005-0000-0000-0000BC020000}"/>
    <cellStyle name="TotRow - Style4 2 4" xfId="698" xr:uid="{00000000-0005-0000-0000-0000BD020000}"/>
    <cellStyle name="TotRow - Style4 2 4 2" xfId="974" xr:uid="{00000000-0005-0000-0000-0000BD020000}"/>
    <cellStyle name="TotRow - Style4 3" xfId="643" xr:uid="{00000000-0005-0000-0000-0000BE020000}"/>
    <cellStyle name="TotRow - Style4 3 2" xfId="919" xr:uid="{00000000-0005-0000-0000-0000BE020000}"/>
    <cellStyle name="TotRow - Style4 4" xfId="602" xr:uid="{00000000-0005-0000-0000-0000BF020000}"/>
    <cellStyle name="TotRow - Style4 4 2" xfId="878" xr:uid="{00000000-0005-0000-0000-0000BF020000}"/>
    <cellStyle name="TotRow - Style4 5" xfId="588" xr:uid="{00000000-0005-0000-0000-0000C0020000}"/>
    <cellStyle name="TotRow - Style4 5 2" xfId="865" xr:uid="{00000000-0005-0000-0000-0000C0020000}"/>
    <cellStyle name="Tusental_NPV" xfId="499" xr:uid="{00000000-0005-0000-0000-0000C1020000}"/>
    <cellStyle name="Uhrzeit_" xfId="500" xr:uid="{00000000-0005-0000-0000-0000C2020000}"/>
    <cellStyle name="Valuta_NPV" xfId="501" xr:uid="{00000000-0005-0000-0000-0000C3020000}"/>
    <cellStyle name="Währung [0]_65Plan" xfId="502" xr:uid="{00000000-0005-0000-0000-0000C4020000}"/>
    <cellStyle name="Währung_65Plan" xfId="503" xr:uid="{00000000-0005-0000-0000-0000C5020000}"/>
    <cellStyle name="Warning Text 2" xfId="504" xr:uid="{00000000-0005-0000-0000-0000C6020000}"/>
    <cellStyle name="WHead - Style2" xfId="505" xr:uid="{00000000-0005-0000-0000-0000C7020000}"/>
    <cellStyle name="White" xfId="506" xr:uid="{00000000-0005-0000-0000-0000C8020000}"/>
    <cellStyle name="WKE" xfId="507" xr:uid="{00000000-0005-0000-0000-0000C9020000}"/>
    <cellStyle name="WKE 2" xfId="828" xr:uid="{00000000-0005-0000-0000-0000C9020000}"/>
    <cellStyle name="千位分隔[0]_2001C3月报表" xfId="508" xr:uid="{00000000-0005-0000-0000-0000CA020000}"/>
    <cellStyle name="千位分隔_2001C3月报表" xfId="509" xr:uid="{00000000-0005-0000-0000-0000CB020000}"/>
    <cellStyle name="常ৄ_BPB9899" xfId="510" xr:uid="{00000000-0005-0000-0000-0000CC020000}"/>
    <cellStyle name="常规_2001C3月报表" xfId="511" xr:uid="{00000000-0005-0000-0000-0000CD020000}"/>
    <cellStyle name="未定義" xfId="512" xr:uid="{00000000-0005-0000-0000-0000CE020000}"/>
    <cellStyle name="標準_03年月次差異分析報告ASI.SCI.SIC" xfId="513" xr:uid="{00000000-0005-0000-0000-0000CF020000}"/>
    <cellStyle name="百分比_2001C3月报表" xfId="514" xr:uid="{00000000-0005-0000-0000-0000D0020000}"/>
  </cellStyles>
  <dxfs count="5">
    <dxf>
      <numFmt numFmtId="231" formatCode="m/d/yyyy"/>
    </dxf>
    <dxf>
      <numFmt numFmtId="231" formatCode="m/d/yyyy"/>
    </dxf>
    <dxf>
      <numFmt numFmtId="167" formatCode="_-* #,##0_-;\-* #,##0_-;_-* &quot;-&quot;??_-;_-@_-"/>
    </dxf>
    <dxf>
      <numFmt numFmtId="227" formatCode="_-* #,##0.0_-;\-* #,##0.0_-;_-* &quot;-&quot;??_-;_-@_-"/>
    </dxf>
    <dxf>
      <numFmt numFmtId="16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</a:t>
            </a:r>
            <a:r>
              <a:rPr lang="en-US" baseline="0"/>
              <a:t> vs JobLoad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[4]updatePlanWK3!$D$9</c:f>
              <c:strCache>
                <c:ptCount val="1"/>
                <c:pt idx="0">
                  <c:v>Order in WIP</c:v>
                </c:pt>
              </c:strCache>
            </c:strRef>
          </c:tx>
          <c:spPr>
            <a:solidFill>
              <a:srgbClr val="FFC91D"/>
            </a:solidFill>
            <a:ln>
              <a:noFill/>
            </a:ln>
            <a:effectLst/>
          </c:spPr>
          <c:invertIfNegative val="0"/>
          <c:cat>
            <c:strRef>
              <c:f>[4]updatePlanWK3!$E$8:$AJ$8</c:f>
              <c:strCache>
                <c:ptCount val="32"/>
                <c:pt idx="0">
                  <c:v>WK4</c:v>
                </c:pt>
                <c:pt idx="1">
                  <c:v>WK5</c:v>
                </c:pt>
                <c:pt idx="2">
                  <c:v>WK6</c:v>
                </c:pt>
                <c:pt idx="3">
                  <c:v>WK7</c:v>
                </c:pt>
                <c:pt idx="4">
                  <c:v>WK8</c:v>
                </c:pt>
                <c:pt idx="5">
                  <c:v>WK9</c:v>
                </c:pt>
                <c:pt idx="6">
                  <c:v>WK10</c:v>
                </c:pt>
                <c:pt idx="7">
                  <c:v>WK11</c:v>
                </c:pt>
                <c:pt idx="8">
                  <c:v>WK12</c:v>
                </c:pt>
                <c:pt idx="9">
                  <c:v>WK13</c:v>
                </c:pt>
                <c:pt idx="10">
                  <c:v>WK14</c:v>
                </c:pt>
                <c:pt idx="11">
                  <c:v>WK15</c:v>
                </c:pt>
                <c:pt idx="12">
                  <c:v>WK16</c:v>
                </c:pt>
                <c:pt idx="13">
                  <c:v>WK17</c:v>
                </c:pt>
                <c:pt idx="14">
                  <c:v>WK18</c:v>
                </c:pt>
                <c:pt idx="15">
                  <c:v>WK19</c:v>
                </c:pt>
                <c:pt idx="16">
                  <c:v>WK20</c:v>
                </c:pt>
                <c:pt idx="17">
                  <c:v>WK21</c:v>
                </c:pt>
                <c:pt idx="18">
                  <c:v>WK22</c:v>
                </c:pt>
                <c:pt idx="19">
                  <c:v>WK23</c:v>
                </c:pt>
                <c:pt idx="20">
                  <c:v>WK24</c:v>
                </c:pt>
                <c:pt idx="21">
                  <c:v>WK25</c:v>
                </c:pt>
                <c:pt idx="22">
                  <c:v>WK26</c:v>
                </c:pt>
                <c:pt idx="23">
                  <c:v>WK27</c:v>
                </c:pt>
                <c:pt idx="24">
                  <c:v>WK28</c:v>
                </c:pt>
                <c:pt idx="25">
                  <c:v>WK29</c:v>
                </c:pt>
                <c:pt idx="26">
                  <c:v>WK30</c:v>
                </c:pt>
                <c:pt idx="27">
                  <c:v>WK31</c:v>
                </c:pt>
                <c:pt idx="28">
                  <c:v>WK32</c:v>
                </c:pt>
                <c:pt idx="29">
                  <c:v>WK33</c:v>
                </c:pt>
                <c:pt idx="30">
                  <c:v>WK34</c:v>
                </c:pt>
                <c:pt idx="31">
                  <c:v>WK35</c:v>
                </c:pt>
              </c:strCache>
            </c:strRef>
          </c:cat>
          <c:val>
            <c:numRef>
              <c:f>[4]updatePlanWK3!$E$9:$AF$9</c:f>
              <c:numCache>
                <c:formatCode>General</c:formatCode>
                <c:ptCount val="28"/>
                <c:pt idx="0">
                  <c:v>3632</c:v>
                </c:pt>
                <c:pt idx="1">
                  <c:v>3651.4243888888886</c:v>
                </c:pt>
                <c:pt idx="2">
                  <c:v>2812.2342818181814</c:v>
                </c:pt>
                <c:pt idx="3">
                  <c:v>3395.6068262626259</c:v>
                </c:pt>
                <c:pt idx="4">
                  <c:v>3244.722646464646</c:v>
                </c:pt>
                <c:pt idx="5">
                  <c:v>3345.0309131313129</c:v>
                </c:pt>
                <c:pt idx="6">
                  <c:v>2761.9170131313126</c:v>
                </c:pt>
                <c:pt idx="7">
                  <c:v>2667.1673131313128</c:v>
                </c:pt>
                <c:pt idx="8">
                  <c:v>2121.8029131313128</c:v>
                </c:pt>
                <c:pt idx="9">
                  <c:v>1706.3318131313131</c:v>
                </c:pt>
                <c:pt idx="10">
                  <c:v>1052.4958242424241</c:v>
                </c:pt>
                <c:pt idx="11">
                  <c:v>895.13564949494912</c:v>
                </c:pt>
                <c:pt idx="12">
                  <c:v>731.70440505050487</c:v>
                </c:pt>
                <c:pt idx="13">
                  <c:v>745.70782727272649</c:v>
                </c:pt>
                <c:pt idx="14">
                  <c:v>540.69194545454502</c:v>
                </c:pt>
                <c:pt idx="15">
                  <c:v>213.71563636363629</c:v>
                </c:pt>
                <c:pt idx="16">
                  <c:v>213.71563636363629</c:v>
                </c:pt>
                <c:pt idx="17">
                  <c:v>68.828969696969679</c:v>
                </c:pt>
                <c:pt idx="18">
                  <c:v>68.828969696969679</c:v>
                </c:pt>
                <c:pt idx="19">
                  <c:v>0</c:v>
                </c:pt>
                <c:pt idx="20">
                  <c:v>0</c:v>
                </c:pt>
                <c:pt idx="21">
                  <c:v>111.24000000000001</c:v>
                </c:pt>
                <c:pt idx="22">
                  <c:v>55.620000000000005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D9-4249-B583-6C2A881B7017}"/>
            </c:ext>
          </c:extLst>
        </c:ser>
        <c:ser>
          <c:idx val="1"/>
          <c:order val="1"/>
          <c:tx>
            <c:strRef>
              <c:f>'[4]update Wk27'!$D$9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[4]updatePlanWK3!$E$8:$AJ$8</c:f>
              <c:strCache>
                <c:ptCount val="32"/>
                <c:pt idx="0">
                  <c:v>WK4</c:v>
                </c:pt>
                <c:pt idx="1">
                  <c:v>WK5</c:v>
                </c:pt>
                <c:pt idx="2">
                  <c:v>WK6</c:v>
                </c:pt>
                <c:pt idx="3">
                  <c:v>WK7</c:v>
                </c:pt>
                <c:pt idx="4">
                  <c:v>WK8</c:v>
                </c:pt>
                <c:pt idx="5">
                  <c:v>WK9</c:v>
                </c:pt>
                <c:pt idx="6">
                  <c:v>WK10</c:v>
                </c:pt>
                <c:pt idx="7">
                  <c:v>WK11</c:v>
                </c:pt>
                <c:pt idx="8">
                  <c:v>WK12</c:v>
                </c:pt>
                <c:pt idx="9">
                  <c:v>WK13</c:v>
                </c:pt>
                <c:pt idx="10">
                  <c:v>WK14</c:v>
                </c:pt>
                <c:pt idx="11">
                  <c:v>WK15</c:v>
                </c:pt>
                <c:pt idx="12">
                  <c:v>WK16</c:v>
                </c:pt>
                <c:pt idx="13">
                  <c:v>WK17</c:v>
                </c:pt>
                <c:pt idx="14">
                  <c:v>WK18</c:v>
                </c:pt>
                <c:pt idx="15">
                  <c:v>WK19</c:v>
                </c:pt>
                <c:pt idx="16">
                  <c:v>WK20</c:v>
                </c:pt>
                <c:pt idx="17">
                  <c:v>WK21</c:v>
                </c:pt>
                <c:pt idx="18">
                  <c:v>WK22</c:v>
                </c:pt>
                <c:pt idx="19">
                  <c:v>WK23</c:v>
                </c:pt>
                <c:pt idx="20">
                  <c:v>WK24</c:v>
                </c:pt>
                <c:pt idx="21">
                  <c:v>WK25</c:v>
                </c:pt>
                <c:pt idx="22">
                  <c:v>WK26</c:v>
                </c:pt>
                <c:pt idx="23">
                  <c:v>WK27</c:v>
                </c:pt>
                <c:pt idx="24">
                  <c:v>WK28</c:v>
                </c:pt>
                <c:pt idx="25">
                  <c:v>WK29</c:v>
                </c:pt>
                <c:pt idx="26">
                  <c:v>WK30</c:v>
                </c:pt>
                <c:pt idx="27">
                  <c:v>WK31</c:v>
                </c:pt>
                <c:pt idx="28">
                  <c:v>WK32</c:v>
                </c:pt>
                <c:pt idx="29">
                  <c:v>WK33</c:v>
                </c:pt>
                <c:pt idx="30">
                  <c:v>WK34</c:v>
                </c:pt>
                <c:pt idx="31">
                  <c:v>WK35</c:v>
                </c:pt>
              </c:strCache>
            </c:strRef>
          </c:cat>
          <c:val>
            <c:numRef>
              <c:f>'[4]update Wk27'!$E$9:$Q$9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22D9-4249-B583-6C2A881B7017}"/>
            </c:ext>
          </c:extLst>
        </c:ser>
        <c:ser>
          <c:idx val="2"/>
          <c:order val="2"/>
          <c:tx>
            <c:strRef>
              <c:f>[4]updatePlanWK3!$D$11</c:f>
              <c:strCache>
                <c:ptCount val="1"/>
                <c:pt idx="0">
                  <c:v>Forecast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[4]updatePlanWK3!$E$8:$AJ$8</c:f>
              <c:strCache>
                <c:ptCount val="32"/>
                <c:pt idx="0">
                  <c:v>WK4</c:v>
                </c:pt>
                <c:pt idx="1">
                  <c:v>WK5</c:v>
                </c:pt>
                <c:pt idx="2">
                  <c:v>WK6</c:v>
                </c:pt>
                <c:pt idx="3">
                  <c:v>WK7</c:v>
                </c:pt>
                <c:pt idx="4">
                  <c:v>WK8</c:v>
                </c:pt>
                <c:pt idx="5">
                  <c:v>WK9</c:v>
                </c:pt>
                <c:pt idx="6">
                  <c:v>WK10</c:v>
                </c:pt>
                <c:pt idx="7">
                  <c:v>WK11</c:v>
                </c:pt>
                <c:pt idx="8">
                  <c:v>WK12</c:v>
                </c:pt>
                <c:pt idx="9">
                  <c:v>WK13</c:v>
                </c:pt>
                <c:pt idx="10">
                  <c:v>WK14</c:v>
                </c:pt>
                <c:pt idx="11">
                  <c:v>WK15</c:v>
                </c:pt>
                <c:pt idx="12">
                  <c:v>WK16</c:v>
                </c:pt>
                <c:pt idx="13">
                  <c:v>WK17</c:v>
                </c:pt>
                <c:pt idx="14">
                  <c:v>WK18</c:v>
                </c:pt>
                <c:pt idx="15">
                  <c:v>WK19</c:v>
                </c:pt>
                <c:pt idx="16">
                  <c:v>WK20</c:v>
                </c:pt>
                <c:pt idx="17">
                  <c:v>WK21</c:v>
                </c:pt>
                <c:pt idx="18">
                  <c:v>WK22</c:v>
                </c:pt>
                <c:pt idx="19">
                  <c:v>WK23</c:v>
                </c:pt>
                <c:pt idx="20">
                  <c:v>WK24</c:v>
                </c:pt>
                <c:pt idx="21">
                  <c:v>WK25</c:v>
                </c:pt>
                <c:pt idx="22">
                  <c:v>WK26</c:v>
                </c:pt>
                <c:pt idx="23">
                  <c:v>WK27</c:v>
                </c:pt>
                <c:pt idx="24">
                  <c:v>WK28</c:v>
                </c:pt>
                <c:pt idx="25">
                  <c:v>WK29</c:v>
                </c:pt>
                <c:pt idx="26">
                  <c:v>WK30</c:v>
                </c:pt>
                <c:pt idx="27">
                  <c:v>WK31</c:v>
                </c:pt>
                <c:pt idx="28">
                  <c:v>WK32</c:v>
                </c:pt>
                <c:pt idx="29">
                  <c:v>WK33</c:v>
                </c:pt>
                <c:pt idx="30">
                  <c:v>WK34</c:v>
                </c:pt>
                <c:pt idx="31">
                  <c:v>WK35</c:v>
                </c:pt>
              </c:strCache>
            </c:strRef>
          </c:cat>
          <c:val>
            <c:numRef>
              <c:f>[4]updatePlanWK3!$E$11:$AJ$11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111.65625</c:v>
                </c:pt>
                <c:pt idx="3">
                  <c:v>111.65625</c:v>
                </c:pt>
                <c:pt idx="4">
                  <c:v>137.06625</c:v>
                </c:pt>
                <c:pt idx="5">
                  <c:v>139.96424999999999</c:v>
                </c:pt>
                <c:pt idx="6">
                  <c:v>139.96424999999999</c:v>
                </c:pt>
                <c:pt idx="7">
                  <c:v>240.74072727272701</c:v>
                </c:pt>
                <c:pt idx="8">
                  <c:v>562.80358441558406</c:v>
                </c:pt>
                <c:pt idx="9">
                  <c:v>806.26905952870595</c:v>
                </c:pt>
                <c:pt idx="10">
                  <c:v>735.78780952870602</c:v>
                </c:pt>
                <c:pt idx="11">
                  <c:v>735.78780952870602</c:v>
                </c:pt>
                <c:pt idx="12">
                  <c:v>735.78780952870602</c:v>
                </c:pt>
                <c:pt idx="13">
                  <c:v>710.37780952870605</c:v>
                </c:pt>
                <c:pt idx="14">
                  <c:v>710.37780952870605</c:v>
                </c:pt>
                <c:pt idx="15">
                  <c:v>670.546059528706</c:v>
                </c:pt>
                <c:pt idx="16">
                  <c:v>670.546059528706</c:v>
                </c:pt>
                <c:pt idx="17">
                  <c:v>645.13605952870603</c:v>
                </c:pt>
                <c:pt idx="18">
                  <c:v>581.29333225597895</c:v>
                </c:pt>
                <c:pt idx="19">
                  <c:v>0</c:v>
                </c:pt>
                <c:pt idx="20">
                  <c:v>0</c:v>
                </c:pt>
                <c:pt idx="21">
                  <c:v>1162.5866645119579</c:v>
                </c:pt>
                <c:pt idx="22">
                  <c:v>965.25375242404596</c:v>
                </c:pt>
                <c:pt idx="23">
                  <c:v>330.81042016806703</c:v>
                </c:pt>
                <c:pt idx="24">
                  <c:v>330.81039999999996</c:v>
                </c:pt>
                <c:pt idx="25">
                  <c:v>227.81039999999999</c:v>
                </c:pt>
                <c:pt idx="26">
                  <c:v>227.81039999999999</c:v>
                </c:pt>
                <c:pt idx="27">
                  <c:v>227.81039999999999</c:v>
                </c:pt>
                <c:pt idx="28">
                  <c:v>227.810420168067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D9-4249-B583-6C2A881B7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64923592"/>
        <c:axId val="730732568"/>
      </c:barChart>
      <c:lineChart>
        <c:grouping val="standard"/>
        <c:varyColors val="0"/>
        <c:ser>
          <c:idx val="3"/>
          <c:order val="3"/>
          <c:tx>
            <c:strRef>
              <c:f>[4]updatePlanWK3!$D$15</c:f>
              <c:strCache>
                <c:ptCount val="1"/>
                <c:pt idx="0">
                  <c:v>Avail Hour as current HC (5WD)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[4]updatePlanWK3!$E$8:$AJ$8</c:f>
              <c:strCache>
                <c:ptCount val="32"/>
                <c:pt idx="0">
                  <c:v>WK4</c:v>
                </c:pt>
                <c:pt idx="1">
                  <c:v>WK5</c:v>
                </c:pt>
                <c:pt idx="2">
                  <c:v>WK6</c:v>
                </c:pt>
                <c:pt idx="3">
                  <c:v>WK7</c:v>
                </c:pt>
                <c:pt idx="4">
                  <c:v>WK8</c:v>
                </c:pt>
                <c:pt idx="5">
                  <c:v>WK9</c:v>
                </c:pt>
                <c:pt idx="6">
                  <c:v>WK10</c:v>
                </c:pt>
                <c:pt idx="7">
                  <c:v>WK11</c:v>
                </c:pt>
                <c:pt idx="8">
                  <c:v>WK12</c:v>
                </c:pt>
                <c:pt idx="9">
                  <c:v>WK13</c:v>
                </c:pt>
                <c:pt idx="10">
                  <c:v>WK14</c:v>
                </c:pt>
                <c:pt idx="11">
                  <c:v>WK15</c:v>
                </c:pt>
                <c:pt idx="12">
                  <c:v>WK16</c:v>
                </c:pt>
                <c:pt idx="13">
                  <c:v>WK17</c:v>
                </c:pt>
                <c:pt idx="14">
                  <c:v>WK18</c:v>
                </c:pt>
                <c:pt idx="15">
                  <c:v>WK19</c:v>
                </c:pt>
                <c:pt idx="16">
                  <c:v>WK20</c:v>
                </c:pt>
                <c:pt idx="17">
                  <c:v>WK21</c:v>
                </c:pt>
                <c:pt idx="18">
                  <c:v>WK22</c:v>
                </c:pt>
                <c:pt idx="19">
                  <c:v>WK23</c:v>
                </c:pt>
                <c:pt idx="20">
                  <c:v>WK24</c:v>
                </c:pt>
                <c:pt idx="21">
                  <c:v>WK25</c:v>
                </c:pt>
                <c:pt idx="22">
                  <c:v>WK26</c:v>
                </c:pt>
                <c:pt idx="23">
                  <c:v>WK27</c:v>
                </c:pt>
                <c:pt idx="24">
                  <c:v>WK28</c:v>
                </c:pt>
                <c:pt idx="25">
                  <c:v>WK29</c:v>
                </c:pt>
                <c:pt idx="26">
                  <c:v>WK30</c:v>
                </c:pt>
                <c:pt idx="27">
                  <c:v>WK31</c:v>
                </c:pt>
                <c:pt idx="28">
                  <c:v>WK32</c:v>
                </c:pt>
                <c:pt idx="29">
                  <c:v>WK33</c:v>
                </c:pt>
                <c:pt idx="30">
                  <c:v>WK34</c:v>
                </c:pt>
                <c:pt idx="31">
                  <c:v>WK35</c:v>
                </c:pt>
              </c:strCache>
            </c:strRef>
          </c:cat>
          <c:val>
            <c:numRef>
              <c:f>[4]updatePlanWK3!$E$15:$AJ$15</c:f>
              <c:numCache>
                <c:formatCode>General</c:formatCode>
                <c:ptCount val="32"/>
                <c:pt idx="0">
                  <c:v>3312</c:v>
                </c:pt>
                <c:pt idx="1">
                  <c:v>3036</c:v>
                </c:pt>
                <c:pt idx="2">
                  <c:v>2649.6</c:v>
                </c:pt>
                <c:pt idx="3">
                  <c:v>3312</c:v>
                </c:pt>
                <c:pt idx="4">
                  <c:v>2980.7999999999997</c:v>
                </c:pt>
                <c:pt idx="5">
                  <c:v>3312</c:v>
                </c:pt>
                <c:pt idx="6">
                  <c:v>2649.6</c:v>
                </c:pt>
                <c:pt idx="7">
                  <c:v>2980.7999999999997</c:v>
                </c:pt>
                <c:pt idx="8">
                  <c:v>3312</c:v>
                </c:pt>
                <c:pt idx="9">
                  <c:v>2980.7999999999997</c:v>
                </c:pt>
                <c:pt idx="10">
                  <c:v>2304</c:v>
                </c:pt>
                <c:pt idx="11">
                  <c:v>2592</c:v>
                </c:pt>
                <c:pt idx="12">
                  <c:v>1987.1999999999998</c:v>
                </c:pt>
                <c:pt idx="13">
                  <c:v>2592</c:v>
                </c:pt>
                <c:pt idx="14">
                  <c:v>1632</c:v>
                </c:pt>
                <c:pt idx="15">
                  <c:v>2040</c:v>
                </c:pt>
                <c:pt idx="16">
                  <c:v>1836</c:v>
                </c:pt>
                <c:pt idx="17">
                  <c:v>2040</c:v>
                </c:pt>
                <c:pt idx="18">
                  <c:v>1224</c:v>
                </c:pt>
                <c:pt idx="19">
                  <c:v>0</c:v>
                </c:pt>
                <c:pt idx="20">
                  <c:v>0</c:v>
                </c:pt>
                <c:pt idx="21">
                  <c:v>1620</c:v>
                </c:pt>
                <c:pt idx="22">
                  <c:v>1620</c:v>
                </c:pt>
                <c:pt idx="23">
                  <c:v>540</c:v>
                </c:pt>
                <c:pt idx="24">
                  <c:v>540</c:v>
                </c:pt>
                <c:pt idx="25">
                  <c:v>540</c:v>
                </c:pt>
                <c:pt idx="26">
                  <c:v>540</c:v>
                </c:pt>
                <c:pt idx="27">
                  <c:v>540</c:v>
                </c:pt>
                <c:pt idx="28">
                  <c:v>540</c:v>
                </c:pt>
                <c:pt idx="29">
                  <c:v>540</c:v>
                </c:pt>
                <c:pt idx="30">
                  <c:v>540</c:v>
                </c:pt>
                <c:pt idx="31">
                  <c:v>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D9-4249-B583-6C2A881B7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923592"/>
        <c:axId val="730732568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'update Wk49'!#REF!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[4]updatePlanWK3!$E$8:$AJ$8</c15:sqref>
                        </c15:formulaRef>
                      </c:ext>
                    </c:extLst>
                    <c:strCache>
                      <c:ptCount val="32"/>
                      <c:pt idx="0">
                        <c:v>WK4</c:v>
                      </c:pt>
                      <c:pt idx="1">
                        <c:v>WK5</c:v>
                      </c:pt>
                      <c:pt idx="2">
                        <c:v>WK6</c:v>
                      </c:pt>
                      <c:pt idx="3">
                        <c:v>WK7</c:v>
                      </c:pt>
                      <c:pt idx="4">
                        <c:v>WK8</c:v>
                      </c:pt>
                      <c:pt idx="5">
                        <c:v>WK9</c:v>
                      </c:pt>
                      <c:pt idx="6">
                        <c:v>WK10</c:v>
                      </c:pt>
                      <c:pt idx="7">
                        <c:v>WK11</c:v>
                      </c:pt>
                      <c:pt idx="8">
                        <c:v>WK12</c:v>
                      </c:pt>
                      <c:pt idx="9">
                        <c:v>WK13</c:v>
                      </c:pt>
                      <c:pt idx="10">
                        <c:v>WK14</c:v>
                      </c:pt>
                      <c:pt idx="11">
                        <c:v>WK15</c:v>
                      </c:pt>
                      <c:pt idx="12">
                        <c:v>WK16</c:v>
                      </c:pt>
                      <c:pt idx="13">
                        <c:v>WK17</c:v>
                      </c:pt>
                      <c:pt idx="14">
                        <c:v>WK18</c:v>
                      </c:pt>
                      <c:pt idx="15">
                        <c:v>WK19</c:v>
                      </c:pt>
                      <c:pt idx="16">
                        <c:v>WK20</c:v>
                      </c:pt>
                      <c:pt idx="17">
                        <c:v>WK21</c:v>
                      </c:pt>
                      <c:pt idx="18">
                        <c:v>WK22</c:v>
                      </c:pt>
                      <c:pt idx="19">
                        <c:v>WK23</c:v>
                      </c:pt>
                      <c:pt idx="20">
                        <c:v>WK24</c:v>
                      </c:pt>
                      <c:pt idx="21">
                        <c:v>WK25</c:v>
                      </c:pt>
                      <c:pt idx="22">
                        <c:v>WK26</c:v>
                      </c:pt>
                      <c:pt idx="23">
                        <c:v>WK27</c:v>
                      </c:pt>
                      <c:pt idx="24">
                        <c:v>WK28</c:v>
                      </c:pt>
                      <c:pt idx="25">
                        <c:v>WK29</c:v>
                      </c:pt>
                      <c:pt idx="26">
                        <c:v>WK30</c:v>
                      </c:pt>
                      <c:pt idx="27">
                        <c:v>WK31</c:v>
                      </c:pt>
                      <c:pt idx="28">
                        <c:v>WK32</c:v>
                      </c:pt>
                      <c:pt idx="29">
                        <c:v>WK33</c:v>
                      </c:pt>
                      <c:pt idx="30">
                        <c:v>WK34</c:v>
                      </c:pt>
                      <c:pt idx="31">
                        <c:v>WK35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'update Wk49'!#REF!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2D9-4249-B583-6C2A881B7017}"/>
                  </c:ext>
                </c:extLst>
              </c15:ser>
            </c15:filteredLineSeries>
          </c:ext>
        </c:extLst>
      </c:lineChart>
      <c:catAx>
        <c:axId val="664923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732568"/>
        <c:crosses val="autoZero"/>
        <c:auto val="1"/>
        <c:lblAlgn val="ctr"/>
        <c:lblOffset val="100"/>
        <c:noMultiLvlLbl val="0"/>
      </c:catAx>
      <c:valAx>
        <c:axId val="730732568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23592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321468</xdr:colOff>
      <xdr:row>4</xdr:row>
      <xdr:rowOff>247653</xdr:rowOff>
    </xdr:from>
    <xdr:to>
      <xdr:col>8</xdr:col>
      <xdr:colOff>702466</xdr:colOff>
      <xdr:row>6</xdr:row>
      <xdr:rowOff>9526</xdr:rowOff>
    </xdr:to>
    <xdr:pic>
      <xdr:nvPicPr>
        <xdr:cNvPr id="5" name="Graphic 4" descr="Thumbs up sign">
          <a:extLst>
            <a:ext uri="{FF2B5EF4-FFF2-40B4-BE49-F238E27FC236}">
              <a16:creationId xmlns:a16="http://schemas.microsoft.com/office/drawing/2014/main" id="{597AC57E-00F6-4AB5-BFD5-CE480C0E5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18031" y="1640684"/>
          <a:ext cx="380998" cy="380998"/>
        </a:xfrm>
        <a:prstGeom prst="rect">
          <a:avLst/>
        </a:prstGeom>
      </xdr:spPr>
    </xdr:pic>
    <xdr:clientData/>
  </xdr:twoCellAnchor>
  <xdr:twoCellAnchor editAs="oneCell">
    <xdr:from>
      <xdr:col>8</xdr:col>
      <xdr:colOff>342902</xdr:colOff>
      <xdr:row>3</xdr:row>
      <xdr:rowOff>269086</xdr:rowOff>
    </xdr:from>
    <xdr:to>
      <xdr:col>8</xdr:col>
      <xdr:colOff>723900</xdr:colOff>
      <xdr:row>4</xdr:row>
      <xdr:rowOff>292897</xdr:rowOff>
    </xdr:to>
    <xdr:pic>
      <xdr:nvPicPr>
        <xdr:cNvPr id="6" name="Graphic 5" descr="Thumbs up sign">
          <a:extLst>
            <a:ext uri="{FF2B5EF4-FFF2-40B4-BE49-F238E27FC236}">
              <a16:creationId xmlns:a16="http://schemas.microsoft.com/office/drawing/2014/main" id="{1E67DCB5-D02A-4EF7-BEF8-89CCD7323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39465" y="1304930"/>
          <a:ext cx="380998" cy="380998"/>
        </a:xfrm>
        <a:prstGeom prst="rect">
          <a:avLst/>
        </a:prstGeom>
      </xdr:spPr>
    </xdr:pic>
    <xdr:clientData/>
  </xdr:twoCellAnchor>
  <xdr:twoCellAnchor editAs="oneCell">
    <xdr:from>
      <xdr:col>0</xdr:col>
      <xdr:colOff>294410</xdr:colOff>
      <xdr:row>0</xdr:row>
      <xdr:rowOff>86591</xdr:rowOff>
    </xdr:from>
    <xdr:to>
      <xdr:col>0</xdr:col>
      <xdr:colOff>1472046</xdr:colOff>
      <xdr:row>0</xdr:row>
      <xdr:rowOff>1159746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6C0C33-40D6-48D1-B594-A9B8AB4FD9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2457"/>
        <a:stretch/>
      </xdr:blipFill>
      <xdr:spPr>
        <a:xfrm>
          <a:off x="294410" y="86591"/>
          <a:ext cx="1177636" cy="10731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603250</xdr:colOff>
      <xdr:row>0</xdr:row>
      <xdr:rowOff>0</xdr:rowOff>
    </xdr:from>
    <xdr:to>
      <xdr:col>2</xdr:col>
      <xdr:colOff>84666</xdr:colOff>
      <xdr:row>2</xdr:row>
      <xdr:rowOff>507810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EF3F93-A144-43BF-8830-4C222F8AD8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457"/>
        <a:stretch/>
      </xdr:blipFill>
      <xdr:spPr>
        <a:xfrm>
          <a:off x="603250" y="0"/>
          <a:ext cx="1672166" cy="15238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912810</xdr:colOff>
      <xdr:row>25</xdr:row>
      <xdr:rowOff>61912</xdr:rowOff>
    </xdr:from>
    <xdr:to>
      <xdr:col>17</xdr:col>
      <xdr:colOff>57150</xdr:colOff>
      <xdr:row>44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D09087-74C0-4A12-8FF0-6EFF725F9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404812</xdr:colOff>
      <xdr:row>9</xdr:row>
      <xdr:rowOff>182562</xdr:rowOff>
    </xdr:from>
    <xdr:to>
      <xdr:col>5</xdr:col>
      <xdr:colOff>404813</xdr:colOff>
      <xdr:row>24</xdr:row>
      <xdr:rowOff>7938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430E95E-5292-446D-BB2B-3DBCAAD4D2B8}"/>
            </a:ext>
          </a:extLst>
        </xdr:cNvPr>
        <xdr:cNvCxnSpPr/>
      </xdr:nvCxnSpPr>
      <xdr:spPr>
        <a:xfrm flipH="1">
          <a:off x="4786312" y="1839912"/>
          <a:ext cx="1" cy="2054226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18</xdr:row>
      <xdr:rowOff>87313</xdr:rowOff>
    </xdr:from>
    <xdr:to>
      <xdr:col>8</xdr:col>
      <xdr:colOff>128587</xdr:colOff>
      <xdr:row>24</xdr:row>
      <xdr:rowOff>63500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D7CA1A1-8485-4D5A-9431-F53FEA05AE14}"/>
            </a:ext>
          </a:extLst>
        </xdr:cNvPr>
        <xdr:cNvSpPr/>
      </xdr:nvSpPr>
      <xdr:spPr>
        <a:xfrm>
          <a:off x="4572000" y="3236913"/>
          <a:ext cx="1519237" cy="71278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129991</xdr:colOff>
      <xdr:row>210</xdr:row>
      <xdr:rowOff>6350</xdr:rowOff>
    </xdr:from>
    <xdr:to>
      <xdr:col>6</xdr:col>
      <xdr:colOff>522317</xdr:colOff>
      <xdr:row>225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112A99-E729-4B11-969B-262EB3B19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91" y="8293100"/>
          <a:ext cx="6761376" cy="27686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idanggorot\Documents\CoreNon-Core_Template_v3%201%20Jakarta_Anders%20comme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desterlitay/Documents/PRODUCTION/Presentation/Sirius/Copy%20of%20Master%20Data%20as%20of%2015%20Januari%202019%20-%20PPCJ%20(00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in03\Project-1\Delivery_Accuracy\New%20delivery%20accuracy%202006\DeliveryAccuracy_SU_2006_ok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desterlitay/Documents/PRODUCTION/Presentation/ALL/MP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a. Config"/>
      <sheetName val="0b. Component Tree List"/>
      <sheetName val="1. Core non-core framework"/>
      <sheetName val="2. Instructions"/>
      <sheetName val="3A. ST TV+DJ 20000L"/>
      <sheetName val="20T Cost material"/>
      <sheetName val="Man hour reference tank"/>
      <sheetName val="Hour refrence alsafe"/>
      <sheetName val="3B. Alsafe tanks 162048"/>
      <sheetName val="3C. Cosmetics"/>
      <sheetName val="4. Extrapolation sheet"/>
      <sheetName val="Output diagram"/>
      <sheetName val="Attachment dwg"/>
    </sheetNames>
    <sheetDataSet>
      <sheetData sheetId="0">
        <row r="5">
          <cell r="H5" t="str">
            <v>X</v>
          </cell>
          <cell r="I5" t="str">
            <v>A - Core</v>
          </cell>
          <cell r="J5" t="str">
            <v>0</v>
          </cell>
          <cell r="M5" t="str">
            <v>ETO</v>
          </cell>
          <cell r="P5" t="str">
            <v>In-Source</v>
          </cell>
        </row>
        <row r="6">
          <cell r="H6">
            <v>0</v>
          </cell>
          <cell r="I6" t="str">
            <v>B - Flex</v>
          </cell>
          <cell r="J6" t="str">
            <v xml:space="preserve">  1</v>
          </cell>
          <cell r="M6" t="str">
            <v>Standard</v>
          </cell>
          <cell r="P6" t="str">
            <v>Out-Source</v>
          </cell>
        </row>
        <row r="7">
          <cell r="I7" t="str">
            <v>C - Buy</v>
          </cell>
          <cell r="J7" t="str">
            <v xml:space="preserve">    2</v>
          </cell>
        </row>
        <row r="8">
          <cell r="J8" t="str">
            <v xml:space="preserve">      3</v>
          </cell>
        </row>
        <row r="9">
          <cell r="J9" t="str">
            <v xml:space="preserve">        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CJ"/>
      <sheetName val="Outsources"/>
      <sheetName val="Sheet6"/>
    </sheetNames>
    <sheetDataSet>
      <sheetData sheetId="0"/>
      <sheetData sheetId="1"/>
      <sheetData sheetId="2">
        <row r="2">
          <cell r="A2" t="str">
            <v>Critical</v>
          </cell>
        </row>
        <row r="3">
          <cell r="A3" t="str">
            <v>Important</v>
          </cell>
        </row>
        <row r="4">
          <cell r="A4" t="str">
            <v>Nice to have</v>
          </cell>
        </row>
        <row r="7">
          <cell r="A7" t="str">
            <v>Cooperative</v>
          </cell>
        </row>
        <row r="8">
          <cell r="A8" t="str">
            <v>Supportive</v>
          </cell>
        </row>
        <row r="9">
          <cell r="A9" t="str">
            <v>Difficult</v>
          </cell>
        </row>
        <row r="12">
          <cell r="A12" t="str">
            <v>Core</v>
          </cell>
        </row>
        <row r="13">
          <cell r="A13" t="str">
            <v>Non Core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LLS"/>
      <sheetName val="Sheet1"/>
      <sheetName val="SU"/>
      <sheetName val="Menue"/>
      <sheetName val="VO"/>
    </sheetNames>
    <sheetDataSet>
      <sheetData sheetId="0">
        <row r="4">
          <cell r="A4" t="str">
            <v>China</v>
          </cell>
        </row>
        <row r="5">
          <cell r="A5" t="str">
            <v>France</v>
          </cell>
        </row>
        <row r="6">
          <cell r="A6" t="str">
            <v>Germany</v>
          </cell>
        </row>
        <row r="7">
          <cell r="A7" t="str">
            <v>India</v>
          </cell>
        </row>
        <row r="8">
          <cell r="A8" t="str">
            <v>Indonesia</v>
          </cell>
        </row>
        <row r="9">
          <cell r="A9" t="str">
            <v>Ireland</v>
          </cell>
        </row>
        <row r="10">
          <cell r="A10" t="str">
            <v>Japan</v>
          </cell>
        </row>
        <row r="11">
          <cell r="A11" t="str">
            <v>Malaysia</v>
          </cell>
        </row>
        <row r="12">
          <cell r="A12" t="str">
            <v>Mexico</v>
          </cell>
        </row>
        <row r="13">
          <cell r="A13" t="str">
            <v>Peru</v>
          </cell>
        </row>
        <row r="14">
          <cell r="A14" t="str">
            <v>Phillippines</v>
          </cell>
        </row>
        <row r="15">
          <cell r="A15" t="str">
            <v>Poland</v>
          </cell>
        </row>
        <row r="16">
          <cell r="A16" t="str">
            <v>Canada</v>
          </cell>
        </row>
        <row r="17">
          <cell r="A17" t="str">
            <v>Russia</v>
          </cell>
        </row>
        <row r="18">
          <cell r="A18" t="str">
            <v>Saudi Arabia</v>
          </cell>
        </row>
        <row r="19">
          <cell r="A19" t="str">
            <v>Singapore</v>
          </cell>
        </row>
        <row r="20">
          <cell r="A20" t="str">
            <v>South Africa</v>
          </cell>
        </row>
        <row r="21">
          <cell r="A21" t="str">
            <v>Spain</v>
          </cell>
        </row>
        <row r="22">
          <cell r="A22" t="str">
            <v>Sweden</v>
          </cell>
        </row>
        <row r="23">
          <cell r="A23" t="str">
            <v>Taiwan</v>
          </cell>
        </row>
        <row r="24">
          <cell r="A24" t="str">
            <v>Thailand</v>
          </cell>
        </row>
        <row r="25">
          <cell r="A25" t="str">
            <v>Uni Emirate Arab</v>
          </cell>
        </row>
        <row r="26">
          <cell r="A26" t="str">
            <v>USA</v>
          </cell>
        </row>
        <row r="27">
          <cell r="A27" t="str">
            <v>Vietnam</v>
          </cell>
        </row>
        <row r="28">
          <cell r="A28" t="str">
            <v>USA</v>
          </cell>
        </row>
        <row r="29">
          <cell r="A29" t="str">
            <v>Vietnam</v>
          </cell>
        </row>
        <row r="30">
          <cell r="A30" t="str">
            <v>Yordania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P"/>
      <sheetName val="Sheet4"/>
      <sheetName val="updatePlanWK3"/>
      <sheetName val="Planwk3"/>
      <sheetName val="Sheet7 (2)"/>
      <sheetName val="Sheet7"/>
      <sheetName val="updatePlan"/>
      <sheetName val="Plan WK2"/>
      <sheetName val="Sheet6"/>
      <sheetName val="update Wk1"/>
      <sheetName val="WK1"/>
      <sheetName val="update Wk49 (2)"/>
      <sheetName val="update Wk49"/>
      <sheetName val="WK49 (2)"/>
      <sheetName val="WK49"/>
      <sheetName val="update Wk45 (2)"/>
      <sheetName val="update Wk45"/>
      <sheetName val="WK45"/>
      <sheetName val="update Wk43"/>
      <sheetName val="WK43"/>
      <sheetName val="update Wk34a"/>
      <sheetName val="update Wk34"/>
      <sheetName val="WK34"/>
      <sheetName val="WK34 (with OT)"/>
      <sheetName val="WK32 with OT"/>
      <sheetName val="update Wk32"/>
      <sheetName val="WK32"/>
      <sheetName val="update Wk31"/>
      <sheetName val="Wk31 NO OT"/>
      <sheetName val="Wk31 with OT (2)"/>
      <sheetName val="Wk31 with OT"/>
      <sheetName val="update Wk27"/>
      <sheetName val="WK27 (with add Resources)"/>
      <sheetName val="WK27 (with OT)"/>
      <sheetName val="WK27"/>
      <sheetName val="update Wk22"/>
      <sheetName val="WK22"/>
      <sheetName val="update Wk17"/>
      <sheetName val="WK17"/>
      <sheetName val="update Wk2"/>
      <sheetName val="wk2"/>
      <sheetName val="update WK33"/>
      <sheetName val="update WK29"/>
      <sheetName val="Sheet2"/>
      <sheetName val="update WK24"/>
      <sheetName val="update WK16 (2)"/>
      <sheetName val="Sheet1 (2)"/>
      <sheetName val="Sheet1"/>
      <sheetName val="monthly detail"/>
      <sheetName val="PlanWK13"/>
      <sheetName val="WK13"/>
      <sheetName val="PlanWK12 Improve"/>
      <sheetName val="WK12 improve"/>
      <sheetName val="PlanWK12 Ori"/>
      <sheetName val="WK12 Ori"/>
      <sheetName val="PlanWK11"/>
      <sheetName val="WK11"/>
      <sheetName val="PlanWK10 "/>
      <sheetName val="WK10"/>
      <sheetName val="WK8 Forecast"/>
      <sheetName val="PlanWK8 (PlusSim)"/>
      <sheetName val="WK8"/>
      <sheetName val="PlanWK7 (PlusSim)"/>
      <sheetName val="WK7 (PlusSim)"/>
      <sheetName val="SIM"/>
      <sheetName val="updatePlanWK7"/>
      <sheetName val="WK7"/>
      <sheetName val="ProspWK7"/>
      <sheetName val="updatePlanWK4"/>
      <sheetName val="PlanWK4"/>
      <sheetName val="prosp WK4"/>
    </sheetNames>
    <sheetDataSet>
      <sheetData sheetId="0"/>
      <sheetData sheetId="1"/>
      <sheetData sheetId="2">
        <row r="8">
          <cell r="E8" t="str">
            <v>WK4</v>
          </cell>
          <cell r="F8" t="str">
            <v>WK5</v>
          </cell>
          <cell r="G8" t="str">
            <v>WK6</v>
          </cell>
          <cell r="H8" t="str">
            <v>WK7</v>
          </cell>
          <cell r="I8" t="str">
            <v>WK8</v>
          </cell>
          <cell r="J8" t="str">
            <v>WK9</v>
          </cell>
          <cell r="K8" t="str">
            <v>WK10</v>
          </cell>
          <cell r="L8" t="str">
            <v>WK11</v>
          </cell>
          <cell r="M8" t="str">
            <v>WK12</v>
          </cell>
          <cell r="N8" t="str">
            <v>WK13</v>
          </cell>
          <cell r="O8" t="str">
            <v>WK14</v>
          </cell>
          <cell r="P8" t="str">
            <v>WK15</v>
          </cell>
          <cell r="Q8" t="str">
            <v>WK16</v>
          </cell>
          <cell r="R8" t="str">
            <v>WK17</v>
          </cell>
          <cell r="S8" t="str">
            <v>WK18</v>
          </cell>
          <cell r="T8" t="str">
            <v>WK19</v>
          </cell>
          <cell r="U8" t="str">
            <v>WK20</v>
          </cell>
          <cell r="V8" t="str">
            <v>WK21</v>
          </cell>
          <cell r="W8" t="str">
            <v>WK22</v>
          </cell>
          <cell r="X8" t="str">
            <v>WK23</v>
          </cell>
          <cell r="Y8" t="str">
            <v>WK24</v>
          </cell>
          <cell r="Z8" t="str">
            <v>WK25</v>
          </cell>
          <cell r="AA8" t="str">
            <v>WK26</v>
          </cell>
          <cell r="AB8" t="str">
            <v>WK27</v>
          </cell>
          <cell r="AC8" t="str">
            <v>WK28</v>
          </cell>
          <cell r="AD8" t="str">
            <v>WK29</v>
          </cell>
          <cell r="AE8" t="str">
            <v>WK30</v>
          </cell>
          <cell r="AF8" t="str">
            <v>WK31</v>
          </cell>
          <cell r="AG8" t="str">
            <v>WK32</v>
          </cell>
          <cell r="AH8" t="str">
            <v>WK33</v>
          </cell>
          <cell r="AI8" t="str">
            <v>WK34</v>
          </cell>
          <cell r="AJ8" t="str">
            <v>WK35</v>
          </cell>
        </row>
        <row r="9">
          <cell r="D9" t="str">
            <v>Order in WIP</v>
          </cell>
          <cell r="E9">
            <v>3632</v>
          </cell>
          <cell r="F9">
            <v>3651.4243888888886</v>
          </cell>
          <cell r="G9">
            <v>2812.2342818181814</v>
          </cell>
          <cell r="H9">
            <v>3395.6068262626259</v>
          </cell>
          <cell r="I9">
            <v>3244.722646464646</v>
          </cell>
          <cell r="J9">
            <v>3345.0309131313129</v>
          </cell>
          <cell r="K9">
            <v>2761.9170131313126</v>
          </cell>
          <cell r="L9">
            <v>2667.1673131313128</v>
          </cell>
          <cell r="M9">
            <v>2121.8029131313128</v>
          </cell>
          <cell r="N9">
            <v>1706.3318131313131</v>
          </cell>
          <cell r="O9">
            <v>1052.4958242424241</v>
          </cell>
          <cell r="P9">
            <v>895.13564949494912</v>
          </cell>
          <cell r="Q9">
            <v>731.70440505050487</v>
          </cell>
          <cell r="R9">
            <v>745.70782727272649</v>
          </cell>
          <cell r="S9">
            <v>540.69194545454502</v>
          </cell>
          <cell r="T9">
            <v>213.71563636363629</v>
          </cell>
          <cell r="U9">
            <v>213.71563636363629</v>
          </cell>
          <cell r="V9">
            <v>68.828969696969679</v>
          </cell>
          <cell r="W9">
            <v>68.828969696969679</v>
          </cell>
          <cell r="X9">
            <v>0</v>
          </cell>
          <cell r="Y9">
            <v>0</v>
          </cell>
          <cell r="Z9">
            <v>111.24000000000001</v>
          </cell>
          <cell r="AA9">
            <v>55.620000000000005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1">
          <cell r="D11" t="str">
            <v xml:space="preserve">Forecast </v>
          </cell>
          <cell r="E11">
            <v>0</v>
          </cell>
          <cell r="F11">
            <v>0</v>
          </cell>
          <cell r="G11">
            <v>111.65625</v>
          </cell>
          <cell r="H11">
            <v>111.65625</v>
          </cell>
          <cell r="I11">
            <v>137.06625</v>
          </cell>
          <cell r="J11">
            <v>139.96424999999999</v>
          </cell>
          <cell r="K11">
            <v>139.96424999999999</v>
          </cell>
          <cell r="L11">
            <v>240.74072727272701</v>
          </cell>
          <cell r="M11">
            <v>562.80358441558406</v>
          </cell>
          <cell r="N11">
            <v>806.26905952870595</v>
          </cell>
          <cell r="O11">
            <v>735.78780952870602</v>
          </cell>
          <cell r="P11">
            <v>735.78780952870602</v>
          </cell>
          <cell r="Q11">
            <v>735.78780952870602</v>
          </cell>
          <cell r="R11">
            <v>710.37780952870605</v>
          </cell>
          <cell r="S11">
            <v>710.37780952870605</v>
          </cell>
          <cell r="T11">
            <v>670.546059528706</v>
          </cell>
          <cell r="U11">
            <v>670.546059528706</v>
          </cell>
          <cell r="V11">
            <v>645.13605952870603</v>
          </cell>
          <cell r="W11">
            <v>581.29333225597895</v>
          </cell>
          <cell r="X11">
            <v>0</v>
          </cell>
          <cell r="Y11">
            <v>0</v>
          </cell>
          <cell r="Z11">
            <v>1162.5866645119579</v>
          </cell>
          <cell r="AA11">
            <v>965.25375242404596</v>
          </cell>
          <cell r="AB11">
            <v>330.81042016806703</v>
          </cell>
          <cell r="AC11">
            <v>330.81039999999996</v>
          </cell>
          <cell r="AD11">
            <v>227.81039999999999</v>
          </cell>
          <cell r="AE11">
            <v>227.81039999999999</v>
          </cell>
          <cell r="AF11">
            <v>227.81039999999999</v>
          </cell>
          <cell r="AG11">
            <v>227.810420168067</v>
          </cell>
          <cell r="AH11">
            <v>0</v>
          </cell>
          <cell r="AI11">
            <v>0</v>
          </cell>
          <cell r="AJ11">
            <v>0</v>
          </cell>
        </row>
        <row r="15">
          <cell r="D15" t="str">
            <v>Avail Hour as current HC (5WD)</v>
          </cell>
          <cell r="E15">
            <v>3312</v>
          </cell>
          <cell r="F15">
            <v>3036</v>
          </cell>
          <cell r="G15">
            <v>2649.6</v>
          </cell>
          <cell r="H15">
            <v>3312</v>
          </cell>
          <cell r="I15">
            <v>2980.7999999999997</v>
          </cell>
          <cell r="J15">
            <v>3312</v>
          </cell>
          <cell r="K15">
            <v>2649.6</v>
          </cell>
          <cell r="L15">
            <v>2980.7999999999997</v>
          </cell>
          <cell r="M15">
            <v>3312</v>
          </cell>
          <cell r="N15">
            <v>2980.7999999999997</v>
          </cell>
          <cell r="O15">
            <v>2304</v>
          </cell>
          <cell r="P15">
            <v>2592</v>
          </cell>
          <cell r="Q15">
            <v>1987.1999999999998</v>
          </cell>
          <cell r="R15">
            <v>2592</v>
          </cell>
          <cell r="S15">
            <v>1632</v>
          </cell>
          <cell r="T15">
            <v>2040</v>
          </cell>
          <cell r="U15">
            <v>1836</v>
          </cell>
          <cell r="V15">
            <v>2040</v>
          </cell>
          <cell r="W15">
            <v>1224</v>
          </cell>
          <cell r="X15">
            <v>0</v>
          </cell>
          <cell r="Y15">
            <v>0</v>
          </cell>
          <cell r="Z15">
            <v>1620</v>
          </cell>
          <cell r="AA15">
            <v>1620</v>
          </cell>
          <cell r="AB15">
            <v>540</v>
          </cell>
          <cell r="AC15">
            <v>540</v>
          </cell>
          <cell r="AD15">
            <v>540</v>
          </cell>
          <cell r="AE15">
            <v>540</v>
          </cell>
          <cell r="AF15">
            <v>540</v>
          </cell>
          <cell r="AG15">
            <v>540</v>
          </cell>
          <cell r="AH15">
            <v>540</v>
          </cell>
          <cell r="AI15">
            <v>540</v>
          </cell>
          <cell r="AJ15">
            <v>540</v>
          </cell>
        </row>
      </sheetData>
      <sheetData sheetId="3">
        <row r="13">
          <cell r="F13">
            <v>3312</v>
          </cell>
          <cell r="G13">
            <v>3036</v>
          </cell>
          <cell r="H13">
            <v>2649.6</v>
          </cell>
          <cell r="I13">
            <v>3312</v>
          </cell>
          <cell r="J13">
            <v>2980.7999999999997</v>
          </cell>
          <cell r="K13">
            <v>3312</v>
          </cell>
          <cell r="L13">
            <v>2649.6</v>
          </cell>
          <cell r="M13">
            <v>2980.7999999999997</v>
          </cell>
          <cell r="N13">
            <v>3312</v>
          </cell>
          <cell r="O13">
            <v>2980.7999999999997</v>
          </cell>
          <cell r="P13">
            <v>2304</v>
          </cell>
          <cell r="Q13">
            <v>2592</v>
          </cell>
          <cell r="R13">
            <v>1987.1999999999998</v>
          </cell>
          <cell r="S13">
            <v>2592</v>
          </cell>
          <cell r="T13">
            <v>1632</v>
          </cell>
          <cell r="U13">
            <v>2040</v>
          </cell>
          <cell r="V13">
            <v>1836</v>
          </cell>
          <cell r="W13">
            <v>2040</v>
          </cell>
          <cell r="X13">
            <v>1224</v>
          </cell>
          <cell r="AA13">
            <v>1620</v>
          </cell>
          <cell r="AB13">
            <v>1620</v>
          </cell>
          <cell r="AC13">
            <v>540</v>
          </cell>
          <cell r="AD13">
            <v>540</v>
          </cell>
          <cell r="AE13">
            <v>540</v>
          </cell>
          <cell r="AF13">
            <v>540</v>
          </cell>
          <cell r="AG13">
            <v>540</v>
          </cell>
          <cell r="AH13">
            <v>540</v>
          </cell>
        </row>
        <row r="16">
          <cell r="F16">
            <v>0</v>
          </cell>
          <cell r="G16">
            <v>0</v>
          </cell>
          <cell r="H16">
            <v>111.65625</v>
          </cell>
          <cell r="I16">
            <v>111.65625</v>
          </cell>
          <cell r="J16">
            <v>137.06625</v>
          </cell>
          <cell r="K16">
            <v>139.96424999999999</v>
          </cell>
          <cell r="L16">
            <v>139.96424999999999</v>
          </cell>
          <cell r="M16">
            <v>240.74072727272701</v>
          </cell>
          <cell r="N16">
            <v>562.80358441558406</v>
          </cell>
          <cell r="O16">
            <v>806.26905952870595</v>
          </cell>
          <cell r="P16">
            <v>735.78780952870602</v>
          </cell>
          <cell r="Q16">
            <v>735.78780952870602</v>
          </cell>
          <cell r="R16">
            <v>735.78780952870602</v>
          </cell>
          <cell r="S16">
            <v>710.37780952870605</v>
          </cell>
          <cell r="T16">
            <v>710.37780952870605</v>
          </cell>
          <cell r="U16">
            <v>670.546059528706</v>
          </cell>
          <cell r="V16">
            <v>670.546059528706</v>
          </cell>
          <cell r="W16">
            <v>645.13605952870603</v>
          </cell>
          <cell r="X16">
            <v>581.29333225597895</v>
          </cell>
          <cell r="AA16">
            <v>1162.5866645119579</v>
          </cell>
          <cell r="AB16">
            <v>965.25375242404596</v>
          </cell>
          <cell r="AC16">
            <v>330.81042016806703</v>
          </cell>
          <cell r="AD16">
            <v>330.81039999999996</v>
          </cell>
          <cell r="AE16">
            <v>227.81039999999999</v>
          </cell>
          <cell r="AF16">
            <v>227.81039999999999</v>
          </cell>
          <cell r="AG16">
            <v>227.81039999999999</v>
          </cell>
          <cell r="AH16">
            <v>227.810420168067</v>
          </cell>
          <cell r="AI16">
            <v>0</v>
          </cell>
          <cell r="AJ16">
            <v>0</v>
          </cell>
          <cell r="AK16">
            <v>0</v>
          </cell>
        </row>
        <row r="17">
          <cell r="F17">
            <v>3632</v>
          </cell>
          <cell r="G17">
            <v>3651.4243888888886</v>
          </cell>
          <cell r="H17">
            <v>2812.2342818181814</v>
          </cell>
          <cell r="I17">
            <v>3395.6068262626259</v>
          </cell>
          <cell r="J17">
            <v>3244.722646464646</v>
          </cell>
          <cell r="K17">
            <v>3345.0309131313129</v>
          </cell>
          <cell r="L17">
            <v>2761.9170131313126</v>
          </cell>
          <cell r="M17">
            <v>2667.1673131313128</v>
          </cell>
          <cell r="N17">
            <v>2121.8029131313128</v>
          </cell>
          <cell r="O17">
            <v>1706.3318131313131</v>
          </cell>
          <cell r="P17">
            <v>1052.4958242424241</v>
          </cell>
          <cell r="Q17">
            <v>895.13564949494912</v>
          </cell>
          <cell r="R17">
            <v>731.70440505050487</v>
          </cell>
          <cell r="S17">
            <v>745.70782727272649</v>
          </cell>
          <cell r="T17">
            <v>540.69194545454502</v>
          </cell>
          <cell r="U17">
            <v>213.71563636363629</v>
          </cell>
          <cell r="V17">
            <v>213.71563636363629</v>
          </cell>
          <cell r="W17">
            <v>68.828969696969679</v>
          </cell>
          <cell r="X17">
            <v>68.828969696969679</v>
          </cell>
          <cell r="AA17">
            <v>111.24000000000001</v>
          </cell>
          <cell r="AB17">
            <v>55.620000000000005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</row>
      </sheetData>
      <sheetData sheetId="4"/>
      <sheetData sheetId="5"/>
      <sheetData sheetId="6"/>
      <sheetData sheetId="7">
        <row r="3">
          <cell r="Q3">
            <v>80</v>
          </cell>
          <cell r="R3">
            <v>80</v>
          </cell>
          <cell r="S3">
            <v>80</v>
          </cell>
          <cell r="T3">
            <v>80</v>
          </cell>
        </row>
        <row r="16">
          <cell r="Z16">
            <v>0</v>
          </cell>
          <cell r="AA16">
            <v>0</v>
          </cell>
        </row>
        <row r="17">
          <cell r="Z17">
            <v>0</v>
          </cell>
          <cell r="AA17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>
        <row r="8">
          <cell r="E8" t="str">
            <v>WK7</v>
          </cell>
        </row>
      </sheetData>
      <sheetData sheetId="66">
        <row r="13">
          <cell r="F13">
            <v>3312</v>
          </cell>
        </row>
      </sheetData>
      <sheetData sheetId="67"/>
      <sheetData sheetId="68"/>
      <sheetData sheetId="69"/>
      <sheetData sheetId="7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a Asasih" refreshedDate="43592.596598032411" createdVersion="6" refreshedVersion="6" minRefreshableVersion="3" recordCount="18" xr:uid="{00000000-000A-0000-FFFF-FFFF0C000000}">
  <cacheSource type="worksheet">
    <worksheetSource ref="B2:G20" sheet="Kemanan"/>
  </cacheSource>
  <cacheFields count="22">
    <cacheField name="Desc" numFmtId="0">
      <sharedItems containsBlank="1"/>
    </cacheField>
    <cacheField name="Category 2" numFmtId="0">
      <sharedItems containsBlank="1" count="8">
        <m/>
        <s v="Staff incl overtime &amp; training"/>
        <s v="Specific activities production strategy"/>
        <s v="Consultants"/>
        <s v="Other"/>
        <s v="Depreciations"/>
        <s v="Rent"/>
        <s v="Shares from site (IT, HR etc)"/>
      </sharedItems>
    </cacheField>
    <cacheField name="Budget Full Year 2019" numFmtId="0">
      <sharedItems containsString="0" containsBlank="1" containsNumber="1" minValue="2062.7553016471138" maxValue="1508281.1109514143"/>
    </cacheField>
    <cacheField name="Budget Monthly" numFmtId="0">
      <sharedItems containsString="0" containsBlank="1" containsNumber="1" minValue="171.89627513725949" maxValue="125690.09257928452"/>
    </cacheField>
    <cacheField name="Actual" numFmtId="0">
      <sharedItems containsString="0" containsBlank="1" containsNumber="1" minValue="0" maxValue="111964.66"/>
    </cacheField>
    <cacheField name="Gap" numFmtId="0">
      <sharedItems containsString="0" containsBlank="1" containsNumber="1" minValue="-7635.1562856542187" maxValue="13725.432579284519"/>
    </cacheField>
    <cacheField name="Actual2" numFmtId="0">
      <sharedItems containsString="0" containsBlank="1" containsNumber="1" minValue="0" maxValue="113645.35"/>
    </cacheField>
    <cacheField name="Gap2" numFmtId="0">
      <sharedItems containsString="0" containsBlank="1" containsNumber="1" minValue="-18051.60628565423" maxValue="22395.612579284512"/>
    </cacheField>
    <cacheField name="Actual3" numFmtId="0">
      <sharedItems containsString="0" containsBlank="1" containsNumber="1" minValue="0" maxValue="117678.68999999996"/>
    </cacheField>
    <cacheField name="Gap3" numFmtId="0">
      <sharedItems containsString="0" containsBlank="1" containsNumber="1" minValue="-14707.619858042395" maxValue="26577.79257928452"/>
    </cacheField>
    <cacheField name="Actual4" numFmtId="0">
      <sharedItems containsString="0" containsBlank="1" containsNumber="1" minValue="-4500" maxValue="92191.560000000012"/>
    </cacheField>
    <cacheField name="Gap4" numFmtId="0">
      <sharedItems containsString="0" containsBlank="1" containsNumber="1" minValue="-18057.836285654219" maxValue="67167.892579284526"/>
    </cacheField>
    <cacheField name="Simulation" numFmtId="0">
      <sharedItems containsNonDate="0" containsString="0" containsBlank="1"/>
    </cacheField>
    <cacheField name="Simulation2" numFmtId="0">
      <sharedItems containsNonDate="0" containsString="0" containsBlank="1"/>
    </cacheField>
    <cacheField name="Simulation3" numFmtId="0">
      <sharedItems containsNonDate="0" containsString="0" containsBlank="1"/>
    </cacheField>
    <cacheField name="Simulation4" numFmtId="0">
      <sharedItems containsNonDate="0" containsString="0" containsBlank="1"/>
    </cacheField>
    <cacheField name="Simulation5" numFmtId="0">
      <sharedItems containsNonDate="0" containsString="0" containsBlank="1"/>
    </cacheField>
    <cacheField name="Simulation6" numFmtId="0">
      <sharedItems containsNonDate="0" containsString="0" containsBlank="1"/>
    </cacheField>
    <cacheField name="Simulation7" numFmtId="0">
      <sharedItems containsNonDate="0" containsString="0" containsBlank="1"/>
    </cacheField>
    <cacheField name="Simulation8" numFmtId="0">
      <sharedItems containsNonDate="0" containsString="0" containsBlank="1"/>
    </cacheField>
    <cacheField name="Actual5" numFmtId="0">
      <sharedItems containsString="0" containsBlank="1" containsNumber="1" minValue="855.76" maxValue="423978.52999999997"/>
    </cacheField>
    <cacheField name="Gap5" numFmtId="0">
      <sharedItems containsString="0" containsBlank="1" containsNumber="1" minValue="-49468.555142616897" maxValue="129866.730317138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a Asasih" refreshedDate="43592.596598148149" createdVersion="6" refreshedVersion="6" minRefreshableVersion="3" recordCount="2181" xr:uid="{00000000-000A-0000-FFFF-FFFF08000000}">
  <cacheSource type="worksheet">
    <worksheetSource ref="A1:L2182" sheet="Hour"/>
  </cacheSource>
  <cacheFields count="12">
    <cacheField name="Cost Element" numFmtId="0">
      <sharedItems/>
    </cacheField>
    <cacheField name="Cost element name" numFmtId="0">
      <sharedItems/>
    </cacheField>
    <cacheField name="Val/COArea Crcy" numFmtId="0">
      <sharedItems containsSemiMixedTypes="0" containsString="0" containsNumber="1" minValue="-4899.5" maxValue="-10.25"/>
    </cacheField>
    <cacheField name="CO area currency" numFmtId="0">
      <sharedItems/>
    </cacheField>
    <cacheField name="Total quantity" numFmtId="0">
      <sharedItems containsSemiMixedTypes="0" containsString="0" containsNumber="1" minValue="0.5" maxValue="239"/>
    </cacheField>
    <cacheField name="Posted unit of meas." numFmtId="0">
      <sharedItems/>
    </cacheField>
    <cacheField name="Partner object" numFmtId="0">
      <sharedItems/>
    </cacheField>
    <cacheField name="CO partner object name" numFmtId="0">
      <sharedItems/>
    </cacheField>
    <cacheField name="SO" numFmtId="0">
      <sharedItems/>
    </cacheField>
    <cacheField name="Category" numFmtId="0">
      <sharedItems/>
    </cacheField>
    <cacheField name="WBS" numFmtId="0">
      <sharedItems containsBlank="1"/>
    </cacheField>
    <cacheField name="CRP" numFmtId="0">
      <sharedItems count="14">
        <s v="C40"/>
        <s v="C52"/>
        <s v="C45"/>
        <s v="C46"/>
        <s v="C48"/>
        <s v="C42"/>
        <e v="#N/A"/>
        <s v="C30"/>
        <s v="C50"/>
        <s v="C43"/>
        <s v="C44"/>
        <s v="C51"/>
        <s v="C47"/>
        <s v="C4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m/>
    <x v="0"/>
    <m/>
    <m/>
    <m/>
    <m/>
    <m/>
    <m/>
    <m/>
    <m/>
    <m/>
    <m/>
    <m/>
    <m/>
    <m/>
    <m/>
    <m/>
    <m/>
    <m/>
    <m/>
    <m/>
    <m/>
  </r>
  <r>
    <s v="Wages &amp; salary"/>
    <x v="1"/>
    <n v="1235652.8417034908"/>
    <n v="102971.07014195756"/>
    <n v="100462.93"/>
    <n v="2508.1401419575704"/>
    <n v="113645.35"/>
    <n v="-10674.279858042442"/>
    <n v="117678.68999999996"/>
    <n v="-14707.619858042395"/>
    <n v="92191.560000000012"/>
    <n v="10779.510141957551"/>
    <m/>
    <m/>
    <m/>
    <m/>
    <m/>
    <m/>
    <m/>
    <m/>
    <n v="423978.52999999997"/>
    <n v="-12094.249432169716"/>
  </r>
  <r>
    <s v="OVER TIME PAY"/>
    <x v="1"/>
    <n v="80003.106879192812"/>
    <n v="6666.9255732660677"/>
    <n v="3250.1"/>
    <n v="3416.8255732660677"/>
    <n v="12463.35"/>
    <n v="-5796.4244267339327"/>
    <n v="17316.57"/>
    <n v="-10649.644426733932"/>
    <n v="21254.52"/>
    <n v="-14587.594426733933"/>
    <m/>
    <m/>
    <m/>
    <m/>
    <m/>
    <m/>
    <m/>
    <m/>
    <n v="54284.540000000008"/>
    <n v="-27616.837706935738"/>
  </r>
  <r>
    <s v="Medical Allowance &amp; Insurance"/>
    <x v="1"/>
    <n v="187581.73787334922"/>
    <n v="15631.811489445769"/>
    <n v="14915.85"/>
    <n v="715.96148944576817"/>
    <n v="23501.11"/>
    <n v="-7869.2985105542321"/>
    <n v="11170.989999999996"/>
    <n v="4460.8214894457724"/>
    <n v="12532.850000000002"/>
    <n v="3098.9614894457663"/>
    <m/>
    <m/>
    <m/>
    <m/>
    <m/>
    <m/>
    <m/>
    <m/>
    <n v="62120.800000000003"/>
    <n v="406.44595778307121"/>
  </r>
  <r>
    <s v="Pension Costs"/>
    <x v="1"/>
    <n v="158614.69690857534"/>
    <n v="13217.891409047945"/>
    <n v="14383.809999999998"/>
    <n v="-1165.9185909520529"/>
    <n v="14039.66"/>
    <n v="-821.76859095205509"/>
    <n v="5828.11"/>
    <n v="7389.7814090479451"/>
    <n v="4477.7999999999993"/>
    <n v="8740.0914090479455"/>
    <m/>
    <m/>
    <m/>
    <m/>
    <m/>
    <m/>
    <m/>
    <m/>
    <n v="38729.37999999999"/>
    <n v="14142.185636191789"/>
  </r>
  <r>
    <s v="Traing/Seminar"/>
    <x v="1"/>
    <n v="56637.686646776776"/>
    <n v="4719.8072205647313"/>
    <n v="4372.26"/>
    <n v="347.54722056473111"/>
    <n v="1535.25"/>
    <n v="3184.5572205647313"/>
    <n v="68.590000000000146"/>
    <n v="4651.2172205647312"/>
    <n v="-4500"/>
    <n v="9219.8072205647313"/>
    <m/>
    <m/>
    <m/>
    <m/>
    <m/>
    <m/>
    <m/>
    <m/>
    <n v="1476.1000000000004"/>
    <n v="17403.128882258927"/>
  </r>
  <r>
    <s v="Electricity"/>
    <x v="2"/>
    <n v="127064.53540716165"/>
    <n v="10588.711283930137"/>
    <n v="13326.4"/>
    <n v="-2737.6887160698625"/>
    <n v="13201.04"/>
    <n v="-2612.3287160698637"/>
    <n v="15737.94"/>
    <n v="-5149.2287160698634"/>
    <n v="14179.289999999999"/>
    <n v="-3590.5787160698619"/>
    <m/>
    <m/>
    <m/>
    <m/>
    <m/>
    <m/>
    <m/>
    <m/>
    <n v="56444.670000000006"/>
    <n v="-14089.824864279457"/>
  </r>
  <r>
    <s v="Gas"/>
    <x v="2"/>
    <n v="61666.755493175697"/>
    <n v="5138.8962910979744"/>
    <n v="6697.2500000000018"/>
    <n v="-1558.3537089020274"/>
    <n v="4800.5800000000008"/>
    <n v="338.31629109797359"/>
    <n v="6600.16"/>
    <n v="-1461.2637089020254"/>
    <n v="7548.9099999999989"/>
    <n v="-2410.0137089020245"/>
    <m/>
    <m/>
    <m/>
    <m/>
    <m/>
    <m/>
    <m/>
    <m/>
    <n v="25646.9"/>
    <n v="-5091.3148356081037"/>
  </r>
  <r>
    <s v="Tools"/>
    <x v="2"/>
    <n v="138213.11923622235"/>
    <n v="11517.759936351862"/>
    <n v="14795.109999999997"/>
    <n v="-3277.3500636481349"/>
    <n v="17763.139999999992"/>
    <n v="-6245.3800636481301"/>
    <n v="6714.840000000002"/>
    <n v="4802.9199363518601"/>
    <n v="4883.2700000000013"/>
    <n v="6634.4899363518607"/>
    <m/>
    <m/>
    <m/>
    <m/>
    <m/>
    <m/>
    <m/>
    <m/>
    <n v="44156.359999999993"/>
    <n v="1914.6797454074549"/>
  </r>
  <r>
    <s v="Consumables "/>
    <x v="2"/>
    <n v="358221.66049686546"/>
    <n v="29851.805041405456"/>
    <n v="34143.370000000003"/>
    <n v="-4291.5649585945466"/>
    <n v="36703.37999999999"/>
    <n v="-6851.5749585945341"/>
    <n v="32324.260000000028"/>
    <n v="-2472.4549585945715"/>
    <n v="30667.210000000014"/>
    <n v="-815.40495859455768"/>
    <m/>
    <m/>
    <m/>
    <m/>
    <m/>
    <m/>
    <m/>
    <m/>
    <n v="133838.22000000003"/>
    <n v="-14430.999834378206"/>
  </r>
  <r>
    <s v="Repair &amp; maintenance"/>
    <x v="2"/>
    <n v="102445.03263095336"/>
    <n v="8537.0860525794469"/>
    <n v="4013.5899999999997"/>
    <n v="4523.4960525794468"/>
    <n v="0"/>
    <n v="8537.0860525794469"/>
    <n v="0"/>
    <n v="8537.0860525794469"/>
    <n v="0"/>
    <n v="8537.0860525794469"/>
    <m/>
    <m/>
    <m/>
    <m/>
    <m/>
    <m/>
    <m/>
    <m/>
    <n v="4013.5899999999997"/>
    <n v="30134.754210317788"/>
  </r>
  <r>
    <s v="Subcont"/>
    <x v="3"/>
    <n v="235758.52457214927"/>
    <n v="19646.543714345771"/>
    <n v="27281.69999999999"/>
    <n v="-7635.1562856542187"/>
    <n v="37698.15"/>
    <n v="-18051.60628565423"/>
    <n v="25370.499999999996"/>
    <n v="-5723.9562856542252"/>
    <n v="37704.37999999999"/>
    <n v="-18057.836285654219"/>
    <m/>
    <m/>
    <m/>
    <m/>
    <m/>
    <m/>
    <m/>
    <m/>
    <n v="128054.72999999998"/>
    <n v="-49468.555142616897"/>
  </r>
  <r>
    <s v="Travel"/>
    <x v="4"/>
    <n v="29570.539667138459"/>
    <n v="2464.211638928205"/>
    <n v="1379.6299999999997"/>
    <n v="1084.5816389282054"/>
    <n v="1586.58"/>
    <n v="877.63163892820512"/>
    <n v="3147.59"/>
    <n v="-683.3783610717951"/>
    <n v="2574.84"/>
    <n v="-110.6283610717951"/>
    <m/>
    <m/>
    <m/>
    <m/>
    <m/>
    <m/>
    <m/>
    <m/>
    <n v="8688.64"/>
    <n v="1168.2065557128208"/>
  </r>
  <r>
    <s v="Offices"/>
    <x v="4"/>
    <n v="2062.7553016471138"/>
    <n v="171.89627513725949"/>
    <n v="142.04000000000002"/>
    <n v="29.856275137259473"/>
    <n v="503.98"/>
    <n v="-332.0837248627405"/>
    <n v="147.18"/>
    <n v="24.716275137259487"/>
    <n v="62.56"/>
    <n v="109.33627513725949"/>
    <m/>
    <m/>
    <m/>
    <m/>
    <m/>
    <m/>
    <m/>
    <m/>
    <n v="855.76"/>
    <n v="-168.17489945096202"/>
  </r>
  <r>
    <s v="Depreciations"/>
    <x v="5"/>
    <n v="398266.67259110813"/>
    <n v="33188.889382592344"/>
    <n v="30137.34"/>
    <n v="3051.549382592344"/>
    <n v="30137.32"/>
    <n v="3051.5693825923445"/>
    <n v="29969.3"/>
    <n v="3219.5893825923449"/>
    <n v="29732.48"/>
    <n v="3456.4093825923446"/>
    <m/>
    <m/>
    <m/>
    <m/>
    <m/>
    <m/>
    <m/>
    <m/>
    <n v="119976.44"/>
    <n v="12779.117530369374"/>
  </r>
  <r>
    <s v="Rental exp."/>
    <x v="6"/>
    <n v="133735.57637445946"/>
    <n v="11144.631364538289"/>
    <n v="0"/>
    <n v="11144.631364538289"/>
    <n v="17617.47"/>
    <n v="-6472.8386354617123"/>
    <n v="12472.65"/>
    <n v="-1328.0186354617108"/>
    <n v="8439.93"/>
    <n v="2704.7013645382885"/>
    <m/>
    <m/>
    <m/>
    <m/>
    <m/>
    <m/>
    <m/>
    <m/>
    <n v="38530.050000000003"/>
    <n v="6048.4754581531524"/>
  </r>
  <r>
    <s v="WCM"/>
    <x v="4"/>
    <n v="36138.274727110256"/>
    <n v="3011.5228939258545"/>
    <n v="0"/>
    <n v="3011.5228939258545"/>
    <n v="1511.8300000001182"/>
    <n v="1499.6928939257364"/>
    <n v="0"/>
    <n v="3011.5228939258545"/>
    <n v="0"/>
    <n v="3011.5228939258545"/>
    <m/>
    <m/>
    <m/>
    <m/>
    <m/>
    <m/>
    <m/>
    <m/>
    <n v="1511.8300000001182"/>
    <n v="10534.2615757033"/>
  </r>
  <r>
    <s v="Support Allocation"/>
    <x v="7"/>
    <n v="1508281.1109514143"/>
    <n v="125690.09257928452"/>
    <n v="111964.66"/>
    <n v="13725.432579284519"/>
    <n v="103294.48000000001"/>
    <n v="22395.612579284512"/>
    <n v="99112.3"/>
    <n v="26577.79257928452"/>
    <n v="58522.200000000004"/>
    <n v="67167.892579284526"/>
    <m/>
    <m/>
    <m/>
    <m/>
    <m/>
    <m/>
    <m/>
    <m/>
    <n v="372893.64"/>
    <n v="129866.730317138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81">
  <r>
    <s v="50001400"/>
    <s v="Assembling"/>
    <n v="-82"/>
    <s v="USD"/>
    <n v="4"/>
    <s v="HR"/>
    <s v="1390853"/>
    <s v="Bottom Cone reducer 254x150xT2"/>
    <s v=""/>
    <s v="MSTK"/>
    <s v=""/>
    <x v="0"/>
  </r>
  <r>
    <s v="50001400"/>
    <s v="Assembling"/>
    <n v="-30.75"/>
    <s v="USD"/>
    <n v="1.5"/>
    <s v="HR"/>
    <s v="1390851"/>
    <s v="Top Cone Reducer 300x150xT2"/>
    <s v=""/>
    <s v="MSTK"/>
    <s v=""/>
    <x v="0"/>
  </r>
  <r>
    <s v="50001400"/>
    <s v="Assembling"/>
    <n v="-61.5"/>
    <s v="USD"/>
    <n v="3"/>
    <s v="HR"/>
    <s v="1390851"/>
    <s v="Top Cone Reducer 300x150xT2"/>
    <s v=""/>
    <s v="MSTK"/>
    <s v=""/>
    <x v="0"/>
  </r>
  <r>
    <s v="50001400"/>
    <s v="Assembling"/>
    <n v="-61.5"/>
    <s v="USD"/>
    <n v="3"/>
    <s v="HR"/>
    <s v="1390851"/>
    <s v="Top Cone Reducer 300x150xT2"/>
    <s v=""/>
    <s v="MSTK"/>
    <s v=""/>
    <x v="0"/>
  </r>
  <r>
    <s v="50001400"/>
    <s v="Assembling"/>
    <n v="-41"/>
    <s v="USD"/>
    <n v="2"/>
    <s v="HR"/>
    <s v="1390422"/>
    <s v="Outer Shell OD1000x1376x5mm"/>
    <s v=""/>
    <s v="MSTK"/>
    <s v=""/>
    <x v="1"/>
  </r>
  <r>
    <s v="50001400"/>
    <s v="Assembling"/>
    <n v="-143.5"/>
    <s v="USD"/>
    <n v="7"/>
    <s v="HR"/>
    <s v="1390422"/>
    <s v="Outer Shell OD1000x1376x5mm"/>
    <s v=""/>
    <s v="MSTK"/>
    <s v=""/>
    <x v="1"/>
  </r>
  <r>
    <s v="50001400"/>
    <s v="Assembling"/>
    <n v="-82"/>
    <s v="USD"/>
    <n v="4"/>
    <s v="HR"/>
    <s v="1390422"/>
    <s v="Outer Shell OD1000x1376x5mm"/>
    <s v=""/>
    <s v="MSTK"/>
    <s v=""/>
    <x v="1"/>
  </r>
  <r>
    <s v="50001400"/>
    <s v="Assembling"/>
    <n v="-348.5"/>
    <s v="USD"/>
    <n v="17"/>
    <s v="HR"/>
    <s v="1386967"/>
    <s v="Head Torispherical ID2200xT16"/>
    <s v=""/>
    <s v="MSTK"/>
    <s v=""/>
    <x v="0"/>
  </r>
  <r>
    <s v="50001400"/>
    <s v="Assembling"/>
    <n v="-41"/>
    <s v="USD"/>
    <n v="2"/>
    <s v="HR"/>
    <s v="1386967"/>
    <s v="Head Torispherical ID2200xT16"/>
    <s v=""/>
    <s v="MSTK"/>
    <s v=""/>
    <x v="0"/>
  </r>
  <r>
    <s v="50001400"/>
    <s v="Assembling"/>
    <n v="-102.5"/>
    <s v="USD"/>
    <n v="5"/>
    <s v="HR"/>
    <s v="1386967"/>
    <s v="Head Torispherical ID2200xT16"/>
    <s v=""/>
    <s v="MSTK"/>
    <s v=""/>
    <x v="0"/>
  </r>
  <r>
    <s v="50001400"/>
    <s v="Assembling"/>
    <n v="-102.5"/>
    <s v="USD"/>
    <n v="5"/>
    <s v="HR"/>
    <s v="1386967"/>
    <s v="Head Torispherical ID2200xT16"/>
    <s v=""/>
    <s v="MSTK"/>
    <s v=""/>
    <x v="0"/>
  </r>
  <r>
    <s v="50001400"/>
    <s v="Assembling"/>
    <n v="-82"/>
    <s v="USD"/>
    <n v="4"/>
    <s v="HR"/>
    <s v="1386967"/>
    <s v="Head Torispherical ID2200xT16"/>
    <s v=""/>
    <s v="MSTK"/>
    <s v=""/>
    <x v="0"/>
  </r>
  <r>
    <s v="50001400"/>
    <s v="Assembling"/>
    <n v="-533"/>
    <s v="USD"/>
    <n v="26"/>
    <s v="HR"/>
    <s v="1386967"/>
    <s v="Head Torispherical ID2200xT16"/>
    <s v=""/>
    <s v="MSTK"/>
    <s v=""/>
    <x v="0"/>
  </r>
  <r>
    <s v="50001400"/>
    <s v="Assembling"/>
    <n v="-41"/>
    <s v="USD"/>
    <n v="2"/>
    <s v="HR"/>
    <s v="1389425"/>
    <s v="Manway Ring ID500x155x25-ASME (Forming)"/>
    <s v=""/>
    <s v="MSTK"/>
    <s v=""/>
    <x v="2"/>
  </r>
  <r>
    <s v="50001400"/>
    <s v="Assembling"/>
    <n v="-61.5"/>
    <s v="USD"/>
    <n v="3"/>
    <s v="HR"/>
    <s v="1389425"/>
    <s v="Manway Ring ID500x155x25-ASME (Forming)"/>
    <s v=""/>
    <s v="MSTK"/>
    <s v=""/>
    <x v="2"/>
  </r>
  <r>
    <s v="50001400"/>
    <s v="Assembling"/>
    <n v="-20.5"/>
    <s v="USD"/>
    <n v="1"/>
    <s v="HR"/>
    <s v="1389425"/>
    <s v="Manway Ring ID500x155x25-ASME (Forming)"/>
    <s v=""/>
    <s v="MSTK"/>
    <s v=""/>
    <x v="2"/>
  </r>
  <r>
    <s v="50001400"/>
    <s v="Assembling"/>
    <n v="-41"/>
    <s v="USD"/>
    <n v="2"/>
    <s v="HR"/>
    <s v="1389424"/>
    <s v="Manway Ring ID500x155x25-ASME (Forming)"/>
    <s v=""/>
    <s v="MSTK"/>
    <s v=""/>
    <x v="2"/>
  </r>
  <r>
    <s v="50001400"/>
    <s v="Assembling"/>
    <n v="-20.5"/>
    <s v="USD"/>
    <n v="1"/>
    <s v="HR"/>
    <s v="1389424"/>
    <s v="Manway Ring ID500x155x25-ASME (Forming)"/>
    <s v=""/>
    <s v="MSTK"/>
    <s v=""/>
    <x v="2"/>
  </r>
  <r>
    <s v="50001400"/>
    <s v="Assembling"/>
    <n v="-41"/>
    <s v="USD"/>
    <n v="2"/>
    <s v="HR"/>
    <s v="1389424"/>
    <s v="Manway Ring ID500x155x25-ASME (Forming)"/>
    <s v=""/>
    <s v="MSTK"/>
    <s v=""/>
    <x v="2"/>
  </r>
  <r>
    <s v="50001400"/>
    <s v="Assembling"/>
    <n v="-20.5"/>
    <s v="USD"/>
    <n v="1"/>
    <s v="HR"/>
    <s v="1389424"/>
    <s v="Manway Ring ID500x155x25-ASME (Forming)"/>
    <s v=""/>
    <s v="MSTK"/>
    <s v=""/>
    <x v="2"/>
  </r>
  <r>
    <s v="50001400"/>
    <s v="Assembling"/>
    <n v="-389.5"/>
    <s v="USD"/>
    <n v="19"/>
    <s v="HR"/>
    <s v="1391843"/>
    <s v="Washing Device DC DD 500"/>
    <s v=""/>
    <s v="MSTK"/>
    <s v=""/>
    <x v="0"/>
  </r>
  <r>
    <s v="50001400"/>
    <s v="Assembling"/>
    <n v="-287"/>
    <s v="USD"/>
    <n v="14"/>
    <s v="HR"/>
    <s v="1391843"/>
    <s v="Washing Device DC DD 500"/>
    <s v=""/>
    <s v="MSTK"/>
    <s v=""/>
    <x v="0"/>
  </r>
  <r>
    <s v="50001400"/>
    <s v="Assembling"/>
    <n v="-41"/>
    <s v="USD"/>
    <n v="2"/>
    <s v="HR"/>
    <s v="1389889"/>
    <s v="Overflow - D76"/>
    <s v=""/>
    <s v="MSTK"/>
    <s v=""/>
    <x v="0"/>
  </r>
  <r>
    <s v="50001400"/>
    <s v="Assembling"/>
    <n v="-20.5"/>
    <s v="USD"/>
    <n v="1"/>
    <s v="HR"/>
    <s v="1389889"/>
    <s v="Overflow - D76"/>
    <s v=""/>
    <s v="MSTK"/>
    <s v=""/>
    <x v="0"/>
  </r>
  <r>
    <s v="50001400"/>
    <s v="Assembling"/>
    <n v="-41"/>
    <s v="USD"/>
    <n v="2"/>
    <s v="HR"/>
    <s v="1389888"/>
    <s v="Side Non Foaming Inlet - D76"/>
    <s v=""/>
    <s v="MSTK"/>
    <s v=""/>
    <x v="0"/>
  </r>
  <r>
    <s v="50001400"/>
    <s v="Assembling"/>
    <n v="-123"/>
    <s v="USD"/>
    <n v="6"/>
    <s v="HR"/>
    <s v="1391943"/>
    <s v="Bottom Conical ID2150x15DegxT3"/>
    <s v=""/>
    <s v="MSTK"/>
    <s v=""/>
    <x v="1"/>
  </r>
  <r>
    <s v="50001400"/>
    <s v="Assembling"/>
    <n v="-266.5"/>
    <s v="USD"/>
    <n v="13"/>
    <s v="HR"/>
    <s v="1391943"/>
    <s v="Bottom Conical ID2150x15DegxT3"/>
    <s v=""/>
    <s v="MSTK"/>
    <s v=""/>
    <x v="1"/>
  </r>
  <r>
    <s v="50001400"/>
    <s v="Assembling"/>
    <n v="-30.75"/>
    <s v="USD"/>
    <n v="1.5"/>
    <s v="HR"/>
    <s v="1391943"/>
    <s v="Bottom Conical ID2150x15DegxT3"/>
    <s v=""/>
    <s v="MSTK"/>
    <s v=""/>
    <x v="1"/>
  </r>
  <r>
    <s v="50001400"/>
    <s v="Assembling"/>
    <n v="-102.5"/>
    <s v="USD"/>
    <n v="5"/>
    <s v="HR"/>
    <s v="1394848"/>
    <s v="Bottom Parts Process Tank"/>
    <s v="127595879"/>
    <s v="Project"/>
    <s v="PJ27595879I"/>
    <x v="3"/>
  </r>
  <r>
    <s v="50001400"/>
    <s v="Assembling"/>
    <n v="-153.75"/>
    <s v="USD"/>
    <n v="7.5"/>
    <s v="HR"/>
    <s v="1394848"/>
    <s v="Bottom Parts Process Tank"/>
    <s v="127595879"/>
    <s v="Project"/>
    <s v="PJ27595879I"/>
    <x v="3"/>
  </r>
  <r>
    <s v="50001400"/>
    <s v="Assembling"/>
    <n v="-41"/>
    <s v="USD"/>
    <n v="2"/>
    <s v="HR"/>
    <s v="1394397"/>
    <s v="Bottom Conical ID2150x15DegxT3"/>
    <s v=""/>
    <s v="MSTK"/>
    <s v=""/>
    <x v="1"/>
  </r>
  <r>
    <s v="50001400"/>
    <s v="Assembling"/>
    <n v="-41"/>
    <s v="USD"/>
    <n v="2"/>
    <s v="HR"/>
    <s v="1394397"/>
    <s v="Bottom Conical ID2150x15DegxT3"/>
    <s v=""/>
    <s v="MSTK"/>
    <s v=""/>
    <x v="1"/>
  </r>
  <r>
    <s v="50001400"/>
    <s v="Assembling"/>
    <n v="-20.5"/>
    <s v="USD"/>
    <n v="1"/>
    <s v="HR"/>
    <s v="1394397"/>
    <s v="Bottom Conical ID2150x15DegxT3"/>
    <s v=""/>
    <s v="MSTK"/>
    <s v=""/>
    <x v="1"/>
  </r>
  <r>
    <s v="50001400"/>
    <s v="Assembling"/>
    <n v="-51.25"/>
    <s v="USD"/>
    <n v="2.5"/>
    <s v="HR"/>
    <s v="1394397"/>
    <s v="Bottom Conical ID2150x15DegxT3"/>
    <s v=""/>
    <s v="MSTK"/>
    <s v=""/>
    <x v="1"/>
  </r>
  <r>
    <s v="50001400"/>
    <s v="Assembling"/>
    <n v="-20.5"/>
    <s v="USD"/>
    <n v="1"/>
    <s v="HR"/>
    <s v="1394397"/>
    <s v="Bottom Conical ID2150x15DegxT3"/>
    <s v=""/>
    <s v="MSTK"/>
    <s v=""/>
    <x v="1"/>
  </r>
  <r>
    <s v="50001400"/>
    <s v="Assembling"/>
    <n v="-82"/>
    <s v="USD"/>
    <n v="4"/>
    <s v="HR"/>
    <s v="1394397"/>
    <s v="Bottom Conical ID2150x15DegxT3"/>
    <s v=""/>
    <s v="MSTK"/>
    <s v=""/>
    <x v="1"/>
  </r>
  <r>
    <s v="50001400"/>
    <s v="Assembling"/>
    <n v="-71.75"/>
    <s v="USD"/>
    <n v="3.5"/>
    <s v="HR"/>
    <s v="1393624"/>
    <s v="Skirt Plate ID1456x239xt10"/>
    <s v=""/>
    <s v="MSTK"/>
    <s v=""/>
    <x v="1"/>
  </r>
  <r>
    <s v="50001400"/>
    <s v="Assembling"/>
    <n v="-102.5"/>
    <s v="USD"/>
    <n v="5"/>
    <s v="HR"/>
    <s v="1394463"/>
    <s v="Shell Inner OD1602x1200xT8"/>
    <s v=""/>
    <s v="MSTK"/>
    <s v=""/>
    <x v="0"/>
  </r>
  <r>
    <s v="50001400"/>
    <s v="Assembling"/>
    <n v="-41"/>
    <s v="USD"/>
    <n v="2"/>
    <s v="HR"/>
    <s v="1394463"/>
    <s v="Shell Inner OD1602x1200xT8"/>
    <s v=""/>
    <s v="MSTK"/>
    <s v=""/>
    <x v="0"/>
  </r>
  <r>
    <s v="50001400"/>
    <s v="Assembling"/>
    <n v="-123"/>
    <s v="USD"/>
    <n v="6"/>
    <s v="HR"/>
    <s v="1394463"/>
    <s v="Shell Inner OD1602x1200xT8"/>
    <s v=""/>
    <s v="MSTK"/>
    <s v=""/>
    <x v="0"/>
  </r>
  <r>
    <s v="50001400"/>
    <s v="Assembling"/>
    <n v="-430.5"/>
    <s v="USD"/>
    <n v="21"/>
    <s v="HR"/>
    <s v="1394463"/>
    <s v="Shell Inner OD1602x1200xT8"/>
    <s v=""/>
    <s v="MSTK"/>
    <s v=""/>
    <x v="0"/>
  </r>
  <r>
    <s v="50001400"/>
    <s v="Assembling"/>
    <n v="-41"/>
    <s v="USD"/>
    <n v="2"/>
    <s v="HR"/>
    <s v="1394185"/>
    <s v="Lower Shell OD801x504x8mm"/>
    <s v=""/>
    <s v="MSTK"/>
    <s v=""/>
    <x v="1"/>
  </r>
  <r>
    <s v="50001400"/>
    <s v="Assembling"/>
    <n v="-61.5"/>
    <s v="USD"/>
    <n v="3"/>
    <s v="HR"/>
    <s v="1394185"/>
    <s v="Lower Shell OD801x504x8mm"/>
    <s v=""/>
    <s v="MSTK"/>
    <s v=""/>
    <x v="1"/>
  </r>
  <r>
    <s v="50001400"/>
    <s v="Assembling"/>
    <n v="-266.5"/>
    <s v="USD"/>
    <n v="13"/>
    <s v="HR"/>
    <s v="1394185"/>
    <s v="Lower Shell OD801x504x8mm"/>
    <s v=""/>
    <s v="MSTK"/>
    <s v=""/>
    <x v="1"/>
  </r>
  <r>
    <s v="50001400"/>
    <s v="Assembling"/>
    <n v="-307.5"/>
    <s v="USD"/>
    <n v="15"/>
    <s v="HR"/>
    <s v="1394185"/>
    <s v="Lower Shell OD801x504x8mm"/>
    <s v=""/>
    <s v="MSTK"/>
    <s v=""/>
    <x v="1"/>
  </r>
  <r>
    <s v="50001400"/>
    <s v="Assembling"/>
    <n v="-20.5"/>
    <s v="USD"/>
    <n v="1"/>
    <s v="HR"/>
    <s v="1394070"/>
    <s v="Bottom Parts Process Tank"/>
    <s v="127595967"/>
    <s v="Project"/>
    <s v="PJ27595967I"/>
    <x v="3"/>
  </r>
  <r>
    <s v="50001400"/>
    <s v="Assembling"/>
    <n v="-82"/>
    <s v="USD"/>
    <n v="4"/>
    <s v="HR"/>
    <s v="1394070"/>
    <s v="Bottom Parts Process Tank"/>
    <s v="127595967"/>
    <s v="Project"/>
    <s v="PJ27595967I"/>
    <x v="3"/>
  </r>
  <r>
    <s v="50001400"/>
    <s v="Assembling"/>
    <n v="-184.5"/>
    <s v="USD"/>
    <n v="9"/>
    <s v="HR"/>
    <s v="1394070"/>
    <s v="Bottom Parts Process Tank"/>
    <s v="127595967"/>
    <s v="Project"/>
    <s v="PJ27595967I"/>
    <x v="3"/>
  </r>
  <r>
    <s v="50001400"/>
    <s v="Assembling"/>
    <n v="-389.5"/>
    <s v="USD"/>
    <n v="19"/>
    <s v="HR"/>
    <s v="1392291"/>
    <s v="Nozzle Conn. Conical T6-Ferrule DN76x100"/>
    <s v=""/>
    <s v="MSTK"/>
    <s v=""/>
    <x v="0"/>
  </r>
  <r>
    <s v="50001400"/>
    <s v="Assembling"/>
    <n v="-369"/>
    <s v="USD"/>
    <n v="18"/>
    <s v="HR"/>
    <s v="1392291"/>
    <s v="Nozzle Conn. Conical T6-Ferrule DN76x100"/>
    <s v=""/>
    <s v="MSTK"/>
    <s v=""/>
    <x v="0"/>
  </r>
  <r>
    <s v="50001400"/>
    <s v="Assembling"/>
    <n v="-102.5"/>
    <s v="USD"/>
    <n v="5"/>
    <s v="HR"/>
    <s v="1391709"/>
    <s v="Shell Inner ID1450x1485xt8"/>
    <s v=""/>
    <s v="MSTK"/>
    <s v=""/>
    <x v="0"/>
  </r>
  <r>
    <s v="50001400"/>
    <s v="Assembling"/>
    <n v="-492"/>
    <s v="USD"/>
    <n v="24"/>
    <s v="HR"/>
    <s v="1391709"/>
    <s v="Shell Inner ID1450x1485xt8"/>
    <s v=""/>
    <s v="MSTK"/>
    <s v=""/>
    <x v="0"/>
  </r>
  <r>
    <s v="50001400"/>
    <s v="Assembling"/>
    <n v="-41"/>
    <s v="USD"/>
    <n v="2"/>
    <s v="HR"/>
    <s v="1392158"/>
    <s v="Bottom Jacket Dimple OD1601x2mm"/>
    <s v=""/>
    <s v="MSTK"/>
    <s v=""/>
    <x v="1"/>
  </r>
  <r>
    <s v="50001400"/>
    <s v="Assembling"/>
    <n v="-164"/>
    <s v="USD"/>
    <n v="8"/>
    <s v="HR"/>
    <s v="1389872"/>
    <s v="Bottom Plate ID635x44xT6mm"/>
    <s v=""/>
    <s v="MSTK"/>
    <s v=""/>
    <x v="0"/>
  </r>
  <r>
    <s v="50001400"/>
    <s v="Assembling"/>
    <n v="-143.5"/>
    <s v="USD"/>
    <n v="7"/>
    <s v="HR"/>
    <s v="1389874"/>
    <s v="Closure OD745xID610x5mm"/>
    <s v=""/>
    <s v="MSTK"/>
    <s v=""/>
    <x v="1"/>
  </r>
  <r>
    <s v="50001400"/>
    <s v="Assembling"/>
    <n v="-41"/>
    <s v="USD"/>
    <n v="2"/>
    <s v="HR"/>
    <s v="1389667"/>
    <s v="Body Hopper 650x254xT2"/>
    <s v=""/>
    <s v="MSTK"/>
    <s v=""/>
    <x v="1"/>
  </r>
  <r>
    <s v="50001400"/>
    <s v="Assembling"/>
    <n v="-61.5"/>
    <s v="USD"/>
    <n v="3"/>
    <s v="HR"/>
    <s v="1389667"/>
    <s v="Body Hopper 650x254xT2"/>
    <s v=""/>
    <s v="MSTK"/>
    <s v=""/>
    <x v="1"/>
  </r>
  <r>
    <s v="50001400"/>
    <s v="Assembling"/>
    <n v="-246"/>
    <s v="USD"/>
    <n v="12"/>
    <s v="HR"/>
    <s v="1382594"/>
    <s v="Spool Premix 1 Vessel General C"/>
    <s v="126986595"/>
    <s v="Project"/>
    <s v="PJ26986595I"/>
    <x v="4"/>
  </r>
  <r>
    <s v="50001400"/>
    <s v="Assembling"/>
    <n v="-102.5"/>
    <s v="USD"/>
    <n v="5"/>
    <s v="HR"/>
    <s v="1382595"/>
    <s v="Spool Premix 2 Vessel General C"/>
    <s v="126986595"/>
    <s v="Project"/>
    <s v="PJ26986595I"/>
    <x v="4"/>
  </r>
  <r>
    <s v="50001400"/>
    <s v="Assembling"/>
    <n v="-82"/>
    <s v="USD"/>
    <n v="4"/>
    <s v="HR"/>
    <s v="1389592"/>
    <s v="Handle Pad 101x86xT3"/>
    <s v=""/>
    <s v="MSTK"/>
    <s v=""/>
    <x v="0"/>
  </r>
  <r>
    <s v="50001400"/>
    <s v="Assembling"/>
    <n v="-512.5"/>
    <s v="USD"/>
    <n v="25"/>
    <s v="HR"/>
    <s v="1391712"/>
    <s v="Premix 1 Vessel General C"/>
    <s v="126986595"/>
    <s v="Project"/>
    <s v="PJ26986595I"/>
    <x v="4"/>
  </r>
  <r>
    <s v="50001400"/>
    <s v="Assembling"/>
    <n v="-451"/>
    <s v="USD"/>
    <n v="22"/>
    <s v="HR"/>
    <s v="1391712"/>
    <s v="Premix 1 Vessel General C"/>
    <s v="126986595"/>
    <s v="Project"/>
    <s v="PJ26986595I"/>
    <x v="4"/>
  </r>
  <r>
    <s v="50001400"/>
    <s v="Assembling"/>
    <n v="-123"/>
    <s v="USD"/>
    <n v="6"/>
    <s v="HR"/>
    <s v="1391712"/>
    <s v="Premix 1 Vessel General C"/>
    <s v="126986595"/>
    <s v="Project"/>
    <s v="PJ26986595I"/>
    <x v="4"/>
  </r>
  <r>
    <s v="50001400"/>
    <s v="Assembling"/>
    <n v="-266.5"/>
    <s v="USD"/>
    <n v="13"/>
    <s v="HR"/>
    <s v="1391712"/>
    <s v="Premix 1 Vessel General C"/>
    <s v="126986595"/>
    <s v="Project"/>
    <s v="PJ26986595I"/>
    <x v="4"/>
  </r>
  <r>
    <s v="50001400"/>
    <s v="Assembling"/>
    <n v="-143.5"/>
    <s v="USD"/>
    <n v="7"/>
    <s v="HR"/>
    <s v="1392063"/>
    <s v="CIP Module General C"/>
    <s v="126986595"/>
    <s v="Project"/>
    <s v="PJ26986595I"/>
    <x v="4"/>
  </r>
  <r>
    <s v="50001400"/>
    <s v="Assembling"/>
    <n v="-164"/>
    <s v="USD"/>
    <n v="8"/>
    <s v="HR"/>
    <s v="1392063"/>
    <s v="CIP Module General C"/>
    <s v="126986595"/>
    <s v="Project"/>
    <s v="PJ26986595I"/>
    <x v="4"/>
  </r>
  <r>
    <s v="50001400"/>
    <s v="Assembling"/>
    <n v="-225.5"/>
    <s v="USD"/>
    <n v="11"/>
    <s v="HR"/>
    <s v="1392063"/>
    <s v="CIP Module General C"/>
    <s v="126986595"/>
    <s v="Project"/>
    <s v="PJ26986595I"/>
    <x v="4"/>
  </r>
  <r>
    <s v="50001400"/>
    <s v="Assembling"/>
    <n v="-307.5"/>
    <s v="USD"/>
    <n v="15"/>
    <s v="HR"/>
    <s v="1392064"/>
    <s v="Fluid Module General C"/>
    <s v="126986595"/>
    <s v="Project"/>
    <s v="PJ26986595I"/>
    <x v="4"/>
  </r>
  <r>
    <s v="50001400"/>
    <s v="Assembling"/>
    <n v="-102.5"/>
    <s v="USD"/>
    <n v="5"/>
    <s v="HR"/>
    <s v="1386842"/>
    <s v="Basic Tank CIP Tank (DT, DTI)"/>
    <s v="127407236"/>
    <s v="Project"/>
    <s v="PJ27407236I"/>
    <x v="3"/>
  </r>
  <r>
    <s v="50001400"/>
    <s v="Assembling"/>
    <n v="-256.25"/>
    <s v="USD"/>
    <n v="12.5"/>
    <s v="HR"/>
    <s v="1386842"/>
    <s v="Basic Tank CIP Tank (DT, DTI)"/>
    <s v="127407236"/>
    <s v="Project"/>
    <s v="PJ27407236I"/>
    <x v="3"/>
  </r>
  <r>
    <s v="50001400"/>
    <s v="Assembling"/>
    <n v="-112.75"/>
    <s v="USD"/>
    <n v="5.5"/>
    <s v="HR"/>
    <s v="1394215"/>
    <s v="Basic Tank CIP Tank (DT, DTI)"/>
    <s v="127407419"/>
    <s v="Project"/>
    <s v="PJ27407419I"/>
    <x v="3"/>
  </r>
  <r>
    <s v="50001400"/>
    <s v="Assembling"/>
    <n v="-153.75"/>
    <s v="USD"/>
    <n v="7.5"/>
    <s v="HR"/>
    <s v="1394438"/>
    <s v="Basic Tank Process Tank"/>
    <s v="127407932"/>
    <s v="Project"/>
    <s v="PJ27407932I"/>
    <x v="3"/>
  </r>
  <r>
    <s v="50001400"/>
    <s v="Assembling"/>
    <n v="-123"/>
    <s v="USD"/>
    <n v="6"/>
    <s v="HR"/>
    <s v="1394439"/>
    <s v="Basic Tank Process Tank"/>
    <s v="127407951"/>
    <s v="Project"/>
    <s v="PJ27407951I"/>
    <x v="3"/>
  </r>
  <r>
    <s v="50001400"/>
    <s v="Assembling"/>
    <n v="-41"/>
    <s v="USD"/>
    <n v="2"/>
    <s v="HR"/>
    <s v="1387783"/>
    <s v="Dimple Jacket Shell OD2173xH1200"/>
    <s v=""/>
    <s v="MSTK"/>
    <s v=""/>
    <x v="5"/>
  </r>
  <r>
    <s v="50001400"/>
    <s v="Assembling"/>
    <n v="-123"/>
    <s v="USD"/>
    <n v="6"/>
    <s v="HR"/>
    <s v="1387784"/>
    <s v="Dimple Jacket Shell OD2173xH1200"/>
    <s v=""/>
    <s v="MSTK"/>
    <s v=""/>
    <x v="5"/>
  </r>
  <r>
    <s v="50001400"/>
    <s v="Assembling"/>
    <n v="-41"/>
    <s v="USD"/>
    <n v="2"/>
    <s v="HR"/>
    <s v="1387784"/>
    <s v="Dimple Jacket Shell OD2173xH1200"/>
    <s v=""/>
    <s v="MSTK"/>
    <s v=""/>
    <x v="5"/>
  </r>
  <r>
    <s v="50001400"/>
    <s v="Assembling"/>
    <n v="-123"/>
    <s v="USD"/>
    <n v="6"/>
    <s v="HR"/>
    <s v="1387785"/>
    <s v="Dimple Jacket Shell OD2173xH1200"/>
    <s v=""/>
    <s v="MSTK"/>
    <s v=""/>
    <x v="5"/>
  </r>
  <r>
    <s v="50001400"/>
    <s v="Assembling"/>
    <n v="-123"/>
    <s v="USD"/>
    <n v="6"/>
    <s v="HR"/>
    <s v="1387785"/>
    <s v="Dimple Jacket Shell OD2173xH1200"/>
    <s v=""/>
    <s v="MSTK"/>
    <s v=""/>
    <x v="5"/>
  </r>
  <r>
    <s v="50001400"/>
    <s v="Assembling"/>
    <n v="-41"/>
    <s v="USD"/>
    <n v="2"/>
    <s v="HR"/>
    <s v="1387785"/>
    <s v="Dimple Jacket Shell OD2173xH1200"/>
    <s v=""/>
    <s v="MSTK"/>
    <s v=""/>
    <x v="5"/>
  </r>
  <r>
    <s v="50001400"/>
    <s v="Assembling"/>
    <n v="-41"/>
    <s v="USD"/>
    <n v="2"/>
    <s v="HR"/>
    <s v="1387786"/>
    <s v="Dimple Jacket Shell OD2173xH1200"/>
    <s v=""/>
    <s v="MSTK"/>
    <s v=""/>
    <x v="5"/>
  </r>
  <r>
    <s v="50001400"/>
    <s v="Assembling"/>
    <n v="-123"/>
    <s v="USD"/>
    <n v="6"/>
    <s v="HR"/>
    <s v="1387787"/>
    <s v="Dimple Jacket Shell OD2173xH1200"/>
    <s v=""/>
    <s v="MSTK"/>
    <s v=""/>
    <x v="5"/>
  </r>
  <r>
    <s v="50001400"/>
    <s v="Assembling"/>
    <n v="-123"/>
    <s v="USD"/>
    <n v="6"/>
    <s v="HR"/>
    <s v="1387787"/>
    <s v="Dimple Jacket Shell OD2173xH1200"/>
    <s v=""/>
    <s v="MSTK"/>
    <s v=""/>
    <x v="5"/>
  </r>
  <r>
    <s v="50001400"/>
    <s v="Assembling"/>
    <n v="-41"/>
    <s v="USD"/>
    <n v="2"/>
    <s v="HR"/>
    <s v="1387787"/>
    <s v="Dimple Jacket Shell OD2173xH1200"/>
    <s v=""/>
    <s v="MSTK"/>
    <s v=""/>
    <x v="5"/>
  </r>
  <r>
    <s v="50001400"/>
    <s v="Assembling"/>
    <n v="-123"/>
    <s v="USD"/>
    <n v="6"/>
    <s v="HR"/>
    <s v="1387788"/>
    <s v="Dimple Jacket Shell OD2173xH1200"/>
    <s v=""/>
    <s v="MSTK"/>
    <s v=""/>
    <x v="5"/>
  </r>
  <r>
    <s v="50001400"/>
    <s v="Assembling"/>
    <n v="-123"/>
    <s v="USD"/>
    <n v="6"/>
    <s v="HR"/>
    <s v="1387788"/>
    <s v="Dimple Jacket Shell OD2173xH1200"/>
    <s v=""/>
    <s v="MSTK"/>
    <s v=""/>
    <x v="5"/>
  </r>
  <r>
    <s v="50001400"/>
    <s v="Assembling"/>
    <n v="-41"/>
    <s v="USD"/>
    <n v="2"/>
    <s v="HR"/>
    <s v="1387788"/>
    <s v="Dimple Jacket Shell OD2173xH1200"/>
    <s v=""/>
    <s v="MSTK"/>
    <s v=""/>
    <x v="5"/>
  </r>
  <r>
    <s v="50001400"/>
    <s v="Assembling"/>
    <n v="-123"/>
    <s v="USD"/>
    <n v="6"/>
    <s v="HR"/>
    <s v="1387789"/>
    <s v="Dimple Jacket Shell OD2173xH1200"/>
    <s v=""/>
    <s v="MSTK"/>
    <s v=""/>
    <x v="5"/>
  </r>
  <r>
    <s v="50001400"/>
    <s v="Assembling"/>
    <n v="-123"/>
    <s v="USD"/>
    <n v="6"/>
    <s v="HR"/>
    <s v="1387789"/>
    <s v="Dimple Jacket Shell OD2173xH1200"/>
    <s v=""/>
    <s v="MSTK"/>
    <s v=""/>
    <x v="5"/>
  </r>
  <r>
    <s v="50001400"/>
    <s v="Assembling"/>
    <n v="-41"/>
    <s v="USD"/>
    <n v="2"/>
    <s v="HR"/>
    <s v="1387789"/>
    <s v="Dimple Jacket Shell OD2173xH1200"/>
    <s v=""/>
    <s v="MSTK"/>
    <s v=""/>
    <x v="5"/>
  </r>
  <r>
    <s v="50001400"/>
    <s v="Assembling"/>
    <n v="-123"/>
    <s v="USD"/>
    <n v="6"/>
    <s v="HR"/>
    <s v="1387790"/>
    <s v="Dimple Jacket Shell OD2173xH1200"/>
    <s v=""/>
    <s v="MSTK"/>
    <s v=""/>
    <x v="5"/>
  </r>
  <r>
    <s v="50001400"/>
    <s v="Assembling"/>
    <n v="-123"/>
    <s v="USD"/>
    <n v="6"/>
    <s v="HR"/>
    <s v="1387790"/>
    <s v="Dimple Jacket Shell OD2173xH1200"/>
    <s v=""/>
    <s v="MSTK"/>
    <s v=""/>
    <x v="5"/>
  </r>
  <r>
    <s v="50001400"/>
    <s v="Assembling"/>
    <n v="-41"/>
    <s v="USD"/>
    <n v="2"/>
    <s v="HR"/>
    <s v="1387790"/>
    <s v="Dimple Jacket Shell OD2173xH1200"/>
    <s v=""/>
    <s v="MSTK"/>
    <s v=""/>
    <x v="5"/>
  </r>
  <r>
    <s v="50001400"/>
    <s v="Assembling"/>
    <n v="-471.5"/>
    <s v="USD"/>
    <n v="23"/>
    <s v="H"/>
    <s v="6254418 1070"/>
    <s v="Activity 7"/>
    <s v="Work at site"/>
    <s v="Project"/>
    <m/>
    <x v="6"/>
  </r>
  <r>
    <s v="50001400"/>
    <s v="Assembling"/>
    <n v="-471.5"/>
    <s v="USD"/>
    <n v="23"/>
    <s v="H"/>
    <s v="6254418 1070"/>
    <s v="Activity 7"/>
    <s v="Work at site"/>
    <s v="Project"/>
    <m/>
    <x v="6"/>
  </r>
  <r>
    <s v="50001400"/>
    <s v="Assembling"/>
    <n v="-471.5"/>
    <s v="USD"/>
    <n v="23"/>
    <s v="H"/>
    <s v="6254418 1070"/>
    <s v="Activity 7"/>
    <s v="Work at site"/>
    <s v="Project"/>
    <m/>
    <x v="6"/>
  </r>
  <r>
    <s v="50001400"/>
    <s v="Assembling"/>
    <n v="-471.5"/>
    <s v="USD"/>
    <n v="23"/>
    <s v="H"/>
    <s v="6254418 1070"/>
    <s v="Activity 7"/>
    <s v="Work at site"/>
    <s v="Project"/>
    <m/>
    <x v="6"/>
  </r>
  <r>
    <s v="50001400"/>
    <s v="Assembling"/>
    <n v="-471.5"/>
    <s v="USD"/>
    <n v="23"/>
    <s v="H"/>
    <s v="6254418 1070"/>
    <s v="Activity 7"/>
    <s v="Work at site"/>
    <s v="Project"/>
    <m/>
    <x v="6"/>
  </r>
  <r>
    <s v="50001400"/>
    <s v="Assembling"/>
    <n v="-492"/>
    <s v="USD"/>
    <n v="24"/>
    <s v="H"/>
    <s v="6254418 1070"/>
    <s v="Activity 7"/>
    <s v="Work at site"/>
    <s v="Project"/>
    <m/>
    <x v="6"/>
  </r>
  <r>
    <s v="50001400"/>
    <s v="Assembling"/>
    <n v="-492"/>
    <s v="USD"/>
    <n v="24"/>
    <s v="H"/>
    <s v="6254418 1070"/>
    <s v="Activity 7"/>
    <s v="Work at site"/>
    <s v="Project"/>
    <m/>
    <x v="6"/>
  </r>
  <r>
    <s v="50001400"/>
    <s v="Assembling"/>
    <n v="-471.5"/>
    <s v="USD"/>
    <n v="23"/>
    <s v="H"/>
    <s v="6254418 1070"/>
    <s v="Activity 7"/>
    <s v="Work at site"/>
    <s v="Project"/>
    <m/>
    <x v="6"/>
  </r>
  <r>
    <s v="50001400"/>
    <s v="Assembling"/>
    <n v="-471.5"/>
    <s v="USD"/>
    <n v="23"/>
    <s v="H"/>
    <s v="6254418 1070"/>
    <s v="Activity 7"/>
    <s v="Work at site"/>
    <s v="Project"/>
    <m/>
    <x v="6"/>
  </r>
  <r>
    <s v="50001400"/>
    <s v="Assembling"/>
    <n v="-471.5"/>
    <s v="USD"/>
    <n v="23"/>
    <s v="H"/>
    <s v="6254418 1070"/>
    <s v="Activity 7"/>
    <s v="Work at site"/>
    <s v="Project"/>
    <m/>
    <x v="6"/>
  </r>
  <r>
    <s v="50001400"/>
    <s v="Assembling"/>
    <n v="-471.5"/>
    <s v="USD"/>
    <n v="23"/>
    <s v="H"/>
    <s v="6254418 1070"/>
    <s v="Activity 7"/>
    <s v="Work at site"/>
    <s v="Project"/>
    <m/>
    <x v="6"/>
  </r>
  <r>
    <s v="50001400"/>
    <s v="Assembling"/>
    <n v="-471.5"/>
    <s v="USD"/>
    <n v="23"/>
    <s v="H"/>
    <s v="6254418 1070"/>
    <s v="Activity 7"/>
    <s v="Work at site"/>
    <s v="Project"/>
    <m/>
    <x v="6"/>
  </r>
  <r>
    <s v="50001400"/>
    <s v="Assembling"/>
    <n v="-492"/>
    <s v="USD"/>
    <n v="24"/>
    <s v="H"/>
    <s v="6254418 1070"/>
    <s v="Activity 7"/>
    <s v="Work at site"/>
    <s v="Project"/>
    <m/>
    <x v="6"/>
  </r>
  <r>
    <s v="50001400"/>
    <s v="Assembling"/>
    <n v="-492"/>
    <s v="USD"/>
    <n v="24"/>
    <s v="H"/>
    <s v="6254418 1070"/>
    <s v="Activity 7"/>
    <s v="Work at site"/>
    <s v="Project"/>
    <m/>
    <x v="6"/>
  </r>
  <r>
    <s v="50001400"/>
    <s v="Assembling"/>
    <n v="-61.5"/>
    <s v="USD"/>
    <n v="3"/>
    <s v="HR"/>
    <s v="1389423"/>
    <s v="Manway Ring ID500x155x25-ASME (Forming)"/>
    <s v=""/>
    <s v="MSTK"/>
    <s v=""/>
    <x v="2"/>
  </r>
  <r>
    <s v="50001400"/>
    <s v="Assembling"/>
    <n v="-41"/>
    <s v="USD"/>
    <n v="2"/>
    <s v="HR"/>
    <s v="1389423"/>
    <s v="Manway Ring ID500x155x25-ASME (Forming)"/>
    <s v=""/>
    <s v="MSTK"/>
    <s v=""/>
    <x v="2"/>
  </r>
  <r>
    <s v="50001400"/>
    <s v="Assembling"/>
    <n v="-20.5"/>
    <s v="USD"/>
    <n v="1"/>
    <s v="HR"/>
    <s v="1389423"/>
    <s v="Manway Ring ID500x155x25-ASME (Forming)"/>
    <s v=""/>
    <s v="MSTK"/>
    <s v=""/>
    <x v="2"/>
  </r>
  <r>
    <s v="50001400"/>
    <s v="Assembling"/>
    <n v="-71.75"/>
    <s v="USD"/>
    <n v="3.5"/>
    <s v="HR"/>
    <s v="1389423"/>
    <s v="Manway Ring ID500x155x25-ASME (Forming)"/>
    <s v=""/>
    <s v="MSTK"/>
    <s v=""/>
    <x v="2"/>
  </r>
  <r>
    <s v="50001400"/>
    <s v="Assembling"/>
    <n v="-41"/>
    <s v="USD"/>
    <n v="2"/>
    <s v="HR"/>
    <s v="1389423"/>
    <s v="Manway Ring ID500x155x25-ASME (Forming)"/>
    <s v=""/>
    <s v="MSTK"/>
    <s v=""/>
    <x v="2"/>
  </r>
  <r>
    <s v="50001400"/>
    <s v="Assembling"/>
    <n v="-471.5"/>
    <s v="USD"/>
    <n v="23"/>
    <s v="H"/>
    <s v="6254418 1070"/>
    <s v="Activity 7"/>
    <s v="Work at site"/>
    <s v="Project"/>
    <m/>
    <x v="6"/>
  </r>
  <r>
    <s v="50001400"/>
    <s v="Assembling"/>
    <n v="-471.5"/>
    <s v="USD"/>
    <n v="23"/>
    <s v="H"/>
    <s v="6254418 1070"/>
    <s v="Activity 7"/>
    <s v="Work at site"/>
    <s v="Project"/>
    <m/>
    <x v="6"/>
  </r>
  <r>
    <s v="50001400"/>
    <s v="Assembling"/>
    <n v="-287"/>
    <s v="USD"/>
    <n v="14"/>
    <s v="H"/>
    <s v="6254418 1070"/>
    <s v="Activity 7"/>
    <s v="Work at site"/>
    <s v="Project"/>
    <m/>
    <x v="6"/>
  </r>
  <r>
    <s v="50001400"/>
    <s v="Assembling"/>
    <n v="-82"/>
    <s v="USD"/>
    <n v="4"/>
    <s v="HR"/>
    <s v="1392806"/>
    <s v="Lifting Lug Dished dia.2000xPCD1450"/>
    <s v=""/>
    <s v="MSTK"/>
    <s v=""/>
    <x v="5"/>
  </r>
  <r>
    <s v="50001400"/>
    <s v="Assembling"/>
    <n v="-20.5"/>
    <s v="USD"/>
    <n v="1"/>
    <s v="HR"/>
    <s v="1392807"/>
    <s v="Reducer Conical DN150x178xT6-EN"/>
    <s v=""/>
    <s v="MSTK"/>
    <s v=""/>
    <x v="7"/>
  </r>
  <r>
    <s v="50001400"/>
    <s v="Assembling"/>
    <n v="-41"/>
    <s v="USD"/>
    <n v="2"/>
    <s v="HR"/>
    <s v="1392807"/>
    <s v="Reducer Conical DN150x178xT6-EN"/>
    <s v=""/>
    <s v="MSTK"/>
    <s v=""/>
    <x v="7"/>
  </r>
  <r>
    <s v="50001400"/>
    <s v="Assembling"/>
    <n v="-20.5"/>
    <s v="USD"/>
    <n v="1"/>
    <s v="HR"/>
    <s v="1391229"/>
    <s v="Lifting Lug 110x90x20mm"/>
    <s v=""/>
    <s v="MSTK"/>
    <s v=""/>
    <x v="8"/>
  </r>
  <r>
    <s v="50001400"/>
    <s v="Assembling"/>
    <n v="-10.25"/>
    <s v="USD"/>
    <n v="0.5"/>
    <s v="HR"/>
    <s v="1390022"/>
    <s v="Support Ring OD502x20x6mm"/>
    <s v=""/>
    <s v="MSTK"/>
    <s v=""/>
    <x v="1"/>
  </r>
  <r>
    <s v="50001400"/>
    <s v="Assembling"/>
    <n v="-10.25"/>
    <s v="USD"/>
    <n v="0.5"/>
    <s v="HR"/>
    <s v="1390022"/>
    <s v="Support Ring OD502x20x6mm"/>
    <s v=""/>
    <s v="MSTK"/>
    <s v=""/>
    <x v="1"/>
  </r>
  <r>
    <s v="50001400"/>
    <s v="Assembling"/>
    <n v="-10.25"/>
    <s v="USD"/>
    <n v="0.5"/>
    <s v="HR"/>
    <s v="1390022"/>
    <s v="Support Ring OD502x20x6mm"/>
    <s v=""/>
    <s v="MSTK"/>
    <s v=""/>
    <x v="1"/>
  </r>
  <r>
    <s v="50001400"/>
    <s v="Assembling"/>
    <n v="-10.25"/>
    <s v="USD"/>
    <n v="0.5"/>
    <s v="HR"/>
    <s v="1390022"/>
    <s v="Support Ring OD502x20x6mm"/>
    <s v=""/>
    <s v="MSTK"/>
    <s v=""/>
    <x v="1"/>
  </r>
  <r>
    <s v="50001400"/>
    <s v="Assembling"/>
    <n v="-41"/>
    <s v="USD"/>
    <n v="2"/>
    <s v="HR"/>
    <s v="1390020"/>
    <s v="Colling Jacket Cone C-12"/>
    <s v=""/>
    <s v="MSTK"/>
    <s v=""/>
    <x v="1"/>
  </r>
  <r>
    <s v="50001400"/>
    <s v="Assembling"/>
    <n v="-10.25"/>
    <s v="USD"/>
    <n v="0.5"/>
    <s v="HR"/>
    <s v="1390024"/>
    <s v="Cover Plate C-12"/>
    <s v=""/>
    <s v="MSTK"/>
    <s v=""/>
    <x v="1"/>
  </r>
  <r>
    <s v="50001400"/>
    <s v="Assembling"/>
    <n v="-20.5"/>
    <s v="USD"/>
    <n v="1"/>
    <s v="HR"/>
    <s v="1391225"/>
    <s v="Shell Product Inlet-1 C-12"/>
    <s v=""/>
    <s v="MSTK"/>
    <s v=""/>
    <x v="1"/>
  </r>
  <r>
    <s v="50001400"/>
    <s v="Assembling"/>
    <n v="-82"/>
    <s v="USD"/>
    <n v="4"/>
    <s v="HR"/>
    <s v="1390626"/>
    <s v="Bottom Parts Process Tank"/>
    <s v="127407517"/>
    <s v="Project"/>
    <s v="PJ27407517I"/>
    <x v="3"/>
  </r>
  <r>
    <s v="50001400"/>
    <s v="Assembling"/>
    <n v="-61.5"/>
    <s v="USD"/>
    <n v="3"/>
    <s v="HR"/>
    <s v="1390626"/>
    <s v="Bottom Parts Process Tank"/>
    <s v="127407517"/>
    <s v="Project"/>
    <s v="PJ27407517I"/>
    <x v="3"/>
  </r>
  <r>
    <s v="50001400"/>
    <s v="Assembling"/>
    <n v="-20.5"/>
    <s v="USD"/>
    <n v="1"/>
    <s v="HR"/>
    <s v="1391238"/>
    <s v="Lower Flange and Bottom C-8"/>
    <s v=""/>
    <s v="MSTK"/>
    <s v=""/>
    <x v="9"/>
  </r>
  <r>
    <s v="50001400"/>
    <s v="Assembling"/>
    <n v="-102.5"/>
    <s v="USD"/>
    <n v="5"/>
    <s v="HR"/>
    <s v="1391238"/>
    <s v="Lower Flange and Bottom C-8"/>
    <s v=""/>
    <s v="MSTK"/>
    <s v=""/>
    <x v="9"/>
  </r>
  <r>
    <s v="50001400"/>
    <s v="Assembling"/>
    <n v="-41"/>
    <s v="USD"/>
    <n v="2"/>
    <s v="HR"/>
    <s v="1392302"/>
    <s v="Top Assembly TA 7T Hunhseal"/>
    <s v=""/>
    <s v="MSTK"/>
    <s v=""/>
    <x v="0"/>
  </r>
  <r>
    <s v="50001400"/>
    <s v="Assembling"/>
    <n v="-102.5"/>
    <s v="USD"/>
    <n v="5"/>
    <s v="HR"/>
    <s v="1392302"/>
    <s v="Top Assembly TA 7T Hunhseal"/>
    <s v=""/>
    <s v="MSTK"/>
    <s v=""/>
    <x v="0"/>
  </r>
  <r>
    <s v="50001400"/>
    <s v="Assembling"/>
    <n v="-266.5"/>
    <s v="USD"/>
    <n v="13"/>
    <s v="HR"/>
    <s v="1392302"/>
    <s v="Top Assembly TA 7T Hunhseal"/>
    <s v=""/>
    <s v="MSTK"/>
    <s v=""/>
    <x v="0"/>
  </r>
  <r>
    <s v="50001400"/>
    <s v="Assembling"/>
    <n v="-102.5"/>
    <s v="USD"/>
    <n v="5"/>
    <s v="HR"/>
    <s v="1392302"/>
    <s v="Top Assembly TA 7T Hunhseal"/>
    <s v=""/>
    <s v="MSTK"/>
    <s v=""/>
    <x v="0"/>
  </r>
  <r>
    <s v="50001400"/>
    <s v="Assembling"/>
    <n v="-20.5"/>
    <s v="USD"/>
    <n v="1"/>
    <s v="HR"/>
    <s v="1390319"/>
    <s v="Plate Inlet 2 160x130x5mm"/>
    <s v=""/>
    <s v="MSTK"/>
    <s v=""/>
    <x v="7"/>
  </r>
  <r>
    <s v="50001400"/>
    <s v="Assembling"/>
    <n v="-20.5"/>
    <s v="USD"/>
    <n v="1"/>
    <s v="HR"/>
    <s v="1393358"/>
    <s v="Connection for High Level Switch DN38.1"/>
    <s v=""/>
    <s v="MSTK"/>
    <s v=""/>
    <x v="0"/>
  </r>
  <r>
    <s v="50001400"/>
    <s v="Assembling"/>
    <n v="-20.5"/>
    <s v="USD"/>
    <n v="1"/>
    <s v="HR"/>
    <s v="1393358"/>
    <s v="Connection for High Level Switch DN38.1"/>
    <s v=""/>
    <s v="MSTK"/>
    <s v=""/>
    <x v="0"/>
  </r>
  <r>
    <s v="50001400"/>
    <s v="Assembling"/>
    <n v="-41"/>
    <s v="USD"/>
    <n v="2"/>
    <s v="HR"/>
    <s v="1390420"/>
    <s v="Upper Ring Tangential Inlet C-12"/>
    <s v=""/>
    <s v="MSTK"/>
    <s v=""/>
    <x v="1"/>
  </r>
  <r>
    <s v="50001400"/>
    <s v="Assembling"/>
    <n v="-20.5"/>
    <s v="USD"/>
    <n v="1"/>
    <s v="HR"/>
    <s v="1390420"/>
    <s v="Upper Ring Tangential Inlet C-12"/>
    <s v=""/>
    <s v="MSTK"/>
    <s v=""/>
    <x v="1"/>
  </r>
  <r>
    <s v="50001400"/>
    <s v="Assembling"/>
    <n v="-61.5"/>
    <s v="USD"/>
    <n v="3"/>
    <s v="HR"/>
    <s v="1390317"/>
    <s v="Support for Condenser F-12"/>
    <s v=""/>
    <s v="MSTK"/>
    <s v=""/>
    <x v="1"/>
  </r>
  <r>
    <s v="50001400"/>
    <s v="Assembling"/>
    <n v="-20.5"/>
    <s v="USD"/>
    <n v="1"/>
    <s v="HR"/>
    <s v="1395636"/>
    <s v="Cooling Jacket Product Tank"/>
    <s v=""/>
    <s v="MSTK"/>
    <s v=""/>
    <x v="0"/>
  </r>
  <r>
    <s v="50001400"/>
    <s v="Assembling"/>
    <n v="-41"/>
    <s v="USD"/>
    <n v="2"/>
    <s v="HR"/>
    <s v="1395636"/>
    <s v="Cooling Jacket Product Tank"/>
    <s v=""/>
    <s v="MSTK"/>
    <s v=""/>
    <x v="0"/>
  </r>
  <r>
    <s v="50001400"/>
    <s v="Assembling"/>
    <n v="-266.5"/>
    <s v="USD"/>
    <n v="13"/>
    <s v="HR"/>
    <s v="1395636"/>
    <s v="Cooling Jacket Product Tank"/>
    <s v=""/>
    <s v="MSTK"/>
    <s v=""/>
    <x v="0"/>
  </r>
  <r>
    <s v="50001400"/>
    <s v="Assembling"/>
    <n v="-225.5"/>
    <s v="USD"/>
    <n v="11"/>
    <s v="HR"/>
    <s v="1395636"/>
    <s v="Cooling Jacket Product Tank"/>
    <s v=""/>
    <s v="MSTK"/>
    <s v=""/>
    <x v="0"/>
  </r>
  <r>
    <s v="50001400"/>
    <s v="Assembling"/>
    <n v="-41"/>
    <s v="USD"/>
    <n v="2"/>
    <s v="HR"/>
    <s v="1395635"/>
    <s v="Basic Vessel Inner Com. Product Tank 50L"/>
    <s v=""/>
    <s v="MSTK"/>
    <s v=""/>
    <x v="9"/>
  </r>
  <r>
    <s v="50001400"/>
    <s v="Assembling"/>
    <n v="-287"/>
    <s v="USD"/>
    <n v="14"/>
    <s v="HR"/>
    <s v="1395635"/>
    <s v="Basic Vessel Inner Com. Product Tank 50L"/>
    <s v=""/>
    <s v="MSTK"/>
    <s v=""/>
    <x v="9"/>
  </r>
  <r>
    <s v="50001400"/>
    <s v="Assembling"/>
    <n v="-307.5"/>
    <s v="USD"/>
    <n v="15"/>
    <s v="HR"/>
    <s v="1395635"/>
    <s v="Basic Vessel Inner Com. Product Tank 50L"/>
    <s v=""/>
    <s v="MSTK"/>
    <s v=""/>
    <x v="9"/>
  </r>
  <r>
    <s v="50001400"/>
    <s v="Assembling"/>
    <n v="-328"/>
    <s v="USD"/>
    <n v="16"/>
    <s v="HR"/>
    <s v="1395635"/>
    <s v="Basic Vessel Inner Com. Product Tank 50L"/>
    <s v=""/>
    <s v="MSTK"/>
    <s v=""/>
    <x v="9"/>
  </r>
  <r>
    <s v="50001400"/>
    <s v="Assembling"/>
    <n v="-164"/>
    <s v="USD"/>
    <n v="8"/>
    <s v="HR"/>
    <s v="1391236"/>
    <s v="Lower Flange and Bottom C-12"/>
    <s v=""/>
    <s v="MSTK"/>
    <s v=""/>
    <x v="8"/>
  </r>
  <r>
    <s v="50001400"/>
    <s v="Assembling"/>
    <n v="-82"/>
    <s v="USD"/>
    <n v="4"/>
    <s v="HR"/>
    <s v="1394577"/>
    <s v="Pipe Adapter dia.2&quot; Sch80S L=500"/>
    <s v=""/>
    <s v="MSTK"/>
    <s v=""/>
    <x v="8"/>
  </r>
  <r>
    <s v="50001400"/>
    <s v="Assembling"/>
    <n v="-41"/>
    <s v="USD"/>
    <n v="2"/>
    <s v="HR"/>
    <s v="1394578"/>
    <s v="Pipe D2&quot; Sch40sx130"/>
    <s v=""/>
    <s v="MSTK"/>
    <s v=""/>
    <x v="8"/>
  </r>
  <r>
    <s v="50001400"/>
    <s v="Assembling"/>
    <n v="-20.5"/>
    <s v="USD"/>
    <n v="1"/>
    <s v="HR"/>
    <s v="1389888"/>
    <s v="Side Non Foaming Inlet - D76"/>
    <s v=""/>
    <s v="MSTK"/>
    <s v=""/>
    <x v="0"/>
  </r>
  <r>
    <s v="50001400"/>
    <s v="Assembling"/>
    <n v="-430.5"/>
    <s v="USD"/>
    <n v="21"/>
    <s v="HR"/>
    <s v="1394214"/>
    <s v="Basic Tank CIP Tank (DT, DTI)"/>
    <s v="127407346"/>
    <s v="Project"/>
    <s v="PJ27407346I"/>
    <x v="3"/>
  </r>
  <r>
    <s v="50001400"/>
    <s v="Assembling"/>
    <n v="-369"/>
    <s v="USD"/>
    <n v="18"/>
    <s v="HR"/>
    <s v="1394214"/>
    <s v="Basic Tank CIP Tank (DT, DTI)"/>
    <s v="127407346"/>
    <s v="Project"/>
    <s v="PJ27407346I"/>
    <x v="3"/>
  </r>
  <r>
    <s v="50001400"/>
    <s v="Assembling"/>
    <n v="-82"/>
    <s v="USD"/>
    <n v="4"/>
    <s v="HR"/>
    <s v="1395493"/>
    <s v="Overflow - D76"/>
    <s v=""/>
    <s v="MSTK"/>
    <s v=""/>
    <x v="0"/>
  </r>
  <r>
    <s v="50001400"/>
    <s v="Assembling"/>
    <n v="-41"/>
    <s v="USD"/>
    <n v="2"/>
    <s v="HR"/>
    <s v="1395493"/>
    <s v="Overflow - D76"/>
    <s v=""/>
    <s v="MSTK"/>
    <s v=""/>
    <x v="0"/>
  </r>
  <r>
    <s v="50001400"/>
    <s v="Assembling"/>
    <n v="-82"/>
    <s v="USD"/>
    <n v="4"/>
    <s v="HR"/>
    <s v="1390856"/>
    <s v="Flange OD190xID104xT12.5"/>
    <s v=""/>
    <s v="MSTK"/>
    <s v=""/>
    <x v="0"/>
  </r>
  <r>
    <s v="50001400"/>
    <s v="Assembling"/>
    <n v="-41"/>
    <s v="USD"/>
    <n v="2"/>
    <s v="HR"/>
    <s v="1393840"/>
    <s v="Product Pipe From Rotary D104x1500"/>
    <s v=""/>
    <s v="MSTK"/>
    <s v=""/>
    <x v="0"/>
  </r>
  <r>
    <s v="50001400"/>
    <s v="Assembling"/>
    <n v="-41"/>
    <s v="USD"/>
    <n v="2"/>
    <s v="HR"/>
    <s v="1393840"/>
    <s v="Product Pipe From Rotary D104x1500"/>
    <s v=""/>
    <s v="MSTK"/>
    <s v=""/>
    <x v="0"/>
  </r>
  <r>
    <s v="50001400"/>
    <s v="Assembling"/>
    <n v="-61.5"/>
    <s v="USD"/>
    <n v="3"/>
    <s v="HR"/>
    <s v="1390852"/>
    <s v="Flange OD330xID254.5xT10"/>
    <s v=""/>
    <s v="MSTK"/>
    <s v=""/>
    <x v="0"/>
  </r>
  <r>
    <s v="50001400"/>
    <s v="Assembling"/>
    <n v="-20.5"/>
    <s v="USD"/>
    <n v="1"/>
    <s v="HR"/>
    <s v="1394882"/>
    <s v="Top Cone Reducer 300x150xT2"/>
    <s v=""/>
    <s v="MSTK"/>
    <s v=""/>
    <x v="0"/>
  </r>
  <r>
    <s v="50001400"/>
    <s v="Assembling"/>
    <n v="-20.5"/>
    <s v="USD"/>
    <n v="1"/>
    <s v="HR"/>
    <s v="1392700"/>
    <s v="Inner Collar OD643xID635x4mm"/>
    <s v=""/>
    <s v="MSTK"/>
    <s v=""/>
    <x v="1"/>
  </r>
  <r>
    <s v="50001400"/>
    <s v="Assembling"/>
    <n v="-20.5"/>
    <s v="USD"/>
    <n v="1"/>
    <s v="HR"/>
    <s v="1392700"/>
    <s v="Inner Collar OD643xID635x4mm"/>
    <s v=""/>
    <s v="MSTK"/>
    <s v=""/>
    <x v="1"/>
  </r>
  <r>
    <s v="50001400"/>
    <s v="Assembling"/>
    <n v="-20.5"/>
    <s v="USD"/>
    <n v="1"/>
    <s v="HR"/>
    <s v="1392700"/>
    <s v="Inner Collar OD643xID635x4mm"/>
    <s v=""/>
    <s v="MSTK"/>
    <s v=""/>
    <x v="1"/>
  </r>
  <r>
    <s v="50001400"/>
    <s v="Assembling"/>
    <n v="-71.75"/>
    <s v="USD"/>
    <n v="3.5"/>
    <s v="HR"/>
    <s v="1392239"/>
    <s v="Lifting Lug Dished Bott. dia2000xPCD1450"/>
    <s v=""/>
    <s v="MSTK"/>
    <s v=""/>
    <x v="0"/>
  </r>
  <r>
    <s v="50001400"/>
    <s v="Assembling"/>
    <n v="-71.75"/>
    <s v="USD"/>
    <n v="3.5"/>
    <s v="HR"/>
    <s v="1392169"/>
    <s v="Lifting Lug Dished dia.2000xPCD1450"/>
    <s v=""/>
    <s v="MSTK"/>
    <s v=""/>
    <x v="5"/>
  </r>
  <r>
    <s v="50001400"/>
    <s v="Assembling"/>
    <n v="-256.25"/>
    <s v="USD"/>
    <n v="12.5"/>
    <s v="HR"/>
    <s v="1384194"/>
    <s v="Dish connection Acc. to Dwg. 63214212401"/>
    <s v=""/>
    <s v="MSTK"/>
    <s v=""/>
    <x v="0"/>
  </r>
  <r>
    <s v="50001400"/>
    <s v="Assembling"/>
    <n v="-61.5"/>
    <s v="USD"/>
    <n v="3"/>
    <s v="HR"/>
    <s v="1384194"/>
    <s v="Dish connection Acc. to Dwg. 63214212401"/>
    <s v=""/>
    <s v="MSTK"/>
    <s v=""/>
    <x v="0"/>
  </r>
  <r>
    <s v="50001400"/>
    <s v="Assembling"/>
    <n v="-143.5"/>
    <s v="USD"/>
    <n v="7"/>
    <s v="HR"/>
    <s v="1385094"/>
    <s v="Basic Part Interconnect Pipe General C"/>
    <s v="126986595"/>
    <s v="Project"/>
    <s v="PJ26986595I"/>
    <x v="4"/>
  </r>
  <r>
    <s v="50001400"/>
    <s v="Assembling"/>
    <n v="-71.75"/>
    <s v="USD"/>
    <n v="3.5"/>
    <s v="HR"/>
    <s v="1389805"/>
    <s v="Pipe 2 3Bar For Mru-3"/>
    <s v=""/>
    <s v="MSTK"/>
    <s v=""/>
    <x v="0"/>
  </r>
  <r>
    <s v="50001400"/>
    <s v="Assembling"/>
    <n v="-41"/>
    <s v="USD"/>
    <n v="2"/>
    <s v="HR"/>
    <s v="1390390"/>
    <s v="MRU-1 Pump for 3 bar Counter Pressure"/>
    <s v=""/>
    <s v="MSTK"/>
    <s v=""/>
    <x v="0"/>
  </r>
  <r>
    <s v="50001400"/>
    <s v="Assembling"/>
    <n v="-102.5"/>
    <s v="USD"/>
    <n v="5"/>
    <s v="HR"/>
    <s v="1392492"/>
    <s v="Assembly Frame MRU"/>
    <s v=""/>
    <s v="MSTK"/>
    <s v=""/>
    <x v="5"/>
  </r>
  <r>
    <s v="50001400"/>
    <s v="Assembling"/>
    <n v="-287"/>
    <s v="USD"/>
    <n v="14"/>
    <s v="HR"/>
    <s v="1393617"/>
    <s v="Filter Pipe FL002"/>
    <s v=""/>
    <s v="MSTK"/>
    <s v=""/>
    <x v="0"/>
  </r>
  <r>
    <s v="50001400"/>
    <s v="Assembling"/>
    <n v="-133.25"/>
    <s v="USD"/>
    <n v="6.5"/>
    <s v="HR"/>
    <s v="1393619"/>
    <s v="Air Pipe to Rotary D129x399"/>
    <s v=""/>
    <s v="MSTK"/>
    <s v=""/>
    <x v="0"/>
  </r>
  <r>
    <s v="50001400"/>
    <s v="Assembling"/>
    <n v="-133.25"/>
    <s v="USD"/>
    <n v="6.5"/>
    <s v="HR"/>
    <s v="1393619"/>
    <s v="Air Pipe to Rotary D129x399"/>
    <s v=""/>
    <s v="MSTK"/>
    <s v=""/>
    <x v="0"/>
  </r>
  <r>
    <s v="50001400"/>
    <s v="Assembling"/>
    <n v="-358.75"/>
    <s v="USD"/>
    <n v="17.5"/>
    <s v="HR"/>
    <s v="1394451"/>
    <s v="Spool Fluid Module General C"/>
    <s v="127810921"/>
    <s v="Project"/>
    <s v="PJ27810921I"/>
    <x v="4"/>
  </r>
  <r>
    <s v="50001400"/>
    <s v="Assembling"/>
    <n v="-41"/>
    <s v="USD"/>
    <n v="2"/>
    <s v="HR"/>
    <s v="1394451"/>
    <s v="Spool Fluid Module General C"/>
    <s v="127810921"/>
    <s v="Project"/>
    <s v="PJ27810921I"/>
    <x v="4"/>
  </r>
  <r>
    <s v="50001400"/>
    <s v="Assembling"/>
    <n v="-61.5"/>
    <s v="USD"/>
    <n v="3"/>
    <s v="HR"/>
    <s v="1395349"/>
    <s v="MRU-1 Pump for 4 bar Counter Pressure"/>
    <s v=""/>
    <s v="MSTK"/>
    <s v=""/>
    <x v="0"/>
  </r>
  <r>
    <s v="50001400"/>
    <s v="Assembling"/>
    <n v="-71.75"/>
    <s v="USD"/>
    <n v="3.5"/>
    <s v="HR"/>
    <s v="1390146"/>
    <s v="Flange with Inner Shell MRU Vessel"/>
    <s v=""/>
    <s v="MSTK"/>
    <s v=""/>
    <x v="0"/>
  </r>
  <r>
    <s v="50001400"/>
    <s v="Assembling"/>
    <n v="-71.75"/>
    <s v="USD"/>
    <n v="3.5"/>
    <s v="HR"/>
    <s v="1390202"/>
    <s v="Flange with Inner Shell MRU Vessel"/>
    <s v=""/>
    <s v="MSTK"/>
    <s v=""/>
    <x v="0"/>
  </r>
  <r>
    <s v="50001400"/>
    <s v="Assembling"/>
    <n v="-71.75"/>
    <s v="USD"/>
    <n v="3.5"/>
    <s v="HR"/>
    <s v="1390210"/>
    <s v="Flange with Inner Shell MRU Vessel"/>
    <s v=""/>
    <s v="MSTK"/>
    <s v=""/>
    <x v="0"/>
  </r>
  <r>
    <s v="50001400"/>
    <s v="Assembling"/>
    <n v="-133.25"/>
    <s v="USD"/>
    <n v="6.5"/>
    <s v="HR"/>
    <s v="1392309"/>
    <s v="Vacuum Chamber DCL-750"/>
    <s v=""/>
    <s v="MSTK"/>
    <s v=""/>
    <x v="0"/>
  </r>
  <r>
    <s v="50001400"/>
    <s v="Assembling"/>
    <n v="-41"/>
    <s v="USD"/>
    <n v="2"/>
    <s v="HR"/>
    <s v="1392317"/>
    <s v="BTD 200L For Tetra Lacta (BTD) 200L"/>
    <s v=""/>
    <s v="MSTK"/>
    <s v=""/>
    <x v="0"/>
  </r>
  <r>
    <s v="50001400"/>
    <s v="Assembling"/>
    <n v="-215.25"/>
    <s v="USD"/>
    <n v="10.5"/>
    <s v="HR"/>
    <s v="1393006"/>
    <s v="Basic Tank Process Tank"/>
    <s v="126939676"/>
    <s v="Project"/>
    <s v="PJ26939676I"/>
    <x v="3"/>
  </r>
  <r>
    <s v="50001400"/>
    <s v="Assembling"/>
    <n v="-133.25"/>
    <s v="USD"/>
    <n v="6.5"/>
    <s v="HR"/>
    <s v="1393115"/>
    <s v="BTD 200L For Tetra Lacta (BTD) 200L"/>
    <s v=""/>
    <s v="MSTK"/>
    <s v=""/>
    <x v="0"/>
  </r>
  <r>
    <s v="50001400"/>
    <s v="Assembling"/>
    <n v="-92.25"/>
    <s v="USD"/>
    <n v="4.5"/>
    <s v="HR"/>
    <s v="1393204"/>
    <s v="Almix Cone DN254"/>
    <s v=""/>
    <s v="MSTK"/>
    <s v=""/>
    <x v="0"/>
  </r>
  <r>
    <s v="50001400"/>
    <s v="Assembling"/>
    <n v="-348.5"/>
    <s v="USD"/>
    <n v="17"/>
    <s v="HR"/>
    <s v="1393859"/>
    <s v="Expansion vessel D154mm, vol. 32L PED"/>
    <s v=""/>
    <s v="MSTK"/>
    <s v=""/>
    <x v="0"/>
  </r>
  <r>
    <s v="50001400"/>
    <s v="Assembling"/>
    <n v="-133.25"/>
    <s v="USD"/>
    <n v="6.5"/>
    <s v="HR"/>
    <s v="1394874"/>
    <s v="BTD - 350"/>
    <s v=""/>
    <s v="MSTK"/>
    <s v=""/>
    <x v="0"/>
  </r>
  <r>
    <s v="50001400"/>
    <s v="Assembling"/>
    <n v="-102.5"/>
    <s v="USD"/>
    <n v="5"/>
    <s v="HR"/>
    <s v="1395059"/>
    <s v="Lid Cover OD217.4"/>
    <s v=""/>
    <s v="MSTK"/>
    <s v=""/>
    <x v="9"/>
  </r>
  <r>
    <s v="50001400"/>
    <s v="Assembling"/>
    <n v="-30.75"/>
    <s v="USD"/>
    <n v="1.5"/>
    <s v="HR"/>
    <s v="1395315"/>
    <s v="Storage Vessel MRU 150L"/>
    <s v=""/>
    <s v="MSTK"/>
    <s v=""/>
    <x v="0"/>
  </r>
  <r>
    <s v="50001400"/>
    <s v="Assembling"/>
    <n v="-133.25"/>
    <s v="USD"/>
    <n v="6.5"/>
    <s v="HR"/>
    <s v="1393006"/>
    <s v="Basic Tank Process Tank"/>
    <s v="126939676"/>
    <s v="Project"/>
    <s v="PJ26939676I"/>
    <x v="3"/>
  </r>
  <r>
    <s v="50001400"/>
    <s v="Assembling"/>
    <n v="-82"/>
    <s v="USD"/>
    <n v="4"/>
    <s v="HR"/>
    <s v="1388533"/>
    <s v="Bottom Parts DCL-750"/>
    <s v=""/>
    <s v="MSTK"/>
    <s v=""/>
    <x v="0"/>
  </r>
  <r>
    <s v="50001400"/>
    <s v="Assembling"/>
    <n v="-30.75"/>
    <s v="USD"/>
    <n v="1.5"/>
    <s v="HR"/>
    <s v="1390148"/>
    <s v="Vortex Breaker MRU"/>
    <s v=""/>
    <s v="MSTK"/>
    <s v=""/>
    <x v="0"/>
  </r>
  <r>
    <s v="50001400"/>
    <s v="Assembling"/>
    <n v="-123"/>
    <s v="USD"/>
    <n v="6"/>
    <s v="HR"/>
    <s v="1391946"/>
    <s v="Lower Part OD650xT2"/>
    <s v=""/>
    <s v="MSTK"/>
    <s v=""/>
    <x v="5"/>
  </r>
  <r>
    <s v="50001400"/>
    <s v="Assembling"/>
    <n v="-10.25"/>
    <s v="USD"/>
    <n v="0.5"/>
    <s v="HR"/>
    <s v="1392310"/>
    <s v="Vacuum Chamber DCL-750"/>
    <s v=""/>
    <s v="MSTK"/>
    <s v=""/>
    <x v="0"/>
  </r>
  <r>
    <s v="50001400"/>
    <s v="Assembling"/>
    <n v="-102.5"/>
    <s v="USD"/>
    <n v="5"/>
    <s v="HR"/>
    <s v="1392317"/>
    <s v="BTD 200L For Tetra Lacta (BTD) 200L"/>
    <s v=""/>
    <s v="MSTK"/>
    <s v=""/>
    <x v="0"/>
  </r>
  <r>
    <s v="50001400"/>
    <s v="Assembling"/>
    <n v="-30.75"/>
    <s v="USD"/>
    <n v="1.5"/>
    <s v="HR"/>
    <s v="1392492"/>
    <s v="Assembly Frame MRU"/>
    <s v=""/>
    <s v="MSTK"/>
    <s v=""/>
    <x v="5"/>
  </r>
  <r>
    <s v="50001400"/>
    <s v="Assembling"/>
    <n v="-440.75"/>
    <s v="USD"/>
    <n v="21.5"/>
    <s v="HR"/>
    <s v="1393204"/>
    <s v="Almix Cone DN254"/>
    <s v=""/>
    <s v="MSTK"/>
    <s v=""/>
    <x v="0"/>
  </r>
  <r>
    <s v="50001400"/>
    <s v="Assembling"/>
    <n v="-143.5"/>
    <s v="USD"/>
    <n v="7"/>
    <s v="HR"/>
    <s v="1393501"/>
    <s v="Inner Part Assembly C12"/>
    <s v=""/>
    <s v="MSTK"/>
    <s v=""/>
    <x v="0"/>
  </r>
  <r>
    <s v="50001400"/>
    <s v="Assembling"/>
    <n v="-102.5"/>
    <s v="USD"/>
    <n v="5"/>
    <s v="HR"/>
    <s v="1394054"/>
    <s v="Process Tank"/>
    <s v="127407077"/>
    <s v="Project"/>
    <s v="PJ27407077I"/>
    <x v="3"/>
  </r>
  <r>
    <s v="50001400"/>
    <s v="Assembling"/>
    <n v="-71.75"/>
    <s v="USD"/>
    <n v="3.5"/>
    <s v="HR"/>
    <s v="1394676"/>
    <s v="Steam Inlet"/>
    <s v=""/>
    <s v="MSTK"/>
    <s v=""/>
    <x v="9"/>
  </r>
  <r>
    <s v="50001400"/>
    <s v="Assembling"/>
    <n v="-112.75"/>
    <s v="USD"/>
    <n v="5.5"/>
    <s v="HR"/>
    <s v="1394677"/>
    <s v="Bottom Assembly TA 20T"/>
    <s v=""/>
    <s v="MSTK"/>
    <s v=""/>
    <x v="9"/>
  </r>
  <r>
    <s v="50001400"/>
    <s v="Assembling"/>
    <n v="-71.75"/>
    <s v="USD"/>
    <n v="3.5"/>
    <s v="HR"/>
    <s v="1394678"/>
    <s v="Top Assembly TA 20T Hunhseal"/>
    <s v=""/>
    <s v="MSTK"/>
    <s v=""/>
    <x v="9"/>
  </r>
  <r>
    <s v="50001400"/>
    <s v="Assembling"/>
    <n v="-164"/>
    <s v="USD"/>
    <n v="8"/>
    <s v="HR"/>
    <s v="1395059"/>
    <s v="Lid Cover OD217.4"/>
    <s v=""/>
    <s v="MSTK"/>
    <s v=""/>
    <x v="9"/>
  </r>
  <r>
    <s v="50001400"/>
    <s v="Assembling"/>
    <n v="-143.5"/>
    <s v="USD"/>
    <n v="7"/>
    <s v="HR"/>
    <s v="1390116"/>
    <s v="Top Assembly DCL-750"/>
    <s v=""/>
    <s v="MSTK"/>
    <s v=""/>
    <x v="0"/>
  </r>
  <r>
    <s v="50001400"/>
    <s v="Assembling"/>
    <n v="-82"/>
    <s v="USD"/>
    <n v="4"/>
    <s v="HR"/>
    <s v="1392303"/>
    <s v="Bottom Assembly TA 7T Hunhseal"/>
    <s v=""/>
    <s v="MSTK"/>
    <s v=""/>
    <x v="0"/>
  </r>
  <r>
    <s v="50001400"/>
    <s v="Assembling"/>
    <n v="-133.25"/>
    <s v="USD"/>
    <n v="6.5"/>
    <s v="HR"/>
    <s v="1393859"/>
    <s v="Expansion vessel D154mm, vol. 32L PED"/>
    <s v=""/>
    <s v="MSTK"/>
    <s v=""/>
    <x v="0"/>
  </r>
  <r>
    <s v="50001400"/>
    <s v="Assembling"/>
    <n v="-297.25"/>
    <s v="USD"/>
    <n v="14.5"/>
    <s v="HR"/>
    <s v="1394677"/>
    <s v="Bottom Assembly TA 20T"/>
    <s v=""/>
    <s v="MSTK"/>
    <s v=""/>
    <x v="9"/>
  </r>
  <r>
    <s v="50001400"/>
    <s v="Assembling"/>
    <n v="-430.5"/>
    <s v="USD"/>
    <n v="21"/>
    <s v="HR"/>
    <s v="1394678"/>
    <s v="Top Assembly TA 20T Hunhseal"/>
    <s v=""/>
    <s v="MSTK"/>
    <s v=""/>
    <x v="9"/>
  </r>
  <r>
    <s v="50001400"/>
    <s v="Assembling"/>
    <n v="-143.5"/>
    <s v="USD"/>
    <n v="7"/>
    <s v="HR"/>
    <s v="1394847"/>
    <s v="Top Parts Process Tank"/>
    <s v="127595879"/>
    <s v="Project"/>
    <s v="PJ27595879I"/>
    <x v="3"/>
  </r>
  <r>
    <s v="50001400"/>
    <s v="Assembling"/>
    <n v="-41"/>
    <s v="USD"/>
    <n v="2"/>
    <s v="HR"/>
    <s v="1390492"/>
    <s v="Head cone bottom ID1400X702xT3"/>
    <s v=""/>
    <s v="MSTK"/>
    <s v=""/>
    <x v="0"/>
  </r>
  <r>
    <s v="50001400"/>
    <s v="Assembling"/>
    <n v="-51.25"/>
    <s v="USD"/>
    <n v="2.5"/>
    <s v="HR"/>
    <s v="1391420"/>
    <s v="Cone Adapter D250x144xT6"/>
    <s v=""/>
    <s v="MSTK"/>
    <s v=""/>
    <x v="5"/>
  </r>
  <r>
    <s v="50001400"/>
    <s v="Assembling"/>
    <n v="-30.75"/>
    <s v="USD"/>
    <n v="1.5"/>
    <s v="HR"/>
    <s v="1393841"/>
    <s v="Top Cone ID2850x15DegxT3"/>
    <s v=""/>
    <s v="MSTK"/>
    <s v=""/>
    <x v="1"/>
  </r>
  <r>
    <s v="50001400"/>
    <s v="Assembling"/>
    <n v="-205"/>
    <s v="USD"/>
    <n v="10"/>
    <s v="HR"/>
    <s v="1393844"/>
    <s v="Top Conical ID2150x15DegxT3"/>
    <s v=""/>
    <s v="MSTK"/>
    <s v=""/>
    <x v="1"/>
  </r>
  <r>
    <s v="50001400"/>
    <s v="Assembling"/>
    <n v="-30.75"/>
    <s v="USD"/>
    <n v="1.5"/>
    <s v="HR"/>
    <s v="1394506"/>
    <s v="Lower Shell OD406x1504x3mm"/>
    <s v=""/>
    <s v="MSTK"/>
    <s v=""/>
    <x v="0"/>
  </r>
  <r>
    <s v="50001400"/>
    <s v="Assembling"/>
    <n v="-71.75"/>
    <s v="USD"/>
    <n v="3.5"/>
    <s v="HR"/>
    <s v="1394515"/>
    <s v="Bottom Cone S-30"/>
    <s v=""/>
    <s v="MSTK"/>
    <s v=""/>
    <x v="1"/>
  </r>
  <r>
    <s v="50001400"/>
    <s v="Assembling"/>
    <n v="-30.75"/>
    <s v="USD"/>
    <n v="1.5"/>
    <s v="HR"/>
    <s v="1394559"/>
    <s v="Condenser Tube OD310xID304x3mm"/>
    <s v=""/>
    <s v="MSTK"/>
    <s v=""/>
    <x v="0"/>
  </r>
  <r>
    <s v="50001400"/>
    <s v="Assembling"/>
    <n v="-92.25"/>
    <s v="USD"/>
    <n v="4.5"/>
    <s v="HR"/>
    <s v="1394615"/>
    <s v="Shell Inner OD3000x2000xT10"/>
    <s v=""/>
    <s v="MSTK"/>
    <s v=""/>
    <x v="1"/>
  </r>
  <r>
    <s v="50001400"/>
    <s v="Assembling"/>
    <n v="-317.75"/>
    <s v="USD"/>
    <n v="15.5"/>
    <s v="HR"/>
    <s v="1394618"/>
    <s v="Shell Inner OD2404x3250xT12"/>
    <s v="128129500"/>
    <s v="Project"/>
    <s v="PJ28129500I"/>
    <x v="1"/>
  </r>
  <r>
    <s v="50001400"/>
    <s v="Assembling"/>
    <n v="-123"/>
    <s v="USD"/>
    <n v="6"/>
    <s v="HR"/>
    <s v="1394825"/>
    <s v="Extension Cone S-30 OD456x270x8mm"/>
    <s v=""/>
    <s v="MSTK"/>
    <s v=""/>
    <x v="5"/>
  </r>
  <r>
    <s v="50001400"/>
    <s v="Assembling"/>
    <n v="-164"/>
    <s v="USD"/>
    <n v="8"/>
    <s v="HR"/>
    <s v="1394053"/>
    <s v="Process Tank"/>
    <s v="127407053"/>
    <s v="Project"/>
    <s v="PJ27407053I"/>
    <x v="3"/>
  </r>
  <r>
    <s v="50001400"/>
    <s v="Assembling"/>
    <n v="-143.5"/>
    <s v="USD"/>
    <n v="7"/>
    <s v="HR"/>
    <s v="1394053"/>
    <s v="Process Tank"/>
    <s v="127407053"/>
    <s v="Project"/>
    <s v="PJ27407053I"/>
    <x v="3"/>
  </r>
  <r>
    <s v="50001400"/>
    <s v="Assembling"/>
    <n v="-266.5"/>
    <s v="USD"/>
    <n v="13"/>
    <s v="HR"/>
    <s v="1394054"/>
    <s v="Process Tank"/>
    <s v="127407077"/>
    <s v="Project"/>
    <s v="PJ27407077I"/>
    <x v="3"/>
  </r>
  <r>
    <s v="50001400"/>
    <s v="Assembling"/>
    <n v="-123"/>
    <s v="USD"/>
    <n v="6"/>
    <s v="HR"/>
    <s v="1394054"/>
    <s v="Process Tank"/>
    <s v="127407077"/>
    <s v="Project"/>
    <s v="PJ27407077I"/>
    <x v="3"/>
  </r>
  <r>
    <s v="50001400"/>
    <s v="Assembling"/>
    <n v="-71.75"/>
    <s v="USD"/>
    <n v="3.5"/>
    <s v="HR"/>
    <s v="1394055"/>
    <s v="Process Tank"/>
    <s v="127407093"/>
    <s v="Project"/>
    <s v="PJ27407093I"/>
    <x v="3"/>
  </r>
  <r>
    <s v="50001400"/>
    <s v="Assembling"/>
    <n v="-205"/>
    <s v="USD"/>
    <n v="10"/>
    <s v="HR"/>
    <s v="1394055"/>
    <s v="Process Tank"/>
    <s v="127407093"/>
    <s v="Project"/>
    <s v="PJ27407093I"/>
    <x v="3"/>
  </r>
  <r>
    <s v="50001400"/>
    <s v="Assembling"/>
    <n v="-82"/>
    <s v="USD"/>
    <n v="4"/>
    <s v="HR"/>
    <s v="1394056"/>
    <s v="Process Tank"/>
    <s v="127407774"/>
    <s v="Project"/>
    <s v="PJ27407774I"/>
    <x v="3"/>
  </r>
  <r>
    <s v="50001400"/>
    <s v="Assembling"/>
    <n v="-153.75"/>
    <s v="USD"/>
    <n v="7.5"/>
    <s v="HR"/>
    <s v="1394056"/>
    <s v="Process Tank"/>
    <s v="127407774"/>
    <s v="Project"/>
    <s v="PJ27407774I"/>
    <x v="3"/>
  </r>
  <r>
    <s v="50001400"/>
    <s v="Assembling"/>
    <n v="-123"/>
    <s v="USD"/>
    <n v="6"/>
    <s v="HR"/>
    <s v="1394057"/>
    <s v="Process Tank"/>
    <s v="127407816"/>
    <s v="Project"/>
    <s v="PJ27407816I"/>
    <x v="3"/>
  </r>
  <r>
    <s v="50001400"/>
    <s v="Assembling"/>
    <n v="-92.25"/>
    <s v="USD"/>
    <n v="4.5"/>
    <s v="HR"/>
    <s v="1394058"/>
    <s v="Process Tank"/>
    <s v="127407891"/>
    <s v="Project"/>
    <s v="PJ27407891I"/>
    <x v="3"/>
  </r>
  <r>
    <s v="50001400"/>
    <s v="Assembling"/>
    <n v="-369"/>
    <s v="USD"/>
    <n v="18"/>
    <s v="HR"/>
    <s v="1394058"/>
    <s v="Process Tank"/>
    <s v="127407891"/>
    <s v="Project"/>
    <s v="PJ27407891I"/>
    <x v="3"/>
  </r>
  <r>
    <s v="50001400"/>
    <s v="Assembling"/>
    <n v="-174.25"/>
    <s v="USD"/>
    <n v="8.5"/>
    <s v="HR"/>
    <s v="1391129"/>
    <s v="Gearbox Adapter OD400/ID150x255"/>
    <s v=""/>
    <s v="MSTK"/>
    <s v=""/>
    <x v="10"/>
  </r>
  <r>
    <s v="50001400"/>
    <s v="Assembling"/>
    <n v="-205"/>
    <s v="USD"/>
    <n v="10"/>
    <s v="HR"/>
    <s v="1394053"/>
    <s v="Process Tank"/>
    <s v="127407053"/>
    <s v="Project"/>
    <s v="PJ27407053I"/>
    <x v="3"/>
  </r>
  <r>
    <s v="50001400"/>
    <s v="Assembling"/>
    <n v="-276.75"/>
    <s v="USD"/>
    <n v="13.5"/>
    <s v="HR"/>
    <s v="1394053"/>
    <s v="Process Tank"/>
    <s v="127407053"/>
    <s v="Project"/>
    <s v="PJ27407053I"/>
    <x v="3"/>
  </r>
  <r>
    <s v="50001400"/>
    <s v="Assembling"/>
    <n v="-235.75"/>
    <s v="USD"/>
    <n v="11.5"/>
    <s v="HR"/>
    <s v="1394054"/>
    <s v="Process Tank"/>
    <s v="127407077"/>
    <s v="Project"/>
    <s v="PJ27407077I"/>
    <x v="3"/>
  </r>
  <r>
    <s v="50001400"/>
    <s v="Assembling"/>
    <n v="-225.5"/>
    <s v="USD"/>
    <n v="11"/>
    <s v="HR"/>
    <s v="1394054"/>
    <s v="Process Tank"/>
    <s v="127407077"/>
    <s v="Project"/>
    <s v="PJ27407077I"/>
    <x v="3"/>
  </r>
  <r>
    <s v="50001400"/>
    <s v="Assembling"/>
    <n v="-133.25"/>
    <s v="USD"/>
    <n v="6.5"/>
    <s v="HR"/>
    <s v="1394056"/>
    <s v="Process Tank"/>
    <s v="127407774"/>
    <s v="Project"/>
    <s v="PJ27407774I"/>
    <x v="3"/>
  </r>
  <r>
    <s v="50001400"/>
    <s v="Assembling"/>
    <n v="-164"/>
    <s v="USD"/>
    <n v="8"/>
    <s v="HR"/>
    <s v="1394120"/>
    <s v="Manhole locking devise With Holes Ø14"/>
    <s v=""/>
    <s v="MSTK"/>
    <s v=""/>
    <x v="1"/>
  </r>
  <r>
    <s v="50001400"/>
    <s v="Assembling"/>
    <n v="-246"/>
    <s v="USD"/>
    <n v="12"/>
    <s v="HR"/>
    <s v="1394440"/>
    <s v="Adapter Unit OD450"/>
    <s v=""/>
    <s v="MSTK"/>
    <s v=""/>
    <x v="0"/>
  </r>
  <r>
    <s v="50001400"/>
    <s v="Assembling"/>
    <n v="-92.25"/>
    <s v="USD"/>
    <n v="4.5"/>
    <s v="HR"/>
    <s v="1394576"/>
    <s v="Movable Tank"/>
    <s v="127658133"/>
    <s v="Project"/>
    <s v="PJ27658133I"/>
    <x v="3"/>
  </r>
  <r>
    <s v="50001400"/>
    <s v="Assembling"/>
    <n v="-133.25"/>
    <s v="USD"/>
    <n v="6.5"/>
    <s v="HR"/>
    <s v="1394576"/>
    <s v="Movable Tank"/>
    <s v="127658133"/>
    <s v="Project"/>
    <s v="PJ27658133I"/>
    <x v="3"/>
  </r>
  <r>
    <s v="50001400"/>
    <s v="Assembling"/>
    <n v="-164"/>
    <s v="USD"/>
    <n v="8"/>
    <s v="HR"/>
    <s v="1394583"/>
    <s v="Divider For Pipe 2&quot; 65x35xT6"/>
    <s v=""/>
    <s v="MSTK"/>
    <s v=""/>
    <x v="11"/>
  </r>
  <r>
    <s v="50001400"/>
    <s v="Assembling"/>
    <n v="-123"/>
    <s v="USD"/>
    <n v="6"/>
    <s v="HR"/>
    <s v="1392948"/>
    <s v="Pad Pipe Railling D2050x43xT3"/>
    <s v=""/>
    <s v="MSTK"/>
    <s v=""/>
    <x v="11"/>
  </r>
  <r>
    <s v="50001400"/>
    <s v="Assembling"/>
    <n v="-41"/>
    <s v="USD"/>
    <n v="2"/>
    <s v="HR"/>
    <s v="1392958"/>
    <s v="Pipe Spray Ball D25x258"/>
    <s v=""/>
    <s v="MSTK"/>
    <s v=""/>
    <x v="0"/>
  </r>
  <r>
    <s v="50001400"/>
    <s v="Assembling"/>
    <n v="-512.5"/>
    <s v="USD"/>
    <n v="25"/>
    <s v="HR"/>
    <s v="1395279"/>
    <s v="Double Jacket Module General C"/>
    <s v="126986595"/>
    <s v="Project"/>
    <s v="PJ26986595I"/>
    <x v="4"/>
  </r>
  <r>
    <s v="50001400"/>
    <s v="Assembling"/>
    <n v="-20.5"/>
    <s v="USD"/>
    <n v="1"/>
    <s v="HR"/>
    <s v="1390483"/>
    <s v="Sprayball Sanimidget-Ferrule Sf4 D25Xl58"/>
    <s v=""/>
    <s v="MSTK"/>
    <s v=""/>
    <x v="0"/>
  </r>
  <r>
    <s v="50001400"/>
    <s v="Assembling"/>
    <n v="-41"/>
    <s v="USD"/>
    <n v="2"/>
    <s v="HR"/>
    <s v="1390483"/>
    <s v="Sprayball Sanimidget-Ferrule Sf4 D25Xl58"/>
    <s v=""/>
    <s v="MSTK"/>
    <s v=""/>
    <x v="0"/>
  </r>
  <r>
    <s v="50001400"/>
    <s v="Assembling"/>
    <n v="-123"/>
    <s v="USD"/>
    <n v="6"/>
    <s v="HR"/>
    <s v="1390483"/>
    <s v="Sprayball Sanimidget-Ferrule Sf4 D25Xl58"/>
    <s v=""/>
    <s v="MSTK"/>
    <s v=""/>
    <x v="0"/>
  </r>
  <r>
    <s v="50001400"/>
    <s v="Assembling"/>
    <n v="-61.5"/>
    <s v="USD"/>
    <n v="3"/>
    <s v="HR"/>
    <s v="1389591"/>
    <s v="Sprayball Connection DN25xL394 ISO"/>
    <s v=""/>
    <s v="MSTK"/>
    <s v=""/>
    <x v="0"/>
  </r>
  <r>
    <s v="50001400"/>
    <s v="Assembling"/>
    <n v="-348.5"/>
    <s v="USD"/>
    <n v="17"/>
    <s v="HR"/>
    <s v="1389591"/>
    <s v="Sprayball Connection DN25xL394 ISO"/>
    <s v=""/>
    <s v="MSTK"/>
    <s v=""/>
    <x v="0"/>
  </r>
  <r>
    <s v="50001400"/>
    <s v="Assembling"/>
    <n v="-164"/>
    <s v="USD"/>
    <n v="8"/>
    <s v="HR"/>
    <s v="1389591"/>
    <s v="Sprayball Connection DN25xL394 ISO"/>
    <s v=""/>
    <s v="MSTK"/>
    <s v=""/>
    <x v="0"/>
  </r>
  <r>
    <s v="50001400"/>
    <s v="Assembling"/>
    <n v="-61.5"/>
    <s v="USD"/>
    <n v="3"/>
    <s v="HR"/>
    <s v="1394908"/>
    <s v="Bottom Parts for Storage HC E"/>
    <s v="126986595"/>
    <s v="Project"/>
    <s v="PJ26986595I"/>
    <x v="4"/>
  </r>
  <r>
    <s v="50001400"/>
    <s v="Assembling"/>
    <n v="-389.5"/>
    <s v="USD"/>
    <n v="19"/>
    <s v="HR"/>
    <s v="1394908"/>
    <s v="Bottom Parts for Storage HC E"/>
    <s v="126986595"/>
    <s v="Project"/>
    <s v="PJ26986595I"/>
    <x v="4"/>
  </r>
  <r>
    <s v="50001400"/>
    <s v="Assembling"/>
    <n v="-225.5"/>
    <s v="USD"/>
    <n v="11"/>
    <s v="HR"/>
    <s v="1394908"/>
    <s v="Bottom Parts for Storage HC E"/>
    <s v="126986595"/>
    <s v="Project"/>
    <s v="PJ26986595I"/>
    <x v="4"/>
  </r>
  <r>
    <s v="50001400"/>
    <s v="Assembling"/>
    <n v="-41"/>
    <s v="USD"/>
    <n v="2"/>
    <s v="HR"/>
    <s v="1390627"/>
    <s v="Bottom Parts Process Tank"/>
    <s v="127407605"/>
    <s v="Project"/>
    <s v="PJ27407605I"/>
    <x v="3"/>
  </r>
  <r>
    <s v="50001400"/>
    <s v="Assembling"/>
    <n v="-246"/>
    <s v="USD"/>
    <n v="12"/>
    <s v="HR"/>
    <s v="1392067"/>
    <s v="Basic Part Filler Module General C"/>
    <s v="126986595"/>
    <s v="Project"/>
    <s v="PJ26986595I"/>
    <x v="4"/>
  </r>
  <r>
    <s v="50001400"/>
    <s v="Assembling"/>
    <n v="-10.25"/>
    <s v="USD"/>
    <n v="0.5"/>
    <s v="HR"/>
    <s v="1393113"/>
    <s v="Bottom Shell BTD-200"/>
    <s v=""/>
    <s v="MSTK"/>
    <s v=""/>
    <x v="1"/>
  </r>
  <r>
    <s v="50001400"/>
    <s v="Assembling"/>
    <n v="-41"/>
    <s v="USD"/>
    <n v="2"/>
    <s v="HR"/>
    <s v="1393113"/>
    <s v="Bottom Shell BTD-200"/>
    <s v=""/>
    <s v="MSTK"/>
    <s v=""/>
    <x v="1"/>
  </r>
  <r>
    <s v="50001400"/>
    <s v="Assembling"/>
    <n v="-10.25"/>
    <s v="USD"/>
    <n v="0.5"/>
    <s v="HR"/>
    <s v="1393113"/>
    <s v="Bottom Shell BTD-200"/>
    <s v=""/>
    <s v="MSTK"/>
    <s v=""/>
    <x v="1"/>
  </r>
  <r>
    <s v="50001400"/>
    <s v="Assembling"/>
    <n v="-61.5"/>
    <s v="USD"/>
    <n v="3"/>
    <s v="HR"/>
    <s v="1390969"/>
    <s v="Handle Ball dia.40"/>
    <s v=""/>
    <s v="MSTK"/>
    <s v=""/>
    <x v="0"/>
  </r>
  <r>
    <s v="50001400"/>
    <s v="Assembling"/>
    <n v="-71.75"/>
    <s v="USD"/>
    <n v="3.5"/>
    <s v="HR"/>
    <s v="1390629"/>
    <s v="Bottom Parts Process Tank"/>
    <s v="127407932"/>
    <s v="Project"/>
    <s v="PJ27407932I"/>
    <x v="3"/>
  </r>
  <r>
    <s v="50001400"/>
    <s v="Assembling"/>
    <n v="-512.5"/>
    <s v="USD"/>
    <n v="25"/>
    <s v="HR"/>
    <s v="1378908"/>
    <s v="Process Tank"/>
    <s v="126939676"/>
    <s v="Project"/>
    <s v="PJ26939676I"/>
    <x v="3"/>
  </r>
  <r>
    <s v="50001400"/>
    <s v="Assembling"/>
    <n v="-92.25"/>
    <s v="USD"/>
    <n v="4.5"/>
    <s v="HR"/>
    <s v="1389553"/>
    <s v="H. Ellipsoidal 2:1 Bottom ID1450xT8-ASME"/>
    <s v=""/>
    <s v="MSTK"/>
    <s v=""/>
    <x v="0"/>
  </r>
  <r>
    <s v="50001400"/>
    <s v="Assembling"/>
    <n v="-102.5"/>
    <s v="USD"/>
    <n v="5"/>
    <s v="HR"/>
    <s v="1389554"/>
    <s v="Head Ellipsoidal 2:1 Top ID1450xT8-ASME"/>
    <s v=""/>
    <s v="MSTK"/>
    <s v=""/>
    <x v="0"/>
  </r>
  <r>
    <s v="50001400"/>
    <s v="Assembling"/>
    <n v="-164"/>
    <s v="USD"/>
    <n v="8"/>
    <s v="HR"/>
    <s v="1390385"/>
    <s v="MRU-2 Pump for 3 bar Counter Pressure"/>
    <s v=""/>
    <s v="MSTK"/>
    <s v=""/>
    <x v="0"/>
  </r>
  <r>
    <s v="50001400"/>
    <s v="Assembling"/>
    <n v="-112.75"/>
    <s v="USD"/>
    <n v="5.5"/>
    <s v="HR"/>
    <s v="1390660"/>
    <s v="Inner Shell Parts DCL-750"/>
    <s v=""/>
    <s v="MSTK"/>
    <s v=""/>
    <x v="0"/>
  </r>
  <r>
    <s v="50001400"/>
    <s v="Assembling"/>
    <n v="-112.75"/>
    <s v="USD"/>
    <n v="5.5"/>
    <s v="HR"/>
    <s v="1392316"/>
    <s v="Bottom Assy BTD-200"/>
    <s v=""/>
    <s v="MSTK"/>
    <s v=""/>
    <x v="5"/>
  </r>
  <r>
    <s v="50001400"/>
    <s v="Assembling"/>
    <n v="-533"/>
    <s v="USD"/>
    <n v="26"/>
    <s v="HR"/>
    <s v="1393204"/>
    <s v="Almix Cone DN254"/>
    <s v=""/>
    <s v="MSTK"/>
    <s v=""/>
    <x v="0"/>
  </r>
  <r>
    <s v="50001400"/>
    <s v="Assembling"/>
    <n v="-123"/>
    <s v="USD"/>
    <n v="6"/>
    <s v="HR"/>
    <s v="1393501"/>
    <s v="Inner Part Assembly C12"/>
    <s v=""/>
    <s v="MSTK"/>
    <s v=""/>
    <x v="0"/>
  </r>
  <r>
    <s v="50001400"/>
    <s v="Assembling"/>
    <n v="-143.5"/>
    <s v="USD"/>
    <n v="7"/>
    <s v="HR"/>
    <s v="1393859"/>
    <s v="Expansion vessel D154mm, vol. 32L PED"/>
    <s v=""/>
    <s v="MSTK"/>
    <s v=""/>
    <x v="0"/>
  </r>
  <r>
    <s v="50001400"/>
    <s v="Assembling"/>
    <n v="-71.75"/>
    <s v="USD"/>
    <n v="3.5"/>
    <s v="HR"/>
    <s v="1394056"/>
    <s v="Process Tank"/>
    <s v="127407774"/>
    <s v="Project"/>
    <s v="PJ27407774I"/>
    <x v="3"/>
  </r>
  <r>
    <s v="50001400"/>
    <s v="Assembling"/>
    <n v="-61.5"/>
    <s v="USD"/>
    <n v="3"/>
    <s v="HR"/>
    <s v="1394057"/>
    <s v="Process Tank"/>
    <s v="127407816"/>
    <s v="Project"/>
    <s v="PJ27407816I"/>
    <x v="3"/>
  </r>
  <r>
    <s v="50001400"/>
    <s v="Assembling"/>
    <n v="-41"/>
    <s v="USD"/>
    <n v="2"/>
    <s v="HR"/>
    <s v="1394675"/>
    <s v="Air Inlet"/>
    <s v=""/>
    <s v="MSTK"/>
    <s v=""/>
    <x v="9"/>
  </r>
  <r>
    <s v="50001400"/>
    <s v="Assembling"/>
    <n v="-82"/>
    <s v="USD"/>
    <n v="4"/>
    <s v="HR"/>
    <s v="1394677"/>
    <s v="Bottom Assembly TA 20T"/>
    <s v=""/>
    <s v="MSTK"/>
    <s v=""/>
    <x v="9"/>
  </r>
  <r>
    <s v="50001400"/>
    <s v="Assembling"/>
    <n v="-102.5"/>
    <s v="USD"/>
    <n v="5"/>
    <s v="HR"/>
    <s v="1394678"/>
    <s v="Top Assembly TA 20T Hunhseal"/>
    <s v=""/>
    <s v="MSTK"/>
    <s v=""/>
    <x v="9"/>
  </r>
  <r>
    <s v="50001400"/>
    <s v="Assembling"/>
    <n v="-61.5"/>
    <s v="USD"/>
    <n v="3"/>
    <s v="HR"/>
    <s v="1395059"/>
    <s v="Lid Cover OD217.4"/>
    <s v=""/>
    <s v="MSTK"/>
    <s v=""/>
    <x v="9"/>
  </r>
  <r>
    <s v="50001400"/>
    <s v="Assembling"/>
    <n v="-82"/>
    <s v="USD"/>
    <n v="4"/>
    <s v="HR"/>
    <s v="1395547"/>
    <s v="Basic Vessel Components Product Tank 50L"/>
    <s v=""/>
    <s v="MSTK"/>
    <s v=""/>
    <x v="9"/>
  </r>
  <r>
    <s v="50001400"/>
    <s v="Assembling"/>
    <n v="-461.25"/>
    <s v="USD"/>
    <n v="22.5"/>
    <s v="HR"/>
    <s v="1395639"/>
    <s v="C-L Product Tank S2 W/O Agitator - China"/>
    <s v=""/>
    <s v="MSTK"/>
    <s v=""/>
    <x v="9"/>
  </r>
  <r>
    <s v="50001400"/>
    <s v="Assembling"/>
    <n v="-82"/>
    <s v="USD"/>
    <n v="4"/>
    <s v="HR"/>
    <s v="1390152"/>
    <s v="Storage Vessel MRU 150L"/>
    <s v=""/>
    <s v="MSTK"/>
    <s v=""/>
    <x v="0"/>
  </r>
  <r>
    <s v="50001400"/>
    <s v="Assembling"/>
    <n v="-123"/>
    <s v="USD"/>
    <n v="6"/>
    <s v="HR"/>
    <s v="1390210"/>
    <s v="Flange with Inner Shell MRU Vessel"/>
    <s v=""/>
    <s v="MSTK"/>
    <s v=""/>
    <x v="0"/>
  </r>
  <r>
    <s v="50001400"/>
    <s v="Assembling"/>
    <n v="-123"/>
    <s v="USD"/>
    <n v="6"/>
    <s v="HR"/>
    <s v="1392310"/>
    <s v="Vacuum Chamber DCL-750"/>
    <s v=""/>
    <s v="MSTK"/>
    <s v=""/>
    <x v="0"/>
  </r>
  <r>
    <s v="50001400"/>
    <s v="Assembling"/>
    <n v="-205"/>
    <s v="USD"/>
    <n v="10"/>
    <s v="HR"/>
    <s v="1393115"/>
    <s v="BTD 200L For Tetra Lacta (BTD) 200L"/>
    <s v=""/>
    <s v="MSTK"/>
    <s v=""/>
    <x v="0"/>
  </r>
  <r>
    <s v="50001400"/>
    <s v="Assembling"/>
    <n v="-584.25"/>
    <s v="USD"/>
    <n v="28.5"/>
    <s v="HR"/>
    <s v="1393859"/>
    <s v="Expansion vessel D154mm, vol. 32L PED"/>
    <s v=""/>
    <s v="MSTK"/>
    <s v=""/>
    <x v="0"/>
  </r>
  <r>
    <s v="50001400"/>
    <s v="Assembling"/>
    <n v="-143.5"/>
    <s v="USD"/>
    <n v="7"/>
    <s v="HR"/>
    <s v="1391845"/>
    <s v="Silencer SMS dia.76 to SMS dia.51"/>
    <s v=""/>
    <s v="MSTK"/>
    <s v=""/>
    <x v="0"/>
  </r>
  <r>
    <s v="50001400"/>
    <s v="Assembling"/>
    <n v="-123"/>
    <s v="USD"/>
    <n v="6"/>
    <s v="HR"/>
    <s v="1392461"/>
    <s v="Dish connection Acc. to Dwg. 63214212401"/>
    <s v=""/>
    <s v="MSTK"/>
    <s v=""/>
    <x v="0"/>
  </r>
  <r>
    <s v="50001400"/>
    <s v="Assembling"/>
    <n v="-143.5"/>
    <s v="USD"/>
    <n v="7"/>
    <s v="HR"/>
    <s v="1392492"/>
    <s v="Assembly Frame MRU"/>
    <s v=""/>
    <s v="MSTK"/>
    <s v=""/>
    <x v="5"/>
  </r>
  <r>
    <s v="50001400"/>
    <s v="Assembling"/>
    <n v="-276.75"/>
    <s v="USD"/>
    <n v="13.5"/>
    <s v="HR"/>
    <s v="1393617"/>
    <s v="Filter Pipe FL002"/>
    <s v=""/>
    <s v="MSTK"/>
    <s v=""/>
    <x v="0"/>
  </r>
  <r>
    <s v="50001400"/>
    <s v="Assembling"/>
    <n v="-861"/>
    <s v="USD"/>
    <n v="42"/>
    <s v="HR"/>
    <s v="1394638"/>
    <s v="Spool Mixing Vessel HC E"/>
    <s v="127810921"/>
    <s v="Project"/>
    <s v="PJ27810921I"/>
    <x v="4"/>
  </r>
  <r>
    <s v="50001400"/>
    <s v="Assembling"/>
    <n v="-779"/>
    <s v="USD"/>
    <n v="38"/>
    <s v="HR"/>
    <s v="1395612"/>
    <s v="Spool Transfer Module General C"/>
    <s v="127647653"/>
    <s v="Project"/>
    <s v="PJ27647653I"/>
    <x v="4"/>
  </r>
  <r>
    <s v="50001400"/>
    <s v="Assembling"/>
    <n v="-328"/>
    <s v="USD"/>
    <n v="16"/>
    <s v="HR"/>
    <s v="1394053"/>
    <s v="Process Tank"/>
    <s v="127407053"/>
    <s v="Project"/>
    <s v="PJ27407053I"/>
    <x v="3"/>
  </r>
  <r>
    <s v="50001400"/>
    <s v="Assembling"/>
    <n v="-307.5"/>
    <s v="USD"/>
    <n v="15"/>
    <s v="HR"/>
    <s v="1394053"/>
    <s v="Process Tank"/>
    <s v="127407053"/>
    <s v="Project"/>
    <s v="PJ27407053I"/>
    <x v="3"/>
  </r>
  <r>
    <s v="50001400"/>
    <s v="Assembling"/>
    <n v="-850.75"/>
    <s v="USD"/>
    <n v="41.5"/>
    <s v="HR"/>
    <s v="1394053"/>
    <s v="Process Tank"/>
    <s v="127407053"/>
    <s v="Project"/>
    <s v="PJ27407053I"/>
    <x v="3"/>
  </r>
  <r>
    <s v="50001400"/>
    <s v="Assembling"/>
    <n v="-317.75"/>
    <s v="USD"/>
    <n v="15.5"/>
    <s v="HR"/>
    <s v="1394054"/>
    <s v="Process Tank"/>
    <s v="127407077"/>
    <s v="Project"/>
    <s v="PJ27407077I"/>
    <x v="3"/>
  </r>
  <r>
    <s v="50001400"/>
    <s v="Assembling"/>
    <n v="-317.75"/>
    <s v="USD"/>
    <n v="15.5"/>
    <s v="HR"/>
    <s v="1394054"/>
    <s v="Process Tank"/>
    <s v="127407077"/>
    <s v="Project"/>
    <s v="PJ27407077I"/>
    <x v="3"/>
  </r>
  <r>
    <s v="50001400"/>
    <s v="Assembling"/>
    <n v="-399.75"/>
    <s v="USD"/>
    <n v="19.5"/>
    <s v="HR"/>
    <s v="1394055"/>
    <s v="Process Tank"/>
    <s v="127407093"/>
    <s v="Project"/>
    <s v="PJ27407093I"/>
    <x v="3"/>
  </r>
  <r>
    <s v="50001400"/>
    <s v="Assembling"/>
    <n v="-399.75"/>
    <s v="USD"/>
    <n v="19.5"/>
    <s v="HR"/>
    <s v="1394055"/>
    <s v="Process Tank"/>
    <s v="127407093"/>
    <s v="Project"/>
    <s v="PJ27407093I"/>
    <x v="3"/>
  </r>
  <r>
    <s v="50001400"/>
    <s v="Assembling"/>
    <n v="-205"/>
    <s v="USD"/>
    <n v="10"/>
    <s v="HR"/>
    <s v="1394056"/>
    <s v="Process Tank"/>
    <s v="127407774"/>
    <s v="Project"/>
    <s v="PJ27407774I"/>
    <x v="3"/>
  </r>
  <r>
    <s v="50001400"/>
    <s v="Assembling"/>
    <n v="-246"/>
    <s v="USD"/>
    <n v="12"/>
    <s v="HR"/>
    <s v="1394056"/>
    <s v="Process Tank"/>
    <s v="127407774"/>
    <s v="Project"/>
    <s v="PJ27407774I"/>
    <x v="3"/>
  </r>
  <r>
    <s v="50001400"/>
    <s v="Assembling"/>
    <n v="-143.5"/>
    <s v="USD"/>
    <n v="7"/>
    <s v="HR"/>
    <s v="1394057"/>
    <s v="Process Tank"/>
    <s v="127407816"/>
    <s v="Project"/>
    <s v="PJ27407816I"/>
    <x v="3"/>
  </r>
  <r>
    <s v="50001400"/>
    <s v="Assembling"/>
    <n v="-328"/>
    <s v="USD"/>
    <n v="16"/>
    <s v="HR"/>
    <s v="1394057"/>
    <s v="Process Tank"/>
    <s v="127407816"/>
    <s v="Project"/>
    <s v="PJ27407816I"/>
    <x v="3"/>
  </r>
  <r>
    <s v="50001400"/>
    <s v="Assembling"/>
    <n v="-143.5"/>
    <s v="USD"/>
    <n v="7"/>
    <s v="HR"/>
    <s v="1394058"/>
    <s v="Process Tank"/>
    <s v="127407891"/>
    <s v="Project"/>
    <s v="PJ27407891I"/>
    <x v="3"/>
  </r>
  <r>
    <s v="50001400"/>
    <s v="Assembling"/>
    <n v="-194.75"/>
    <s v="USD"/>
    <n v="9.5"/>
    <s v="HR"/>
    <s v="1394058"/>
    <s v="Process Tank"/>
    <s v="127407891"/>
    <s v="Project"/>
    <s v="PJ27407891I"/>
    <x v="3"/>
  </r>
  <r>
    <s v="50001400"/>
    <s v="Assembling"/>
    <n v="-82"/>
    <s v="USD"/>
    <n v="4"/>
    <s v="HR"/>
    <s v="1394302"/>
    <s v="Anchor Sleeve ID160x250"/>
    <s v=""/>
    <s v="MSTK"/>
    <s v=""/>
    <x v="2"/>
  </r>
  <r>
    <s v="50001400"/>
    <s v="Assembling"/>
    <n v="-41"/>
    <s v="USD"/>
    <n v="2"/>
    <s v="HR"/>
    <s v="1394576"/>
    <s v="Movable Tank"/>
    <s v="127658133"/>
    <s v="Project"/>
    <s v="PJ27658133I"/>
    <x v="3"/>
  </r>
  <r>
    <s v="50001400"/>
    <s v="Assembling"/>
    <n v="-61.5"/>
    <s v="USD"/>
    <n v="3"/>
    <s v="HR"/>
    <s v="1394576"/>
    <s v="Movable Tank"/>
    <s v="127658133"/>
    <s v="Project"/>
    <s v="PJ27658133I"/>
    <x v="3"/>
  </r>
  <r>
    <s v="50001400"/>
    <s v="Assembling"/>
    <n v="-471.5"/>
    <s v="USD"/>
    <n v="23"/>
    <s v="HR"/>
    <s v="1395484"/>
    <s v="Agitator HuhnSeal 60rpm dia597x200xL2949"/>
    <s v=""/>
    <s v="MSTK"/>
    <s v=""/>
    <x v="0"/>
  </r>
  <r>
    <s v="50001400"/>
    <s v="Assembling"/>
    <n v="-164"/>
    <s v="USD"/>
    <n v="8"/>
    <s v="HR"/>
    <s v="1395586"/>
    <s v="Bottom Bearing ID90x255"/>
    <s v=""/>
    <s v="MSTK"/>
    <s v=""/>
    <x v="2"/>
  </r>
  <r>
    <s v="50001400"/>
    <s v="Assembling"/>
    <n v="-102.5"/>
    <s v="USD"/>
    <n v="5"/>
    <s v="HR"/>
    <s v="1395586"/>
    <s v="Bottom Bearing ID90x255"/>
    <s v=""/>
    <s v="MSTK"/>
    <s v=""/>
    <x v="2"/>
  </r>
  <r>
    <s v="50001400"/>
    <s v="Assembling"/>
    <n v="-10.25"/>
    <s v="USD"/>
    <n v="0.5"/>
    <s v="HR"/>
    <s v="1395627"/>
    <s v="Adapter Cover"/>
    <s v="126939676"/>
    <s v="Project"/>
    <s v="PJ26939676I"/>
    <x v="3"/>
  </r>
  <r>
    <s v="50001400"/>
    <s v="Assembling"/>
    <n v="-102.5"/>
    <s v="USD"/>
    <n v="5"/>
    <s v="HR"/>
    <s v="1394472"/>
    <s v="Lifting Lug Dished dia.1602xPCD950"/>
    <s v=""/>
    <s v="MSTK"/>
    <s v=""/>
    <x v="0"/>
  </r>
  <r>
    <s v="50001400"/>
    <s v="Assembling"/>
    <n v="-20.5"/>
    <s v="USD"/>
    <n v="1"/>
    <s v="HR"/>
    <s v="1392515"/>
    <s v="Adapter Cover R90x120xT1.5"/>
    <s v=""/>
    <s v="MSTK"/>
    <s v=""/>
    <x v="0"/>
  </r>
  <r>
    <s v="50001400"/>
    <s v="Assembling"/>
    <n v="-41"/>
    <s v="USD"/>
    <n v="2"/>
    <s v="HR"/>
    <s v="1392953"/>
    <s v="Adapter Neck OD288x136xT4"/>
    <s v=""/>
    <s v="MSTK"/>
    <s v=""/>
    <x v="1"/>
  </r>
  <r>
    <s v="50001400"/>
    <s v="Assembling"/>
    <n v="-143.5"/>
    <s v="USD"/>
    <n v="7"/>
    <s v="HR"/>
    <s v="1392953"/>
    <s v="Adapter Neck OD288x136xT4"/>
    <s v=""/>
    <s v="MSTK"/>
    <s v=""/>
    <x v="1"/>
  </r>
  <r>
    <s v="50001400"/>
    <s v="Assembling"/>
    <n v="-41"/>
    <s v="USD"/>
    <n v="2"/>
    <s v="HR"/>
    <s v="1393681"/>
    <s v="Reinforcement Ring OD2297x200xT6"/>
    <s v=""/>
    <s v="MSTK"/>
    <s v=""/>
    <x v="1"/>
  </r>
  <r>
    <s v="50001400"/>
    <s v="Assembling"/>
    <n v="-61.5"/>
    <s v="USD"/>
    <n v="3"/>
    <s v="HR"/>
    <s v="1393681"/>
    <s v="Reinforcement Ring OD2297x200xT6"/>
    <s v=""/>
    <s v="MSTK"/>
    <s v=""/>
    <x v="1"/>
  </r>
  <r>
    <s v="50001400"/>
    <s v="Assembling"/>
    <n v="-102.5"/>
    <s v="USD"/>
    <n v="5"/>
    <s v="HR"/>
    <s v="1393681"/>
    <s v="Reinforcement Ring OD2297x200xT6"/>
    <s v=""/>
    <s v="MSTK"/>
    <s v=""/>
    <x v="1"/>
  </r>
  <r>
    <s v="50001400"/>
    <s v="Assembling"/>
    <n v="-61.5"/>
    <s v="USD"/>
    <n v="3"/>
    <s v="HR"/>
    <s v="1389466"/>
    <s v="Half Pipe Jacket Bottom OD2224 D3&quot; Sch10"/>
    <s v=""/>
    <s v="MSTK"/>
    <s v=""/>
    <x v="1"/>
  </r>
  <r>
    <s v="50001400"/>
    <s v="Assembling"/>
    <n v="-102.5"/>
    <s v="USD"/>
    <n v="5"/>
    <s v="HR"/>
    <s v="1390116"/>
    <s v="Top Assembly DCL-750"/>
    <s v=""/>
    <s v="MSTK"/>
    <s v=""/>
    <x v="0"/>
  </r>
  <r>
    <s v="50001400"/>
    <s v="Assembling"/>
    <n v="-102.5"/>
    <s v="USD"/>
    <n v="5"/>
    <s v="HR"/>
    <s v="1392303"/>
    <s v="Bottom Assembly TA 7T Hunhseal"/>
    <s v=""/>
    <s v="MSTK"/>
    <s v=""/>
    <x v="0"/>
  </r>
  <r>
    <s v="50001400"/>
    <s v="Assembling"/>
    <n v="-164"/>
    <s v="USD"/>
    <n v="8"/>
    <s v="HR"/>
    <s v="1393859"/>
    <s v="Expansion vessel D154mm, vol. 32L PED"/>
    <s v=""/>
    <s v="MSTK"/>
    <s v=""/>
    <x v="0"/>
  </r>
  <r>
    <s v="50001400"/>
    <s v="Assembling"/>
    <n v="-133.25"/>
    <s v="USD"/>
    <n v="6.5"/>
    <s v="HR"/>
    <s v="1393859"/>
    <s v="Expansion vessel D154mm, vol. 32L PED"/>
    <s v=""/>
    <s v="MSTK"/>
    <s v=""/>
    <x v="0"/>
  </r>
  <r>
    <s v="50001400"/>
    <s v="Assembling"/>
    <n v="-164"/>
    <s v="USD"/>
    <n v="8"/>
    <s v="HR"/>
    <s v="1394677"/>
    <s v="Bottom Assembly TA 20T"/>
    <s v=""/>
    <s v="MSTK"/>
    <s v=""/>
    <x v="9"/>
  </r>
  <r>
    <s v="50001400"/>
    <s v="Assembling"/>
    <n v="-164"/>
    <s v="USD"/>
    <n v="8"/>
    <s v="HR"/>
    <s v="1394678"/>
    <s v="Top Assembly TA 20T Hunhseal"/>
    <s v=""/>
    <s v="MSTK"/>
    <s v=""/>
    <x v="9"/>
  </r>
  <r>
    <s v="50001400"/>
    <s v="Assembling"/>
    <n v="-102.5"/>
    <s v="USD"/>
    <n v="5"/>
    <s v="HR"/>
    <s v="1394678"/>
    <s v="Top Assembly TA 20T Hunhseal"/>
    <s v=""/>
    <s v="MSTK"/>
    <s v=""/>
    <x v="9"/>
  </r>
  <r>
    <s v="50001400"/>
    <s v="Assembling"/>
    <n v="-164"/>
    <s v="USD"/>
    <n v="8"/>
    <s v="HR"/>
    <s v="1395446"/>
    <s v="Top Parts Process Tank"/>
    <s v="127802082"/>
    <s v="Project"/>
    <s v="PJ27802082I"/>
    <x v="3"/>
  </r>
  <r>
    <s v="50001400"/>
    <s v="Assembling"/>
    <n v="-102.5"/>
    <s v="USD"/>
    <n v="5"/>
    <s v="HR"/>
    <s v="1395447"/>
    <s v="Bottom Parts Process Tank"/>
    <s v="127802082"/>
    <s v="Project"/>
    <s v="PJ27802082I"/>
    <x v="3"/>
  </r>
  <r>
    <s v="50001400"/>
    <s v="Assembling"/>
    <n v="-287"/>
    <s v="USD"/>
    <n v="14"/>
    <s v="HR"/>
    <s v="1395846"/>
    <s v="Top Parts for Premix 1 General C"/>
    <s v="127647653"/>
    <s v="Project"/>
    <s v="PJ27647653I"/>
    <x v="4"/>
  </r>
  <r>
    <s v="50001400"/>
    <s v="Assembling"/>
    <n v="-123"/>
    <s v="USD"/>
    <n v="6"/>
    <s v="HR"/>
    <s v="1391737"/>
    <s v="Skirt Plate ID2212x265"/>
    <s v=""/>
    <s v="MSTK"/>
    <s v=""/>
    <x v="10"/>
  </r>
  <r>
    <s v="50001400"/>
    <s v="Assembling"/>
    <n v="-102.5"/>
    <s v="USD"/>
    <n v="5"/>
    <s v="HR"/>
    <s v="1391737"/>
    <s v="Skirt Plate ID2212x265"/>
    <s v=""/>
    <s v="MSTK"/>
    <s v=""/>
    <x v="10"/>
  </r>
  <r>
    <s v="50001400"/>
    <s v="Assembling"/>
    <n v="-41"/>
    <s v="USD"/>
    <n v="2"/>
    <s v="HR"/>
    <s v="1393111"/>
    <s v="Inner Shell BTD-200"/>
    <s v=""/>
    <s v="MSTK"/>
    <s v=""/>
    <x v="1"/>
  </r>
  <r>
    <s v="50001400"/>
    <s v="Assembling"/>
    <n v="-51.25"/>
    <s v="USD"/>
    <n v="2.5"/>
    <s v="HR"/>
    <s v="1393111"/>
    <s v="Inner Shell BTD-200"/>
    <s v=""/>
    <s v="MSTK"/>
    <s v=""/>
    <x v="1"/>
  </r>
  <r>
    <s v="50001400"/>
    <s v="Assembling"/>
    <n v="-164"/>
    <s v="USD"/>
    <n v="8"/>
    <s v="HR"/>
    <s v="1393844"/>
    <s v="Top Conical ID2150x15DegxT3"/>
    <s v=""/>
    <s v="MSTK"/>
    <s v=""/>
    <x v="1"/>
  </r>
  <r>
    <s v="50001400"/>
    <s v="Assembling"/>
    <n v="-71.75"/>
    <s v="USD"/>
    <n v="3.5"/>
    <s v="HR"/>
    <s v="1393844"/>
    <s v="Top Conical ID2150x15DegxT3"/>
    <s v=""/>
    <s v="MSTK"/>
    <s v=""/>
    <x v="1"/>
  </r>
  <r>
    <s v="50001400"/>
    <s v="Assembling"/>
    <n v="-164"/>
    <s v="USD"/>
    <n v="8"/>
    <s v="HR"/>
    <s v="1393844"/>
    <s v="Top Conical ID2150x15DegxT3"/>
    <s v=""/>
    <s v="MSTK"/>
    <s v=""/>
    <x v="1"/>
  </r>
  <r>
    <s v="50001400"/>
    <s v="Assembling"/>
    <n v="-205"/>
    <s v="USD"/>
    <n v="10"/>
    <s v="HR"/>
    <s v="1394522"/>
    <s v="Shell OD1350x1121x8mm Duplex"/>
    <s v=""/>
    <s v="MSTK"/>
    <s v=""/>
    <x v="1"/>
  </r>
  <r>
    <s v="50001400"/>
    <s v="Assembling"/>
    <n v="-133.25"/>
    <s v="USD"/>
    <n v="6.5"/>
    <s v="HR"/>
    <s v="1394522"/>
    <s v="Shell OD1350x1121x8mm Duplex"/>
    <s v=""/>
    <s v="MSTK"/>
    <s v=""/>
    <x v="1"/>
  </r>
  <r>
    <s v="50001400"/>
    <s v="Assembling"/>
    <n v="-71.75"/>
    <s v="USD"/>
    <n v="3.5"/>
    <s v="HR"/>
    <s v="1394615"/>
    <s v="Shell Inner OD3000x2000xT10"/>
    <s v=""/>
    <s v="MSTK"/>
    <s v=""/>
    <x v="1"/>
  </r>
  <r>
    <s v="50001400"/>
    <s v="Assembling"/>
    <n v="-164"/>
    <s v="USD"/>
    <n v="8"/>
    <s v="HR"/>
    <s v="1394618"/>
    <s v="Shell Inner OD2404x3250xT12"/>
    <s v="128129500"/>
    <s v="Project"/>
    <s v="PJ28129500I"/>
    <x v="1"/>
  </r>
  <r>
    <s v="50001400"/>
    <s v="Assembling"/>
    <n v="-61.5"/>
    <s v="USD"/>
    <n v="3"/>
    <s v="HR"/>
    <s v="1394672"/>
    <s v="Railing Lower Plate ID2878.5x310"/>
    <s v=""/>
    <s v="MSTK"/>
    <s v=""/>
    <x v="1"/>
  </r>
  <r>
    <s v="50001400"/>
    <s v="Assembling"/>
    <n v="-143.5"/>
    <s v="USD"/>
    <n v="7"/>
    <s v="HR"/>
    <s v="1394053"/>
    <s v="Process Tank"/>
    <s v="127407053"/>
    <s v="Project"/>
    <s v="PJ27407053I"/>
    <x v="3"/>
  </r>
  <r>
    <s v="50001400"/>
    <s v="Assembling"/>
    <n v="-123"/>
    <s v="USD"/>
    <n v="6"/>
    <s v="HR"/>
    <s v="1394053"/>
    <s v="Process Tank"/>
    <s v="127407053"/>
    <s v="Project"/>
    <s v="PJ27407053I"/>
    <x v="3"/>
  </r>
  <r>
    <s v="50001400"/>
    <s v="Assembling"/>
    <n v="-61.5"/>
    <s v="USD"/>
    <n v="3"/>
    <s v="HR"/>
    <s v="1394054"/>
    <s v="Process Tank"/>
    <s v="127407077"/>
    <s v="Project"/>
    <s v="PJ27407077I"/>
    <x v="3"/>
  </r>
  <r>
    <s v="50001400"/>
    <s v="Assembling"/>
    <n v="-133.25"/>
    <s v="USD"/>
    <n v="6.5"/>
    <s v="HR"/>
    <s v="1394054"/>
    <s v="Process Tank"/>
    <s v="127407077"/>
    <s v="Project"/>
    <s v="PJ27407077I"/>
    <x v="3"/>
  </r>
  <r>
    <s v="50001400"/>
    <s v="Assembling"/>
    <n v="-297.25"/>
    <s v="USD"/>
    <n v="14.5"/>
    <s v="HR"/>
    <s v="1394055"/>
    <s v="Process Tank"/>
    <s v="127407093"/>
    <s v="Project"/>
    <s v="PJ27407093I"/>
    <x v="3"/>
  </r>
  <r>
    <s v="50001400"/>
    <s v="Assembling"/>
    <n v="-727.75"/>
    <s v="USD"/>
    <n v="35.5"/>
    <s v="HR"/>
    <s v="1394056"/>
    <s v="Process Tank"/>
    <s v="127407774"/>
    <s v="Project"/>
    <s v="PJ27407774I"/>
    <x v="3"/>
  </r>
  <r>
    <s v="50001400"/>
    <s v="Assembling"/>
    <n v="-133.25"/>
    <s v="USD"/>
    <n v="6.5"/>
    <s v="HR"/>
    <s v="1394056"/>
    <s v="Process Tank"/>
    <s v="127407774"/>
    <s v="Project"/>
    <s v="PJ27407774I"/>
    <x v="3"/>
  </r>
  <r>
    <s v="50001400"/>
    <s v="Assembling"/>
    <n v="-861"/>
    <s v="USD"/>
    <n v="42"/>
    <s v="HR"/>
    <s v="1394057"/>
    <s v="Process Tank"/>
    <s v="127407816"/>
    <s v="Project"/>
    <s v="PJ27407816I"/>
    <x v="3"/>
  </r>
  <r>
    <s v="50001400"/>
    <s v="Assembling"/>
    <n v="-584.25"/>
    <s v="USD"/>
    <n v="28.5"/>
    <s v="HR"/>
    <s v="1394057"/>
    <s v="Process Tank"/>
    <s v="127407816"/>
    <s v="Project"/>
    <s v="PJ27407816I"/>
    <x v="3"/>
  </r>
  <r>
    <s v="50001400"/>
    <s v="Assembling"/>
    <n v="-563.75"/>
    <s v="USD"/>
    <n v="27.5"/>
    <s v="HR"/>
    <s v="1394058"/>
    <s v="Process Tank"/>
    <s v="127407891"/>
    <s v="Project"/>
    <s v="PJ27407891I"/>
    <x v="3"/>
  </r>
  <r>
    <s v="50001400"/>
    <s v="Assembling"/>
    <n v="-543.25"/>
    <s v="USD"/>
    <n v="26.5"/>
    <s v="HR"/>
    <s v="1394058"/>
    <s v="Process Tank"/>
    <s v="127407891"/>
    <s v="Project"/>
    <s v="PJ27407891I"/>
    <x v="3"/>
  </r>
  <r>
    <s v="50001400"/>
    <s v="Assembling"/>
    <n v="-123"/>
    <s v="USD"/>
    <n v="6"/>
    <s v="HR"/>
    <s v="1378852"/>
    <s v="Agitator Parts Process Tank"/>
    <s v="126939650"/>
    <s v="Project"/>
    <s v="PJ26939650I"/>
    <x v="3"/>
  </r>
  <r>
    <s v="50001400"/>
    <s v="Assembling"/>
    <n v="-10.25"/>
    <s v="USD"/>
    <n v="0.5"/>
    <s v="HR"/>
    <s v="1391420"/>
    <s v="Cone Adapter D250x144xT6"/>
    <s v=""/>
    <s v="MSTK"/>
    <s v=""/>
    <x v="5"/>
  </r>
  <r>
    <s v="50001400"/>
    <s v="Assembling"/>
    <n v="-20.5"/>
    <s v="USD"/>
    <n v="1"/>
    <s v="HR"/>
    <s v="1391420"/>
    <s v="Cone Adapter D250x144xT6"/>
    <s v=""/>
    <s v="MSTK"/>
    <s v=""/>
    <x v="5"/>
  </r>
  <r>
    <s v="50001400"/>
    <s v="Assembling"/>
    <n v="-41"/>
    <s v="USD"/>
    <n v="2"/>
    <s v="HR"/>
    <s v="1391420"/>
    <s v="Cone Adapter D250x144xT6"/>
    <s v=""/>
    <s v="MSTK"/>
    <s v=""/>
    <x v="5"/>
  </r>
  <r>
    <s v="50001400"/>
    <s v="Assembling"/>
    <n v="-205"/>
    <s v="USD"/>
    <n v="10"/>
    <s v="HR"/>
    <s v="1392812"/>
    <s v="Platform Support Pipe D33.4x335"/>
    <s v=""/>
    <s v="MSTK"/>
    <s v=""/>
    <x v="8"/>
  </r>
  <r>
    <s v="50001400"/>
    <s v="Assembling"/>
    <n v="-184.5"/>
    <s v="USD"/>
    <n v="9"/>
    <s v="HR"/>
    <s v="1394182"/>
    <s v="Inner Shell OD793x1353x4mm"/>
    <s v=""/>
    <s v="MSTK"/>
    <s v=""/>
    <x v="1"/>
  </r>
  <r>
    <s v="50001400"/>
    <s v="Assembling"/>
    <n v="-164"/>
    <s v="USD"/>
    <n v="8"/>
    <s v="HR"/>
    <s v="1394182"/>
    <s v="Inner Shell OD793x1353x4mm"/>
    <s v=""/>
    <s v="MSTK"/>
    <s v=""/>
    <x v="1"/>
  </r>
  <r>
    <s v="50001400"/>
    <s v="Assembling"/>
    <n v="-307.5"/>
    <s v="USD"/>
    <n v="15"/>
    <s v="HR"/>
    <s v="1378852"/>
    <s v="Agitator Parts Process Tank"/>
    <s v="126939650"/>
    <s v="Project"/>
    <s v="PJ26939650I"/>
    <x v="3"/>
  </r>
  <r>
    <s v="50001400"/>
    <s v="Assembling"/>
    <n v="-102.5"/>
    <s v="USD"/>
    <n v="5"/>
    <s v="HR"/>
    <s v="1394446"/>
    <s v="Platform General C"/>
    <s v="126986595"/>
    <s v="Project"/>
    <s v="PJ26986595I"/>
    <x v="4"/>
  </r>
  <r>
    <s v="50001400"/>
    <s v="Assembling"/>
    <n v="-20.5"/>
    <s v="USD"/>
    <n v="1"/>
    <s v="HR"/>
    <s v="1396188"/>
    <s v="Basic Part Premix 2 Module General C"/>
    <s v="126986595"/>
    <s v="Project"/>
    <s v="PJ26986595I"/>
    <x v="4"/>
  </r>
  <r>
    <s v="50001400"/>
    <s v="Assembling"/>
    <n v="-389.5"/>
    <s v="USD"/>
    <n v="19"/>
    <s v="HR"/>
    <s v="1396188"/>
    <s v="Basic Part Premix 2 Module General C"/>
    <s v="126986595"/>
    <s v="Project"/>
    <s v="PJ26986595I"/>
    <x v="4"/>
  </r>
  <r>
    <s v="50001400"/>
    <s v="Assembling"/>
    <n v="-20.5"/>
    <s v="USD"/>
    <n v="1"/>
    <s v="HR"/>
    <s v="1396189"/>
    <s v="Basic Part Premix 1 Module General C"/>
    <s v="126986595"/>
    <s v="Project"/>
    <s v="PJ26986595I"/>
    <x v="4"/>
  </r>
  <r>
    <s v="50001400"/>
    <s v="Assembling"/>
    <n v="-430.5"/>
    <s v="USD"/>
    <n v="21"/>
    <s v="HR"/>
    <s v="1396189"/>
    <s v="Basic Part Premix 1 Module General C"/>
    <s v="126986595"/>
    <s v="Project"/>
    <s v="PJ26986595I"/>
    <x v="4"/>
  </r>
  <r>
    <s v="50001400"/>
    <s v="Assembling"/>
    <n v="-41"/>
    <s v="USD"/>
    <n v="2"/>
    <s v="HR"/>
    <s v="1391244"/>
    <s v="Round Bar Left dia.3-1/2&quot; L=106"/>
    <s v=""/>
    <s v="MSTK"/>
    <s v=""/>
    <x v="8"/>
  </r>
  <r>
    <s v="50001400"/>
    <s v="Assembling"/>
    <n v="-635.5"/>
    <s v="USD"/>
    <n v="31"/>
    <s v="HR"/>
    <s v="1388533"/>
    <s v="Bottom Parts DCL-750"/>
    <s v=""/>
    <s v="MSTK"/>
    <s v=""/>
    <x v="0"/>
  </r>
  <r>
    <s v="50001400"/>
    <s v="Assembling"/>
    <n v="-307.5"/>
    <s v="USD"/>
    <n v="15"/>
    <s v="HR"/>
    <s v="1388533"/>
    <s v="Bottom Parts DCL-750"/>
    <s v=""/>
    <s v="MSTK"/>
    <s v=""/>
    <x v="0"/>
  </r>
  <r>
    <s v="50001400"/>
    <s v="Assembling"/>
    <n v="-348.5"/>
    <s v="USD"/>
    <n v="17"/>
    <s v="HR"/>
    <s v="1390207"/>
    <s v="Vortex Breaker MRU"/>
    <s v=""/>
    <s v="MSTK"/>
    <s v=""/>
    <x v="0"/>
  </r>
  <r>
    <s v="50001400"/>
    <s v="Assembling"/>
    <n v="-10.25"/>
    <s v="USD"/>
    <n v="0.5"/>
    <s v="HR"/>
    <s v="1390805"/>
    <s v="Round Bar dia.12x60"/>
    <s v=""/>
    <s v="MSTK"/>
    <s v=""/>
    <x v="0"/>
  </r>
  <r>
    <s v="50001400"/>
    <s v="Assembling"/>
    <n v="-10.25"/>
    <s v="USD"/>
    <n v="0.5"/>
    <s v="HR"/>
    <s v="1390811"/>
    <s v="Round Bar dia.12x60"/>
    <s v=""/>
    <s v="MSTK"/>
    <s v=""/>
    <x v="0"/>
  </r>
  <r>
    <s v="50001400"/>
    <s v="Assembling"/>
    <n v="-10.25"/>
    <s v="USD"/>
    <n v="0.5"/>
    <s v="HR"/>
    <s v="1390815"/>
    <s v="Round Bar dia.12x60"/>
    <s v=""/>
    <s v="MSTK"/>
    <s v=""/>
    <x v="0"/>
  </r>
  <r>
    <s v="50001400"/>
    <s v="Assembling"/>
    <n v="-10.25"/>
    <s v="USD"/>
    <n v="0.5"/>
    <s v="HR"/>
    <s v="1390823"/>
    <s v="Round Bar dia.12x60"/>
    <s v=""/>
    <s v="MSTK"/>
    <s v=""/>
    <x v="0"/>
  </r>
  <r>
    <s v="50001400"/>
    <s v="Assembling"/>
    <n v="-41"/>
    <s v="USD"/>
    <n v="2"/>
    <s v="HR"/>
    <s v="1389896"/>
    <s v="Bottom Parts CIP Tank (DT, DTI)"/>
    <s v="127407236"/>
    <s v="Project"/>
    <s v="PJ27407236I"/>
    <x v="3"/>
  </r>
  <r>
    <s v="50001400"/>
    <s v="Assembling"/>
    <n v="-20.5"/>
    <s v="USD"/>
    <n v="1"/>
    <s v="HR"/>
    <s v="1396106"/>
    <s v="Side Plate DCL-750"/>
    <s v=""/>
    <s v="MSTK"/>
    <s v=""/>
    <x v="0"/>
  </r>
  <r>
    <s v="50001400"/>
    <s v="Assembling"/>
    <n v="-82"/>
    <s v="USD"/>
    <n v="4"/>
    <s v="HR"/>
    <s v="1392766"/>
    <s v="Bottom Cone Outer OD2175xT1.5"/>
    <s v=""/>
    <s v="MSTK"/>
    <s v=""/>
    <x v="0"/>
  </r>
  <r>
    <s v="50001400"/>
    <s v="Assembling"/>
    <n v="-41"/>
    <s v="USD"/>
    <n v="2"/>
    <s v="HR"/>
    <s v="1392766"/>
    <s v="Bottom Cone Outer OD2175xT1.5"/>
    <s v=""/>
    <s v="MSTK"/>
    <s v=""/>
    <x v="0"/>
  </r>
  <r>
    <s v="50001400"/>
    <s v="Assembling"/>
    <n v="-41"/>
    <s v="USD"/>
    <n v="2"/>
    <s v="HR"/>
    <s v="1392766"/>
    <s v="Bottom Cone Outer OD2175xT1.5"/>
    <s v=""/>
    <s v="MSTK"/>
    <s v=""/>
    <x v="0"/>
  </r>
  <r>
    <s v="50001400"/>
    <s v="Assembling"/>
    <n v="-123"/>
    <s v="USD"/>
    <n v="6"/>
    <s v="HR"/>
    <s v="1392766"/>
    <s v="Bottom Cone Outer OD2175xT1.5"/>
    <s v=""/>
    <s v="MSTK"/>
    <s v=""/>
    <x v="0"/>
  </r>
  <r>
    <s v="50001400"/>
    <s v="Assembling"/>
    <n v="-82"/>
    <s v="USD"/>
    <n v="4"/>
    <s v="HR"/>
    <s v="1392766"/>
    <s v="Bottom Cone Outer OD2175xT1.5"/>
    <s v=""/>
    <s v="MSTK"/>
    <s v=""/>
    <x v="0"/>
  </r>
  <r>
    <s v="50001400"/>
    <s v="Assembling"/>
    <n v="-123"/>
    <s v="USD"/>
    <n v="6"/>
    <s v="HR"/>
    <s v="1394055"/>
    <s v="Process Tank"/>
    <s v="127407093"/>
    <s v="Project"/>
    <s v="PJ27407093I"/>
    <x v="3"/>
  </r>
  <r>
    <s v="50001400"/>
    <s v="Assembling"/>
    <n v="-369"/>
    <s v="USD"/>
    <n v="18"/>
    <s v="HR"/>
    <s v="1384194"/>
    <s v="Dish connection Acc. to Dwg. 63214212401"/>
    <s v=""/>
    <s v="MSTK"/>
    <s v=""/>
    <x v="0"/>
  </r>
  <r>
    <s v="50001400"/>
    <s v="Assembling"/>
    <n v="-41"/>
    <s v="USD"/>
    <n v="2"/>
    <s v="HR"/>
    <s v="1394082"/>
    <s v="Bottom Parts for CW Tank General C"/>
    <s v="127647653"/>
    <s v="Project"/>
    <s v="PJ27647653I"/>
    <x v="4"/>
  </r>
  <r>
    <s v="50001400"/>
    <s v="Assembling"/>
    <n v="-307.5"/>
    <s v="USD"/>
    <n v="15"/>
    <s v="HR"/>
    <s v="1394082"/>
    <s v="Bottom Parts for CW Tank General C"/>
    <s v="127647653"/>
    <s v="Project"/>
    <s v="PJ27647653I"/>
    <x v="4"/>
  </r>
  <r>
    <s v="50001400"/>
    <s v="Assembling"/>
    <n v="-348.5"/>
    <s v="USD"/>
    <n v="17"/>
    <s v="HR"/>
    <s v="1394082"/>
    <s v="Bottom Parts for CW Tank General C"/>
    <s v="127647653"/>
    <s v="Project"/>
    <s v="PJ27647653I"/>
    <x v="4"/>
  </r>
  <r>
    <s v="50001400"/>
    <s v="Assembling"/>
    <n v="-266.5"/>
    <s v="USD"/>
    <n v="13"/>
    <s v="HR"/>
    <s v="1378908"/>
    <s v="Process Tank"/>
    <s v="126939676"/>
    <s v="Project"/>
    <s v="PJ26939676I"/>
    <x v="3"/>
  </r>
  <r>
    <s v="50001400"/>
    <s v="Assembling"/>
    <n v="-123"/>
    <s v="USD"/>
    <n v="6"/>
    <s v="HR"/>
    <s v="1378908"/>
    <s v="Process Tank"/>
    <s v="126939676"/>
    <s v="Project"/>
    <s v="PJ26939676I"/>
    <x v="3"/>
  </r>
  <r>
    <s v="50001400"/>
    <s v="Assembling"/>
    <n v="-164"/>
    <s v="USD"/>
    <n v="8"/>
    <s v="HR"/>
    <s v="1378908"/>
    <s v="Process Tank"/>
    <s v="126939676"/>
    <s v="Project"/>
    <s v="PJ26939676I"/>
    <x v="3"/>
  </r>
  <r>
    <s v="50001400"/>
    <s v="Assembling"/>
    <n v="-164"/>
    <s v="USD"/>
    <n v="8"/>
    <s v="HR"/>
    <s v="1378908"/>
    <s v="Process Tank"/>
    <s v="126939676"/>
    <s v="Project"/>
    <s v="PJ26939676I"/>
    <x v="3"/>
  </r>
  <r>
    <s v="50001400"/>
    <s v="Assembling"/>
    <n v="-61.5"/>
    <s v="USD"/>
    <n v="3"/>
    <s v="HR"/>
    <s v="1393970"/>
    <s v="Top Parts for Clean Water Tank General C"/>
    <s v="127647653"/>
    <s v="Project"/>
    <s v="PJ27647653I"/>
    <x v="4"/>
  </r>
  <r>
    <s v="50001400"/>
    <s v="Assembling"/>
    <n v="-184.5"/>
    <s v="USD"/>
    <n v="9"/>
    <s v="HR"/>
    <s v="1393970"/>
    <s v="Top Parts for Clean Water Tank General C"/>
    <s v="127647653"/>
    <s v="Project"/>
    <s v="PJ27647653I"/>
    <x v="4"/>
  </r>
  <r>
    <s v="50001400"/>
    <s v="Assembling"/>
    <n v="-205"/>
    <s v="USD"/>
    <n v="10"/>
    <s v="HR"/>
    <s v="1393970"/>
    <s v="Top Parts for Clean Water Tank General C"/>
    <s v="127647653"/>
    <s v="Project"/>
    <s v="PJ27647653I"/>
    <x v="4"/>
  </r>
  <r>
    <s v="50001400"/>
    <s v="Assembling"/>
    <n v="-61.5"/>
    <s v="USD"/>
    <n v="3"/>
    <s v="HR"/>
    <s v="1393187"/>
    <s v="Lifting Lug 110x90x20mm"/>
    <s v=""/>
    <s v="MSTK"/>
    <s v=""/>
    <x v="8"/>
  </r>
  <r>
    <s v="50001400"/>
    <s v="Assembling"/>
    <n v="-10.25"/>
    <s v="USD"/>
    <n v="0.5"/>
    <s v="HR"/>
    <s v="1393538"/>
    <s v="Plate Inlet 2 160x128x4mm"/>
    <s v=""/>
    <s v="MSTK"/>
    <s v=""/>
    <x v="1"/>
  </r>
  <r>
    <s v="50001400"/>
    <s v="Assembling"/>
    <n v="-20.5"/>
    <s v="USD"/>
    <n v="1"/>
    <s v="HR"/>
    <s v="1393537"/>
    <s v="Upper Ring C-8"/>
    <s v=""/>
    <s v="MSTK"/>
    <s v=""/>
    <x v="1"/>
  </r>
  <r>
    <s v="50001400"/>
    <s v="Assembling"/>
    <n v="-123"/>
    <s v="USD"/>
    <n v="6"/>
    <s v="HR"/>
    <s v="1394345"/>
    <s v="Ball Feet D3&quot;xLK-41x113"/>
    <s v=""/>
    <s v="MSTK"/>
    <s v=""/>
    <x v="9"/>
  </r>
  <r>
    <s v="50001400"/>
    <s v="Assembling"/>
    <n v="-10.25"/>
    <s v="USD"/>
    <n v="0.5"/>
    <s v="HR"/>
    <s v="1393534"/>
    <s v="Plate Support R321.5x40x1.5mm"/>
    <s v=""/>
    <s v="MSTK"/>
    <s v=""/>
    <x v="1"/>
  </r>
  <r>
    <s v="50001400"/>
    <s v="Assembling"/>
    <n v="-20.5"/>
    <s v="USD"/>
    <n v="1"/>
    <s v="HR"/>
    <s v="1393532"/>
    <s v="Shell Product Inlet-1 C-8"/>
    <s v=""/>
    <s v="MSTK"/>
    <s v=""/>
    <x v="1"/>
  </r>
  <r>
    <s v="50001400"/>
    <s v="Assembling"/>
    <n v="-20.5"/>
    <s v="USD"/>
    <n v="1"/>
    <s v="HR"/>
    <s v="1392765"/>
    <s v="Shell Outer OD2150x1984xT1.5"/>
    <s v=""/>
    <s v="MSTK"/>
    <s v=""/>
    <x v="1"/>
  </r>
  <r>
    <s v="50001400"/>
    <s v="Assembling"/>
    <n v="-61.5"/>
    <s v="USD"/>
    <n v="3"/>
    <s v="HR"/>
    <s v="1392765"/>
    <s v="Shell Outer OD2150x1984xT1.5"/>
    <s v=""/>
    <s v="MSTK"/>
    <s v=""/>
    <x v="1"/>
  </r>
  <r>
    <s v="50001400"/>
    <s v="Assembling"/>
    <n v="-41"/>
    <s v="USD"/>
    <n v="2"/>
    <s v="HR"/>
    <s v="1392765"/>
    <s v="Shell Outer OD2150x1984xT1.5"/>
    <s v=""/>
    <s v="MSTK"/>
    <s v=""/>
    <x v="1"/>
  </r>
  <r>
    <s v="50001400"/>
    <s v="Assembling"/>
    <n v="-61.5"/>
    <s v="USD"/>
    <n v="3"/>
    <s v="HR"/>
    <s v="1392765"/>
    <s v="Shell Outer OD2150x1984xT1.5"/>
    <s v=""/>
    <s v="MSTK"/>
    <s v=""/>
    <x v="1"/>
  </r>
  <r>
    <s v="50001400"/>
    <s v="Assembling"/>
    <n v="-82"/>
    <s v="USD"/>
    <n v="4"/>
    <s v="HR"/>
    <s v="1388575"/>
    <s v="Reinforcement Ring OD2147x200xT6"/>
    <s v=""/>
    <s v="MSTK"/>
    <s v=""/>
    <x v="0"/>
  </r>
  <r>
    <s v="50001400"/>
    <s v="Assembling"/>
    <n v="-82"/>
    <s v="USD"/>
    <n v="4"/>
    <s v="HR"/>
    <s v="1388575"/>
    <s v="Reinforcement Ring OD2147x200xT6"/>
    <s v=""/>
    <s v="MSTK"/>
    <s v=""/>
    <x v="0"/>
  </r>
  <r>
    <s v="50001400"/>
    <s v="Assembling"/>
    <n v="-61.5"/>
    <s v="USD"/>
    <n v="3"/>
    <s v="HR"/>
    <s v="1388575"/>
    <s v="Reinforcement Ring OD2147x200xT6"/>
    <s v=""/>
    <s v="MSTK"/>
    <s v=""/>
    <x v="0"/>
  </r>
  <r>
    <s v="50001400"/>
    <s v="Assembling"/>
    <n v="-61.5"/>
    <s v="USD"/>
    <n v="3"/>
    <s v="HR"/>
    <s v="1392768"/>
    <s v="Top Rim ID2147xT3"/>
    <s v=""/>
    <s v="MSTK"/>
    <s v=""/>
    <x v="1"/>
  </r>
  <r>
    <s v="50001400"/>
    <s v="Assembling"/>
    <n v="-61.5"/>
    <s v="USD"/>
    <n v="3"/>
    <s v="HR"/>
    <s v="1392768"/>
    <s v="Top Rim ID2147xT3"/>
    <s v=""/>
    <s v="MSTK"/>
    <s v=""/>
    <x v="1"/>
  </r>
  <r>
    <s v="50001400"/>
    <s v="Assembling"/>
    <n v="-41"/>
    <s v="USD"/>
    <n v="2"/>
    <s v="HR"/>
    <s v="1392768"/>
    <s v="Top Rim ID2147xT3"/>
    <s v=""/>
    <s v="MSTK"/>
    <s v=""/>
    <x v="1"/>
  </r>
  <r>
    <s v="50001400"/>
    <s v="Assembling"/>
    <n v="-102.5"/>
    <s v="USD"/>
    <n v="5"/>
    <s v="HR"/>
    <s v="1391407"/>
    <s v="Dimple Jacket Shell OD2173xH500"/>
    <s v=""/>
    <s v="MSTK"/>
    <s v=""/>
    <x v="5"/>
  </r>
  <r>
    <s v="50001400"/>
    <s v="Assembling"/>
    <n v="-123"/>
    <s v="USD"/>
    <n v="6"/>
    <s v="HR"/>
    <s v="1391407"/>
    <s v="Dimple Jacket Shell OD2173xH500"/>
    <s v=""/>
    <s v="MSTK"/>
    <s v=""/>
    <x v="5"/>
  </r>
  <r>
    <s v="50001400"/>
    <s v="Assembling"/>
    <n v="-41"/>
    <s v="USD"/>
    <n v="2"/>
    <s v="HR"/>
    <s v="1391407"/>
    <s v="Dimple Jacket Shell OD2173xH500"/>
    <s v=""/>
    <s v="MSTK"/>
    <s v=""/>
    <x v="5"/>
  </r>
  <r>
    <s v="50001400"/>
    <s v="Assembling"/>
    <n v="-61.5"/>
    <s v="USD"/>
    <n v="3"/>
    <s v="HR"/>
    <s v="1391408"/>
    <s v="Dimple Jacket Shell OD2173xH500"/>
    <s v=""/>
    <s v="MSTK"/>
    <s v=""/>
    <x v="5"/>
  </r>
  <r>
    <s v="50001400"/>
    <s v="Assembling"/>
    <n v="-41"/>
    <s v="USD"/>
    <n v="2"/>
    <s v="HR"/>
    <s v="1391408"/>
    <s v="Dimple Jacket Shell OD2173xH500"/>
    <s v=""/>
    <s v="MSTK"/>
    <s v=""/>
    <x v="5"/>
  </r>
  <r>
    <s v="50001400"/>
    <s v="Assembling"/>
    <n v="-123"/>
    <s v="USD"/>
    <n v="6"/>
    <s v="HR"/>
    <s v="1391410"/>
    <s v="Dimple Jacket Shell OD2173xH500"/>
    <s v=""/>
    <s v="MSTK"/>
    <s v=""/>
    <x v="5"/>
  </r>
  <r>
    <s v="50001400"/>
    <s v="Assembling"/>
    <n v="-20.5"/>
    <s v="USD"/>
    <n v="1"/>
    <s v="HR"/>
    <s v="1393521"/>
    <s v="Cover Plate C-8"/>
    <s v=""/>
    <s v="MSTK"/>
    <s v=""/>
    <x v="11"/>
  </r>
  <r>
    <s v="50001400"/>
    <s v="Assembling"/>
    <n v="-41"/>
    <s v="USD"/>
    <n v="2"/>
    <s v="HR"/>
    <s v="1395447"/>
    <s v="Bottom Parts Process Tank"/>
    <s v="127802082"/>
    <s v="Project"/>
    <s v="PJ27802082I"/>
    <x v="3"/>
  </r>
  <r>
    <s v="50001400"/>
    <s v="Assembling"/>
    <n v="-153.75"/>
    <s v="USD"/>
    <n v="7.5"/>
    <s v="HR"/>
    <s v="1395447"/>
    <s v="Bottom Parts Process Tank"/>
    <s v="127802082"/>
    <s v="Project"/>
    <s v="PJ27802082I"/>
    <x v="3"/>
  </r>
  <r>
    <s v="50001400"/>
    <s v="Assembling"/>
    <n v="-184.5"/>
    <s v="USD"/>
    <n v="9"/>
    <s v="HR"/>
    <s v="1395447"/>
    <s v="Bottom Parts Process Tank"/>
    <s v="127802082"/>
    <s v="Project"/>
    <s v="PJ27802082I"/>
    <x v="3"/>
  </r>
  <r>
    <s v="50001400"/>
    <s v="Assembling"/>
    <n v="-20.5"/>
    <s v="USD"/>
    <n v="1"/>
    <s v="HR"/>
    <s v="1393837"/>
    <s v="Pipe Spray Ball D38xL250"/>
    <s v=""/>
    <s v="MSTK"/>
    <s v=""/>
    <x v="8"/>
  </r>
  <r>
    <s v="50001400"/>
    <s v="Assembling"/>
    <n v="-82"/>
    <s v="USD"/>
    <n v="4"/>
    <s v="HR"/>
    <s v="1396213"/>
    <s v="Side Non Foaming Inlet - D76"/>
    <s v=""/>
    <s v="MSTK"/>
    <s v=""/>
    <x v="0"/>
  </r>
  <r>
    <s v="50001400"/>
    <s v="Assembling"/>
    <n v="-41"/>
    <s v="USD"/>
    <n v="2"/>
    <s v="HR"/>
    <s v="1396213"/>
    <s v="Side Non Foaming Inlet - D76"/>
    <s v=""/>
    <s v="MSTK"/>
    <s v=""/>
    <x v="0"/>
  </r>
  <r>
    <s v="50001400"/>
    <s v="Assembling"/>
    <n v="-41"/>
    <s v="USD"/>
    <n v="2"/>
    <s v="HR"/>
    <s v="1379652"/>
    <s v="Spool Storage Vessel General C"/>
    <s v="126986595"/>
    <s v="Project"/>
    <s v="PJ26986595I"/>
    <x v="4"/>
  </r>
  <r>
    <s v="50001400"/>
    <s v="Assembling"/>
    <n v="-41"/>
    <s v="USD"/>
    <n v="2"/>
    <s v="HR"/>
    <s v="1391410"/>
    <s v="Dimple Jacket Shell OD2173xH500"/>
    <s v=""/>
    <s v="MSTK"/>
    <s v=""/>
    <x v="5"/>
  </r>
  <r>
    <s v="50001400"/>
    <s v="Assembling"/>
    <n v="-102.5"/>
    <s v="USD"/>
    <n v="5"/>
    <s v="HR"/>
    <s v="1391411"/>
    <s v="Dimple Jacket Shell OD2173xH500"/>
    <s v=""/>
    <s v="MSTK"/>
    <s v=""/>
    <x v="5"/>
  </r>
  <r>
    <s v="50001400"/>
    <s v="Assembling"/>
    <n v="-41"/>
    <s v="USD"/>
    <n v="2"/>
    <s v="HR"/>
    <s v="1391411"/>
    <s v="Dimple Jacket Shell OD2173xH500"/>
    <s v=""/>
    <s v="MSTK"/>
    <s v=""/>
    <x v="5"/>
  </r>
  <r>
    <s v="50001400"/>
    <s v="Assembling"/>
    <n v="-102.5"/>
    <s v="USD"/>
    <n v="5"/>
    <s v="HR"/>
    <s v="1391412"/>
    <s v="Dimple Jacket Shell OD2173xH500"/>
    <s v=""/>
    <s v="MSTK"/>
    <s v=""/>
    <x v="5"/>
  </r>
  <r>
    <s v="50001400"/>
    <s v="Assembling"/>
    <n v="-123"/>
    <s v="USD"/>
    <n v="6"/>
    <s v="HR"/>
    <s v="1391412"/>
    <s v="Dimple Jacket Shell OD2173xH500"/>
    <s v=""/>
    <s v="MSTK"/>
    <s v=""/>
    <x v="5"/>
  </r>
  <r>
    <s v="50001400"/>
    <s v="Assembling"/>
    <n v="-41"/>
    <s v="USD"/>
    <n v="2"/>
    <s v="HR"/>
    <s v="1391412"/>
    <s v="Dimple Jacket Shell OD2173xH500"/>
    <s v=""/>
    <s v="MSTK"/>
    <s v=""/>
    <x v="5"/>
  </r>
  <r>
    <s v="50001400"/>
    <s v="Assembling"/>
    <n v="-102.5"/>
    <s v="USD"/>
    <n v="5"/>
    <s v="HR"/>
    <s v="1391413"/>
    <s v="Dimple Jacket Shell OD2173xH500"/>
    <s v=""/>
    <s v="MSTK"/>
    <s v=""/>
    <x v="5"/>
  </r>
  <r>
    <s v="50001400"/>
    <s v="Assembling"/>
    <n v="-123"/>
    <s v="USD"/>
    <n v="6"/>
    <s v="HR"/>
    <s v="1391413"/>
    <s v="Dimple Jacket Shell OD2173xH500"/>
    <s v=""/>
    <s v="MSTK"/>
    <s v=""/>
    <x v="5"/>
  </r>
  <r>
    <s v="50001400"/>
    <s v="Assembling"/>
    <n v="-41"/>
    <s v="USD"/>
    <n v="2"/>
    <s v="HR"/>
    <s v="1391413"/>
    <s v="Dimple Jacket Shell OD2173xH500"/>
    <s v=""/>
    <s v="MSTK"/>
    <s v=""/>
    <x v="5"/>
  </r>
  <r>
    <s v="50001400"/>
    <s v="Assembling"/>
    <n v="-102.5"/>
    <s v="USD"/>
    <n v="5"/>
    <s v="HR"/>
    <s v="1391414"/>
    <s v="Dimple Jacket Shell OD2173xH500"/>
    <s v=""/>
    <s v="MSTK"/>
    <s v=""/>
    <x v="5"/>
  </r>
  <r>
    <s v="50001400"/>
    <s v="Assembling"/>
    <n v="-123"/>
    <s v="USD"/>
    <n v="6"/>
    <s v="HR"/>
    <s v="1391414"/>
    <s v="Dimple Jacket Shell OD2173xH500"/>
    <s v=""/>
    <s v="MSTK"/>
    <s v=""/>
    <x v="5"/>
  </r>
  <r>
    <s v="50001400"/>
    <s v="Assembling"/>
    <n v="-41"/>
    <s v="USD"/>
    <n v="2"/>
    <s v="HR"/>
    <s v="1391414"/>
    <s v="Dimple Jacket Shell OD2173xH500"/>
    <s v=""/>
    <s v="MSTK"/>
    <s v=""/>
    <x v="5"/>
  </r>
  <r>
    <s v="50001400"/>
    <s v="Assembling"/>
    <n v="-102.5"/>
    <s v="USD"/>
    <n v="5"/>
    <s v="HR"/>
    <s v="1391415"/>
    <s v="Dimple Jacket Shell OD2173xH500"/>
    <s v=""/>
    <s v="MSTK"/>
    <s v=""/>
    <x v="5"/>
  </r>
  <r>
    <s v="50001400"/>
    <s v="Assembling"/>
    <n v="-123"/>
    <s v="USD"/>
    <n v="6"/>
    <s v="HR"/>
    <s v="1391415"/>
    <s v="Dimple Jacket Shell OD2173xH500"/>
    <s v=""/>
    <s v="MSTK"/>
    <s v=""/>
    <x v="5"/>
  </r>
  <r>
    <s v="50001400"/>
    <s v="Assembling"/>
    <n v="-41"/>
    <s v="USD"/>
    <n v="2"/>
    <s v="HR"/>
    <s v="1391415"/>
    <s v="Dimple Jacket Shell OD2173xH500"/>
    <s v=""/>
    <s v="MSTK"/>
    <s v=""/>
    <x v="5"/>
  </r>
  <r>
    <s v="50001400"/>
    <s v="Assembling"/>
    <n v="-20.5"/>
    <s v="USD"/>
    <n v="1"/>
    <s v="HR"/>
    <s v="1393531"/>
    <s v="Lower Ring C-8"/>
    <s v=""/>
    <s v="MSTK"/>
    <s v=""/>
    <x v="1"/>
  </r>
  <r>
    <s v="50001400"/>
    <s v="Assembling"/>
    <n v="-20.5"/>
    <s v="USD"/>
    <n v="1"/>
    <s v="HR"/>
    <s v="1393511"/>
    <s v="Inner Shell Section C-8"/>
    <s v=""/>
    <s v="MSTK"/>
    <s v=""/>
    <x v="11"/>
  </r>
  <r>
    <s v="50001400"/>
    <s v="Assembling"/>
    <n v="-20.5"/>
    <s v="USD"/>
    <n v="1"/>
    <s v="HR"/>
    <s v="1392502"/>
    <s v="Support IP66 242x480x5T"/>
    <s v=""/>
    <s v="MSTK"/>
    <s v=""/>
    <x v="0"/>
  </r>
  <r>
    <s v="50001400"/>
    <s v="Assembling"/>
    <n v="-184.5"/>
    <s v="USD"/>
    <n v="9"/>
    <s v="HR"/>
    <s v="1392500"/>
    <s v="Plate Support 80x40xT10 1xM14"/>
    <s v=""/>
    <s v="MSTK"/>
    <s v=""/>
    <x v="0"/>
  </r>
  <r>
    <s v="50001400"/>
    <s v="Assembling"/>
    <n v="-164"/>
    <s v="USD"/>
    <n v="8"/>
    <s v="HR"/>
    <s v="1395274"/>
    <s v="Nozzle Conn. Conical T6-Ferrule Sf1 DN51"/>
    <s v=""/>
    <s v="MSTK"/>
    <s v=""/>
    <x v="10"/>
  </r>
  <r>
    <s v="50001400"/>
    <s v="Assembling"/>
    <n v="-20.5"/>
    <s v="USD"/>
    <n v="1"/>
    <s v="HR"/>
    <s v="1388573"/>
    <s v="Bottom Cone Outer OD2175xT1.5"/>
    <s v=""/>
    <s v="MSTK"/>
    <s v=""/>
    <x v="0"/>
  </r>
  <r>
    <s v="50001400"/>
    <s v="Assembling"/>
    <n v="-61.5"/>
    <s v="USD"/>
    <n v="3"/>
    <s v="HR"/>
    <s v="1388573"/>
    <s v="Bottom Cone Outer OD2175xT1.5"/>
    <s v=""/>
    <s v="MSTK"/>
    <s v=""/>
    <x v="0"/>
  </r>
  <r>
    <s v="50001400"/>
    <s v="Assembling"/>
    <n v="-61.5"/>
    <s v="USD"/>
    <n v="3"/>
    <s v="HR"/>
    <s v="1388573"/>
    <s v="Bottom Cone Outer OD2175xT1.5"/>
    <s v=""/>
    <s v="MSTK"/>
    <s v=""/>
    <x v="0"/>
  </r>
  <r>
    <s v="50001400"/>
    <s v="Assembling"/>
    <n v="-410"/>
    <s v="USD"/>
    <n v="20"/>
    <s v="HR"/>
    <s v="1377831"/>
    <s v="MCC Panel General C"/>
    <s v="126986595"/>
    <s v="Project"/>
    <s v="PJ26986595I"/>
    <x v="4"/>
  </r>
  <r>
    <s v="50001400"/>
    <s v="Assembling"/>
    <n v="-1578.5"/>
    <s v="USD"/>
    <n v="77"/>
    <s v="HR"/>
    <s v="1388976"/>
    <s v="MCC Panel General C"/>
    <s v="127647653"/>
    <s v="Project"/>
    <s v="PJ27647653I"/>
    <x v="4"/>
  </r>
  <r>
    <s v="50001400"/>
    <s v="Assembling"/>
    <n v="-164"/>
    <s v="USD"/>
    <n v="8"/>
    <s v="HR"/>
    <s v="1390200"/>
    <s v="Control Panel MRU Pump 5.5kW"/>
    <s v=""/>
    <s v="MSTK"/>
    <s v=""/>
    <x v="0"/>
  </r>
  <r>
    <s v="50001400"/>
    <s v="Assembling"/>
    <n v="-71.75"/>
    <s v="USD"/>
    <n v="3.5"/>
    <s v="HR"/>
    <s v="1391004"/>
    <s v="Control Panel MRU Pump 7.5kW"/>
    <s v=""/>
    <s v="MSTK"/>
    <s v=""/>
    <x v="0"/>
  </r>
  <r>
    <s v="50001400"/>
    <s v="Assembling"/>
    <n v="-184.5"/>
    <s v="USD"/>
    <n v="9"/>
    <s v="HR"/>
    <s v="1395692"/>
    <s v="Tetra Pak® Inline Blending unit BPC C5"/>
    <s v="127397410"/>
    <s v="Project"/>
    <s v="PJ27397410I"/>
    <x v="4"/>
  </r>
  <r>
    <s v="50001400"/>
    <s v="Assembling"/>
    <n v="-492"/>
    <s v="USD"/>
    <n v="24"/>
    <s v="HR"/>
    <s v="1391845"/>
    <s v="Silencer SMS dia.76 to SMS dia.51"/>
    <s v=""/>
    <s v="MSTK"/>
    <s v=""/>
    <x v="0"/>
  </r>
  <r>
    <s v="50001400"/>
    <s v="Assembling"/>
    <n v="-338.25"/>
    <s v="USD"/>
    <n v="16.5"/>
    <s v="HR"/>
    <s v="1391845"/>
    <s v="Silencer SMS dia.76 to SMS dia.51"/>
    <s v=""/>
    <s v="MSTK"/>
    <s v=""/>
    <x v="0"/>
  </r>
  <r>
    <s v="50001400"/>
    <s v="Assembling"/>
    <n v="-215.25"/>
    <s v="USD"/>
    <n v="10.5"/>
    <s v="HR"/>
    <s v="1382589"/>
    <s v="Spool Filler Module General C"/>
    <s v="127647653"/>
    <s v="Project"/>
    <s v="PJ27647653I"/>
    <x v="4"/>
  </r>
  <r>
    <s v="50001400"/>
    <s v="Assembling"/>
    <n v="-143.5"/>
    <s v="USD"/>
    <n v="7"/>
    <s v="HR"/>
    <s v="1390144"/>
    <s v="Washing Device DC DD 750"/>
    <s v=""/>
    <s v="MSTK"/>
    <s v=""/>
    <x v="0"/>
  </r>
  <r>
    <s v="50001400"/>
    <s v="Assembling"/>
    <n v="-686.75"/>
    <s v="USD"/>
    <n v="33.5"/>
    <s v="HR"/>
    <s v="1393617"/>
    <s v="Filter Pipe FL002"/>
    <s v=""/>
    <s v="MSTK"/>
    <s v=""/>
    <x v="0"/>
  </r>
  <r>
    <s v="50001400"/>
    <s v="Assembling"/>
    <n v="-123"/>
    <s v="USD"/>
    <n v="6"/>
    <s v="HR"/>
    <s v="1393617"/>
    <s v="Filter Pipe FL002"/>
    <s v=""/>
    <s v="MSTK"/>
    <s v=""/>
    <x v="0"/>
  </r>
  <r>
    <s v="50001400"/>
    <s v="Assembling"/>
    <n v="-553.5"/>
    <s v="USD"/>
    <n v="27"/>
    <s v="HR"/>
    <s v="1394451"/>
    <s v="Spool Fluid Module General C"/>
    <s v="127810921"/>
    <s v="Project"/>
    <s v="PJ27810921I"/>
    <x v="4"/>
  </r>
  <r>
    <s v="50001400"/>
    <s v="Assembling"/>
    <n v="-615"/>
    <s v="USD"/>
    <n v="30"/>
    <s v="HR"/>
    <s v="1394638"/>
    <s v="Spool Mixing Vessel HC E"/>
    <s v="127810921"/>
    <s v="Project"/>
    <s v="PJ27810921I"/>
    <x v="4"/>
  </r>
  <r>
    <s v="50001400"/>
    <s v="Assembling"/>
    <n v="-225.5"/>
    <s v="USD"/>
    <n v="11"/>
    <s v="HR"/>
    <s v="1395313"/>
    <s v="MRU-2 Pump for 4 bar Counter Pressure"/>
    <s v=""/>
    <s v="MSTK"/>
    <s v=""/>
    <x v="0"/>
  </r>
  <r>
    <s v="50001400"/>
    <s v="Assembling"/>
    <n v="-820"/>
    <s v="USD"/>
    <n v="40"/>
    <s v="HR"/>
    <s v="1395612"/>
    <s v="Spool Transfer Module General C"/>
    <s v="127647653"/>
    <s v="Project"/>
    <s v="PJ27647653I"/>
    <x v="4"/>
  </r>
  <r>
    <s v="50001400"/>
    <s v="Assembling"/>
    <n v="-656"/>
    <s v="USD"/>
    <n v="32"/>
    <s v="HR"/>
    <s v="1395619"/>
    <s v="Spool Double Jacket Module General C"/>
    <s v="127647653"/>
    <s v="Project"/>
    <s v="PJ27647653I"/>
    <x v="4"/>
  </r>
  <r>
    <s v="50001400"/>
    <s v="Assembling"/>
    <n v="-287"/>
    <s v="USD"/>
    <n v="14"/>
    <s v="HR"/>
    <s v="1395697"/>
    <s v="Head Torispherical ID250xt2 Flanged DN25"/>
    <s v=""/>
    <s v="MSTK"/>
    <s v=""/>
    <x v="0"/>
  </r>
  <r>
    <s v="50001400"/>
    <s v="Assembling"/>
    <n v="-164"/>
    <s v="USD"/>
    <n v="8"/>
    <s v="HR"/>
    <s v="1387781"/>
    <s v="Inner Shell Parts Pressure Vessel"/>
    <s v="126938751"/>
    <s v="Project"/>
    <s v="PJ26938751I"/>
    <x v="3"/>
  </r>
  <r>
    <s v="50001400"/>
    <s v="Assembling"/>
    <n v="-71.75"/>
    <s v="USD"/>
    <n v="3.5"/>
    <s v="HR"/>
    <s v="1390144"/>
    <s v="Washing Device DC DD 750"/>
    <s v=""/>
    <s v="MSTK"/>
    <s v=""/>
    <x v="0"/>
  </r>
  <r>
    <s v="50001400"/>
    <s v="Assembling"/>
    <n v="-61.5"/>
    <s v="USD"/>
    <n v="3"/>
    <s v="HR"/>
    <s v="1390152"/>
    <s v="Storage Vessel MRU 150L"/>
    <s v=""/>
    <s v="MSTK"/>
    <s v=""/>
    <x v="0"/>
  </r>
  <r>
    <s v="50001400"/>
    <s v="Assembling"/>
    <n v="-20.5"/>
    <s v="USD"/>
    <n v="1"/>
    <s v="HR"/>
    <s v="1390203"/>
    <s v="Inner Shell Assy MRU Vessel"/>
    <s v=""/>
    <s v="MSTK"/>
    <s v=""/>
    <x v="0"/>
  </r>
  <r>
    <s v="50001400"/>
    <s v="Assembling"/>
    <n v="-225.5"/>
    <s v="USD"/>
    <n v="11"/>
    <s v="HR"/>
    <s v="1390203"/>
    <s v="Inner Shell Assy MRU Vessel"/>
    <s v=""/>
    <s v="MSTK"/>
    <s v=""/>
    <x v="0"/>
  </r>
  <r>
    <s v="50001400"/>
    <s v="Assembling"/>
    <n v="-164"/>
    <s v="USD"/>
    <n v="8"/>
    <s v="HR"/>
    <s v="1390660"/>
    <s v="Inner Shell Parts DCL-750"/>
    <s v=""/>
    <s v="MSTK"/>
    <s v=""/>
    <x v="0"/>
  </r>
  <r>
    <s v="50001400"/>
    <s v="Assembling"/>
    <n v="-246"/>
    <s v="USD"/>
    <n v="12"/>
    <s v="HR"/>
    <s v="1390660"/>
    <s v="Inner Shell Parts DCL-750"/>
    <s v=""/>
    <s v="MSTK"/>
    <s v=""/>
    <x v="0"/>
  </r>
  <r>
    <s v="50001400"/>
    <s v="Assembling"/>
    <n v="-205"/>
    <s v="USD"/>
    <n v="10"/>
    <s v="HR"/>
    <s v="1391946"/>
    <s v="Lower Part OD650xT2"/>
    <s v=""/>
    <s v="MSTK"/>
    <s v=""/>
    <x v="5"/>
  </r>
  <r>
    <s v="50001400"/>
    <s v="Assembling"/>
    <n v="-328"/>
    <s v="USD"/>
    <n v="16"/>
    <s v="HR"/>
    <s v="1392309"/>
    <s v="Vacuum Chamber DCL-750"/>
    <s v=""/>
    <s v="MSTK"/>
    <s v=""/>
    <x v="0"/>
  </r>
  <r>
    <s v="50001400"/>
    <s v="Assembling"/>
    <n v="-112.75"/>
    <s v="USD"/>
    <n v="5.5"/>
    <s v="HR"/>
    <s v="1392310"/>
    <s v="Vacuum Chamber DCL-750"/>
    <s v=""/>
    <s v="MSTK"/>
    <s v=""/>
    <x v="0"/>
  </r>
  <r>
    <s v="50001400"/>
    <s v="Assembling"/>
    <n v="-143.5"/>
    <s v="USD"/>
    <n v="7"/>
    <s v="HR"/>
    <s v="1392317"/>
    <s v="BTD 200L For Tetra Lacta (BTD) 200L"/>
    <s v=""/>
    <s v="MSTK"/>
    <s v=""/>
    <x v="0"/>
  </r>
  <r>
    <s v="50001400"/>
    <s v="Assembling"/>
    <n v="-123"/>
    <s v="USD"/>
    <n v="6"/>
    <s v="HR"/>
    <s v="1393115"/>
    <s v="BTD 200L For Tetra Lacta (BTD) 200L"/>
    <s v=""/>
    <s v="MSTK"/>
    <s v=""/>
    <x v="0"/>
  </r>
  <r>
    <s v="50001400"/>
    <s v="Assembling"/>
    <n v="-82"/>
    <s v="USD"/>
    <n v="4"/>
    <s v="HR"/>
    <s v="1393204"/>
    <s v="Almix Cone DN254"/>
    <s v=""/>
    <s v="MSTK"/>
    <s v=""/>
    <x v="0"/>
  </r>
  <r>
    <s v="50001400"/>
    <s v="Assembling"/>
    <n v="-102.5"/>
    <s v="USD"/>
    <n v="5"/>
    <s v="HR"/>
    <s v="1393501"/>
    <s v="Inner Part Assembly C12"/>
    <s v=""/>
    <s v="MSTK"/>
    <s v=""/>
    <x v="0"/>
  </r>
  <r>
    <s v="50001400"/>
    <s v="Assembling"/>
    <n v="-451"/>
    <s v="USD"/>
    <n v="22"/>
    <s v="HR"/>
    <s v="1393541"/>
    <s v="Inner Part Assy C-8"/>
    <s v=""/>
    <s v="MSTK"/>
    <s v=""/>
    <x v="9"/>
  </r>
  <r>
    <s v="50001400"/>
    <s v="Assembling"/>
    <n v="-799.5"/>
    <s v="USD"/>
    <n v="39"/>
    <s v="HR"/>
    <s v="1393859"/>
    <s v="Expansion vessel D154mm, vol. 32L PED"/>
    <s v=""/>
    <s v="MSTK"/>
    <s v=""/>
    <x v="0"/>
  </r>
  <r>
    <s v="50001400"/>
    <s v="Assembling"/>
    <n v="-41"/>
    <s v="USD"/>
    <n v="2"/>
    <s v="HR"/>
    <s v="1394220"/>
    <s v="Basic Part Storage Module General C"/>
    <s v="126986595"/>
    <s v="Project"/>
    <s v="PJ26986595I"/>
    <x v="4"/>
  </r>
  <r>
    <s v="50001400"/>
    <s v="Assembling"/>
    <n v="-369"/>
    <s v="USD"/>
    <n v="18"/>
    <s v="HR"/>
    <s v="1394691"/>
    <s v="BTD - 200"/>
    <s v=""/>
    <s v="MSTK"/>
    <s v=""/>
    <x v="0"/>
  </r>
  <r>
    <s v="50001400"/>
    <s v="Assembling"/>
    <n v="-369"/>
    <s v="USD"/>
    <n v="18"/>
    <s v="HR"/>
    <s v="1395547"/>
    <s v="Basic Vessel Components Product Tank 50L"/>
    <s v=""/>
    <s v="MSTK"/>
    <s v=""/>
    <x v="9"/>
  </r>
  <r>
    <s v="50001400"/>
    <s v="Assembling"/>
    <n v="-676.5"/>
    <s v="USD"/>
    <n v="33"/>
    <s v="HR"/>
    <s v="1395638"/>
    <s v="C-L Product Tank S1 W/O Agitator - China"/>
    <s v=""/>
    <s v="MSTK"/>
    <s v=""/>
    <x v="9"/>
  </r>
  <r>
    <s v="50001400"/>
    <s v="Assembling"/>
    <n v="-635.5"/>
    <s v="USD"/>
    <n v="31"/>
    <s v="HR"/>
    <s v="1395639"/>
    <s v="C-L Product Tank S2 W/O Agitator - China"/>
    <s v=""/>
    <s v="MSTK"/>
    <s v=""/>
    <x v="9"/>
  </r>
  <r>
    <s v="50001400"/>
    <s v="Assembling"/>
    <n v="-102.5"/>
    <s v="USD"/>
    <n v="5"/>
    <s v="HR"/>
    <s v="1396119"/>
    <s v="Basic Vessel Components Product Tank 50L"/>
    <s v=""/>
    <s v="MSTK"/>
    <s v=""/>
    <x v="9"/>
  </r>
  <r>
    <s v="50001400"/>
    <s v="Assembling"/>
    <n v="-174.25"/>
    <s v="USD"/>
    <n v="8.5"/>
    <s v="HR"/>
    <s v="1386842"/>
    <s v="Basic Tank CIP Tank (DT, DTI)"/>
    <s v="127407236"/>
    <s v="Project"/>
    <s v="PJ27407236I"/>
    <x v="3"/>
  </r>
  <r>
    <s v="50001400"/>
    <s v="Assembling"/>
    <n v="-51.25"/>
    <s v="USD"/>
    <n v="2.5"/>
    <s v="HR"/>
    <s v="1386842"/>
    <s v="Basic Tank CIP Tank (DT, DTI)"/>
    <s v="127407236"/>
    <s v="Project"/>
    <s v="PJ27407236I"/>
    <x v="3"/>
  </r>
  <r>
    <s v="50001400"/>
    <s v="Assembling"/>
    <n v="-194.75"/>
    <s v="USD"/>
    <n v="9.5"/>
    <s v="HR"/>
    <s v="1393094"/>
    <s v="Basic Vessel Inner Components TA 7T"/>
    <s v=""/>
    <s v="MSTK"/>
    <s v=""/>
    <x v="0"/>
  </r>
  <r>
    <s v="50001400"/>
    <s v="Assembling"/>
    <n v="-686.75"/>
    <s v="USD"/>
    <n v="33.5"/>
    <s v="HR"/>
    <s v="1393573"/>
    <s v="Basic Tank Process Tank"/>
    <s v="127407908"/>
    <s v="Project"/>
    <s v="PJ27407908I"/>
    <x v="3"/>
  </r>
  <r>
    <s v="50001400"/>
    <s v="Assembling"/>
    <n v="-584.25"/>
    <s v="USD"/>
    <n v="28.5"/>
    <s v="HR"/>
    <s v="1393573"/>
    <s v="Basic Tank Process Tank"/>
    <s v="127407908"/>
    <s v="Project"/>
    <s v="PJ27407908I"/>
    <x v="3"/>
  </r>
  <r>
    <s v="50001400"/>
    <s v="Assembling"/>
    <n v="-266.5"/>
    <s v="USD"/>
    <n v="13"/>
    <s v="HR"/>
    <s v="1393573"/>
    <s v="Basic Tank Process Tank"/>
    <s v="127407908"/>
    <s v="Project"/>
    <s v="PJ27407908I"/>
    <x v="3"/>
  </r>
  <r>
    <s v="50001400"/>
    <s v="Assembling"/>
    <n v="-51.25"/>
    <s v="USD"/>
    <n v="2.5"/>
    <s v="HR"/>
    <s v="1394214"/>
    <s v="Basic Tank CIP Tank (DT, DTI)"/>
    <s v="127407346"/>
    <s v="Project"/>
    <s v="PJ27407346I"/>
    <x v="3"/>
  </r>
  <r>
    <s v="50001400"/>
    <s v="Assembling"/>
    <n v="-82"/>
    <s v="USD"/>
    <n v="4"/>
    <s v="HR"/>
    <s v="1394214"/>
    <s v="Basic Tank CIP Tank (DT, DTI)"/>
    <s v="127407346"/>
    <s v="Project"/>
    <s v="PJ27407346I"/>
    <x v="3"/>
  </r>
  <r>
    <s v="50001400"/>
    <s v="Assembling"/>
    <n v="-112.75"/>
    <s v="USD"/>
    <n v="5.5"/>
    <s v="HR"/>
    <s v="1394215"/>
    <s v="Basic Tank CIP Tank (DT, DTI)"/>
    <s v="127407419"/>
    <s v="Project"/>
    <s v="PJ27407419I"/>
    <x v="3"/>
  </r>
  <r>
    <s v="50001400"/>
    <s v="Assembling"/>
    <n v="-225.5"/>
    <s v="USD"/>
    <n v="11"/>
    <s v="HR"/>
    <s v="1394215"/>
    <s v="Basic Tank CIP Tank (DT, DTI)"/>
    <s v="127407419"/>
    <s v="Project"/>
    <s v="PJ27407419I"/>
    <x v="3"/>
  </r>
  <r>
    <s v="50001400"/>
    <s v="Assembling"/>
    <n v="-82"/>
    <s v="USD"/>
    <n v="4"/>
    <s v="HR"/>
    <s v="1394435"/>
    <s v="Basic Tank Process Tank"/>
    <s v="127407478"/>
    <s v="Project"/>
    <s v="PJ27407478I"/>
    <x v="3"/>
  </r>
  <r>
    <s v="50001400"/>
    <s v="Assembling"/>
    <n v="-174.25"/>
    <s v="USD"/>
    <n v="8.5"/>
    <s v="HR"/>
    <s v="1394436"/>
    <s v="Basic Tank Process Tank"/>
    <s v="127407517"/>
    <s v="Project"/>
    <s v="PJ27407517I"/>
    <x v="3"/>
  </r>
  <r>
    <s v="50001400"/>
    <s v="Assembling"/>
    <n v="-348.5"/>
    <s v="USD"/>
    <n v="17"/>
    <s v="HR"/>
    <s v="1394436"/>
    <s v="Basic Tank Process Tank"/>
    <s v="127407517"/>
    <s v="Project"/>
    <s v="PJ27407517I"/>
    <x v="3"/>
  </r>
  <r>
    <s v="50001400"/>
    <s v="Assembling"/>
    <n v="-133.25"/>
    <s v="USD"/>
    <n v="6.5"/>
    <s v="HR"/>
    <s v="1394437"/>
    <s v="Basic Tank Process Tank"/>
    <s v="127407605"/>
    <s v="Project"/>
    <s v="PJ27407605I"/>
    <x v="3"/>
  </r>
  <r>
    <s v="50001400"/>
    <s v="Assembling"/>
    <n v="-123"/>
    <s v="USD"/>
    <n v="6"/>
    <s v="HR"/>
    <s v="1394437"/>
    <s v="Basic Tank Process Tank"/>
    <s v="127407605"/>
    <s v="Project"/>
    <s v="PJ27407605I"/>
    <x v="3"/>
  </r>
  <r>
    <s v="50001400"/>
    <s v="Assembling"/>
    <n v="-246"/>
    <s v="USD"/>
    <n v="12"/>
    <s v="HR"/>
    <s v="1394438"/>
    <s v="Basic Tank Process Tank"/>
    <s v="127407932"/>
    <s v="Project"/>
    <s v="PJ27407932I"/>
    <x v="3"/>
  </r>
  <r>
    <s v="50001400"/>
    <s v="Assembling"/>
    <n v="-51.25"/>
    <s v="USD"/>
    <n v="2.5"/>
    <s v="HR"/>
    <s v="1394438"/>
    <s v="Basic Tank Process Tank"/>
    <s v="127407932"/>
    <s v="Project"/>
    <s v="PJ27407932I"/>
    <x v="3"/>
  </r>
  <r>
    <s v="50001400"/>
    <s v="Assembling"/>
    <n v="-153.75"/>
    <s v="USD"/>
    <n v="7.5"/>
    <s v="HR"/>
    <s v="1394439"/>
    <s v="Basic Tank Process Tank"/>
    <s v="127407951"/>
    <s v="Project"/>
    <s v="PJ27407951I"/>
    <x v="3"/>
  </r>
  <r>
    <s v="50001400"/>
    <s v="Assembling"/>
    <n v="-143.5"/>
    <s v="USD"/>
    <n v="7"/>
    <s v="HR"/>
    <s v="1394439"/>
    <s v="Basic Tank Process Tank"/>
    <s v="127407951"/>
    <s v="Project"/>
    <s v="PJ27407951I"/>
    <x v="3"/>
  </r>
  <r>
    <s v="50001400"/>
    <s v="Assembling"/>
    <n v="-123"/>
    <s v="USD"/>
    <n v="6"/>
    <s v="HR"/>
    <s v="1390116"/>
    <s v="Top Assembly DCL-750"/>
    <s v=""/>
    <s v="MSTK"/>
    <s v=""/>
    <x v="0"/>
  </r>
  <r>
    <s v="50001400"/>
    <s v="Assembling"/>
    <n v="-266.5"/>
    <s v="USD"/>
    <n v="13"/>
    <s v="HR"/>
    <s v="1392303"/>
    <s v="Bottom Assembly TA 7T Hunhseal"/>
    <s v=""/>
    <s v="MSTK"/>
    <s v=""/>
    <x v="0"/>
  </r>
  <r>
    <s v="50001400"/>
    <s v="Assembling"/>
    <n v="-276.75"/>
    <s v="USD"/>
    <n v="13.5"/>
    <s v="HR"/>
    <s v="1392841"/>
    <s v="Top Assy. TA7T ALT N6 76.1 N8 63.5"/>
    <s v=""/>
    <s v="MSTK"/>
    <s v=""/>
    <x v="9"/>
  </r>
  <r>
    <s v="50001400"/>
    <s v="Assembling"/>
    <n v="-123"/>
    <s v="USD"/>
    <n v="6"/>
    <s v="HR"/>
    <s v="1393859"/>
    <s v="Expansion vessel D154mm, vol. 32L PED"/>
    <s v=""/>
    <s v="MSTK"/>
    <s v=""/>
    <x v="0"/>
  </r>
  <r>
    <s v="50001400"/>
    <s v="Assembling"/>
    <n v="-574"/>
    <s v="USD"/>
    <n v="28"/>
    <s v="HR"/>
    <s v="1394555"/>
    <s v="Basic Vessel Inner TA7T EN 1.4404 ALT"/>
    <s v=""/>
    <s v="MSTK"/>
    <s v=""/>
    <x v="9"/>
  </r>
  <r>
    <s v="50001400"/>
    <s v="Assembling"/>
    <n v="-246"/>
    <s v="USD"/>
    <n v="12"/>
    <s v="HR"/>
    <s v="1394678"/>
    <s v="Top Assembly TA 20T Hunhseal"/>
    <s v=""/>
    <s v="MSTK"/>
    <s v=""/>
    <x v="9"/>
  </r>
  <r>
    <s v="50001400"/>
    <s v="Assembling"/>
    <n v="-41"/>
    <s v="USD"/>
    <n v="2"/>
    <s v="HR"/>
    <s v="1394690"/>
    <s v="Bottom Part BTD-200"/>
    <s v=""/>
    <s v="MSTK"/>
    <s v=""/>
    <x v="0"/>
  </r>
  <r>
    <s v="50001400"/>
    <s v="Assembling"/>
    <n v="-82"/>
    <s v="USD"/>
    <n v="4"/>
    <s v="HR"/>
    <s v="1394692"/>
    <s v="Bottom Part BTD-200"/>
    <s v=""/>
    <s v="MSTK"/>
    <s v=""/>
    <x v="0"/>
  </r>
  <r>
    <s v="50001400"/>
    <s v="Assembling"/>
    <n v="-41"/>
    <s v="USD"/>
    <n v="2"/>
    <s v="HR"/>
    <s v="1394692"/>
    <s v="Bottom Part BTD-200"/>
    <s v=""/>
    <s v="MSTK"/>
    <s v=""/>
    <x v="0"/>
  </r>
  <r>
    <s v="50001400"/>
    <s v="Assembling"/>
    <n v="-635.5"/>
    <s v="USD"/>
    <n v="31"/>
    <s v="HR"/>
    <s v="1395102"/>
    <s v="Top Parts for Premix 2 SC E"/>
    <s v="127647653"/>
    <s v="Project"/>
    <s v="PJ27647653I"/>
    <x v="4"/>
  </r>
  <r>
    <s v="50001400"/>
    <s v="Assembling"/>
    <n v="-451"/>
    <s v="USD"/>
    <n v="22"/>
    <s v="HR"/>
    <s v="1395103"/>
    <s v="Top Parts for Premix 2 General C"/>
    <s v="127647653"/>
    <s v="Project"/>
    <s v="PJ27647653I"/>
    <x v="4"/>
  </r>
  <r>
    <s v="50001400"/>
    <s v="Assembling"/>
    <n v="-697"/>
    <s v="USD"/>
    <n v="34"/>
    <s v="HR"/>
    <s v="1395446"/>
    <s v="Top Parts Process Tank"/>
    <s v="127802082"/>
    <s v="Project"/>
    <s v="PJ27802082I"/>
    <x v="3"/>
  </r>
  <r>
    <s v="50001400"/>
    <s v="Assembling"/>
    <n v="-717.5"/>
    <s v="USD"/>
    <n v="35"/>
    <s v="HR"/>
    <s v="1395791"/>
    <s v="Top Parts for Premix 1 SC E"/>
    <s v="127647653"/>
    <s v="Project"/>
    <s v="PJ27647653I"/>
    <x v="4"/>
  </r>
  <r>
    <s v="50001400"/>
    <s v="Assembling"/>
    <n v="-143.5"/>
    <s v="USD"/>
    <n v="7"/>
    <s v="HR"/>
    <s v="1395791"/>
    <s v="Top Parts for Premix 1 SC E"/>
    <s v="127647653"/>
    <s v="Project"/>
    <s v="PJ27647653I"/>
    <x v="4"/>
  </r>
  <r>
    <s v="50001400"/>
    <s v="Assembling"/>
    <n v="-635.5"/>
    <s v="USD"/>
    <n v="31"/>
    <s v="HR"/>
    <s v="1395846"/>
    <s v="Top Parts for Premix 1 General C"/>
    <s v="127647653"/>
    <s v="Project"/>
    <s v="PJ27647653I"/>
    <x v="4"/>
  </r>
  <r>
    <s v="50001400"/>
    <s v="Assembling"/>
    <n v="-369"/>
    <s v="USD"/>
    <n v="18"/>
    <s v="HR"/>
    <s v="1384967"/>
    <s v="Head Cone ID2200x30DegxT10-SF30 US"/>
    <s v=""/>
    <s v="MSTK"/>
    <s v=""/>
    <x v="0"/>
  </r>
  <r>
    <s v="50001400"/>
    <s v="Assembling"/>
    <n v="-20.5"/>
    <s v="USD"/>
    <n v="1"/>
    <s v="HR"/>
    <s v="1386667"/>
    <s v="Head Torispherical OD2400xt8-En"/>
    <s v=""/>
    <s v="MSTK"/>
    <s v=""/>
    <x v="0"/>
  </r>
  <r>
    <s v="50001400"/>
    <s v="Assembling"/>
    <n v="-184.5"/>
    <s v="USD"/>
    <n v="9"/>
    <s v="HR"/>
    <s v="1386824"/>
    <s v="Outer Bottom OD2300x826xT1.5x45deg"/>
    <s v=""/>
    <s v="MSTK"/>
    <s v=""/>
    <x v="1"/>
  </r>
  <r>
    <s v="50001400"/>
    <s v="Assembling"/>
    <n v="-82"/>
    <s v="USD"/>
    <n v="4"/>
    <s v="HR"/>
    <s v="1386824"/>
    <s v="Outer Bottom OD2300x826xT1.5x45deg"/>
    <s v=""/>
    <s v="MSTK"/>
    <s v=""/>
    <x v="1"/>
  </r>
  <r>
    <s v="50001400"/>
    <s v="Assembling"/>
    <n v="-738"/>
    <s v="USD"/>
    <n v="36"/>
    <s v="HR"/>
    <s v="1386824"/>
    <s v="Outer Bottom OD2300x826xT1.5x45deg"/>
    <s v=""/>
    <s v="MSTK"/>
    <s v=""/>
    <x v="1"/>
  </r>
  <r>
    <s v="50001400"/>
    <s v="Assembling"/>
    <n v="-133.25"/>
    <s v="USD"/>
    <n v="6.5"/>
    <s v="HR"/>
    <s v="1388328"/>
    <s v="Manway Ring ID450 (Forming)"/>
    <s v=""/>
    <s v="MSTK"/>
    <s v=""/>
    <x v="0"/>
  </r>
  <r>
    <s v="50001400"/>
    <s v="Assembling"/>
    <n v="-61.5"/>
    <s v="USD"/>
    <n v="3"/>
    <s v="HR"/>
    <s v="1390492"/>
    <s v="Head cone bottom ID1400X702xT3"/>
    <s v=""/>
    <s v="MSTK"/>
    <s v=""/>
    <x v="0"/>
  </r>
  <r>
    <s v="50001400"/>
    <s v="Assembling"/>
    <n v="-41"/>
    <s v="USD"/>
    <n v="2"/>
    <s v="HR"/>
    <s v="1390492"/>
    <s v="Head cone bottom ID1400X702xT3"/>
    <s v=""/>
    <s v="MSTK"/>
    <s v=""/>
    <x v="0"/>
  </r>
  <r>
    <s v="50001400"/>
    <s v="Assembling"/>
    <n v="-123"/>
    <s v="USD"/>
    <n v="6"/>
    <s v="HR"/>
    <s v="1390492"/>
    <s v="Head cone bottom ID1400X702xT3"/>
    <s v=""/>
    <s v="MSTK"/>
    <s v=""/>
    <x v="0"/>
  </r>
  <r>
    <s v="50001400"/>
    <s v="Assembling"/>
    <n v="-82"/>
    <s v="USD"/>
    <n v="4"/>
    <s v="HR"/>
    <s v="1390492"/>
    <s v="Head cone bottom ID1400X702xT3"/>
    <s v=""/>
    <s v="MSTK"/>
    <s v=""/>
    <x v="0"/>
  </r>
  <r>
    <s v="50001400"/>
    <s v="Assembling"/>
    <n v="-215.25"/>
    <s v="USD"/>
    <n v="10.5"/>
    <s v="HR"/>
    <s v="1391599"/>
    <s v="Inner Shell ID2200x2800xT12"/>
    <s v=""/>
    <s v="MSTK"/>
    <s v=""/>
    <x v="1"/>
  </r>
  <r>
    <s v="50001400"/>
    <s v="Assembling"/>
    <n v="-635.5"/>
    <s v="USD"/>
    <n v="31"/>
    <s v="HR"/>
    <s v="1391599"/>
    <s v="Inner Shell ID2200x2800xT12"/>
    <s v=""/>
    <s v="MSTK"/>
    <s v=""/>
    <x v="1"/>
  </r>
  <r>
    <s v="50001400"/>
    <s v="Assembling"/>
    <n v="-61.5"/>
    <s v="USD"/>
    <n v="3"/>
    <s v="HR"/>
    <s v="1391737"/>
    <s v="Skirt Plate ID2212x265"/>
    <s v=""/>
    <s v="MSTK"/>
    <s v=""/>
    <x v="10"/>
  </r>
  <r>
    <s v="50001400"/>
    <s v="Assembling"/>
    <n v="-92.25"/>
    <s v="USD"/>
    <n v="4.5"/>
    <s v="HR"/>
    <s v="1391737"/>
    <s v="Skirt Plate ID2212x265"/>
    <s v=""/>
    <s v="MSTK"/>
    <s v=""/>
    <x v="10"/>
  </r>
  <r>
    <s v="50001400"/>
    <s v="Assembling"/>
    <n v="-102.5"/>
    <s v="USD"/>
    <n v="5"/>
    <s v="HR"/>
    <s v="1392879"/>
    <s v="Pipe Legs dia.5&quot; Sch10sxL=1439"/>
    <s v=""/>
    <s v="MSTK"/>
    <s v=""/>
    <x v="0"/>
  </r>
  <r>
    <s v="50001400"/>
    <s v="Assembling"/>
    <n v="-112.75"/>
    <s v="USD"/>
    <n v="5.5"/>
    <s v="HR"/>
    <s v="1392951"/>
    <s v="Adapter Cone ID100x101xT4"/>
    <s v=""/>
    <s v="MSTK"/>
    <s v=""/>
    <x v="1"/>
  </r>
  <r>
    <s v="50001400"/>
    <s v="Assembling"/>
    <n v="-143.5"/>
    <s v="USD"/>
    <n v="7"/>
    <s v="HR"/>
    <s v="1393111"/>
    <s v="Inner Shell BTD-200"/>
    <s v=""/>
    <s v="MSTK"/>
    <s v=""/>
    <x v="1"/>
  </r>
  <r>
    <s v="50001400"/>
    <s v="Assembling"/>
    <n v="-41"/>
    <s v="USD"/>
    <n v="2"/>
    <s v="HR"/>
    <s v="1393111"/>
    <s v="Inner Shell BTD-200"/>
    <s v=""/>
    <s v="MSTK"/>
    <s v=""/>
    <x v="1"/>
  </r>
  <r>
    <s v="50001400"/>
    <s v="Assembling"/>
    <n v="-10.25"/>
    <s v="USD"/>
    <n v="0.5"/>
    <s v="HR"/>
    <s v="1393402"/>
    <s v="Anchor Stabilizer Ring OD480x70xt10"/>
    <s v=""/>
    <s v="MSTK"/>
    <s v=""/>
    <x v="10"/>
  </r>
  <r>
    <s v="50001400"/>
    <s v="Assembling"/>
    <n v="-174.25"/>
    <s v="USD"/>
    <n v="8.5"/>
    <s v="HR"/>
    <s v="1393841"/>
    <s v="Top Cone ID2850x15DegxT3"/>
    <s v=""/>
    <s v="MSTK"/>
    <s v=""/>
    <x v="1"/>
  </r>
  <r>
    <s v="50001400"/>
    <s v="Assembling"/>
    <n v="-174.25"/>
    <s v="USD"/>
    <n v="8.5"/>
    <s v="HR"/>
    <s v="1393841"/>
    <s v="Top Cone ID2850x15DegxT3"/>
    <s v=""/>
    <s v="MSTK"/>
    <s v=""/>
    <x v="1"/>
  </r>
  <r>
    <s v="50001400"/>
    <s v="Assembling"/>
    <n v="-328"/>
    <s v="USD"/>
    <n v="16"/>
    <s v="HR"/>
    <s v="1394184"/>
    <s v="Bottom Cone OD801xID785x8mm"/>
    <s v=""/>
    <s v="MSTK"/>
    <s v=""/>
    <x v="1"/>
  </r>
  <r>
    <s v="50001400"/>
    <s v="Assembling"/>
    <n v="-174.25"/>
    <s v="USD"/>
    <n v="8.5"/>
    <s v="HR"/>
    <s v="1394522"/>
    <s v="Shell OD1350x1121x8mm Duplex"/>
    <s v=""/>
    <s v="MSTK"/>
    <s v=""/>
    <x v="1"/>
  </r>
  <r>
    <s v="50001400"/>
    <s v="Assembling"/>
    <n v="-92.25"/>
    <s v="USD"/>
    <n v="4.5"/>
    <s v="HR"/>
    <s v="1394522"/>
    <s v="Shell OD1350x1121x8mm Duplex"/>
    <s v=""/>
    <s v="MSTK"/>
    <s v=""/>
    <x v="1"/>
  </r>
  <r>
    <s v="50001400"/>
    <s v="Assembling"/>
    <n v="-61.5"/>
    <s v="USD"/>
    <n v="3"/>
    <s v="HR"/>
    <s v="1394543"/>
    <s v="Inlet Plate Cover for R694 Duplex"/>
    <s v=""/>
    <s v="MSTK"/>
    <s v=""/>
    <x v="1"/>
  </r>
  <r>
    <s v="50001400"/>
    <s v="Assembling"/>
    <n v="-133.25"/>
    <s v="USD"/>
    <n v="6.5"/>
    <s v="HR"/>
    <s v="1394554"/>
    <s v="Top Cone S-30 OD1350X1069x8mm"/>
    <s v=""/>
    <s v="MSTK"/>
    <s v=""/>
    <x v="1"/>
  </r>
  <r>
    <s v="50001400"/>
    <s v="Assembling"/>
    <n v="-133.25"/>
    <s v="USD"/>
    <n v="6.5"/>
    <s v="HR"/>
    <s v="1394616"/>
    <s v="Shell Inner OD3000x2000xT10"/>
    <s v="128129542"/>
    <s v="Project"/>
    <s v="PJ28129542I"/>
    <x v="1"/>
  </r>
  <r>
    <s v="50001400"/>
    <s v="Assembling"/>
    <n v="-20.5"/>
    <s v="USD"/>
    <n v="1"/>
    <s v="HR"/>
    <s v="1394616"/>
    <s v="Shell Inner OD3000x2000xT10"/>
    <s v="128129542"/>
    <s v="Project"/>
    <s v="PJ28129542I"/>
    <x v="1"/>
  </r>
  <r>
    <s v="50001400"/>
    <s v="Assembling"/>
    <n v="-82"/>
    <s v="USD"/>
    <n v="4"/>
    <s v="HR"/>
    <s v="1394617"/>
    <s v="Shell Inner OD3000x2000xT10"/>
    <s v="128129608"/>
    <s v="Project"/>
    <s v="PJ28129608I"/>
    <x v="1"/>
  </r>
  <r>
    <s v="50001400"/>
    <s v="Assembling"/>
    <n v="-143.5"/>
    <s v="USD"/>
    <n v="7"/>
    <s v="HR"/>
    <s v="1394826"/>
    <s v="Top Cone S-30 OD1350x1269"/>
    <s v=""/>
    <s v="MSTK"/>
    <s v=""/>
    <x v="9"/>
  </r>
  <r>
    <s v="50001400"/>
    <s v="Assembling"/>
    <n v="-164"/>
    <s v="USD"/>
    <n v="8"/>
    <s v="HR"/>
    <s v="1394871"/>
    <s v="Inner Shell BTD-200"/>
    <s v=""/>
    <s v="MSTK"/>
    <s v=""/>
    <x v="1"/>
  </r>
  <r>
    <s v="50001400"/>
    <s v="Assembling"/>
    <n v="-92.25"/>
    <s v="USD"/>
    <n v="4.5"/>
    <s v="HR"/>
    <s v="1395475"/>
    <s v="Reinforcement Ring OD2147x200xT8"/>
    <s v=""/>
    <s v="MSTK"/>
    <s v=""/>
    <x v="0"/>
  </r>
  <r>
    <s v="50001400"/>
    <s v="Assembling"/>
    <n v="-225.5"/>
    <s v="USD"/>
    <n v="11"/>
    <s v="HR"/>
    <s v="1395486"/>
    <s v="Jacket Shell OD2056x1610xT2"/>
    <s v=""/>
    <s v="MSTK"/>
    <s v=""/>
    <x v="1"/>
  </r>
  <r>
    <s v="50001400"/>
    <s v="Assembling"/>
    <n v="-10.25"/>
    <s v="USD"/>
    <n v="0.5"/>
    <s v="HR"/>
    <s v="1395491"/>
    <s v="Reinforcement Ring OD2052x150xT6"/>
    <s v=""/>
    <s v="MSTK"/>
    <s v=""/>
    <x v="1"/>
  </r>
  <r>
    <s v="50001400"/>
    <s v="Assembling"/>
    <n v="-143.5"/>
    <s v="USD"/>
    <n v="7"/>
    <s v="HR"/>
    <s v="1395863"/>
    <s v="Bottom Cone Outer OD2175xT1.5"/>
    <s v=""/>
    <s v="MSTK"/>
    <s v=""/>
    <x v="1"/>
  </r>
  <r>
    <s v="50001400"/>
    <s v="Assembling"/>
    <n v="-41"/>
    <s v="USD"/>
    <n v="2"/>
    <s v="HR"/>
    <s v="1395762"/>
    <s v="Shell ID250x750"/>
    <s v=""/>
    <s v="MSTK"/>
    <s v=""/>
    <x v="0"/>
  </r>
  <r>
    <s v="50001400"/>
    <s v="Assembling"/>
    <n v="-123"/>
    <s v="USD"/>
    <n v="6"/>
    <s v="HR"/>
    <s v="1394056"/>
    <s v="Process Tank"/>
    <s v="127407774"/>
    <s v="Project"/>
    <s v="PJ27407774I"/>
    <x v="3"/>
  </r>
  <r>
    <s v="50001400"/>
    <s v="Assembling"/>
    <n v="-153.75"/>
    <s v="USD"/>
    <n v="7.5"/>
    <s v="HR"/>
    <s v="1394057"/>
    <s v="Process Tank"/>
    <s v="127407816"/>
    <s v="Project"/>
    <s v="PJ27407816I"/>
    <x v="3"/>
  </r>
  <r>
    <s v="50001400"/>
    <s v="Assembling"/>
    <n v="-686.75"/>
    <s v="USD"/>
    <n v="33.5"/>
    <s v="HR"/>
    <s v="1394396"/>
    <s v="CIP Tank (DT, DTI)"/>
    <s v="127407236"/>
    <s v="Project"/>
    <s v="PJ27407236I"/>
    <x v="3"/>
  </r>
  <r>
    <s v="50001400"/>
    <s v="Assembling"/>
    <n v="-256.25"/>
    <s v="USD"/>
    <n v="12.5"/>
    <s v="HR"/>
    <s v="1394396"/>
    <s v="CIP Tank (DT, DTI)"/>
    <s v="127407236"/>
    <s v="Project"/>
    <s v="PJ27407236I"/>
    <x v="3"/>
  </r>
  <r>
    <s v="50001400"/>
    <s v="Assembling"/>
    <n v="-656"/>
    <s v="USD"/>
    <n v="32"/>
    <s v="HR"/>
    <s v="1396444"/>
    <s v="Process Tank"/>
    <s v="127407478"/>
    <s v="Project"/>
    <s v="PJ27407478I"/>
    <x v="3"/>
  </r>
  <r>
    <s v="50001400"/>
    <s v="Assembling"/>
    <n v="-123"/>
    <s v="USD"/>
    <n v="6"/>
    <s v="HR"/>
    <s v="1396444"/>
    <s v="Process Tank"/>
    <s v="127407478"/>
    <s v="Project"/>
    <s v="PJ27407478I"/>
    <x v="3"/>
  </r>
  <r>
    <s v="50001400"/>
    <s v="Assembling"/>
    <n v="-656"/>
    <s v="USD"/>
    <n v="32"/>
    <s v="HR"/>
    <s v="1396445"/>
    <s v="Process Tank"/>
    <s v="127407517"/>
    <s v="Project"/>
    <s v="PJ27407517I"/>
    <x v="3"/>
  </r>
  <r>
    <s v="50001400"/>
    <s v="Assembling"/>
    <n v="-369"/>
    <s v="USD"/>
    <n v="18"/>
    <s v="HR"/>
    <s v="1396445"/>
    <s v="Process Tank"/>
    <s v="127407517"/>
    <s v="Project"/>
    <s v="PJ27407517I"/>
    <x v="3"/>
  </r>
  <r>
    <s v="50001400"/>
    <s v="Assembling"/>
    <n v="-820"/>
    <s v="USD"/>
    <n v="40"/>
    <s v="HR"/>
    <s v="1396446"/>
    <s v="Process Tank"/>
    <s v="127407605"/>
    <s v="Project"/>
    <s v="PJ27407605I"/>
    <x v="3"/>
  </r>
  <r>
    <s v="50001400"/>
    <s v="Assembling"/>
    <n v="-328"/>
    <s v="USD"/>
    <n v="16"/>
    <s v="HR"/>
    <s v="1396446"/>
    <s v="Process Tank"/>
    <s v="127407605"/>
    <s v="Project"/>
    <s v="PJ27407605I"/>
    <x v="3"/>
  </r>
  <r>
    <s v="50001400"/>
    <s v="Assembling"/>
    <n v="-246"/>
    <s v="USD"/>
    <n v="12"/>
    <s v="HR"/>
    <s v="1396453"/>
    <s v="Process Tank"/>
    <s v="127407932"/>
    <s v="Project"/>
    <s v="PJ27407932I"/>
    <x v="3"/>
  </r>
  <r>
    <s v="50001400"/>
    <s v="Assembling"/>
    <n v="-133.25"/>
    <s v="USD"/>
    <n v="6.5"/>
    <s v="HR"/>
    <s v="1396454"/>
    <s v="Process Tank"/>
    <s v="127407951"/>
    <s v="Project"/>
    <s v="PJ27407951I"/>
    <x v="3"/>
  </r>
  <r>
    <s v="50001400"/>
    <s v="Assembling"/>
    <n v="-369"/>
    <s v="USD"/>
    <n v="18"/>
    <s v="HR"/>
    <s v="1393166"/>
    <s v="Process Tank"/>
    <s v="126939650"/>
    <s v="Project"/>
    <s v="PJ26939650I"/>
    <x v="3"/>
  </r>
  <r>
    <s v="50001400"/>
    <s v="Assembling"/>
    <n v="-338.25"/>
    <s v="USD"/>
    <n v="16.5"/>
    <s v="HR"/>
    <s v="1393166"/>
    <s v="Process Tank"/>
    <s v="126939650"/>
    <s v="Project"/>
    <s v="PJ26939650I"/>
    <x v="3"/>
  </r>
  <r>
    <s v="50001400"/>
    <s v="Assembling"/>
    <n v="-174.25"/>
    <s v="USD"/>
    <n v="8.5"/>
    <s v="HR"/>
    <s v="1393167"/>
    <s v="Process Tank"/>
    <s v="126939657"/>
    <s v="Project"/>
    <s v="PJ26939657I"/>
    <x v="3"/>
  </r>
  <r>
    <s v="50001400"/>
    <s v="Assembling"/>
    <n v="-543.25"/>
    <s v="USD"/>
    <n v="26.5"/>
    <s v="HR"/>
    <s v="1393167"/>
    <s v="Process Tank"/>
    <s v="126939657"/>
    <s v="Project"/>
    <s v="PJ26939657I"/>
    <x v="3"/>
  </r>
  <r>
    <s v="50001400"/>
    <s v="Assembling"/>
    <n v="-369"/>
    <s v="USD"/>
    <n v="18"/>
    <s v="HR"/>
    <s v="1394056"/>
    <s v="Process Tank"/>
    <s v="127407774"/>
    <s v="Project"/>
    <s v="PJ27407774I"/>
    <x v="3"/>
  </r>
  <r>
    <s v="50001400"/>
    <s v="Assembling"/>
    <n v="-943"/>
    <s v="USD"/>
    <n v="46"/>
    <s v="HR"/>
    <s v="1394056"/>
    <s v="Process Tank"/>
    <s v="127407774"/>
    <s v="Project"/>
    <s v="PJ27407774I"/>
    <x v="3"/>
  </r>
  <r>
    <s v="50001400"/>
    <s v="Assembling"/>
    <n v="-389.5"/>
    <s v="USD"/>
    <n v="19"/>
    <s v="HR"/>
    <s v="1394057"/>
    <s v="Process Tank"/>
    <s v="127407816"/>
    <s v="Project"/>
    <s v="PJ27407816I"/>
    <x v="3"/>
  </r>
  <r>
    <s v="50001400"/>
    <s v="Assembling"/>
    <n v="-297.25"/>
    <s v="USD"/>
    <n v="14.5"/>
    <s v="HR"/>
    <s v="1394057"/>
    <s v="Process Tank"/>
    <s v="127407816"/>
    <s v="Project"/>
    <s v="PJ27407816I"/>
    <x v="3"/>
  </r>
  <r>
    <s v="50001400"/>
    <s v="Assembling"/>
    <n v="-123"/>
    <s v="USD"/>
    <n v="6"/>
    <s v="HR"/>
    <s v="1394058"/>
    <s v="Process Tank"/>
    <s v="127407891"/>
    <s v="Project"/>
    <s v="PJ27407891I"/>
    <x v="3"/>
  </r>
  <r>
    <s v="50001400"/>
    <s v="Assembling"/>
    <n v="-143.5"/>
    <s v="USD"/>
    <n v="7"/>
    <s v="HR"/>
    <s v="1394619"/>
    <s v="Tube dia.25x2x300"/>
    <s v=""/>
    <s v="MSTK"/>
    <s v=""/>
    <x v="8"/>
  </r>
  <r>
    <s v="50001400"/>
    <s v="Assembling"/>
    <n v="-20.5"/>
    <s v="USD"/>
    <n v="1"/>
    <s v="HR"/>
    <s v="1394223"/>
    <s v="Top Cover ID543xT2.5"/>
    <s v=""/>
    <s v="MSTK"/>
    <s v=""/>
    <x v="0"/>
  </r>
  <r>
    <s v="50001400"/>
    <s v="Assembling"/>
    <n v="-20.5"/>
    <s v="USD"/>
    <n v="1"/>
    <s v="HR"/>
    <s v="1394223"/>
    <s v="Top Cover ID543xT2.5"/>
    <s v=""/>
    <s v="MSTK"/>
    <s v=""/>
    <x v="0"/>
  </r>
  <r>
    <s v="50001400"/>
    <s v="Assembling"/>
    <n v="-82"/>
    <s v="USD"/>
    <n v="4"/>
    <s v="HR"/>
    <s v="1395052"/>
    <s v="Balance Tank (BTD) 200L SMS Connection"/>
    <s v=""/>
    <s v="MSTK"/>
    <s v=""/>
    <x v="0"/>
  </r>
  <r>
    <s v="50001400"/>
    <s v="Assembling"/>
    <n v="-123"/>
    <s v="USD"/>
    <n v="6"/>
    <s v="HR"/>
    <s v="1390115"/>
    <s v="Leg Attachment Vacuum Chamber dia.76"/>
    <s v=""/>
    <s v="MSTK"/>
    <s v=""/>
    <x v="0"/>
  </r>
  <r>
    <s v="50001400"/>
    <s v="Assembling"/>
    <n v="-123"/>
    <s v="USD"/>
    <n v="6"/>
    <s v="HR"/>
    <s v="1385074"/>
    <s v="Head torsipherical top ID1400xT6"/>
    <s v=""/>
    <s v="MSTK"/>
    <s v=""/>
    <x v="0"/>
  </r>
  <r>
    <s v="50001400"/>
    <s v="Assembling"/>
    <n v="-164"/>
    <s v="USD"/>
    <n v="8"/>
    <s v="HR"/>
    <s v="1385074"/>
    <s v="Head torsipherical top ID1400xT6"/>
    <s v=""/>
    <s v="MSTK"/>
    <s v=""/>
    <x v="0"/>
  </r>
  <r>
    <s v="50001400"/>
    <s v="Assembling"/>
    <n v="-205"/>
    <s v="USD"/>
    <n v="10"/>
    <s v="HR"/>
    <s v="1385074"/>
    <s v="Head torsipherical top ID1400xT6"/>
    <s v=""/>
    <s v="MSTK"/>
    <s v=""/>
    <x v="0"/>
  </r>
  <r>
    <s v="50001400"/>
    <s v="Assembling"/>
    <n v="-246"/>
    <s v="USD"/>
    <n v="12"/>
    <s v="HR"/>
    <s v="1395786"/>
    <s v="Calibration Lug 115x70xT16"/>
    <s v=""/>
    <s v="MSTK"/>
    <s v=""/>
    <x v="10"/>
  </r>
  <r>
    <s v="50001400"/>
    <s v="Assembling"/>
    <n v="-41"/>
    <s v="USD"/>
    <n v="2"/>
    <s v="HR"/>
    <s v="1392611"/>
    <s v="Shell Inner ID1400x1375xT3"/>
    <s v=""/>
    <s v="MSTK"/>
    <s v=""/>
    <x v="0"/>
  </r>
  <r>
    <s v="50001400"/>
    <s v="Assembling"/>
    <n v="-82"/>
    <s v="USD"/>
    <n v="4"/>
    <s v="HR"/>
    <s v="1392611"/>
    <s v="Shell Inner ID1400x1375xT3"/>
    <s v=""/>
    <s v="MSTK"/>
    <s v=""/>
    <x v="0"/>
  </r>
  <r>
    <s v="50001400"/>
    <s v="Assembling"/>
    <n v="-41"/>
    <s v="USD"/>
    <n v="2"/>
    <s v="HR"/>
    <s v="1389553"/>
    <s v="H. Ellipsoidal 2:1 Bottom ID1450xT8-ASME"/>
    <s v=""/>
    <s v="MSTK"/>
    <s v=""/>
    <x v="0"/>
  </r>
  <r>
    <s v="50001400"/>
    <s v="Assembling"/>
    <n v="-112.75"/>
    <s v="USD"/>
    <n v="5.5"/>
    <s v="HR"/>
    <s v="1389554"/>
    <s v="Head Ellipsoidal 2:1 Top ID1450xT8-ASME"/>
    <s v=""/>
    <s v="MSTK"/>
    <s v=""/>
    <x v="0"/>
  </r>
  <r>
    <s v="50001400"/>
    <s v="Assembling"/>
    <n v="-30.75"/>
    <s v="USD"/>
    <n v="1.5"/>
    <s v="HR"/>
    <s v="1390218"/>
    <s v="Top Part MRU Vessel"/>
    <s v=""/>
    <s v="MSTK"/>
    <s v=""/>
    <x v="0"/>
  </r>
  <r>
    <s v="50001400"/>
    <s v="Assembling"/>
    <n v="-143.5"/>
    <s v="USD"/>
    <n v="7"/>
    <s v="HR"/>
    <s v="1390382"/>
    <s v="Pipe 1 3bar for MRU-2"/>
    <s v=""/>
    <s v="MSTK"/>
    <s v=""/>
    <x v="0"/>
  </r>
  <r>
    <s v="50001400"/>
    <s v="Assembling"/>
    <n v="-502.25"/>
    <s v="USD"/>
    <n v="24.5"/>
    <s v="HR"/>
    <s v="1390385"/>
    <s v="MRU-2 Pump for 3 bar Counter Pressure"/>
    <s v=""/>
    <s v="MSTK"/>
    <s v=""/>
    <x v="0"/>
  </r>
  <r>
    <s v="50001400"/>
    <s v="Assembling"/>
    <n v="-1568.25"/>
    <s v="USD"/>
    <n v="76.5"/>
    <s v="HR"/>
    <s v="1390660"/>
    <s v="Inner Shell Parts DCL-750"/>
    <s v=""/>
    <s v="MSTK"/>
    <s v=""/>
    <x v="0"/>
  </r>
  <r>
    <s v="50001400"/>
    <s v="Assembling"/>
    <n v="-143.5"/>
    <s v="USD"/>
    <n v="7"/>
    <s v="HR"/>
    <s v="1391946"/>
    <s v="Lower Part OD650xT2"/>
    <s v=""/>
    <s v="MSTK"/>
    <s v=""/>
    <x v="5"/>
  </r>
  <r>
    <s v="50001400"/>
    <s v="Assembling"/>
    <n v="-440.75"/>
    <s v="USD"/>
    <n v="21.5"/>
    <s v="HR"/>
    <s v="1392309"/>
    <s v="Vacuum Chamber DCL-750"/>
    <s v=""/>
    <s v="MSTK"/>
    <s v=""/>
    <x v="0"/>
  </r>
  <r>
    <s v="50001400"/>
    <s v="Assembling"/>
    <n v="-276.75"/>
    <s v="USD"/>
    <n v="13.5"/>
    <s v="HR"/>
    <s v="1392310"/>
    <s v="Vacuum Chamber DCL-750"/>
    <s v=""/>
    <s v="MSTK"/>
    <s v=""/>
    <x v="0"/>
  </r>
  <r>
    <s v="50001400"/>
    <s v="Assembling"/>
    <n v="-256.25"/>
    <s v="USD"/>
    <n v="12.5"/>
    <s v="HR"/>
    <s v="1392316"/>
    <s v="Bottom Assy BTD-200"/>
    <s v=""/>
    <s v="MSTK"/>
    <s v=""/>
    <x v="5"/>
  </r>
  <r>
    <s v="50001400"/>
    <s v="Assembling"/>
    <n v="-727.75"/>
    <s v="USD"/>
    <n v="35.5"/>
    <s v="HR"/>
    <s v="1392317"/>
    <s v="BTD 200L For Tetra Lacta (BTD) 200L"/>
    <s v=""/>
    <s v="MSTK"/>
    <s v=""/>
    <x v="0"/>
  </r>
  <r>
    <s v="50001400"/>
    <s v="Assembling"/>
    <n v="-112.75"/>
    <s v="USD"/>
    <n v="5.5"/>
    <s v="HR"/>
    <s v="1393114"/>
    <s v="Bottom Assy BTD-200"/>
    <s v=""/>
    <s v="MSTK"/>
    <s v=""/>
    <x v="5"/>
  </r>
  <r>
    <s v="50001400"/>
    <s v="Assembling"/>
    <n v="-522.75"/>
    <s v="USD"/>
    <n v="25.5"/>
    <s v="HR"/>
    <s v="1393115"/>
    <s v="BTD 200L For Tetra Lacta (BTD) 200L"/>
    <s v=""/>
    <s v="MSTK"/>
    <s v=""/>
    <x v="0"/>
  </r>
  <r>
    <s v="50001400"/>
    <s v="Assembling"/>
    <n v="-41"/>
    <s v="USD"/>
    <n v="2"/>
    <s v="HR"/>
    <s v="1393166"/>
    <s v="Process Tank"/>
    <s v="126939650"/>
    <s v="Project"/>
    <s v="PJ26939650I"/>
    <x v="3"/>
  </r>
  <r>
    <s v="50001400"/>
    <s v="Assembling"/>
    <n v="-881.5"/>
    <s v="USD"/>
    <n v="43"/>
    <s v="HR"/>
    <s v="1393204"/>
    <s v="Almix Cone DN254"/>
    <s v=""/>
    <s v="MSTK"/>
    <s v=""/>
    <x v="0"/>
  </r>
  <r>
    <s v="50001400"/>
    <s v="Assembling"/>
    <n v="-143.5"/>
    <s v="USD"/>
    <n v="7"/>
    <s v="HR"/>
    <s v="1393536"/>
    <s v="Inner Shell Assembly C-8 304"/>
    <s v=""/>
    <s v="MSTK"/>
    <s v=""/>
    <x v="9"/>
  </r>
  <r>
    <s v="50001400"/>
    <s v="Assembling"/>
    <n v="-71.75"/>
    <s v="USD"/>
    <n v="3.5"/>
    <s v="HR"/>
    <s v="1393541"/>
    <s v="Inner Part Assy C-8"/>
    <s v=""/>
    <s v="MSTK"/>
    <s v=""/>
    <x v="9"/>
  </r>
  <r>
    <s v="50001400"/>
    <s v="Assembling"/>
    <n v="-153.75"/>
    <s v="USD"/>
    <n v="7.5"/>
    <s v="HR"/>
    <s v="1393844"/>
    <s v="Top Conical ID2150x15DegxT3"/>
    <s v=""/>
    <s v="MSTK"/>
    <s v=""/>
    <x v="1"/>
  </r>
  <r>
    <s v="50001400"/>
    <s v="Assembling"/>
    <n v="-379.25"/>
    <s v="USD"/>
    <n v="18.5"/>
    <s v="HR"/>
    <s v="1393859"/>
    <s v="Expansion vessel D154mm, vol. 32L PED"/>
    <s v=""/>
    <s v="MSTK"/>
    <s v=""/>
    <x v="0"/>
  </r>
  <r>
    <s v="50001400"/>
    <s v="Assembling"/>
    <n v="-51.25"/>
    <s v="USD"/>
    <n v="2.5"/>
    <s v="HR"/>
    <s v="1393901"/>
    <s v="Cone Adapter D250x144xT6"/>
    <s v=""/>
    <s v="MSTK"/>
    <s v=""/>
    <x v="5"/>
  </r>
  <r>
    <s v="50001400"/>
    <s v="Assembling"/>
    <n v="-379.25"/>
    <s v="USD"/>
    <n v="18.5"/>
    <s v="HR"/>
    <s v="1394438"/>
    <s v="Basic Tank Process Tank"/>
    <s v="127407932"/>
    <s v="Project"/>
    <s v="PJ27407932I"/>
    <x v="3"/>
  </r>
  <r>
    <s v="50001400"/>
    <s v="Assembling"/>
    <n v="-604.75"/>
    <s v="USD"/>
    <n v="29.5"/>
    <s v="HR"/>
    <s v="1394615"/>
    <s v="Shell Inner OD3000x2000xT10"/>
    <s v=""/>
    <s v="MSTK"/>
    <s v=""/>
    <x v="1"/>
  </r>
  <r>
    <s v="50001400"/>
    <s v="Assembling"/>
    <n v="-61.5"/>
    <s v="USD"/>
    <n v="3"/>
    <s v="HR"/>
    <s v="1394672"/>
    <s v="Railing Lower Plate ID2878.5x310"/>
    <s v=""/>
    <s v="MSTK"/>
    <s v=""/>
    <x v="1"/>
  </r>
  <r>
    <s v="50001400"/>
    <s v="Assembling"/>
    <n v="-492"/>
    <s v="USD"/>
    <n v="24"/>
    <s v="HR"/>
    <s v="1394677"/>
    <s v="Bottom Assembly TA 20T"/>
    <s v=""/>
    <s v="MSTK"/>
    <s v=""/>
    <x v="9"/>
  </r>
  <r>
    <s v="50001400"/>
    <s v="Assembling"/>
    <n v="-92.25"/>
    <s v="USD"/>
    <n v="4.5"/>
    <s v="HR"/>
    <s v="1394677"/>
    <s v="Bottom Assembly TA 20T"/>
    <s v=""/>
    <s v="MSTK"/>
    <s v=""/>
    <x v="9"/>
  </r>
  <r>
    <s v="50001400"/>
    <s v="Assembling"/>
    <n v="-41"/>
    <s v="USD"/>
    <n v="2"/>
    <s v="HR"/>
    <s v="1394871"/>
    <s v="Inner Shell BTD-200"/>
    <s v=""/>
    <s v="MSTK"/>
    <s v=""/>
    <x v="1"/>
  </r>
  <r>
    <s v="50001400"/>
    <s v="Assembling"/>
    <n v="-194.75"/>
    <s v="USD"/>
    <n v="9.5"/>
    <s v="HR"/>
    <s v="1395102"/>
    <s v="Top Parts for Premix 2 SC E"/>
    <s v="127647653"/>
    <s v="Project"/>
    <s v="PJ27647653I"/>
    <x v="4"/>
  </r>
  <r>
    <s v="50001400"/>
    <s v="Assembling"/>
    <n v="-71.75"/>
    <s v="USD"/>
    <n v="3.5"/>
    <s v="HR"/>
    <s v="1395547"/>
    <s v="Basic Vessel Components Product Tank 50L"/>
    <s v=""/>
    <s v="MSTK"/>
    <s v=""/>
    <x v="9"/>
  </r>
  <r>
    <s v="50001400"/>
    <s v="Assembling"/>
    <n v="-215.25"/>
    <s v="USD"/>
    <n v="10.5"/>
    <s v="HR"/>
    <s v="1395867"/>
    <s v="Bottom Assy BTD-200"/>
    <s v=""/>
    <s v="MSTK"/>
    <s v=""/>
    <x v="5"/>
  </r>
  <r>
    <s v="50001400"/>
    <s v="Assembling"/>
    <n v="-51.25"/>
    <s v="USD"/>
    <n v="2.5"/>
    <s v="HR"/>
    <s v="1396114"/>
    <s v="Shell inner OD406X241xT3"/>
    <s v=""/>
    <s v="MSTK"/>
    <s v=""/>
    <x v="1"/>
  </r>
  <r>
    <s v="50001400"/>
    <s v="Assembling"/>
    <n v="-102.5"/>
    <s v="USD"/>
    <n v="5"/>
    <s v="HR"/>
    <s v="1396115"/>
    <s v="Jacket shell OD428X230xT4"/>
    <s v=""/>
    <s v="MSTK"/>
    <s v=""/>
    <x v="1"/>
  </r>
  <r>
    <s v="50001400"/>
    <s v="Assembling"/>
    <n v="-205"/>
    <s v="USD"/>
    <n v="10"/>
    <s v="HR"/>
    <s v="1396119"/>
    <s v="Basic Vessel Components Product Tank 50L"/>
    <s v=""/>
    <s v="MSTK"/>
    <s v=""/>
    <x v="9"/>
  </r>
  <r>
    <s v="50001400"/>
    <s v="Assembling"/>
    <n v="-61.5"/>
    <s v="USD"/>
    <n v="3"/>
    <s v="HR"/>
    <s v="1396300"/>
    <s v="Cooling Jacket Product Tank"/>
    <s v=""/>
    <s v="MSTK"/>
    <s v=""/>
    <x v="9"/>
  </r>
  <r>
    <s v="50001400"/>
    <s v="Assembling"/>
    <n v="-41"/>
    <s v="USD"/>
    <n v="2"/>
    <s v="HR"/>
    <s v="1387806"/>
    <s v="Dimple Jacket Shell OD2173xH500"/>
    <s v=""/>
    <s v="MSTK"/>
    <s v=""/>
    <x v="5"/>
  </r>
  <r>
    <s v="50001400"/>
    <s v="Assembling"/>
    <n v="-82"/>
    <s v="USD"/>
    <n v="4"/>
    <s v="HR"/>
    <s v="1387806"/>
    <s v="Dimple Jacket Shell OD2173xH500"/>
    <s v=""/>
    <s v="MSTK"/>
    <s v=""/>
    <x v="5"/>
  </r>
  <r>
    <s v="50001400"/>
    <s v="Assembling"/>
    <n v="-41"/>
    <s v="USD"/>
    <n v="2"/>
    <s v="HR"/>
    <s v="1387806"/>
    <s v="Dimple Jacket Shell OD2173xH500"/>
    <s v=""/>
    <s v="MSTK"/>
    <s v=""/>
    <x v="5"/>
  </r>
  <r>
    <s v="50001400"/>
    <s v="Assembling"/>
    <n v="-61.5"/>
    <s v="USD"/>
    <n v="3"/>
    <s v="HR"/>
    <s v="1387807"/>
    <s v="Dimple Jacket Shell OD2173xH500"/>
    <s v=""/>
    <s v="MSTK"/>
    <s v=""/>
    <x v="5"/>
  </r>
  <r>
    <s v="50001400"/>
    <s v="Assembling"/>
    <n v="-123"/>
    <s v="USD"/>
    <n v="6"/>
    <s v="HR"/>
    <s v="1387807"/>
    <s v="Dimple Jacket Shell OD2173xH500"/>
    <s v=""/>
    <s v="MSTK"/>
    <s v=""/>
    <x v="5"/>
  </r>
  <r>
    <s v="50001400"/>
    <s v="Assembling"/>
    <n v="-102.5"/>
    <s v="USD"/>
    <n v="5"/>
    <s v="HR"/>
    <s v="1394058"/>
    <s v="Process Tank"/>
    <s v="127407891"/>
    <s v="Project"/>
    <s v="PJ27407891I"/>
    <x v="3"/>
  </r>
  <r>
    <s v="50001400"/>
    <s v="Assembling"/>
    <n v="-174.25"/>
    <s v="USD"/>
    <n v="8.5"/>
    <s v="HR"/>
    <s v="1394058"/>
    <s v="Process Tank"/>
    <s v="127407891"/>
    <s v="Project"/>
    <s v="PJ27407891I"/>
    <x v="3"/>
  </r>
  <r>
    <s v="50001400"/>
    <s v="Assembling"/>
    <n v="-317.75"/>
    <s v="USD"/>
    <n v="15.5"/>
    <s v="HR"/>
    <s v="1394058"/>
    <s v="Process Tank"/>
    <s v="127407891"/>
    <s v="Project"/>
    <s v="PJ27407891I"/>
    <x v="3"/>
  </r>
  <r>
    <s v="50001400"/>
    <s v="Assembling"/>
    <n v="-830.25"/>
    <s v="USD"/>
    <n v="40.5"/>
    <s v="HR"/>
    <s v="1394302"/>
    <s v="Anchor Sleeve ID160x250"/>
    <s v=""/>
    <s v="MSTK"/>
    <s v=""/>
    <x v="2"/>
  </r>
  <r>
    <s v="50001400"/>
    <s v="Assembling"/>
    <n v="-256.25"/>
    <s v="USD"/>
    <n v="12.5"/>
    <s v="HR"/>
    <s v="1394302"/>
    <s v="Anchor Sleeve ID160x250"/>
    <s v=""/>
    <s v="MSTK"/>
    <s v=""/>
    <x v="2"/>
  </r>
  <r>
    <s v="50001400"/>
    <s v="Assembling"/>
    <n v="-102.5"/>
    <s v="USD"/>
    <n v="5"/>
    <s v="HR"/>
    <s v="1394576"/>
    <s v="Movable Tank"/>
    <s v="127658133"/>
    <s v="Project"/>
    <s v="PJ27658133I"/>
    <x v="3"/>
  </r>
  <r>
    <s v="50001400"/>
    <s v="Assembling"/>
    <n v="-399.75"/>
    <s v="USD"/>
    <n v="19.5"/>
    <s v="HR"/>
    <s v="1395346"/>
    <s v="Anchor Sleeve ID120x220"/>
    <s v=""/>
    <s v="MSTK"/>
    <s v=""/>
    <x v="10"/>
  </r>
  <r>
    <s v="50001400"/>
    <s v="Assembling"/>
    <n v="-92.25"/>
    <s v="USD"/>
    <n v="4.5"/>
    <s v="HR"/>
    <s v="1395484"/>
    <s v="Agitator HuhnSeal 60rpm dia597x200xL2949"/>
    <s v=""/>
    <s v="MSTK"/>
    <s v=""/>
    <x v="0"/>
  </r>
  <r>
    <s v="50001400"/>
    <s v="Assembling"/>
    <n v="-266.5"/>
    <s v="USD"/>
    <n v="13"/>
    <s v="HR"/>
    <s v="1395586"/>
    <s v="Bottom Bearing ID90x255"/>
    <s v=""/>
    <s v="MSTK"/>
    <s v=""/>
    <x v="2"/>
  </r>
  <r>
    <s v="50001400"/>
    <s v="Assembling"/>
    <n v="-379.25"/>
    <s v="USD"/>
    <n v="18.5"/>
    <s v="HR"/>
    <s v="1395586"/>
    <s v="Bottom Bearing ID90x255"/>
    <s v=""/>
    <s v="MSTK"/>
    <s v=""/>
    <x v="2"/>
  </r>
  <r>
    <s v="50001400"/>
    <s v="Assembling"/>
    <n v="-481.75"/>
    <s v="USD"/>
    <n v="23.5"/>
    <s v="HR"/>
    <s v="1395841"/>
    <s v="YS-Propeller D1320/ID89.5"/>
    <s v=""/>
    <s v="MSTK"/>
    <s v=""/>
    <x v="2"/>
  </r>
  <r>
    <s v="50001400"/>
    <s v="Assembling"/>
    <n v="-246"/>
    <s v="USD"/>
    <n v="12"/>
    <s v="HR"/>
    <s v="1395841"/>
    <s v="YS-Propeller D1320/ID89.5"/>
    <s v=""/>
    <s v="MSTK"/>
    <s v=""/>
    <x v="2"/>
  </r>
  <r>
    <s v="50001400"/>
    <s v="Assembling"/>
    <n v="-184.5"/>
    <s v="USD"/>
    <n v="9"/>
    <s v="HR"/>
    <s v="1396445"/>
    <s v="Process Tank"/>
    <s v="127407517"/>
    <s v="Project"/>
    <s v="PJ27407517I"/>
    <x v="3"/>
  </r>
  <r>
    <s v="50001400"/>
    <s v="Assembling"/>
    <n v="-123"/>
    <s v="USD"/>
    <n v="6"/>
    <s v="HR"/>
    <s v="1392957"/>
    <s v="Welding Pad D50xT3"/>
    <s v=""/>
    <s v="MSTK"/>
    <s v=""/>
    <x v="8"/>
  </r>
  <r>
    <s v="50001400"/>
    <s v="Assembling"/>
    <n v="-20.5"/>
    <s v="USD"/>
    <n v="1"/>
    <s v="HR"/>
    <s v="1394667"/>
    <s v="Pipe Adapter ISO D2&quot; Sch80Sx80"/>
    <s v=""/>
    <s v="MSTK"/>
    <s v=""/>
    <x v="8"/>
  </r>
  <r>
    <s v="50001400"/>
    <s v="Assembling"/>
    <n v="-430.5"/>
    <s v="USD"/>
    <n v="21"/>
    <s v="HR"/>
    <s v="1391844"/>
    <s v="Silencer SMS dia.63.5 to SMS dia.38"/>
    <s v=""/>
    <s v="MSTK"/>
    <s v=""/>
    <x v="0"/>
  </r>
  <r>
    <s v="50001400"/>
    <s v="Assembling"/>
    <n v="-1025"/>
    <s v="USD"/>
    <n v="50"/>
    <s v="HR"/>
    <s v="1391844"/>
    <s v="Silencer SMS dia.63.5 to SMS dia.38"/>
    <s v=""/>
    <s v="MSTK"/>
    <s v=""/>
    <x v="0"/>
  </r>
  <r>
    <s v="50001400"/>
    <s v="Assembling"/>
    <n v="-41"/>
    <s v="USD"/>
    <n v="2"/>
    <s v="HR"/>
    <s v="1394478"/>
    <s v="Reinforcement Ring OD1654x150xT6"/>
    <s v=""/>
    <s v="MSTK"/>
    <s v=""/>
    <x v="0"/>
  </r>
  <r>
    <s v="50001400"/>
    <s v="Assembling"/>
    <n v="-20.5"/>
    <s v="USD"/>
    <n v="1"/>
    <s v="HR"/>
    <s v="1394478"/>
    <s v="Reinforcement Ring OD1654x150xT6"/>
    <s v=""/>
    <s v="MSTK"/>
    <s v=""/>
    <x v="0"/>
  </r>
  <r>
    <s v="50001400"/>
    <s v="Assembling"/>
    <n v="-41"/>
    <s v="USD"/>
    <n v="2"/>
    <s v="HR"/>
    <s v="1396406"/>
    <s v="Air Vent Neck D152x150xt3"/>
    <s v=""/>
    <s v="MSTK"/>
    <s v=""/>
    <x v="1"/>
  </r>
  <r>
    <s v="50001400"/>
    <s v="Assembling"/>
    <n v="-41"/>
    <s v="USD"/>
    <n v="2"/>
    <s v="HR"/>
    <s v="1383562"/>
    <s v="Dimple Jacket Shell OD2173xH1200"/>
    <s v=""/>
    <s v="MSTK"/>
    <s v=""/>
    <x v="5"/>
  </r>
  <r>
    <s v="50001400"/>
    <s v="Assembling"/>
    <n v="-82"/>
    <s v="USD"/>
    <n v="4"/>
    <s v="HR"/>
    <s v="1393994"/>
    <s v="Welding Pad Legs 245x122xT3"/>
    <s v=""/>
    <s v="MSTK"/>
    <s v=""/>
    <x v="1"/>
  </r>
  <r>
    <s v="50001400"/>
    <s v="Assembling"/>
    <n v="-164"/>
    <s v="USD"/>
    <n v="8"/>
    <s v="HR"/>
    <s v="1392841"/>
    <s v="Top Assy. TA7T ALT N6 76.1 N8 63.5"/>
    <s v=""/>
    <s v="MSTK"/>
    <s v=""/>
    <x v="9"/>
  </r>
  <r>
    <s v="50001400"/>
    <s v="Assembling"/>
    <n v="-82"/>
    <s v="USD"/>
    <n v="4"/>
    <s v="HR"/>
    <s v="1395349"/>
    <s v="MRU-1 Pump for 4 bar Counter Pressure"/>
    <s v=""/>
    <s v="MSTK"/>
    <s v=""/>
    <x v="0"/>
  </r>
  <r>
    <s v="50001400"/>
    <s v="Assembling"/>
    <n v="-41"/>
    <s v="USD"/>
    <n v="2"/>
    <s v="HR"/>
    <s v="1395349"/>
    <s v="MRU-1 Pump for 4 bar Counter Pressure"/>
    <s v=""/>
    <s v="MSTK"/>
    <s v=""/>
    <x v="0"/>
  </r>
  <r>
    <s v="50001400"/>
    <s v="Assembling"/>
    <n v="-123"/>
    <s v="USD"/>
    <n v="6"/>
    <s v="HR"/>
    <s v="1389804"/>
    <s v="Pipe 1 3Bar For Mru-3"/>
    <s v=""/>
    <s v="MSTK"/>
    <s v=""/>
    <x v="0"/>
  </r>
  <r>
    <s v="50001400"/>
    <s v="Assembling"/>
    <n v="-61.5"/>
    <s v="USD"/>
    <n v="3"/>
    <s v="HR"/>
    <s v="1389804"/>
    <s v="Pipe 1 3Bar For Mru-3"/>
    <s v=""/>
    <s v="MSTK"/>
    <s v=""/>
    <x v="0"/>
  </r>
  <r>
    <s v="50001400"/>
    <s v="Assembling"/>
    <n v="-143.5"/>
    <s v="USD"/>
    <n v="7"/>
    <s v="HR"/>
    <s v="1390144"/>
    <s v="Washing Device DC DD 750"/>
    <s v=""/>
    <s v="MSTK"/>
    <s v=""/>
    <x v="0"/>
  </r>
  <r>
    <s v="50001400"/>
    <s v="Assembling"/>
    <n v="-143.5"/>
    <s v="USD"/>
    <n v="7"/>
    <s v="HR"/>
    <s v="1390144"/>
    <s v="Washing Device DC DD 750"/>
    <s v=""/>
    <s v="MSTK"/>
    <s v=""/>
    <x v="0"/>
  </r>
  <r>
    <s v="50001400"/>
    <s v="Assembling"/>
    <n v="-287"/>
    <s v="USD"/>
    <n v="14"/>
    <s v="HR"/>
    <s v="1393617"/>
    <s v="Filter Pipe FL002"/>
    <s v=""/>
    <s v="MSTK"/>
    <s v=""/>
    <x v="0"/>
  </r>
  <r>
    <s v="50001400"/>
    <s v="Assembling"/>
    <n v="-287"/>
    <s v="USD"/>
    <n v="14"/>
    <s v="HR"/>
    <s v="1393617"/>
    <s v="Filter Pipe FL002"/>
    <s v=""/>
    <s v="MSTK"/>
    <s v=""/>
    <x v="0"/>
  </r>
  <r>
    <s v="50001400"/>
    <s v="Assembling"/>
    <n v="-287"/>
    <s v="USD"/>
    <n v="14"/>
    <s v="HR"/>
    <s v="1394451"/>
    <s v="Spool Fluid Module General C"/>
    <s v="127810921"/>
    <s v="Project"/>
    <s v="PJ27810921I"/>
    <x v="4"/>
  </r>
  <r>
    <s v="50001400"/>
    <s v="Assembling"/>
    <n v="-82"/>
    <s v="USD"/>
    <n v="4"/>
    <s v="HR"/>
    <s v="1395311"/>
    <s v="Pipe 1 4bar for MRU-2"/>
    <s v=""/>
    <s v="MSTK"/>
    <s v=""/>
    <x v="0"/>
  </r>
  <r>
    <s v="50001400"/>
    <s v="Assembling"/>
    <n v="-41"/>
    <s v="USD"/>
    <n v="2"/>
    <s v="HR"/>
    <s v="1395311"/>
    <s v="Pipe 1 4bar for MRU-2"/>
    <s v=""/>
    <s v="MSTK"/>
    <s v=""/>
    <x v="0"/>
  </r>
  <r>
    <s v="50001400"/>
    <s v="Assembling"/>
    <n v="-287"/>
    <s v="USD"/>
    <n v="14"/>
    <s v="HR"/>
    <s v="1395612"/>
    <s v="Spool Transfer Module General C"/>
    <s v="127647653"/>
    <s v="Project"/>
    <s v="PJ27647653I"/>
    <x v="4"/>
  </r>
  <r>
    <s v="50001400"/>
    <s v="Assembling"/>
    <n v="-61.5"/>
    <s v="USD"/>
    <n v="3"/>
    <s v="HR"/>
    <s v="1390219"/>
    <s v="Storage Vessel MRU 150L"/>
    <s v=""/>
    <s v="MSTK"/>
    <s v=""/>
    <x v="0"/>
  </r>
  <r>
    <s v="50001400"/>
    <s v="Assembling"/>
    <n v="-307.5"/>
    <s v="USD"/>
    <n v="15"/>
    <s v="HR"/>
    <s v="1392309"/>
    <s v="Vacuum Chamber DCL-750"/>
    <s v=""/>
    <s v="MSTK"/>
    <s v=""/>
    <x v="0"/>
  </r>
  <r>
    <s v="50001400"/>
    <s v="Assembling"/>
    <n v="-41"/>
    <s v="USD"/>
    <n v="2"/>
    <s v="HR"/>
    <s v="1394306"/>
    <s v="Rim OD430xID410x10mm"/>
    <s v=""/>
    <s v="MSTK"/>
    <s v=""/>
    <x v="1"/>
  </r>
  <r>
    <s v="50001400"/>
    <s v="Assembling"/>
    <n v="-123"/>
    <s v="USD"/>
    <n v="6"/>
    <s v="HR"/>
    <s v="1394306"/>
    <s v="Rim OD430xID410x10mm"/>
    <s v=""/>
    <s v="MSTK"/>
    <s v=""/>
    <x v="1"/>
  </r>
  <r>
    <s v="50001400"/>
    <s v="Assembling"/>
    <n v="-20.5"/>
    <s v="USD"/>
    <n v="1"/>
    <s v="HR"/>
    <s v="1394307"/>
    <s v="Inner Cone OD436xID430x3mm"/>
    <s v=""/>
    <s v="MSTK"/>
    <s v=""/>
    <x v="1"/>
  </r>
  <r>
    <s v="50001400"/>
    <s v="Assembling"/>
    <n v="-20.5"/>
    <s v="USD"/>
    <n v="1"/>
    <s v="HR"/>
    <s v="1394307"/>
    <s v="Inner Cone OD436xID430x3mm"/>
    <s v=""/>
    <s v="MSTK"/>
    <s v=""/>
    <x v="1"/>
  </r>
  <r>
    <s v="50001400"/>
    <s v="Assembling"/>
    <n v="-123"/>
    <s v="USD"/>
    <n v="6"/>
    <s v="HR"/>
    <s v="1377111"/>
    <s v="Top Plate OD644xT3"/>
    <s v=""/>
    <s v="MSTK"/>
    <s v=""/>
    <x v="5"/>
  </r>
  <r>
    <s v="50001400"/>
    <s v="Assembling"/>
    <n v="-82"/>
    <s v="USD"/>
    <n v="4"/>
    <s v="HR"/>
    <s v="1394210"/>
    <s v="Support for Cooling Bottom F-12"/>
    <s v=""/>
    <s v="MSTK"/>
    <s v=""/>
    <x v="1"/>
  </r>
  <r>
    <s v="50001400"/>
    <s v="Assembling"/>
    <n v="-20.5"/>
    <s v="USD"/>
    <n v="1"/>
    <s v="HR"/>
    <s v="1395475"/>
    <s v="Reinforcement Ring OD2147x200xT8"/>
    <s v=""/>
    <s v="MSTK"/>
    <s v=""/>
    <x v="0"/>
  </r>
  <r>
    <s v="50001400"/>
    <s v="Assembling"/>
    <n v="-41"/>
    <s v="USD"/>
    <n v="2"/>
    <s v="HR"/>
    <s v="1395475"/>
    <s v="Reinforcement Ring OD2147x200xT8"/>
    <s v=""/>
    <s v="MSTK"/>
    <s v=""/>
    <x v="0"/>
  </r>
  <r>
    <s v="50001400"/>
    <s v="Assembling"/>
    <n v="-41"/>
    <s v="USD"/>
    <n v="2"/>
    <s v="HR"/>
    <s v="1395475"/>
    <s v="Reinforcement Ring OD2147x200xT8"/>
    <s v=""/>
    <s v="MSTK"/>
    <s v=""/>
    <x v="0"/>
  </r>
  <r>
    <s v="50001400"/>
    <s v="Assembling"/>
    <n v="-164"/>
    <s v="USD"/>
    <n v="8"/>
    <s v="HR"/>
    <s v="1396405"/>
    <s v="Shell Cover Equalizer Guth Valve"/>
    <s v=""/>
    <s v="MSTK"/>
    <s v=""/>
    <x v="5"/>
  </r>
  <r>
    <s v="50001400"/>
    <s v="Assembling"/>
    <n v="-123"/>
    <s v="USD"/>
    <n v="6"/>
    <s v="HR"/>
    <s v="1396405"/>
    <s v="Shell Cover Equalizer Guth Valve"/>
    <s v=""/>
    <s v="MSTK"/>
    <s v=""/>
    <x v="5"/>
  </r>
  <r>
    <s v="50001400"/>
    <s v="Assembling"/>
    <n v="-102.5"/>
    <s v="USD"/>
    <n v="5"/>
    <s v="HR"/>
    <s v="1387802"/>
    <s v="Dimple Jacket Shell OD2173xH500"/>
    <s v=""/>
    <s v="MSTK"/>
    <s v=""/>
    <x v="5"/>
  </r>
  <r>
    <s v="50001400"/>
    <s v="Assembling"/>
    <n v="-41"/>
    <s v="USD"/>
    <n v="2"/>
    <s v="HR"/>
    <s v="1387802"/>
    <s v="Dimple Jacket Shell OD2173xH500"/>
    <s v=""/>
    <s v="MSTK"/>
    <s v=""/>
    <x v="5"/>
  </r>
  <r>
    <s v="50001400"/>
    <s v="Assembling"/>
    <n v="-61.5"/>
    <s v="USD"/>
    <n v="3"/>
    <s v="HR"/>
    <s v="1387792"/>
    <s v="Dimple Jacket Shell OD2173xH1200"/>
    <s v=""/>
    <s v="MSTK"/>
    <s v=""/>
    <x v="5"/>
  </r>
  <r>
    <s v="50001400"/>
    <s v="Assembling"/>
    <n v="-82"/>
    <s v="USD"/>
    <n v="4"/>
    <s v="HR"/>
    <s v="1387792"/>
    <s v="Dimple Jacket Shell OD2173xH1200"/>
    <s v=""/>
    <s v="MSTK"/>
    <s v=""/>
    <x v="5"/>
  </r>
  <r>
    <s v="50001400"/>
    <s v="Assembling"/>
    <n v="-61.5"/>
    <s v="USD"/>
    <n v="3"/>
    <s v="HR"/>
    <s v="1387798"/>
    <s v="Dimple Jacket Shell OD2173xH500"/>
    <s v=""/>
    <s v="MSTK"/>
    <s v=""/>
    <x v="5"/>
  </r>
  <r>
    <s v="50001400"/>
    <s v="Assembling"/>
    <n v="-61.5"/>
    <s v="USD"/>
    <n v="3"/>
    <s v="HR"/>
    <s v="1387798"/>
    <s v="Dimple Jacket Shell OD2173xH500"/>
    <s v=""/>
    <s v="MSTK"/>
    <s v=""/>
    <x v="5"/>
  </r>
  <r>
    <s v="50001400"/>
    <s v="Assembling"/>
    <n v="-41"/>
    <s v="USD"/>
    <n v="2"/>
    <s v="HR"/>
    <s v="1387798"/>
    <s v="Dimple Jacket Shell OD2173xH500"/>
    <s v=""/>
    <s v="MSTK"/>
    <s v=""/>
    <x v="5"/>
  </r>
  <r>
    <s v="50001400"/>
    <s v="Assembling"/>
    <n v="-41"/>
    <s v="USD"/>
    <n v="2"/>
    <s v="HR"/>
    <s v="1387795"/>
    <s v="Dimple Jacket Shell OD2173xH1200"/>
    <s v=""/>
    <s v="MSTK"/>
    <s v=""/>
    <x v="5"/>
  </r>
  <r>
    <s v="50001400"/>
    <s v="Assembling"/>
    <n v="-41"/>
    <s v="USD"/>
    <n v="2"/>
    <s v="HR"/>
    <s v="1387799"/>
    <s v="Dimple Jacket Shell OD2173xH500"/>
    <s v=""/>
    <s v="MSTK"/>
    <s v=""/>
    <x v="5"/>
  </r>
  <r>
    <s v="50001400"/>
    <s v="Assembling"/>
    <n v="-399.75"/>
    <s v="USD"/>
    <n v="19.5"/>
    <s v="HR"/>
    <s v="1395527"/>
    <s v="Basic Tank Process Tank"/>
    <s v="127595938"/>
    <s v="Project"/>
    <s v="PJ27595938I"/>
    <x v="3"/>
  </r>
  <r>
    <s v="50001400"/>
    <s v="Assembling"/>
    <n v="-246"/>
    <s v="USD"/>
    <n v="12"/>
    <s v="HR"/>
    <s v="1395527"/>
    <s v="Basic Tank Process Tank"/>
    <s v="127595938"/>
    <s v="Project"/>
    <s v="PJ27595938I"/>
    <x v="3"/>
  </r>
  <r>
    <s v="50001400"/>
    <s v="Assembling"/>
    <n v="-133.25"/>
    <s v="USD"/>
    <n v="6.5"/>
    <s v="HR"/>
    <s v="1395721"/>
    <s v="Basic Tank Process Tank"/>
    <s v="127595904"/>
    <s v="Project"/>
    <s v="PJ27595904I"/>
    <x v="3"/>
  </r>
  <r>
    <s v="50001400"/>
    <s v="Assembling"/>
    <n v="-338.25"/>
    <s v="USD"/>
    <n v="16.5"/>
    <s v="HR"/>
    <s v="1395721"/>
    <s v="Basic Tank Process Tank"/>
    <s v="127595904"/>
    <s v="Project"/>
    <s v="PJ27595904I"/>
    <x v="3"/>
  </r>
  <r>
    <s v="50001400"/>
    <s v="Assembling"/>
    <n v="-51.25"/>
    <s v="USD"/>
    <n v="2.5"/>
    <s v="HR"/>
    <s v="1396455"/>
    <s v="Venting Hoppers 9032A/B"/>
    <s v=""/>
    <s v="MSTK"/>
    <s v=""/>
    <x v="5"/>
  </r>
  <r>
    <s v="50001400"/>
    <s v="Assembling"/>
    <n v="-143.5"/>
    <s v="USD"/>
    <n v="7"/>
    <s v="HR"/>
    <s v="1392995"/>
    <s v="Bottom parts for PWA-400E"/>
    <s v="127647653"/>
    <s v="Project"/>
    <s v="PJ27647653I"/>
    <x v="4"/>
  </r>
  <r>
    <s v="50001400"/>
    <s v="Assembling"/>
    <n v="-61.5"/>
    <s v="USD"/>
    <n v="3"/>
    <s v="HR"/>
    <s v="1394690"/>
    <s v="Bottom Part BTD-200"/>
    <s v=""/>
    <s v="MSTK"/>
    <s v=""/>
    <x v="0"/>
  </r>
  <r>
    <s v="50001400"/>
    <s v="Assembling"/>
    <n v="-102.5"/>
    <s v="USD"/>
    <n v="5"/>
    <s v="HR"/>
    <s v="1394692"/>
    <s v="Bottom Part BTD-200"/>
    <s v=""/>
    <s v="MSTK"/>
    <s v=""/>
    <x v="0"/>
  </r>
  <r>
    <s v="50001400"/>
    <s v="Assembling"/>
    <n v="-61.5"/>
    <s v="USD"/>
    <n v="3"/>
    <s v="HR"/>
    <s v="1394860"/>
    <s v="Bot. Assy. TA3.5T ALT Legs PCD1300 N2 51"/>
    <s v=""/>
    <s v="MSTK"/>
    <s v=""/>
    <x v="0"/>
  </r>
  <r>
    <s v="50001400"/>
    <s v="Assembling"/>
    <n v="-471.5"/>
    <s v="USD"/>
    <n v="23"/>
    <s v="HR"/>
    <s v="1395846"/>
    <s v="Top Parts for Premix 1 General C"/>
    <s v="127647653"/>
    <s v="Project"/>
    <s v="PJ27647653I"/>
    <x v="4"/>
  </r>
  <r>
    <s v="50001400"/>
    <s v="Assembling"/>
    <n v="-184.5"/>
    <s v="USD"/>
    <n v="9"/>
    <s v="HR"/>
    <s v="1395847"/>
    <s v="Bottom Parts for Premix 1 General C"/>
    <s v="127647653"/>
    <s v="Project"/>
    <s v="PJ27647653I"/>
    <x v="4"/>
  </r>
  <r>
    <s v="50001400"/>
    <s v="Assembling"/>
    <n v="-287"/>
    <s v="USD"/>
    <n v="14"/>
    <s v="HR"/>
    <s v="1396182"/>
    <s v="Top assembly Product Tank 50L"/>
    <s v=""/>
    <s v="MSTK"/>
    <s v=""/>
    <x v="9"/>
  </r>
  <r>
    <s v="50001400"/>
    <s v="Assembling"/>
    <n v="-41"/>
    <s v="USD"/>
    <n v="2"/>
    <s v="HR"/>
    <s v="1396550"/>
    <s v="Platform Perf. Plate OD2878xID2320xT3"/>
    <s v=""/>
    <s v="MSTK"/>
    <s v=""/>
    <x v="1"/>
  </r>
  <r>
    <s v="50001400"/>
    <s v="Assembling"/>
    <n v="-102.5"/>
    <s v="USD"/>
    <n v="5"/>
    <s v="HR"/>
    <s v="1396115"/>
    <s v="Jacket shell OD428X230xT4"/>
    <s v=""/>
    <s v="MSTK"/>
    <s v=""/>
    <x v="1"/>
  </r>
  <r>
    <s v="50001400"/>
    <s v="Assembling"/>
    <n v="-82"/>
    <s v="USD"/>
    <n v="4"/>
    <s v="HR"/>
    <s v="1388335"/>
    <s v="Manway HLSD-2 LID 450-En"/>
    <s v=""/>
    <s v="MSTK"/>
    <s v=""/>
    <x v="10"/>
  </r>
  <r>
    <s v="50001400"/>
    <s v="Assembling"/>
    <n v="-51.25"/>
    <s v="USD"/>
    <n v="2.5"/>
    <s v="HR"/>
    <s v="1392799"/>
    <s v="Dimple Jacket Shell OD1023xH505xT1.5"/>
    <s v=""/>
    <s v="MSTK"/>
    <s v=""/>
    <x v="5"/>
  </r>
  <r>
    <s v="50001400"/>
    <s v="Assembling"/>
    <n v="-61.5"/>
    <s v="USD"/>
    <n v="3"/>
    <s v="HR"/>
    <s v="1392940"/>
    <s v="Dimple Jacket Bottom Cone OD787x44xT1.5"/>
    <s v=""/>
    <s v="MSTK"/>
    <s v=""/>
    <x v="1"/>
  </r>
  <r>
    <s v="50001400"/>
    <s v="Assembling"/>
    <n v="-338.25"/>
    <s v="USD"/>
    <n v="16.5"/>
    <s v="HR"/>
    <s v="1393409"/>
    <s v="Lower Ring OD432/ID400xt25"/>
    <s v=""/>
    <s v="MSTK"/>
    <s v=""/>
    <x v="10"/>
  </r>
  <r>
    <s v="50001400"/>
    <s v="Assembling"/>
    <n v="-51.25"/>
    <s v="USD"/>
    <n v="2.5"/>
    <s v="HR"/>
    <s v="1393685"/>
    <s v="Shell Inner ID2150x2900xT2.5"/>
    <s v=""/>
    <s v="MSTK"/>
    <s v=""/>
    <x v="1"/>
  </r>
  <r>
    <s v="50001400"/>
    <s v="Assembling"/>
    <n v="-420.25"/>
    <s v="USD"/>
    <n v="20.5"/>
    <s v="HR"/>
    <s v="1393685"/>
    <s v="Shell Inner ID2150x2900xT2.5"/>
    <s v=""/>
    <s v="MSTK"/>
    <s v=""/>
    <x v="1"/>
  </r>
  <r>
    <s v="50001400"/>
    <s v="Assembling"/>
    <n v="-123"/>
    <s v="USD"/>
    <n v="6"/>
    <s v="HR"/>
    <s v="1394616"/>
    <s v="Shell Inner OD3000x2000xT10"/>
    <s v="128129542"/>
    <s v="Project"/>
    <s v="PJ28129542I"/>
    <x v="1"/>
  </r>
  <r>
    <s v="50001400"/>
    <s v="Assembling"/>
    <n v="-41"/>
    <s v="USD"/>
    <n v="2"/>
    <s v="HR"/>
    <s v="1394617"/>
    <s v="Shell Inner OD3000x2000xT10"/>
    <s v="128129608"/>
    <s v="Project"/>
    <s v="PJ28129608I"/>
    <x v="1"/>
  </r>
  <r>
    <s v="50001400"/>
    <s v="Assembling"/>
    <n v="-112.75"/>
    <s v="USD"/>
    <n v="5.5"/>
    <s v="HR"/>
    <s v="1394825"/>
    <s v="Extension Cone S-30 OD456x270x8mm"/>
    <s v=""/>
    <s v="MSTK"/>
    <s v=""/>
    <x v="5"/>
  </r>
  <r>
    <s v="50001400"/>
    <s v="Assembling"/>
    <n v="-51.25"/>
    <s v="USD"/>
    <n v="2.5"/>
    <s v="HR"/>
    <s v="1395541"/>
    <s v="Dimple Jacket Bottom Cone OD2366x231"/>
    <s v=""/>
    <s v="MSTK"/>
    <s v=""/>
    <x v="1"/>
  </r>
  <r>
    <s v="50001400"/>
    <s v="Assembling"/>
    <n v="-30.75"/>
    <s v="USD"/>
    <n v="1.5"/>
    <s v="HR"/>
    <s v="1395542"/>
    <s v="Dimple Jacket Bottom Cone OD2195x74"/>
    <s v=""/>
    <s v="MSTK"/>
    <s v=""/>
    <x v="1"/>
  </r>
  <r>
    <s v="50001400"/>
    <s v="Assembling"/>
    <n v="-61.5"/>
    <s v="USD"/>
    <n v="3"/>
    <s v="HR"/>
    <s v="1395815"/>
    <s v="Bottom Jacket Dimple OD1734x15DegxT1.5"/>
    <s v=""/>
    <s v="MSTK"/>
    <s v=""/>
    <x v="1"/>
  </r>
  <r>
    <s v="50001400"/>
    <s v="Assembling"/>
    <n v="-205"/>
    <s v="USD"/>
    <n v="10"/>
    <s v="HR"/>
    <s v="1395966"/>
    <s v="Bottom Cone 304L ID2150x15degxT3"/>
    <s v=""/>
    <s v="MSTK"/>
    <s v=""/>
    <x v="1"/>
  </r>
  <r>
    <s v="50001400"/>
    <s v="Assembling"/>
    <n v="-41"/>
    <s v="USD"/>
    <n v="2"/>
    <s v="HR"/>
    <s v="1395966"/>
    <s v="Bottom Cone 304L ID2150x15degxT3"/>
    <s v=""/>
    <s v="MSTK"/>
    <s v=""/>
    <x v="1"/>
  </r>
  <r>
    <s v="50001400"/>
    <s v="Assembling"/>
    <n v="-41"/>
    <s v="USD"/>
    <n v="2"/>
    <s v="HR"/>
    <s v="1396291"/>
    <s v="Top Cone/Dished Process Tank"/>
    <s v="127904787"/>
    <s v="Project"/>
    <s v="PJ27904787I"/>
    <x v="3"/>
  </r>
  <r>
    <s v="50001400"/>
    <s v="Assembling"/>
    <n v="-153.75"/>
    <s v="USD"/>
    <n v="7.5"/>
    <s v="HR"/>
    <s v="1394691"/>
    <s v="BTD - 200"/>
    <s v=""/>
    <s v="MSTK"/>
    <s v=""/>
    <x v="0"/>
  </r>
  <r>
    <s v="50001400"/>
    <s v="Assembling"/>
    <n v="-666.25"/>
    <s v="USD"/>
    <n v="32.5"/>
    <s v="HR"/>
    <s v="1396453"/>
    <s v="Process Tank"/>
    <s v="127407932"/>
    <s v="Project"/>
    <s v="PJ27407932I"/>
    <x v="3"/>
  </r>
  <r>
    <s v="50001400"/>
    <s v="Assembling"/>
    <n v="-143.5"/>
    <s v="USD"/>
    <n v="7"/>
    <s v="HR"/>
    <s v="1396453"/>
    <s v="Process Tank"/>
    <s v="127407932"/>
    <s v="Project"/>
    <s v="PJ27407932I"/>
    <x v="3"/>
  </r>
  <r>
    <s v="50001400"/>
    <s v="Assembling"/>
    <n v="-338.25"/>
    <s v="USD"/>
    <n v="16.5"/>
    <s v="HR"/>
    <s v="1396454"/>
    <s v="Process Tank"/>
    <s v="127407951"/>
    <s v="Project"/>
    <s v="PJ27407951I"/>
    <x v="3"/>
  </r>
  <r>
    <s v="50001400"/>
    <s v="Assembling"/>
    <n v="-225.5"/>
    <s v="USD"/>
    <n v="11"/>
    <s v="HR"/>
    <s v="1396454"/>
    <s v="Process Tank"/>
    <s v="127407951"/>
    <s v="Project"/>
    <s v="PJ27407951I"/>
    <x v="3"/>
  </r>
  <r>
    <s v="50001400"/>
    <s v="Assembling"/>
    <n v="-143.5"/>
    <s v="USD"/>
    <n v="7"/>
    <s v="HR"/>
    <s v="1396920"/>
    <s v="T. Alsafe 7T EN1.4404 ALT Platf. Ladder"/>
    <s v=""/>
    <s v="MSTK"/>
    <s v=""/>
    <x v="9"/>
  </r>
  <r>
    <s v="50001400"/>
    <s v="Assembling"/>
    <n v="-82"/>
    <s v="USD"/>
    <n v="4"/>
    <s v="HR"/>
    <s v="1395486"/>
    <s v="Jacket Shell OD2056x1610xT2"/>
    <s v=""/>
    <s v="MSTK"/>
    <s v=""/>
    <x v="1"/>
  </r>
  <r>
    <s v="50001400"/>
    <s v="Assembling"/>
    <n v="-20.5"/>
    <s v="USD"/>
    <n v="1"/>
    <s v="HR"/>
    <s v="1395486"/>
    <s v="Jacket Shell OD2056x1610xT2"/>
    <s v=""/>
    <s v="MSTK"/>
    <s v=""/>
    <x v="1"/>
  </r>
  <r>
    <s v="50001400"/>
    <s v="Assembling"/>
    <n v="-123"/>
    <s v="USD"/>
    <n v="6"/>
    <s v="HR"/>
    <s v="1395486"/>
    <s v="Jacket Shell OD2056x1610xT2"/>
    <s v=""/>
    <s v="MSTK"/>
    <s v=""/>
    <x v="1"/>
  </r>
  <r>
    <s v="50001400"/>
    <s v="Assembling"/>
    <n v="-82"/>
    <s v="USD"/>
    <n v="4"/>
    <s v="HR"/>
    <s v="1393190"/>
    <s v="Lifting Lug 160x80x16"/>
    <s v=""/>
    <s v="MSTK"/>
    <s v=""/>
    <x v="8"/>
  </r>
  <r>
    <s v="50001400"/>
    <s v="Assembling"/>
    <n v="-82"/>
    <s v="USD"/>
    <n v="4"/>
    <s v="HR"/>
    <s v="1395484"/>
    <s v="Agitator HuhnSeal 60rpm dia597x200xL2949"/>
    <s v=""/>
    <s v="MSTK"/>
    <s v=""/>
    <x v="0"/>
  </r>
  <r>
    <s v="50001400"/>
    <s v="Assembling"/>
    <n v="-61.5"/>
    <s v="USD"/>
    <n v="3"/>
    <s v="HR"/>
    <s v="1387797"/>
    <s v="Dimple Jacket Shell OD2173xH1200"/>
    <s v=""/>
    <s v="MSTK"/>
    <s v=""/>
    <x v="5"/>
  </r>
  <r>
    <s v="50001400"/>
    <s v="Assembling"/>
    <n v="-41"/>
    <s v="USD"/>
    <n v="2"/>
    <s v="HR"/>
    <s v="1387797"/>
    <s v="Dimple Jacket Shell OD2173xH1200"/>
    <s v=""/>
    <s v="MSTK"/>
    <s v=""/>
    <x v="5"/>
  </r>
  <r>
    <s v="50001400"/>
    <s v="Assembling"/>
    <n v="-41"/>
    <s v="USD"/>
    <n v="2"/>
    <s v="HR"/>
    <s v="1387796"/>
    <s v="Dimple Jacket Shell OD2173xH1200"/>
    <s v=""/>
    <s v="MSTK"/>
    <s v=""/>
    <x v="5"/>
  </r>
  <r>
    <s v="50001400"/>
    <s v="Assembling"/>
    <n v="-41"/>
    <s v="USD"/>
    <n v="2"/>
    <s v="HR"/>
    <s v="1387796"/>
    <s v="Dimple Jacket Shell OD2173xH1200"/>
    <s v=""/>
    <s v="MSTK"/>
    <s v=""/>
    <x v="5"/>
  </r>
  <r>
    <s v="50001400"/>
    <s v="Assembling"/>
    <n v="-41"/>
    <s v="USD"/>
    <n v="2"/>
    <s v="HR"/>
    <s v="1387794"/>
    <s v="Dimple Jacket Shell OD2173xH1200"/>
    <s v=""/>
    <s v="MSTK"/>
    <s v=""/>
    <x v="5"/>
  </r>
  <r>
    <s v="50001400"/>
    <s v="Assembling"/>
    <n v="-41"/>
    <s v="USD"/>
    <n v="2"/>
    <s v="HR"/>
    <s v="1387794"/>
    <s v="Dimple Jacket Shell OD2173xH1200"/>
    <s v=""/>
    <s v="MSTK"/>
    <s v=""/>
    <x v="5"/>
  </r>
  <r>
    <s v="50001400"/>
    <s v="Assembling"/>
    <n v="-61.5"/>
    <s v="USD"/>
    <n v="3"/>
    <s v="HR"/>
    <s v="1387793"/>
    <s v="Dimple Jacket Shell OD2173xH1200"/>
    <s v=""/>
    <s v="MSTK"/>
    <s v=""/>
    <x v="5"/>
  </r>
  <r>
    <s v="50001400"/>
    <s v="Assembling"/>
    <n v="-82"/>
    <s v="USD"/>
    <n v="4"/>
    <s v="HR"/>
    <s v="1387793"/>
    <s v="Dimple Jacket Shell OD2173xH1200"/>
    <s v=""/>
    <s v="MSTK"/>
    <s v=""/>
    <x v="5"/>
  </r>
  <r>
    <s v="50001400"/>
    <s v="Assembling"/>
    <n v="-41"/>
    <s v="USD"/>
    <n v="2"/>
    <s v="HR"/>
    <s v="1387793"/>
    <s v="Dimple Jacket Shell OD2173xH1200"/>
    <s v=""/>
    <s v="MSTK"/>
    <s v=""/>
    <x v="5"/>
  </r>
  <r>
    <s v="50001400"/>
    <s v="Assembling"/>
    <n v="-41"/>
    <s v="USD"/>
    <n v="2"/>
    <s v="HR"/>
    <s v="1387791"/>
    <s v="Dimple Jacket Shell OD2173xH1200"/>
    <s v=""/>
    <s v="MSTK"/>
    <s v=""/>
    <x v="5"/>
  </r>
  <r>
    <s v="50001400"/>
    <s v="Assembling"/>
    <n v="-82"/>
    <s v="USD"/>
    <n v="4"/>
    <s v="HR"/>
    <s v="1387791"/>
    <s v="Dimple Jacket Shell OD2173xH1200"/>
    <s v=""/>
    <s v="MSTK"/>
    <s v=""/>
    <x v="5"/>
  </r>
  <r>
    <s v="50001400"/>
    <s v="Assembling"/>
    <n v="-41"/>
    <s v="USD"/>
    <n v="2"/>
    <s v="HR"/>
    <s v="1387791"/>
    <s v="Dimple Jacket Shell OD2173xH1200"/>
    <s v=""/>
    <s v="MSTK"/>
    <s v=""/>
    <x v="5"/>
  </r>
  <r>
    <s v="50001400"/>
    <s v="Assembling"/>
    <n v="-41"/>
    <s v="USD"/>
    <n v="2"/>
    <s v="HR"/>
    <s v="1387800"/>
    <s v="Dimple Jacket Shell OD2173xH500"/>
    <s v=""/>
    <s v="MSTK"/>
    <s v=""/>
    <x v="5"/>
  </r>
  <r>
    <s v="50001400"/>
    <s v="Assembling"/>
    <n v="-123"/>
    <s v="USD"/>
    <n v="6"/>
    <s v="HR"/>
    <s v="1387800"/>
    <s v="Dimple Jacket Shell OD2173xH500"/>
    <s v=""/>
    <s v="MSTK"/>
    <s v=""/>
    <x v="5"/>
  </r>
  <r>
    <s v="50001400"/>
    <s v="Assembling"/>
    <n v="-41"/>
    <s v="USD"/>
    <n v="2"/>
    <s v="HR"/>
    <s v="1387800"/>
    <s v="Dimple Jacket Shell OD2173xH500"/>
    <s v=""/>
    <s v="MSTK"/>
    <s v=""/>
    <x v="5"/>
  </r>
  <r>
    <s v="50001400"/>
    <s v="Assembling"/>
    <n v="-41"/>
    <s v="USD"/>
    <n v="2"/>
    <s v="HR"/>
    <s v="1387801"/>
    <s v="Dimple Jacket Shell OD2173xH500"/>
    <s v=""/>
    <s v="MSTK"/>
    <s v=""/>
    <x v="5"/>
  </r>
  <r>
    <s v="50001400"/>
    <s v="Assembling"/>
    <n v="-41"/>
    <s v="USD"/>
    <n v="2"/>
    <s v="HR"/>
    <s v="1387801"/>
    <s v="Dimple Jacket Shell OD2173xH500"/>
    <s v=""/>
    <s v="MSTK"/>
    <s v=""/>
    <x v="5"/>
  </r>
  <r>
    <s v="50001400"/>
    <s v="Assembling"/>
    <n v="-41"/>
    <s v="USD"/>
    <n v="2"/>
    <s v="HR"/>
    <s v="1387801"/>
    <s v="Dimple Jacket Shell OD2173xH500"/>
    <s v=""/>
    <s v="MSTK"/>
    <s v=""/>
    <x v="5"/>
  </r>
  <r>
    <s v="50001400"/>
    <s v="Assembling"/>
    <n v="-61.5"/>
    <s v="USD"/>
    <n v="3"/>
    <s v="HR"/>
    <s v="1387803"/>
    <s v="Dimple Jacket Shell OD2173xH500"/>
    <s v=""/>
    <s v="MSTK"/>
    <s v=""/>
    <x v="5"/>
  </r>
  <r>
    <s v="50001400"/>
    <s v="Assembling"/>
    <n v="-82"/>
    <s v="USD"/>
    <n v="4"/>
    <s v="HR"/>
    <s v="1387803"/>
    <s v="Dimple Jacket Shell OD2173xH500"/>
    <s v=""/>
    <s v="MSTK"/>
    <s v=""/>
    <x v="5"/>
  </r>
  <r>
    <s v="50001400"/>
    <s v="Assembling"/>
    <n v="-41"/>
    <s v="USD"/>
    <n v="2"/>
    <s v="HR"/>
    <s v="1387803"/>
    <s v="Dimple Jacket Shell OD2173xH500"/>
    <s v=""/>
    <s v="MSTK"/>
    <s v=""/>
    <x v="5"/>
  </r>
  <r>
    <s v="50001400"/>
    <s v="Assembling"/>
    <n v="-61.5"/>
    <s v="USD"/>
    <n v="3"/>
    <s v="HR"/>
    <s v="1387804"/>
    <s v="Dimple Jacket Shell OD2173xH500"/>
    <s v=""/>
    <s v="MSTK"/>
    <s v=""/>
    <x v="5"/>
  </r>
  <r>
    <s v="50001400"/>
    <s v="Assembling"/>
    <n v="-61.5"/>
    <s v="USD"/>
    <n v="3"/>
    <s v="HR"/>
    <s v="1387804"/>
    <s v="Dimple Jacket Shell OD2173xH500"/>
    <s v=""/>
    <s v="MSTK"/>
    <s v=""/>
    <x v="5"/>
  </r>
  <r>
    <s v="50001400"/>
    <s v="Assembling"/>
    <n v="-41"/>
    <s v="USD"/>
    <n v="2"/>
    <s v="HR"/>
    <s v="1387804"/>
    <s v="Dimple Jacket Shell OD2173xH500"/>
    <s v=""/>
    <s v="MSTK"/>
    <s v=""/>
    <x v="5"/>
  </r>
  <r>
    <s v="50001400"/>
    <s v="Assembling"/>
    <n v="-102.5"/>
    <s v="USD"/>
    <n v="5"/>
    <s v="HR"/>
    <s v="1387805"/>
    <s v="Dimple Jacket Shell OD2173xH500"/>
    <s v=""/>
    <s v="MSTK"/>
    <s v=""/>
    <x v="5"/>
  </r>
  <r>
    <s v="50001400"/>
    <s v="Assembling"/>
    <n v="-61.5"/>
    <s v="USD"/>
    <n v="3"/>
    <s v="HR"/>
    <s v="1387805"/>
    <s v="Dimple Jacket Shell OD2173xH500"/>
    <s v=""/>
    <s v="MSTK"/>
    <s v=""/>
    <x v="5"/>
  </r>
  <r>
    <s v="50001400"/>
    <s v="Assembling"/>
    <n v="-41"/>
    <s v="USD"/>
    <n v="2"/>
    <s v="HR"/>
    <s v="1387805"/>
    <s v="Dimple Jacket Shell OD2173xH500"/>
    <s v=""/>
    <s v="MSTK"/>
    <s v=""/>
    <x v="5"/>
  </r>
  <r>
    <s v="50001400"/>
    <s v="Assembling"/>
    <n v="-20.5"/>
    <s v="USD"/>
    <n v="1"/>
    <s v="HR"/>
    <s v="1392360"/>
    <s v="Pipe Adapter ISO D2&quot; Sch80sx500"/>
    <s v=""/>
    <s v="MSTK"/>
    <s v=""/>
    <x v="8"/>
  </r>
  <r>
    <s v="50001400"/>
    <s v="Assembling"/>
    <n v="-20.5"/>
    <s v="USD"/>
    <n v="1"/>
    <s v="HR"/>
    <s v="1391737"/>
    <s v="Skirt Plate ID2212x265"/>
    <s v=""/>
    <s v="MSTK"/>
    <s v=""/>
    <x v="10"/>
  </r>
  <r>
    <s v="50001400"/>
    <s v="Assembling"/>
    <n v="-20.5"/>
    <s v="USD"/>
    <n v="1"/>
    <s v="HR"/>
    <s v="1393518"/>
    <s v="Baffle Plate C-8"/>
    <s v=""/>
    <s v="MSTK"/>
    <s v=""/>
    <x v="1"/>
  </r>
  <r>
    <s v="50001400"/>
    <s v="Assembling"/>
    <n v="-61.5"/>
    <s v="USD"/>
    <n v="3"/>
    <s v="HR"/>
    <s v="1394098"/>
    <s v="Stopper Plate 28x10xT2"/>
    <s v=""/>
    <s v="MSTK"/>
    <s v=""/>
    <x v="11"/>
  </r>
  <r>
    <s v="50001400"/>
    <s v="Assembling"/>
    <n v="-82"/>
    <s v="USD"/>
    <n v="4"/>
    <s v="HR"/>
    <s v="1396694"/>
    <s v="Dimple Jacket Shell OD2173xH1200"/>
    <s v=""/>
    <s v="MSTK"/>
    <s v=""/>
    <x v="1"/>
  </r>
  <r>
    <s v="50001400"/>
    <s v="Assembling"/>
    <n v="-41"/>
    <s v="USD"/>
    <n v="2"/>
    <s v="HR"/>
    <s v="1396694"/>
    <s v="Dimple Jacket Shell OD2173xH1200"/>
    <s v=""/>
    <s v="MSTK"/>
    <s v=""/>
    <x v="1"/>
  </r>
  <r>
    <s v="50001400"/>
    <s v="Assembling"/>
    <n v="-61.5"/>
    <s v="USD"/>
    <n v="3"/>
    <s v="HR"/>
    <s v="1388729"/>
    <s v="Alsafe STD / Alsafe SV / Alsafe SH"/>
    <s v="127076591"/>
    <s v="Project"/>
    <s v="PJ27076591I"/>
    <x v="12"/>
  </r>
  <r>
    <s v="50001400"/>
    <s v="Assembling"/>
    <n v="-133.25"/>
    <s v="USD"/>
    <n v="6.5"/>
    <s v="HR"/>
    <s v="1393405"/>
    <s v="Deflection Limiter ID63.5x1065"/>
    <s v=""/>
    <s v="MSTK"/>
    <s v=""/>
    <x v="10"/>
  </r>
  <r>
    <s v="50001400"/>
    <s v="Assembling"/>
    <n v="-276.75"/>
    <s v="USD"/>
    <n v="13.5"/>
    <s v="HR"/>
    <s v="1393621"/>
    <s v="Manhole locking devise With Holes Ø14"/>
    <s v=""/>
    <s v="MSTK"/>
    <s v=""/>
    <x v="1"/>
  </r>
  <r>
    <s v="50001400"/>
    <s v="Assembling"/>
    <n v="-112.75"/>
    <s v="USD"/>
    <n v="5.5"/>
    <s v="HR"/>
    <s v="1394224"/>
    <s v="Balance Tank (BTD) 200L SMS Connection"/>
    <s v=""/>
    <s v="MSTK"/>
    <s v=""/>
    <x v="0"/>
  </r>
  <r>
    <s v="50001400"/>
    <s v="Assembling"/>
    <n v="-205"/>
    <s v="USD"/>
    <n v="10"/>
    <s v="HR"/>
    <s v="1394302"/>
    <s v="Anchor Sleeve ID160x250"/>
    <s v=""/>
    <s v="MSTK"/>
    <s v=""/>
    <x v="2"/>
  </r>
  <r>
    <s v="50001400"/>
    <s v="Assembling"/>
    <n v="-92.25"/>
    <s v="USD"/>
    <n v="4.5"/>
    <s v="HR"/>
    <s v="1394681"/>
    <s v="Extension Shell BTD-200"/>
    <s v=""/>
    <s v="MSTK"/>
    <s v=""/>
    <x v="1"/>
  </r>
  <r>
    <s v="50001400"/>
    <s v="Assembling"/>
    <n v="-164"/>
    <s v="USD"/>
    <n v="8"/>
    <s v="HR"/>
    <s v="1395346"/>
    <s v="Anchor Sleeve ID120x220"/>
    <s v=""/>
    <s v="MSTK"/>
    <s v=""/>
    <x v="10"/>
  </r>
  <r>
    <s v="50001400"/>
    <s v="Assembling"/>
    <n v="-82"/>
    <s v="USD"/>
    <n v="4"/>
    <s v="HR"/>
    <s v="1395346"/>
    <s v="Anchor Sleeve ID120x220"/>
    <s v=""/>
    <s v="MSTK"/>
    <s v=""/>
    <x v="10"/>
  </r>
  <r>
    <s v="50001400"/>
    <s v="Assembling"/>
    <n v="-123"/>
    <s v="USD"/>
    <n v="6"/>
    <s v="HR"/>
    <s v="1396453"/>
    <s v="Process Tank"/>
    <s v="127407932"/>
    <s v="Project"/>
    <s v="PJ27407932I"/>
    <x v="3"/>
  </r>
  <r>
    <s v="50001400"/>
    <s v="Assembling"/>
    <n v="-358.75"/>
    <s v="USD"/>
    <n v="17.5"/>
    <s v="HR"/>
    <s v="1396453"/>
    <s v="Process Tank"/>
    <s v="127407932"/>
    <s v="Project"/>
    <s v="PJ27407932I"/>
    <x v="3"/>
  </r>
  <r>
    <s v="50001400"/>
    <s v="Assembling"/>
    <n v="-112.75"/>
    <s v="USD"/>
    <n v="5.5"/>
    <s v="HR"/>
    <s v="1396646"/>
    <s v="Rotor D155x45"/>
    <s v=""/>
    <s v="MSTK"/>
    <s v=""/>
    <x v="10"/>
  </r>
  <r>
    <s v="50001400"/>
    <s v="Assembling"/>
    <n v="-307.5"/>
    <s v="USD"/>
    <n v="15"/>
    <s v="HR"/>
    <s v="1388976"/>
    <s v="MCC Panel General C"/>
    <s v="127647653"/>
    <s v="Project"/>
    <s v="PJ27647653I"/>
    <x v="4"/>
  </r>
  <r>
    <s v="50001400"/>
    <s v="Assembling"/>
    <n v="-307.5"/>
    <s v="USD"/>
    <n v="15"/>
    <s v="HR"/>
    <s v="1395692"/>
    <s v="Tetra Pak® Inline Blending unit BPC C5"/>
    <s v="127397410"/>
    <s v="Project"/>
    <s v="PJ27397410I"/>
    <x v="4"/>
  </r>
  <r>
    <s v="50001400"/>
    <s v="Assembling"/>
    <n v="-41"/>
    <s v="USD"/>
    <n v="2"/>
    <s v="HR"/>
    <s v="1387807"/>
    <s v="Dimple Jacket Shell OD2173xH500"/>
    <s v=""/>
    <s v="MSTK"/>
    <s v=""/>
    <x v="5"/>
  </r>
  <r>
    <s v="50001400"/>
    <s v="Assembling"/>
    <n v="-102.5"/>
    <s v="USD"/>
    <n v="5"/>
    <s v="HR"/>
    <s v="1387808"/>
    <s v="Dimple Jacket Shell OD2173xH500"/>
    <s v=""/>
    <s v="MSTK"/>
    <s v=""/>
    <x v="5"/>
  </r>
  <r>
    <s v="50001400"/>
    <s v="Assembling"/>
    <n v="-82"/>
    <s v="USD"/>
    <n v="4"/>
    <s v="HR"/>
    <s v="1387808"/>
    <s v="Dimple Jacket Shell OD2173xH500"/>
    <s v=""/>
    <s v="MSTK"/>
    <s v=""/>
    <x v="5"/>
  </r>
  <r>
    <s v="50001400"/>
    <s v="Assembling"/>
    <n v="-41"/>
    <s v="USD"/>
    <n v="2"/>
    <s v="HR"/>
    <s v="1387808"/>
    <s v="Dimple Jacket Shell OD2173xH500"/>
    <s v=""/>
    <s v="MSTK"/>
    <s v=""/>
    <x v="5"/>
  </r>
  <r>
    <s v="50001400"/>
    <s v="Assembling"/>
    <n v="-41"/>
    <s v="USD"/>
    <n v="2"/>
    <s v="HR"/>
    <s v="1387809"/>
    <s v="Dimple Jacket Shell OD2173xH500"/>
    <s v=""/>
    <s v="MSTK"/>
    <s v=""/>
    <x v="5"/>
  </r>
  <r>
    <s v="50001400"/>
    <s v="Assembling"/>
    <n v="-123"/>
    <s v="USD"/>
    <n v="6"/>
    <s v="HR"/>
    <s v="1387809"/>
    <s v="Dimple Jacket Shell OD2173xH500"/>
    <s v=""/>
    <s v="MSTK"/>
    <s v=""/>
    <x v="5"/>
  </r>
  <r>
    <s v="50001400"/>
    <s v="Assembling"/>
    <n v="-41"/>
    <s v="USD"/>
    <n v="2"/>
    <s v="HR"/>
    <s v="1387809"/>
    <s v="Dimple Jacket Shell OD2173xH500"/>
    <s v=""/>
    <s v="MSTK"/>
    <s v=""/>
    <x v="5"/>
  </r>
  <r>
    <s v="50001400"/>
    <s v="Assembling"/>
    <n v="-41"/>
    <s v="USD"/>
    <n v="2"/>
    <s v="HR"/>
    <s v="1387810"/>
    <s v="Dimple Jacket Shell OD2173xH500"/>
    <s v=""/>
    <s v="MSTK"/>
    <s v=""/>
    <x v="5"/>
  </r>
  <r>
    <s v="50001400"/>
    <s v="Assembling"/>
    <n v="-61.5"/>
    <s v="USD"/>
    <n v="3"/>
    <s v="HR"/>
    <s v="1387810"/>
    <s v="Dimple Jacket Shell OD2173xH500"/>
    <s v=""/>
    <s v="MSTK"/>
    <s v=""/>
    <x v="5"/>
  </r>
  <r>
    <s v="50001400"/>
    <s v="Assembling"/>
    <n v="-41"/>
    <s v="USD"/>
    <n v="2"/>
    <s v="HR"/>
    <s v="1387810"/>
    <s v="Dimple Jacket Shell OD2173xH500"/>
    <s v=""/>
    <s v="MSTK"/>
    <s v=""/>
    <x v="5"/>
  </r>
  <r>
    <s v="50001400"/>
    <s v="Assembling"/>
    <n v="-102.5"/>
    <s v="USD"/>
    <n v="5"/>
    <s v="HR"/>
    <s v="1387811"/>
    <s v="Dimple Jacket Shell OD2173xH500"/>
    <s v=""/>
    <s v="MSTK"/>
    <s v=""/>
    <x v="5"/>
  </r>
  <r>
    <s v="50001400"/>
    <s v="Assembling"/>
    <n v="-123"/>
    <s v="USD"/>
    <n v="6"/>
    <s v="HR"/>
    <s v="1387811"/>
    <s v="Dimple Jacket Shell OD2173xH500"/>
    <s v=""/>
    <s v="MSTK"/>
    <s v=""/>
    <x v="5"/>
  </r>
  <r>
    <s v="50001400"/>
    <s v="Assembling"/>
    <n v="-41"/>
    <s v="USD"/>
    <n v="2"/>
    <s v="HR"/>
    <s v="1387811"/>
    <s v="Dimple Jacket Shell OD2173xH500"/>
    <s v=""/>
    <s v="MSTK"/>
    <s v=""/>
    <x v="5"/>
  </r>
  <r>
    <s v="50001400"/>
    <s v="Assembling"/>
    <n v="-102.5"/>
    <s v="USD"/>
    <n v="5"/>
    <s v="HR"/>
    <s v="1387812"/>
    <s v="Dimple Jacket Shell OD2173xH500"/>
    <s v=""/>
    <s v="MSTK"/>
    <s v=""/>
    <x v="5"/>
  </r>
  <r>
    <s v="50001400"/>
    <s v="Assembling"/>
    <n v="-123"/>
    <s v="USD"/>
    <n v="6"/>
    <s v="HR"/>
    <s v="1387812"/>
    <s v="Dimple Jacket Shell OD2173xH500"/>
    <s v=""/>
    <s v="MSTK"/>
    <s v=""/>
    <x v="5"/>
  </r>
  <r>
    <s v="50001400"/>
    <s v="Assembling"/>
    <n v="-41"/>
    <s v="USD"/>
    <n v="2"/>
    <s v="HR"/>
    <s v="1387812"/>
    <s v="Dimple Jacket Shell OD2173xH500"/>
    <s v=""/>
    <s v="MSTK"/>
    <s v=""/>
    <x v="5"/>
  </r>
  <r>
    <s v="50001400"/>
    <s v="Assembling"/>
    <n v="-328"/>
    <s v="USD"/>
    <n v="16"/>
    <s v="HR"/>
    <s v="1397000"/>
    <s v="CIP Tank (DT, DTI)"/>
    <s v="127407346"/>
    <s v="Project"/>
    <s v="PJ27407346I"/>
    <x v="3"/>
  </r>
  <r>
    <s v="50001400"/>
    <s v="Assembling"/>
    <n v="-246"/>
    <s v="USD"/>
    <n v="12"/>
    <s v="HR"/>
    <s v="1397000"/>
    <s v="CIP Tank (DT, DTI)"/>
    <s v="127407346"/>
    <s v="Project"/>
    <s v="PJ27407346I"/>
    <x v="3"/>
  </r>
  <r>
    <s v="50001400"/>
    <s v="Assembling"/>
    <n v="-451"/>
    <s v="USD"/>
    <n v="22"/>
    <s v="HR"/>
    <s v="1397000"/>
    <s v="CIP Tank (DT, DTI)"/>
    <s v="127407346"/>
    <s v="Project"/>
    <s v="PJ27407346I"/>
    <x v="3"/>
  </r>
  <r>
    <s v="50001400"/>
    <s v="Assembling"/>
    <n v="-297.25"/>
    <s v="USD"/>
    <n v="14.5"/>
    <s v="HR"/>
    <s v="1397000"/>
    <s v="CIP Tank (DT, DTI)"/>
    <s v="127407346"/>
    <s v="Project"/>
    <s v="PJ27407346I"/>
    <x v="3"/>
  </r>
  <r>
    <s v="50001400"/>
    <s v="Assembling"/>
    <n v="-102.5"/>
    <s v="USD"/>
    <n v="5"/>
    <s v="HR"/>
    <s v="1387813"/>
    <s v="Dimple Jacket Shell OD2173xH500"/>
    <s v=""/>
    <s v="MSTK"/>
    <s v=""/>
    <x v="5"/>
  </r>
  <r>
    <s v="50001400"/>
    <s v="Assembling"/>
    <n v="-123"/>
    <s v="USD"/>
    <n v="6"/>
    <s v="HR"/>
    <s v="1387813"/>
    <s v="Dimple Jacket Shell OD2173xH500"/>
    <s v=""/>
    <s v="MSTK"/>
    <s v=""/>
    <x v="5"/>
  </r>
  <r>
    <s v="50001400"/>
    <s v="Assembling"/>
    <n v="-41"/>
    <s v="USD"/>
    <n v="2"/>
    <s v="HR"/>
    <s v="1387813"/>
    <s v="Dimple Jacket Shell OD2173xH500"/>
    <s v=""/>
    <s v="MSTK"/>
    <s v=""/>
    <x v="5"/>
  </r>
  <r>
    <s v="50001400"/>
    <s v="Assembling"/>
    <n v="-123"/>
    <s v="USD"/>
    <n v="6"/>
    <s v="HR"/>
    <s v="1393536"/>
    <s v="Inner Shell Assembly C-8 304"/>
    <s v=""/>
    <s v="MSTK"/>
    <s v=""/>
    <x v="9"/>
  </r>
  <r>
    <s v="50001400"/>
    <s v="Assembling"/>
    <n v="-123"/>
    <s v="USD"/>
    <n v="6"/>
    <s v="HR"/>
    <s v="1393536"/>
    <s v="Inner Shell Assembly C-8 304"/>
    <s v=""/>
    <s v="MSTK"/>
    <s v=""/>
    <x v="9"/>
  </r>
  <r>
    <s v="50001400"/>
    <s v="Assembling"/>
    <n v="-41"/>
    <s v="USD"/>
    <n v="2"/>
    <s v="HR"/>
    <s v="1393359"/>
    <s v="Top Assembly C-12 316"/>
    <s v=""/>
    <s v="MSTK"/>
    <s v=""/>
    <x v="0"/>
  </r>
  <r>
    <s v="50001400"/>
    <s v="Assembling"/>
    <n v="-164"/>
    <s v="USD"/>
    <n v="8"/>
    <s v="HR"/>
    <s v="1393359"/>
    <s v="Top Assembly C-12 316"/>
    <s v=""/>
    <s v="MSTK"/>
    <s v=""/>
    <x v="0"/>
  </r>
  <r>
    <s v="50001400"/>
    <s v="Assembling"/>
    <n v="-164"/>
    <s v="USD"/>
    <n v="8"/>
    <s v="HR"/>
    <s v="1393359"/>
    <s v="Top Assembly C-12 316"/>
    <s v=""/>
    <s v="MSTK"/>
    <s v=""/>
    <x v="0"/>
  </r>
  <r>
    <s v="50001400"/>
    <s v="Assembling"/>
    <n v="-82"/>
    <s v="USD"/>
    <n v="4"/>
    <s v="HR"/>
    <s v="1396644"/>
    <s v="HSM Adapter OD400/ID140x189"/>
    <s v=""/>
    <s v="MSTK"/>
    <s v=""/>
    <x v="10"/>
  </r>
  <r>
    <s v="50001400"/>
    <s v="Assembling"/>
    <n v="-20.5"/>
    <s v="USD"/>
    <n v="1"/>
    <s v="HR"/>
    <s v="1396644"/>
    <s v="HSM Adapter OD400/ID140x189"/>
    <s v=""/>
    <s v="MSTK"/>
    <s v=""/>
    <x v="10"/>
  </r>
  <r>
    <s v="50001400"/>
    <s v="Assembling"/>
    <n v="-287"/>
    <s v="USD"/>
    <n v="14"/>
    <s v="HR"/>
    <s v="1393698"/>
    <s v="Base Plate OD65xT2 316L"/>
    <s v=""/>
    <s v="MSTK"/>
    <s v=""/>
    <x v="11"/>
  </r>
  <r>
    <s v="50001400"/>
    <s v="Assembling"/>
    <n v="-164"/>
    <s v="USD"/>
    <n v="8"/>
    <s v="HR"/>
    <s v="1393684"/>
    <s v="Cover Leg 106x41"/>
    <s v=""/>
    <s v="MSTK"/>
    <s v=""/>
    <x v="11"/>
  </r>
  <r>
    <s v="50001400"/>
    <s v="Assembling"/>
    <n v="-307.5"/>
    <s v="USD"/>
    <n v="15"/>
    <s v="HR"/>
    <s v="1394998"/>
    <s v="Pipe Closure dia.3&quot; Sch40s"/>
    <s v=""/>
    <s v="MSTK"/>
    <s v=""/>
    <x v="11"/>
  </r>
  <r>
    <s v="50001400"/>
    <s v="Assembling"/>
    <n v="-10.25"/>
    <s v="USD"/>
    <n v="0.5"/>
    <s v="HR"/>
    <s v="1391001"/>
    <s v="Adapter Support OD180x140xT6"/>
    <s v=""/>
    <s v="MSTK"/>
    <s v=""/>
    <x v="0"/>
  </r>
  <r>
    <s v="50001400"/>
    <s v="Assembling"/>
    <n v="-30.75"/>
    <s v="USD"/>
    <n v="1.5"/>
    <s v="HR"/>
    <s v="1391001"/>
    <s v="Adapter Support OD180x140xT6"/>
    <s v=""/>
    <s v="MSTK"/>
    <s v=""/>
    <x v="0"/>
  </r>
  <r>
    <s v="50001400"/>
    <s v="Assembling"/>
    <n v="-20.5"/>
    <s v="USD"/>
    <n v="1"/>
    <s v="HR"/>
    <s v="1391001"/>
    <s v="Adapter Support OD180x140xT6"/>
    <s v=""/>
    <s v="MSTK"/>
    <s v=""/>
    <x v="0"/>
  </r>
  <r>
    <s v="50001400"/>
    <s v="Assembling"/>
    <n v="-82"/>
    <s v="USD"/>
    <n v="4"/>
    <s v="HR"/>
    <s v="1393528"/>
    <s v="Cooling Inlet D26.7x75"/>
    <s v=""/>
    <s v="MSTK"/>
    <s v=""/>
    <x v="8"/>
  </r>
  <r>
    <s v="50001400"/>
    <s v="Assembling"/>
    <n v="-20.5"/>
    <s v="USD"/>
    <n v="1"/>
    <s v="HR"/>
    <s v="1394473"/>
    <s v="Pipe Adapter ISO D2&quot; Sch80sx370"/>
    <s v=""/>
    <s v="MSTK"/>
    <s v=""/>
    <x v="0"/>
  </r>
  <r>
    <s v="50001400"/>
    <s v="Assembling"/>
    <n v="-41"/>
    <s v="USD"/>
    <n v="2"/>
    <s v="HR"/>
    <s v="1395498"/>
    <s v="Lower Shaft dia.60x1820"/>
    <s v=""/>
    <s v="MSTK"/>
    <s v=""/>
    <x v="5"/>
  </r>
  <r>
    <s v="50001400"/>
    <s v="Assembling"/>
    <n v="-123"/>
    <s v="USD"/>
    <n v="6"/>
    <s v="HR"/>
    <s v="1392303"/>
    <s v="Bottom Assembly TA 7T Hunhseal"/>
    <s v=""/>
    <s v="MSTK"/>
    <s v=""/>
    <x v="0"/>
  </r>
  <r>
    <s v="50001400"/>
    <s v="Assembling"/>
    <n v="-102.5"/>
    <s v="USD"/>
    <n v="5"/>
    <s v="HR"/>
    <s v="1392303"/>
    <s v="Bottom Assembly TA 7T Hunhseal"/>
    <s v=""/>
    <s v="MSTK"/>
    <s v=""/>
    <x v="0"/>
  </r>
  <r>
    <s v="50001400"/>
    <s v="Assembling"/>
    <n v="-164"/>
    <s v="USD"/>
    <n v="8"/>
    <s v="HR"/>
    <s v="1391826"/>
    <s v="Bot. Dis. Head Korb. OD1602xT8-EN1.4404"/>
    <s v=""/>
    <s v="MSTK"/>
    <s v=""/>
    <x v="0"/>
  </r>
  <r>
    <s v="50001400"/>
    <s v="Assembling"/>
    <n v="-410"/>
    <s v="USD"/>
    <n v="20"/>
    <s v="HR"/>
    <s v="1391826"/>
    <s v="Bot. Dis. Head Korb. OD1602xT8-EN1.4404"/>
    <s v=""/>
    <s v="MSTK"/>
    <s v=""/>
    <x v="0"/>
  </r>
  <r>
    <s v="50001400"/>
    <s v="Assembling"/>
    <n v="-143.5"/>
    <s v="USD"/>
    <n v="7"/>
    <s v="HR"/>
    <s v="1393184"/>
    <s v="Lifting Lug 150x106xt16"/>
    <s v=""/>
    <s v="MSTK"/>
    <s v=""/>
    <x v="8"/>
  </r>
  <r>
    <s v="50001400"/>
    <s v="Assembling"/>
    <n v="-143.5"/>
    <s v="USD"/>
    <n v="7"/>
    <s v="HR"/>
    <s v="1394615"/>
    <s v="Shell Inner OD3000x2000xT10"/>
    <s v=""/>
    <s v="MSTK"/>
    <s v=""/>
    <x v="1"/>
  </r>
  <r>
    <s v="50001400"/>
    <s v="Assembling"/>
    <n v="-164"/>
    <s v="USD"/>
    <n v="8"/>
    <s v="HR"/>
    <s v="1394615"/>
    <s v="Shell Inner OD3000x2000xT10"/>
    <s v=""/>
    <s v="MSTK"/>
    <s v=""/>
    <x v="1"/>
  </r>
  <r>
    <s v="50001400"/>
    <s v="Assembling"/>
    <n v="-164"/>
    <s v="USD"/>
    <n v="8"/>
    <s v="HR"/>
    <s v="1394615"/>
    <s v="Shell Inner OD3000x2000xT10"/>
    <s v=""/>
    <s v="MSTK"/>
    <s v=""/>
    <x v="1"/>
  </r>
  <r>
    <s v="50001400"/>
    <s v="Assembling"/>
    <n v="-82"/>
    <s v="USD"/>
    <n v="4"/>
    <s v="HR"/>
    <s v="1396539"/>
    <s v="Main Assy C-L Product Tank S1 China GB"/>
    <s v=""/>
    <s v="MSTK"/>
    <s v=""/>
    <x v="9"/>
  </r>
  <r>
    <s v="50001400"/>
    <s v="Assembling"/>
    <n v="-82"/>
    <s v="USD"/>
    <n v="4"/>
    <s v="HR"/>
    <s v="1396640"/>
    <s v="Main Assy C-L Product Tank S2 China GB"/>
    <s v=""/>
    <s v="MSTK"/>
    <s v=""/>
    <x v="9"/>
  </r>
  <r>
    <s v="50001400"/>
    <s v="Assembling"/>
    <n v="-184.5"/>
    <s v="USD"/>
    <n v="9"/>
    <s v="HR"/>
    <s v="1394616"/>
    <s v="Shell Inner OD3000x2000xT10"/>
    <s v="128129542"/>
    <s v="Project"/>
    <s v="PJ28129542I"/>
    <x v="1"/>
  </r>
  <r>
    <s v="50001400"/>
    <s v="Assembling"/>
    <n v="-82"/>
    <s v="USD"/>
    <n v="4"/>
    <s v="HR"/>
    <s v="1394616"/>
    <s v="Shell Inner OD3000x2000xT10"/>
    <s v="128129542"/>
    <s v="Project"/>
    <s v="PJ28129542I"/>
    <x v="1"/>
  </r>
  <r>
    <s v="50001400"/>
    <s v="Assembling"/>
    <n v="-164"/>
    <s v="USD"/>
    <n v="8"/>
    <s v="HR"/>
    <s v="1394616"/>
    <s v="Shell Inner OD3000x2000xT10"/>
    <s v="128129542"/>
    <s v="Project"/>
    <s v="PJ28129542I"/>
    <x v="1"/>
  </r>
  <r>
    <s v="50001400"/>
    <s v="Assembling"/>
    <n v="-246"/>
    <s v="USD"/>
    <n v="12"/>
    <s v="HR"/>
    <s v="1394617"/>
    <s v="Shell Inner OD3000x2000xT10"/>
    <s v="128129608"/>
    <s v="Project"/>
    <s v="PJ28129608I"/>
    <x v="1"/>
  </r>
  <r>
    <s v="50001400"/>
    <s v="Assembling"/>
    <n v="-82"/>
    <s v="USD"/>
    <n v="4"/>
    <s v="HR"/>
    <s v="1394617"/>
    <s v="Shell Inner OD3000x2000xT10"/>
    <s v="128129608"/>
    <s v="Project"/>
    <s v="PJ28129608I"/>
    <x v="1"/>
  </r>
  <r>
    <s v="50001400"/>
    <s v="Assembling"/>
    <n v="-205"/>
    <s v="USD"/>
    <n v="10"/>
    <s v="HR"/>
    <s v="1394617"/>
    <s v="Shell Inner OD3000x2000xT10"/>
    <s v="128129608"/>
    <s v="Project"/>
    <s v="PJ28129608I"/>
    <x v="1"/>
  </r>
  <r>
    <s v="50001400"/>
    <s v="Assembling"/>
    <n v="-246"/>
    <s v="USD"/>
    <n v="12"/>
    <s v="HR"/>
    <s v="1395847"/>
    <s v="Bottom Parts for Premix 1 General C"/>
    <s v="127647653"/>
    <s v="Project"/>
    <s v="PJ27647653I"/>
    <x v="4"/>
  </r>
  <r>
    <s v="50001400"/>
    <s v="Assembling"/>
    <n v="-369"/>
    <s v="USD"/>
    <n v="18"/>
    <s v="HR"/>
    <s v="1395847"/>
    <s v="Bottom Parts for Premix 1 General C"/>
    <s v="127647653"/>
    <s v="Project"/>
    <s v="PJ27647653I"/>
    <x v="4"/>
  </r>
  <r>
    <s v="50001400"/>
    <s v="Assembling"/>
    <n v="-369"/>
    <s v="USD"/>
    <n v="18"/>
    <s v="HR"/>
    <s v="1393685"/>
    <s v="Shell Inner ID2150x2900xT2.5"/>
    <s v=""/>
    <s v="MSTK"/>
    <s v=""/>
    <x v="1"/>
  </r>
  <r>
    <s v="50001400"/>
    <s v="Assembling"/>
    <n v="-287"/>
    <s v="USD"/>
    <n v="14"/>
    <s v="HR"/>
    <s v="1392310"/>
    <s v="Vacuum Chamber DCL-750"/>
    <s v=""/>
    <s v="MSTK"/>
    <s v=""/>
    <x v="0"/>
  </r>
  <r>
    <s v="50001400"/>
    <s v="Assembling"/>
    <n v="-184.5"/>
    <s v="USD"/>
    <n v="9"/>
    <s v="HR"/>
    <s v="1392980"/>
    <s v="Leg Pipe D8Sch40sx1195"/>
    <s v=""/>
    <s v="MSTK"/>
    <s v=""/>
    <x v="1"/>
  </r>
  <r>
    <s v="50001400"/>
    <s v="Assembling"/>
    <n v="-184.5"/>
    <s v="USD"/>
    <n v="9"/>
    <s v="HR"/>
    <s v="1392981"/>
    <s v="Leg Pipe D8Sch40sx1097"/>
    <s v=""/>
    <s v="MSTK"/>
    <s v=""/>
    <x v="1"/>
  </r>
  <r>
    <s v="50001400"/>
    <s v="Assembling"/>
    <n v="-451"/>
    <s v="USD"/>
    <n v="22"/>
    <s v="HR"/>
    <s v="1393500"/>
    <s v="Outer Assy C-12 316 with SMS 38"/>
    <s v=""/>
    <s v="MSTK"/>
    <s v=""/>
    <x v="0"/>
  </r>
  <r>
    <s v="50001400"/>
    <s v="Assembling"/>
    <n v="-20.5"/>
    <s v="USD"/>
    <n v="1"/>
    <s v="HR"/>
    <s v="1393506"/>
    <s v="Condenser Assembly C8"/>
    <s v=""/>
    <s v="MSTK"/>
    <s v=""/>
    <x v="9"/>
  </r>
  <r>
    <s v="50001400"/>
    <s v="Assembling"/>
    <n v="-164"/>
    <s v="USD"/>
    <n v="8"/>
    <s v="HR"/>
    <s v="1393541"/>
    <s v="Inner Part Assy C-8"/>
    <s v=""/>
    <s v="MSTK"/>
    <s v=""/>
    <x v="9"/>
  </r>
  <r>
    <s v="50001400"/>
    <s v="Assembling"/>
    <n v="-1045.5"/>
    <s v="USD"/>
    <n v="51"/>
    <s v="HR"/>
    <s v="1393859"/>
    <s v="Expansion vessel D154mm, vol. 32L PED"/>
    <s v=""/>
    <s v="MSTK"/>
    <s v=""/>
    <x v="0"/>
  </r>
  <r>
    <s v="50001400"/>
    <s v="Assembling"/>
    <n v="-41"/>
    <s v="USD"/>
    <n v="2"/>
    <s v="HR"/>
    <s v="1394224"/>
    <s v="Balance Tank (BTD) 200L SMS Connection"/>
    <s v=""/>
    <s v="MSTK"/>
    <s v=""/>
    <x v="0"/>
  </r>
  <r>
    <s v="50001400"/>
    <s v="Assembling"/>
    <n v="-82"/>
    <s v="USD"/>
    <n v="4"/>
    <s v="HR"/>
    <s v="1395316"/>
    <s v="Storage Vessel MRU 150L"/>
    <s v=""/>
    <s v="MSTK"/>
    <s v=""/>
    <x v="0"/>
  </r>
  <r>
    <s v="50001400"/>
    <s v="Assembling"/>
    <n v="-205"/>
    <s v="USD"/>
    <n v="10"/>
    <s v="HR"/>
    <s v="1395547"/>
    <s v="Basic Vessel Components Product Tank 50L"/>
    <s v=""/>
    <s v="MSTK"/>
    <s v=""/>
    <x v="9"/>
  </r>
  <r>
    <s v="50001400"/>
    <s v="Assembling"/>
    <n v="-102.5"/>
    <s v="USD"/>
    <n v="5"/>
    <s v="HR"/>
    <s v="1396190"/>
    <s v="Storage Vessel HC E"/>
    <s v="126986595"/>
    <s v="Project"/>
    <s v="PJ26986595I"/>
    <x v="4"/>
  </r>
  <r>
    <s v="50001400"/>
    <s v="Assembling"/>
    <n v="-266.5"/>
    <s v="USD"/>
    <n v="13"/>
    <s v="HR"/>
    <s v="1396443"/>
    <s v="Basic Tank Process Tank"/>
    <s v="127802082"/>
    <s v="Project"/>
    <s v="PJ27802082I"/>
    <x v="3"/>
  </r>
  <r>
    <s v="50001400"/>
    <s v="Assembling"/>
    <n v="-61.5"/>
    <s v="USD"/>
    <n v="3"/>
    <s v="HR"/>
    <s v="1381438"/>
    <s v="Storage Vessel SC E"/>
    <s v="126986595"/>
    <s v="Project"/>
    <s v="PJ26986595I"/>
    <x v="4"/>
  </r>
  <r>
    <s v="50001400"/>
    <s v="Assembling"/>
    <n v="-20.5"/>
    <s v="USD"/>
    <n v="1"/>
    <s v="HR"/>
    <s v="1390108"/>
    <s v="Cover for Condenser 6m2"/>
    <s v=""/>
    <s v="MSTK"/>
    <s v=""/>
    <x v="0"/>
  </r>
  <r>
    <s v="50001400"/>
    <s v="Assembling"/>
    <n v="-123"/>
    <s v="USD"/>
    <n v="6"/>
    <s v="HR"/>
    <s v="1390142"/>
    <s v="Bottom Assembly DCL-750"/>
    <s v=""/>
    <s v="MSTK"/>
    <s v=""/>
    <x v="0"/>
  </r>
  <r>
    <s v="50001400"/>
    <s v="Assembling"/>
    <n v="-112.75"/>
    <s v="USD"/>
    <n v="5.5"/>
    <s v="HR"/>
    <s v="1390152"/>
    <s v="Storage Vessel MRU 150L"/>
    <s v=""/>
    <s v="MSTK"/>
    <s v=""/>
    <x v="0"/>
  </r>
  <r>
    <s v="50001400"/>
    <s v="Assembling"/>
    <n v="-256.25"/>
    <s v="USD"/>
    <n v="12.5"/>
    <s v="HR"/>
    <s v="1390210"/>
    <s v="Flange with Inner Shell MRU Vessel"/>
    <s v=""/>
    <s v="MSTK"/>
    <s v=""/>
    <x v="0"/>
  </r>
  <r>
    <s v="50001400"/>
    <s v="Assembling"/>
    <n v="-61.5"/>
    <s v="USD"/>
    <n v="3"/>
    <s v="HR"/>
    <s v="1390219"/>
    <s v="Storage Vessel MRU 150L"/>
    <s v=""/>
    <s v="MSTK"/>
    <s v=""/>
    <x v="0"/>
  </r>
  <r>
    <s v="50001400"/>
    <s v="Assembling"/>
    <n v="-1107"/>
    <s v="USD"/>
    <n v="54"/>
    <s v="HR"/>
    <s v="1390660"/>
    <s v="Inner Shell Parts DCL-750"/>
    <s v=""/>
    <s v="MSTK"/>
    <s v=""/>
    <x v="0"/>
  </r>
  <r>
    <s v="50001400"/>
    <s v="Assembling"/>
    <n v="-82"/>
    <s v="USD"/>
    <n v="4"/>
    <s v="HR"/>
    <s v="1390806"/>
    <s v="Washer Assembly For MRU Vessel"/>
    <s v=""/>
    <s v="MSTK"/>
    <s v=""/>
    <x v="0"/>
  </r>
  <r>
    <s v="50001400"/>
    <s v="Assembling"/>
    <n v="-297.25"/>
    <s v="USD"/>
    <n v="14.5"/>
    <s v="HR"/>
    <s v="1390818"/>
    <s v="Top Part MRU Vessel"/>
    <s v=""/>
    <s v="MSTK"/>
    <s v=""/>
    <x v="0"/>
  </r>
  <r>
    <s v="50001400"/>
    <s v="Assembling"/>
    <n v="-143.5"/>
    <s v="USD"/>
    <n v="7"/>
    <s v="HR"/>
    <s v="1392309"/>
    <s v="Vacuum Chamber DCL-750"/>
    <s v=""/>
    <s v="MSTK"/>
    <s v=""/>
    <x v="0"/>
  </r>
  <r>
    <s v="50001400"/>
    <s v="Assembling"/>
    <n v="-82"/>
    <s v="USD"/>
    <n v="4"/>
    <s v="HR"/>
    <s v="1392310"/>
    <s v="Vacuum Chamber DCL-750"/>
    <s v=""/>
    <s v="MSTK"/>
    <s v=""/>
    <x v="0"/>
  </r>
  <r>
    <s v="50001400"/>
    <s v="Assembling"/>
    <n v="-61.5"/>
    <s v="USD"/>
    <n v="3"/>
    <s v="HR"/>
    <s v="1392317"/>
    <s v="BTD 200L For Tetra Lacta (BTD) 200L"/>
    <s v=""/>
    <s v="MSTK"/>
    <s v=""/>
    <x v="0"/>
  </r>
  <r>
    <s v="50001400"/>
    <s v="Assembling"/>
    <n v="-123"/>
    <s v="USD"/>
    <n v="6"/>
    <s v="HR"/>
    <s v="1382589"/>
    <s v="Spool Filler Module General C"/>
    <s v="127647653"/>
    <s v="Project"/>
    <s v="PJ27647653I"/>
    <x v="4"/>
  </r>
  <r>
    <s v="50001400"/>
    <s v="Assembling"/>
    <n v="-123"/>
    <s v="USD"/>
    <n v="6"/>
    <s v="HR"/>
    <s v="1382589"/>
    <s v="Spool Filler Module General C"/>
    <s v="127647653"/>
    <s v="Project"/>
    <s v="PJ27647653I"/>
    <x v="4"/>
  </r>
  <r>
    <s v="50001400"/>
    <s v="Assembling"/>
    <n v="-112.75"/>
    <s v="USD"/>
    <n v="5.5"/>
    <s v="HR"/>
    <s v="1389808"/>
    <s v="MRU-3 pump for 4 bar counter pressure"/>
    <s v=""/>
    <s v="MSTK"/>
    <s v=""/>
    <x v="0"/>
  </r>
  <r>
    <s v="50001400"/>
    <s v="Assembling"/>
    <n v="-174.25"/>
    <s v="USD"/>
    <n v="8.5"/>
    <s v="HR"/>
    <s v="1389808"/>
    <s v="MRU-3 pump for 4 bar counter pressure"/>
    <s v=""/>
    <s v="MSTK"/>
    <s v=""/>
    <x v="0"/>
  </r>
  <r>
    <s v="50001400"/>
    <s v="Assembling"/>
    <n v="-420.25"/>
    <s v="USD"/>
    <n v="20.5"/>
    <s v="HR"/>
    <s v="1390144"/>
    <s v="Washing Device DC DD 750"/>
    <s v=""/>
    <s v="MSTK"/>
    <s v=""/>
    <x v="0"/>
  </r>
  <r>
    <s v="50001400"/>
    <s v="Assembling"/>
    <n v="-143.5"/>
    <s v="USD"/>
    <n v="7"/>
    <s v="HR"/>
    <s v="1392461"/>
    <s v="Dish connection Acc. to Dwg. 63214212401"/>
    <s v=""/>
    <s v="MSTK"/>
    <s v=""/>
    <x v="0"/>
  </r>
  <r>
    <s v="50001400"/>
    <s v="Assembling"/>
    <n v="-123"/>
    <s v="USD"/>
    <n v="6"/>
    <s v="HR"/>
    <s v="1392461"/>
    <s v="Dish connection Acc. to Dwg. 63214212401"/>
    <s v=""/>
    <s v="MSTK"/>
    <s v=""/>
    <x v="0"/>
  </r>
  <r>
    <s v="50001400"/>
    <s v="Assembling"/>
    <n v="-666.25"/>
    <s v="USD"/>
    <n v="32.5"/>
    <s v="HR"/>
    <s v="1394444"/>
    <s v="Spool Double Jacket Module General C"/>
    <s v="127810921"/>
    <s v="Project"/>
    <s v="PJ27810921I"/>
    <x v="4"/>
  </r>
  <r>
    <s v="50001400"/>
    <s v="Assembling"/>
    <n v="-82"/>
    <s v="USD"/>
    <n v="4"/>
    <s v="HR"/>
    <s v="1395313"/>
    <s v="MRU-2 Pump for 4 bar Counter Pressure"/>
    <s v=""/>
    <s v="MSTK"/>
    <s v=""/>
    <x v="0"/>
  </r>
  <r>
    <s v="50001400"/>
    <s v="Assembling"/>
    <n v="-102.5"/>
    <s v="USD"/>
    <n v="5"/>
    <s v="HR"/>
    <s v="1395313"/>
    <s v="MRU-2 Pump for 4 bar Counter Pressure"/>
    <s v=""/>
    <s v="MSTK"/>
    <s v=""/>
    <x v="0"/>
  </r>
  <r>
    <s v="50001400"/>
    <s v="Assembling"/>
    <n v="-82"/>
    <s v="USD"/>
    <n v="4"/>
    <s v="HR"/>
    <s v="1395349"/>
    <s v="MRU-1 Pump for 4 bar Counter Pressure"/>
    <s v=""/>
    <s v="MSTK"/>
    <s v=""/>
    <x v="0"/>
  </r>
  <r>
    <s v="50001400"/>
    <s v="Assembling"/>
    <n v="-102.5"/>
    <s v="USD"/>
    <n v="5"/>
    <s v="HR"/>
    <s v="1395349"/>
    <s v="MRU-1 Pump for 4 bar Counter Pressure"/>
    <s v=""/>
    <s v="MSTK"/>
    <s v=""/>
    <x v="0"/>
  </r>
  <r>
    <s v="50001400"/>
    <s v="Assembling"/>
    <n v="-1394"/>
    <s v="USD"/>
    <n v="68"/>
    <s v="HR"/>
    <s v="1395612"/>
    <s v="Spool Transfer Module General C"/>
    <s v="127647653"/>
    <s v="Project"/>
    <s v="PJ27647653I"/>
    <x v="4"/>
  </r>
  <r>
    <s v="50001400"/>
    <s v="Assembling"/>
    <n v="-61.5"/>
    <s v="USD"/>
    <n v="3"/>
    <s v="HR"/>
    <s v="1390609"/>
    <s v="Adapter Shell OD.401x160xT6"/>
    <s v=""/>
    <s v="MSTK"/>
    <s v=""/>
    <x v="1"/>
  </r>
  <r>
    <s v="50001400"/>
    <s v="Assembling"/>
    <n v="-92.25"/>
    <s v="USD"/>
    <n v="4.5"/>
    <s v="HR"/>
    <s v="1392334"/>
    <s v="HSM Rotor Shaft OD62/ID38x196.5"/>
    <s v=""/>
    <s v="MSTK"/>
    <s v=""/>
    <x v="0"/>
  </r>
  <r>
    <s v="50001400"/>
    <s v="Assembling"/>
    <n v="-143.5"/>
    <s v="USD"/>
    <n v="7"/>
    <s v="HR"/>
    <s v="1393573"/>
    <s v="Basic Tank Process Tank"/>
    <s v="127407908"/>
    <s v="Project"/>
    <s v="PJ27407908I"/>
    <x v="3"/>
  </r>
  <r>
    <s v="50001400"/>
    <s v="Assembling"/>
    <n v="-123"/>
    <s v="USD"/>
    <n v="6"/>
    <s v="HR"/>
    <s v="1393573"/>
    <s v="Basic Tank Process Tank"/>
    <s v="127407908"/>
    <s v="Project"/>
    <s v="PJ27407908I"/>
    <x v="3"/>
  </r>
  <r>
    <s v="50001400"/>
    <s v="Assembling"/>
    <n v="-348.5"/>
    <s v="USD"/>
    <n v="17"/>
    <s v="HR"/>
    <s v="1394083"/>
    <s v="Bottom Unit D168x322"/>
    <s v=""/>
    <s v="MSTK"/>
    <s v=""/>
    <x v="10"/>
  </r>
  <r>
    <s v="50001400"/>
    <s v="Assembling"/>
    <n v="-71.75"/>
    <s v="USD"/>
    <n v="3.5"/>
    <s v="HR"/>
    <s v="1394083"/>
    <s v="Bottom Unit D168x322"/>
    <s v=""/>
    <s v="MSTK"/>
    <s v=""/>
    <x v="10"/>
  </r>
  <r>
    <s v="50001400"/>
    <s v="Assembling"/>
    <n v="-41"/>
    <s v="USD"/>
    <n v="2"/>
    <s v="HR"/>
    <s v="1394088"/>
    <s v="Top End Unit OD186/ID2&quot; xT12"/>
    <s v=""/>
    <s v="MSTK"/>
    <s v=""/>
    <x v="10"/>
  </r>
  <r>
    <s v="50001400"/>
    <s v="Assembling"/>
    <n v="-451"/>
    <s v="USD"/>
    <n v="22"/>
    <s v="HR"/>
    <s v="1394120"/>
    <s v="Manhole locking devise With Holes Ø14"/>
    <s v=""/>
    <s v="MSTK"/>
    <s v=""/>
    <x v="1"/>
  </r>
  <r>
    <s v="50001400"/>
    <s v="Assembling"/>
    <n v="-102.5"/>
    <s v="USD"/>
    <n v="5"/>
    <s v="HR"/>
    <s v="1394302"/>
    <s v="Anchor Sleeve ID160x250"/>
    <s v=""/>
    <s v="MSTK"/>
    <s v=""/>
    <x v="2"/>
  </r>
  <r>
    <s v="50001400"/>
    <s v="Assembling"/>
    <n v="-153.75"/>
    <s v="USD"/>
    <n v="7.5"/>
    <s v="HR"/>
    <s v="1396453"/>
    <s v="Process Tank"/>
    <s v="127407932"/>
    <s v="Project"/>
    <s v="PJ27407932I"/>
    <x v="3"/>
  </r>
  <r>
    <s v="50001400"/>
    <s v="Assembling"/>
    <n v="-235.75"/>
    <s v="USD"/>
    <n v="11.5"/>
    <s v="HR"/>
    <s v="1396453"/>
    <s v="Process Tank"/>
    <s v="127407932"/>
    <s v="Project"/>
    <s v="PJ27407932I"/>
    <x v="3"/>
  </r>
  <r>
    <s v="50001400"/>
    <s v="Assembling"/>
    <n v="-164"/>
    <s v="USD"/>
    <n v="8"/>
    <s v="HR"/>
    <s v="1396454"/>
    <s v="Process Tank"/>
    <s v="127407951"/>
    <s v="Project"/>
    <s v="PJ27407951I"/>
    <x v="3"/>
  </r>
  <r>
    <s v="50001400"/>
    <s v="Assembling"/>
    <n v="-41"/>
    <s v="USD"/>
    <n v="2"/>
    <s v="HR"/>
    <s v="1394914"/>
    <s v="Top Parts Process Tank"/>
    <s v="127595981"/>
    <s v="Project"/>
    <s v="PJ27595981I"/>
    <x v="3"/>
  </r>
  <r>
    <s v="50001400"/>
    <s v="Assembling"/>
    <n v="-41"/>
    <s v="USD"/>
    <n v="2"/>
    <s v="HR"/>
    <s v="1394914"/>
    <s v="Top Parts Process Tank"/>
    <s v="127595981"/>
    <s v="Project"/>
    <s v="PJ27595981I"/>
    <x v="3"/>
  </r>
  <r>
    <s v="50001400"/>
    <s v="Assembling"/>
    <n v="-102.5"/>
    <s v="USD"/>
    <n v="5"/>
    <s v="HR"/>
    <s v="1394917"/>
    <s v="Bottom Parts Process Tank"/>
    <s v="127595993"/>
    <s v="Project"/>
    <s v="PJ27595993I"/>
    <x v="3"/>
  </r>
  <r>
    <s v="50001400"/>
    <s v="Assembling"/>
    <n v="-61.5"/>
    <s v="USD"/>
    <n v="3"/>
    <s v="HR"/>
    <s v="1396454"/>
    <s v="Process Tank"/>
    <s v="127407951"/>
    <s v="Project"/>
    <s v="PJ27407951I"/>
    <x v="3"/>
  </r>
  <r>
    <s v="50001400"/>
    <s v="Assembling"/>
    <n v="-399.75"/>
    <s v="USD"/>
    <n v="19.5"/>
    <s v="HR"/>
    <s v="1396819"/>
    <s v="Basic Vessel Unit TA7T EN 1.4404 ALT"/>
    <s v=""/>
    <s v="MSTK"/>
    <s v=""/>
    <x v="9"/>
  </r>
  <r>
    <s v="50001400"/>
    <s v="Assembling"/>
    <n v="-102.5"/>
    <s v="USD"/>
    <n v="5"/>
    <s v="HR"/>
    <s v="1396819"/>
    <s v="Basic Vessel Unit TA7T EN 1.4404 ALT"/>
    <s v=""/>
    <s v="MSTK"/>
    <s v=""/>
    <x v="9"/>
  </r>
  <r>
    <s v="50001400"/>
    <s v="Assembling"/>
    <n v="-20.5"/>
    <s v="USD"/>
    <n v="1"/>
    <s v="HR"/>
    <s v="1393845"/>
    <s v="Shell Inner ID2150x2700xT2.5"/>
    <s v=""/>
    <s v="MSTK"/>
    <s v=""/>
    <x v="1"/>
  </r>
  <r>
    <s v="50001400"/>
    <s v="Assembling"/>
    <n v="-41"/>
    <s v="USD"/>
    <n v="2"/>
    <s v="HR"/>
    <s v="1393992"/>
    <s v="Side Non Foaming Inlet dia.51"/>
    <s v=""/>
    <s v="MSTK"/>
    <s v=""/>
    <x v="5"/>
  </r>
  <r>
    <s v="50001400"/>
    <s v="Assembling"/>
    <n v="-30.75"/>
    <s v="USD"/>
    <n v="1.5"/>
    <s v="HR"/>
    <s v="1394253"/>
    <s v="Adapter Neck ID230x105xT3"/>
    <s v=""/>
    <s v="MSTK"/>
    <s v=""/>
    <x v="5"/>
  </r>
  <r>
    <s v="50001400"/>
    <s v="Assembling"/>
    <n v="-102.5"/>
    <s v="USD"/>
    <n v="5"/>
    <s v="HR"/>
    <s v="1394506"/>
    <s v="Lower Shell OD406x1504x3mm"/>
    <s v=""/>
    <s v="MSTK"/>
    <s v=""/>
    <x v="0"/>
  </r>
  <r>
    <s v="50001400"/>
    <s v="Assembling"/>
    <n v="-153.75"/>
    <s v="USD"/>
    <n v="7.5"/>
    <s v="HR"/>
    <s v="1394506"/>
    <s v="Lower Shell OD406x1504x3mm"/>
    <s v=""/>
    <s v="MSTK"/>
    <s v=""/>
    <x v="0"/>
  </r>
  <r>
    <s v="50001400"/>
    <s v="Assembling"/>
    <n v="-112.75"/>
    <s v="USD"/>
    <n v="5.5"/>
    <s v="HR"/>
    <s v="1394559"/>
    <s v="Condenser Tube OD310xID304x3mm"/>
    <s v=""/>
    <s v="MSTK"/>
    <s v=""/>
    <x v="0"/>
  </r>
  <r>
    <s v="50001400"/>
    <s v="Assembling"/>
    <n v="-41"/>
    <s v="USD"/>
    <n v="2"/>
    <s v="HR"/>
    <s v="1394679"/>
    <s v="Top Assembly TA3.5T ALT"/>
    <s v=""/>
    <s v="MSTK"/>
    <s v=""/>
    <x v="0"/>
  </r>
  <r>
    <s v="50001400"/>
    <s v="Assembling"/>
    <n v="-92.25"/>
    <s v="USD"/>
    <n v="4.5"/>
    <s v="HR"/>
    <s v="1394825"/>
    <s v="Extension Cone S-30 OD456x270x8mm"/>
    <s v=""/>
    <s v="MSTK"/>
    <s v=""/>
    <x v="5"/>
  </r>
  <r>
    <s v="50001400"/>
    <s v="Assembling"/>
    <n v="-92.25"/>
    <s v="USD"/>
    <n v="4.5"/>
    <s v="HR"/>
    <s v="1394825"/>
    <s v="Extension Cone S-30 OD456x270x8mm"/>
    <s v=""/>
    <s v="MSTK"/>
    <s v=""/>
    <x v="5"/>
  </r>
  <r>
    <s v="50001400"/>
    <s v="Assembling"/>
    <n v="-61.5"/>
    <s v="USD"/>
    <n v="3"/>
    <s v="HR"/>
    <s v="1395449"/>
    <s v="Top Cone ID2000x15degxT3"/>
    <s v=""/>
    <s v="MSTK"/>
    <s v=""/>
    <x v="1"/>
  </r>
  <r>
    <s v="50001400"/>
    <s v="Assembling"/>
    <n v="-71.75"/>
    <s v="USD"/>
    <n v="3.5"/>
    <s v="HR"/>
    <s v="1395541"/>
    <s v="Dimple Jacket Bottom Cone OD2366x231"/>
    <s v=""/>
    <s v="MSTK"/>
    <s v=""/>
    <x v="1"/>
  </r>
  <r>
    <s v="50001400"/>
    <s v="Assembling"/>
    <n v="-41"/>
    <s v="USD"/>
    <n v="2"/>
    <s v="HR"/>
    <s v="1395815"/>
    <s v="Bottom Jacket Dimple OD1734x15DegxT1.5"/>
    <s v=""/>
    <s v="MSTK"/>
    <s v=""/>
    <x v="1"/>
  </r>
  <r>
    <s v="50001400"/>
    <s v="Assembling"/>
    <n v="-41"/>
    <s v="USD"/>
    <n v="2"/>
    <s v="HR"/>
    <s v="1395815"/>
    <s v="Bottom Jacket Dimple OD1734x15DegxT1.5"/>
    <s v=""/>
    <s v="MSTK"/>
    <s v=""/>
    <x v="1"/>
  </r>
  <r>
    <s v="50001400"/>
    <s v="Assembling"/>
    <n v="-41"/>
    <s v="USD"/>
    <n v="2"/>
    <s v="HR"/>
    <s v="1395965"/>
    <s v="Top Conical 304L ID2150x15DegxT3"/>
    <s v=""/>
    <s v="MSTK"/>
    <s v=""/>
    <x v="1"/>
  </r>
  <r>
    <s v="50001400"/>
    <s v="Assembling"/>
    <n v="-92.25"/>
    <s v="USD"/>
    <n v="4.5"/>
    <s v="HR"/>
    <s v="1395965"/>
    <s v="Top Conical 304L ID2150x15DegxT3"/>
    <s v=""/>
    <s v="MSTK"/>
    <s v=""/>
    <x v="1"/>
  </r>
  <r>
    <s v="50001400"/>
    <s v="Assembling"/>
    <n v="-82"/>
    <s v="USD"/>
    <n v="4"/>
    <s v="HR"/>
    <s v="1395965"/>
    <s v="Top Conical 304L ID2150x15DegxT3"/>
    <s v=""/>
    <s v="MSTK"/>
    <s v=""/>
    <x v="1"/>
  </r>
  <r>
    <s v="50001400"/>
    <s v="Assembling"/>
    <n v="-71.75"/>
    <s v="USD"/>
    <n v="3.5"/>
    <s v="HR"/>
    <s v="1395966"/>
    <s v="Bottom Cone 304L ID2150x15degxT3"/>
    <s v=""/>
    <s v="MSTK"/>
    <s v=""/>
    <x v="1"/>
  </r>
  <r>
    <s v="50001400"/>
    <s v="Assembling"/>
    <n v="-123"/>
    <s v="USD"/>
    <n v="6"/>
    <s v="HR"/>
    <s v="1396728"/>
    <s v="Top Cone ID2000x15DegxT3"/>
    <s v=""/>
    <s v="MSTK"/>
    <s v=""/>
    <x v="0"/>
  </r>
  <r>
    <s v="50001400"/>
    <s v="Assembling"/>
    <n v="-41"/>
    <s v="USD"/>
    <n v="2"/>
    <s v="HR"/>
    <s v="1396728"/>
    <s v="Top Cone ID2000x15DegxT3"/>
    <s v=""/>
    <s v="MSTK"/>
    <s v=""/>
    <x v="0"/>
  </r>
  <r>
    <s v="50001400"/>
    <s v="Assembling"/>
    <n v="-92.25"/>
    <s v="USD"/>
    <n v="4.5"/>
    <s v="HR"/>
    <s v="1396903"/>
    <s v="Top Plate BTD-150"/>
    <s v=""/>
    <s v="MSTK"/>
    <s v=""/>
    <x v="1"/>
  </r>
  <r>
    <s v="50001400"/>
    <s v="Assembling"/>
    <n v="-307.5"/>
    <s v="USD"/>
    <n v="15"/>
    <s v="HR"/>
    <s v="1393094"/>
    <s v="Basic Vessel Inner Components TA 7T"/>
    <s v=""/>
    <s v="MSTK"/>
    <s v=""/>
    <x v="0"/>
  </r>
  <r>
    <s v="50001400"/>
    <s v="Assembling"/>
    <n v="-133.25"/>
    <s v="USD"/>
    <n v="6.5"/>
    <s v="HR"/>
    <s v="1393115"/>
    <s v="BTD 200L For Tetra Lacta (BTD) 200L"/>
    <s v=""/>
    <s v="MSTK"/>
    <s v=""/>
    <x v="0"/>
  </r>
  <r>
    <s v="50001400"/>
    <s v="Assembling"/>
    <n v="-92.25"/>
    <s v="USD"/>
    <n v="4.5"/>
    <s v="HR"/>
    <s v="1393316"/>
    <s v="Nozzle Conn. Conical T6-Ferrule Sf1 DN51"/>
    <s v=""/>
    <s v="MSTK"/>
    <s v=""/>
    <x v="10"/>
  </r>
  <r>
    <s v="50001400"/>
    <s v="Assembling"/>
    <n v="-451"/>
    <s v="USD"/>
    <n v="22"/>
    <s v="HR"/>
    <s v="1393541"/>
    <s v="Inner Part Assy C-8"/>
    <s v=""/>
    <s v="MSTK"/>
    <s v=""/>
    <x v="9"/>
  </r>
  <r>
    <s v="50001400"/>
    <s v="Assembling"/>
    <n v="-102.5"/>
    <s v="USD"/>
    <n v="5"/>
    <s v="HR"/>
    <s v="1393844"/>
    <s v="Top Conical ID2150x15DegxT3"/>
    <s v=""/>
    <s v="MSTK"/>
    <s v=""/>
    <x v="1"/>
  </r>
  <r>
    <s v="50001400"/>
    <s v="Assembling"/>
    <n v="-1660.5"/>
    <s v="USD"/>
    <n v="81"/>
    <s v="HR"/>
    <s v="1393859"/>
    <s v="Expansion vessel D154mm, vol. 32L PED"/>
    <s v=""/>
    <s v="MSTK"/>
    <s v=""/>
    <x v="0"/>
  </r>
  <r>
    <s v="50001400"/>
    <s v="Assembling"/>
    <n v="-41"/>
    <s v="USD"/>
    <n v="2"/>
    <s v="HR"/>
    <s v="1393996"/>
    <s v="Shell ID1400xH1715xT2.5"/>
    <s v=""/>
    <s v="MSTK"/>
    <s v=""/>
    <x v="0"/>
  </r>
  <r>
    <s v="50001400"/>
    <s v="Assembling"/>
    <n v="-205"/>
    <s v="USD"/>
    <n v="10"/>
    <s v="HR"/>
    <s v="1394224"/>
    <s v="Balance Tank (BTD) 200L SMS Connection"/>
    <s v=""/>
    <s v="MSTK"/>
    <s v=""/>
    <x v="0"/>
  </r>
  <r>
    <s v="50001400"/>
    <s v="Assembling"/>
    <n v="-235.75"/>
    <s v="USD"/>
    <n v="11.5"/>
    <s v="HR"/>
    <s v="1394617"/>
    <s v="Shell Inner OD3000x2000xT10"/>
    <s v="128129608"/>
    <s v="Project"/>
    <s v="PJ28129608I"/>
    <x v="1"/>
  </r>
  <r>
    <s v="50001400"/>
    <s v="Assembling"/>
    <n v="-369"/>
    <s v="USD"/>
    <n v="18"/>
    <s v="HR"/>
    <s v="1394617"/>
    <s v="Shell Inner OD3000x2000xT10"/>
    <s v="128129608"/>
    <s v="Project"/>
    <s v="PJ28129608I"/>
    <x v="1"/>
  </r>
  <r>
    <s v="50001400"/>
    <s v="Assembling"/>
    <n v="-584.25"/>
    <s v="USD"/>
    <n v="28.5"/>
    <s v="HR"/>
    <s v="1394678"/>
    <s v="Top Assembly TA 20T Hunhseal"/>
    <s v=""/>
    <s v="MSTK"/>
    <s v=""/>
    <x v="9"/>
  </r>
  <r>
    <s v="50001400"/>
    <s v="Assembling"/>
    <n v="-71.75"/>
    <s v="USD"/>
    <n v="3.5"/>
    <s v="HR"/>
    <s v="1394679"/>
    <s v="Top Assembly TA3.5T ALT"/>
    <s v=""/>
    <s v="MSTK"/>
    <s v=""/>
    <x v="0"/>
  </r>
  <r>
    <s v="50001400"/>
    <s v="Assembling"/>
    <n v="-41"/>
    <s v="USD"/>
    <n v="2"/>
    <s v="HR"/>
    <s v="1394692"/>
    <s v="Bottom Part BTD-200"/>
    <s v=""/>
    <s v="MSTK"/>
    <s v=""/>
    <x v="0"/>
  </r>
  <r>
    <s v="50001400"/>
    <s v="Assembling"/>
    <n v="-20.5"/>
    <s v="USD"/>
    <n v="1"/>
    <s v="HR"/>
    <s v="1395315"/>
    <s v="Storage Vessel MRU 150L"/>
    <s v=""/>
    <s v="MSTK"/>
    <s v=""/>
    <x v="0"/>
  </r>
  <r>
    <s v="50001400"/>
    <s v="Assembling"/>
    <n v="-215.25"/>
    <s v="USD"/>
    <n v="10.5"/>
    <s v="HR"/>
    <s v="1395547"/>
    <s v="Basic Vessel Components Product Tank 50L"/>
    <s v=""/>
    <s v="MSTK"/>
    <s v=""/>
    <x v="9"/>
  </r>
  <r>
    <s v="50001400"/>
    <s v="Assembling"/>
    <n v="-41"/>
    <s v="USD"/>
    <n v="2"/>
    <s v="HR"/>
    <s v="1396182"/>
    <s v="Top assembly Product Tank 50L"/>
    <s v=""/>
    <s v="MSTK"/>
    <s v=""/>
    <x v="9"/>
  </r>
  <r>
    <s v="50001400"/>
    <s v="Assembling"/>
    <n v="-102.5"/>
    <s v="USD"/>
    <n v="5"/>
    <s v="HR"/>
    <s v="1396301"/>
    <s v="Cooling Jacket Product Tank"/>
    <s v=""/>
    <s v="MSTK"/>
    <s v=""/>
    <x v="9"/>
  </r>
  <r>
    <s v="50001400"/>
    <s v="Assembling"/>
    <n v="-71.75"/>
    <s v="USD"/>
    <n v="3.5"/>
    <s v="HR"/>
    <s v="1396651"/>
    <s v="CL Product Tank S2 PED Without Agitator"/>
    <s v=""/>
    <s v="MSTK"/>
    <s v=""/>
    <x v="9"/>
  </r>
  <r>
    <s v="50001400"/>
    <s v="Assembling"/>
    <n v="-82"/>
    <s v="USD"/>
    <n v="4"/>
    <s v="HR"/>
    <s v="1396652"/>
    <s v="CL Product Tank S1 PED Without Agitator"/>
    <s v=""/>
    <s v="MSTK"/>
    <s v=""/>
    <x v="9"/>
  </r>
  <r>
    <s v="50001400"/>
    <s v="Assembling"/>
    <n v="-82"/>
    <s v="USD"/>
    <n v="4"/>
    <s v="HR"/>
    <s v="1393700"/>
    <s v="Top Parts Process Tank"/>
    <s v="127613020"/>
    <s v="Project"/>
    <s v="PJ27613020I"/>
    <x v="3"/>
  </r>
  <r>
    <s v="50001400"/>
    <s v="Assembling"/>
    <n v="-174.25"/>
    <s v="USD"/>
    <n v="8.5"/>
    <s v="HR"/>
    <s v="1393700"/>
    <s v="Top Parts Process Tank"/>
    <s v="127613020"/>
    <s v="Project"/>
    <s v="PJ27613020I"/>
    <x v="3"/>
  </r>
  <r>
    <s v="50001400"/>
    <s v="Assembling"/>
    <n v="-143.5"/>
    <s v="USD"/>
    <n v="7"/>
    <s v="HR"/>
    <s v="1394679"/>
    <s v="Top Assembly TA3.5T ALT"/>
    <s v=""/>
    <s v="MSTK"/>
    <s v=""/>
    <x v="0"/>
  </r>
  <r>
    <s v="50001400"/>
    <s v="Assembling"/>
    <n v="-82"/>
    <s v="USD"/>
    <n v="4"/>
    <s v="HR"/>
    <s v="1394860"/>
    <s v="Bot. Assy. TA3.5T ALT Legs PCD1300 N2 51"/>
    <s v=""/>
    <s v="MSTK"/>
    <s v=""/>
    <x v="0"/>
  </r>
  <r>
    <s v="50001400"/>
    <s v="Assembling"/>
    <n v="-102.5"/>
    <s v="USD"/>
    <n v="5"/>
    <s v="HR"/>
    <s v="1395846"/>
    <s v="Top Parts for Premix 1 General C"/>
    <s v="127647653"/>
    <s v="Project"/>
    <s v="PJ27647653I"/>
    <x v="4"/>
  </r>
  <r>
    <s v="50001400"/>
    <s v="Assembling"/>
    <n v="-102.5"/>
    <s v="USD"/>
    <n v="5"/>
    <s v="HR"/>
    <s v="1396182"/>
    <s v="Top assembly Product Tank 50L"/>
    <s v=""/>
    <s v="MSTK"/>
    <s v=""/>
    <x v="9"/>
  </r>
  <r>
    <s v="50001400"/>
    <s v="Assembling"/>
    <n v="-123"/>
    <s v="USD"/>
    <n v="6"/>
    <s v="HR"/>
    <s v="1396183"/>
    <s v="Bottom Assembly Product Tank 50L"/>
    <s v=""/>
    <s v="MSTK"/>
    <s v=""/>
    <x v="9"/>
  </r>
  <r>
    <s v="50001400"/>
    <s v="Assembling"/>
    <n v="-143.5"/>
    <s v="USD"/>
    <n v="7"/>
    <s v="HR"/>
    <s v="1396693"/>
    <s v="Top Parts CIP Tank (DT, DTI)"/>
    <s v="127613056"/>
    <s v="Project"/>
    <s v="PJ27613056I"/>
    <x v="3"/>
  </r>
  <r>
    <s v="50001400"/>
    <s v="Assembling"/>
    <n v="-30.75"/>
    <s v="USD"/>
    <n v="1.5"/>
    <s v="HR"/>
    <s v="1396880"/>
    <s v="Top Parts CIP Tank (DT, DTI)"/>
    <s v="127613066"/>
    <s v="Project"/>
    <s v="PJ27613066I"/>
    <x v="3"/>
  </r>
  <r>
    <s v="50001400"/>
    <s v="Assembling"/>
    <n v="-82"/>
    <s v="USD"/>
    <n v="4"/>
    <s v="HR"/>
    <s v="1396880"/>
    <s v="Top Parts CIP Tank (DT, DTI)"/>
    <s v="127613066"/>
    <s v="Project"/>
    <s v="PJ27613066I"/>
    <x v="3"/>
  </r>
  <r>
    <s v="50001400"/>
    <s v="Assembling"/>
    <n v="-41"/>
    <s v="USD"/>
    <n v="2"/>
    <s v="HR"/>
    <s v="1394252"/>
    <s v="Cone Adapter D109x72xT6"/>
    <s v=""/>
    <s v="MSTK"/>
    <s v=""/>
    <x v="1"/>
  </r>
  <r>
    <s v="50001400"/>
    <s v="Assembling"/>
    <n v="-82"/>
    <s v="USD"/>
    <n v="4"/>
    <s v="HR"/>
    <s v="1394252"/>
    <s v="Cone Adapter D109x72xT6"/>
    <s v=""/>
    <s v="MSTK"/>
    <s v=""/>
    <x v="1"/>
  </r>
  <r>
    <s v="50001400"/>
    <s v="Assembling"/>
    <n v="-82"/>
    <s v="USD"/>
    <n v="4"/>
    <s v="HR"/>
    <s v="1394252"/>
    <s v="Cone Adapter D109x72xT6"/>
    <s v=""/>
    <s v="MSTK"/>
    <s v=""/>
    <x v="1"/>
  </r>
  <r>
    <s v="50001400"/>
    <s v="Assembling"/>
    <n v="-41"/>
    <s v="USD"/>
    <n v="2"/>
    <s v="HR"/>
    <s v="1394252"/>
    <s v="Cone Adapter D109x72xT6"/>
    <s v=""/>
    <s v="MSTK"/>
    <s v=""/>
    <x v="1"/>
  </r>
  <r>
    <s v="50001400"/>
    <s v="Assembling"/>
    <n v="-82"/>
    <s v="USD"/>
    <n v="4"/>
    <s v="HR"/>
    <s v="1394579"/>
    <s v="CIP SaniMidget 1&quot; DN76.1xL362"/>
    <s v=""/>
    <s v="MSTK"/>
    <s v=""/>
    <x v="0"/>
  </r>
  <r>
    <s v="50001400"/>
    <s v="Assembling"/>
    <n v="-41"/>
    <s v="USD"/>
    <n v="2"/>
    <s v="HR"/>
    <s v="1393996"/>
    <s v="Shell ID1400xH1715xT2.5"/>
    <s v=""/>
    <s v="MSTK"/>
    <s v=""/>
    <x v="0"/>
  </r>
  <r>
    <s v="50001400"/>
    <s v="Assembling"/>
    <n v="-123"/>
    <s v="USD"/>
    <n v="6"/>
    <s v="HR"/>
    <s v="1393996"/>
    <s v="Shell ID1400xH1715xT2.5"/>
    <s v=""/>
    <s v="MSTK"/>
    <s v=""/>
    <x v="0"/>
  </r>
  <r>
    <s v="50001400"/>
    <s v="Assembling"/>
    <n v="-205"/>
    <s v="USD"/>
    <n v="10"/>
    <s v="HR"/>
    <s v="1395527"/>
    <s v="Basic Tank Process Tank"/>
    <s v="127595938"/>
    <s v="Project"/>
    <s v="PJ27595938I"/>
    <x v="3"/>
  </r>
  <r>
    <s v="50001400"/>
    <s v="Assembling"/>
    <n v="-133.25"/>
    <s v="USD"/>
    <n v="6.5"/>
    <s v="HR"/>
    <s v="1395721"/>
    <s v="Basic Tank Process Tank"/>
    <s v="127595904"/>
    <s v="Project"/>
    <s v="PJ27595904I"/>
    <x v="3"/>
  </r>
  <r>
    <s v="50001400"/>
    <s v="Assembling"/>
    <n v="-492"/>
    <s v="USD"/>
    <n v="24"/>
    <s v="HR"/>
    <s v="1396177"/>
    <s v="Clean Water Tank for CIP Modul General C"/>
    <s v="127647653"/>
    <s v="Project"/>
    <s v="PJ27647653I"/>
    <x v="4"/>
  </r>
  <r>
    <s v="50001400"/>
    <s v="Assembling"/>
    <n v="-112.75"/>
    <s v="USD"/>
    <n v="5.5"/>
    <s v="HR"/>
    <s v="1396979"/>
    <s v="Basic Tank Process Tank"/>
    <s v="127595879"/>
    <s v="Project"/>
    <s v="PJ27595879I"/>
    <x v="3"/>
  </r>
  <r>
    <s v="50001400"/>
    <s v="Assembling"/>
    <n v="-102.5"/>
    <s v="USD"/>
    <n v="5"/>
    <s v="HR"/>
    <s v="1393185"/>
    <s v="Pipe D2½&quot; Sch40Sx83"/>
    <s v=""/>
    <s v="MSTK"/>
    <s v=""/>
    <x v="8"/>
  </r>
  <r>
    <s v="50001400"/>
    <s v="Assembling"/>
    <n v="-102.5"/>
    <s v="USD"/>
    <n v="5"/>
    <s v="HR"/>
    <s v="1394045"/>
    <s v="Shaft Agitator dia.25.4x850"/>
    <s v=""/>
    <s v="MSTK"/>
    <s v=""/>
    <x v="8"/>
  </r>
  <r>
    <s v="50001400"/>
    <s v="Assembling"/>
    <n v="-20.5"/>
    <s v="USD"/>
    <n v="1"/>
    <s v="HR"/>
    <s v="1389805"/>
    <s v="Pipe 2 3Bar For Mru-3"/>
    <s v=""/>
    <s v="MSTK"/>
    <s v=""/>
    <x v="0"/>
  </r>
  <r>
    <s v="50001400"/>
    <s v="Assembling"/>
    <n v="-20.5"/>
    <s v="USD"/>
    <n v="1"/>
    <s v="HR"/>
    <s v="1390146"/>
    <s v="Flange with Inner Shell MRU Vessel"/>
    <s v=""/>
    <s v="MSTK"/>
    <s v=""/>
    <x v="0"/>
  </r>
  <r>
    <s v="50001400"/>
    <s v="Assembling"/>
    <n v="-20.5"/>
    <s v="USD"/>
    <n v="1"/>
    <s v="HR"/>
    <s v="1390146"/>
    <s v="Flange with Inner Shell MRU Vessel"/>
    <s v=""/>
    <s v="MSTK"/>
    <s v=""/>
    <x v="0"/>
  </r>
  <r>
    <s v="50001400"/>
    <s v="Assembling"/>
    <n v="-41"/>
    <s v="USD"/>
    <n v="2"/>
    <s v="HR"/>
    <s v="1393964"/>
    <s v="Manway HLSD-4 Lid SGFL 80 DN500"/>
    <s v=""/>
    <s v="MSTK"/>
    <s v=""/>
    <x v="2"/>
  </r>
  <r>
    <s v="50001400"/>
    <s v="Assembling"/>
    <n v="-20.5"/>
    <s v="USD"/>
    <n v="1"/>
    <s v="HR"/>
    <s v="1393964"/>
    <s v="Manway HLSD-4 Lid SGFL 80 DN500"/>
    <s v=""/>
    <s v="MSTK"/>
    <s v=""/>
    <x v="2"/>
  </r>
  <r>
    <s v="50001400"/>
    <s v="Assembling"/>
    <n v="-10.25"/>
    <s v="USD"/>
    <n v="0.5"/>
    <s v="HR"/>
    <s v="1394822"/>
    <s v="Pipe Adapter ISO D2&quot; Sch80Sx150"/>
    <s v=""/>
    <s v="MSTK"/>
    <s v=""/>
    <x v="8"/>
  </r>
  <r>
    <s v="50001400"/>
    <s v="Assembling"/>
    <n v="-20.5"/>
    <s v="USD"/>
    <n v="1"/>
    <s v="HR"/>
    <s v="1394474"/>
    <s v="Separate Inlet/Outlet dia.51x370"/>
    <s v=""/>
    <s v="MSTK"/>
    <s v=""/>
    <x v="0"/>
  </r>
  <r>
    <s v="50001400"/>
    <s v="Assembling"/>
    <n v="-20.5"/>
    <s v="USD"/>
    <n v="1"/>
    <s v="HR"/>
    <s v="1394474"/>
    <s v="Separate Inlet/Outlet dia.51x370"/>
    <s v=""/>
    <s v="MSTK"/>
    <s v=""/>
    <x v="0"/>
  </r>
  <r>
    <s v="50001400"/>
    <s v="Assembling"/>
    <n v="-164"/>
    <s v="USD"/>
    <n v="8"/>
    <s v="HR"/>
    <s v="1393844"/>
    <s v="Top Conical ID2150x15DegxT3"/>
    <s v=""/>
    <s v="MSTK"/>
    <s v=""/>
    <x v="1"/>
  </r>
  <r>
    <s v="50001400"/>
    <s v="Assembling"/>
    <n v="-164"/>
    <s v="USD"/>
    <n v="8"/>
    <s v="HR"/>
    <s v="1393844"/>
    <s v="Top Conical ID2150x15DegxT3"/>
    <s v=""/>
    <s v="MSTK"/>
    <s v=""/>
    <x v="1"/>
  </r>
  <r>
    <s v="50001400"/>
    <s v="Assembling"/>
    <n v="-41"/>
    <s v="USD"/>
    <n v="2"/>
    <s v="HR"/>
    <s v="1394850"/>
    <s v="Bottom Parts Process Tank"/>
    <s v="127595904"/>
    <s v="Project"/>
    <s v="PJ27595904I"/>
    <x v="3"/>
  </r>
  <r>
    <s v="50001400"/>
    <s v="Assembling"/>
    <n v="-123"/>
    <s v="USD"/>
    <n v="6"/>
    <s v="HR"/>
    <s v="1391708"/>
    <s v="Support Rib 255x58xT10"/>
    <s v=""/>
    <s v="MSTK"/>
    <s v=""/>
    <x v="0"/>
  </r>
  <r>
    <s v="50001400"/>
    <s v="Assembling"/>
    <n v="-123"/>
    <s v="USD"/>
    <n v="6"/>
    <s v="HR"/>
    <s v="1394649"/>
    <s v="Dummy Loadcell mount.kit Pr6043/30S Ss"/>
    <s v=""/>
    <s v="MSTK"/>
    <s v=""/>
    <x v="10"/>
  </r>
  <r>
    <s v="50001400"/>
    <s v="Assembling"/>
    <n v="-41"/>
    <s v="USD"/>
    <n v="2"/>
    <s v="HR"/>
    <s v="1394823"/>
    <s v="Water Inlet Dia.38"/>
    <s v=""/>
    <s v="MSTK"/>
    <s v=""/>
    <x v="9"/>
  </r>
  <r>
    <s v="50001400"/>
    <s v="Assembling"/>
    <n v="-41"/>
    <s v="USD"/>
    <n v="2"/>
    <s v="HR"/>
    <s v="1394823"/>
    <s v="Water Inlet Dia.38"/>
    <s v=""/>
    <s v="MSTK"/>
    <s v=""/>
    <x v="9"/>
  </r>
  <r>
    <s v="50001400"/>
    <s v="Assembling"/>
    <n v="-20.5"/>
    <s v="USD"/>
    <n v="1"/>
    <s v="HR"/>
    <s v="1390862"/>
    <s v="Reducer D114.3xD85x87.5"/>
    <s v=""/>
    <s v="MSTK"/>
    <s v=""/>
    <x v="0"/>
  </r>
  <r>
    <s v="50001400"/>
    <s v="Assembling"/>
    <n v="-20.5"/>
    <s v="USD"/>
    <n v="1"/>
    <s v="HR"/>
    <s v="1394434"/>
    <s v="Product Pipe From Rotary D85x1377.5"/>
    <s v=""/>
    <s v="MSTK"/>
    <s v=""/>
    <x v="0"/>
  </r>
  <r>
    <s v="50001400"/>
    <s v="Assembling"/>
    <n v="-20.5"/>
    <s v="USD"/>
    <n v="1"/>
    <s v="HR"/>
    <s v="1394434"/>
    <s v="Product Pipe From Rotary D85x1377.5"/>
    <s v=""/>
    <s v="MSTK"/>
    <s v=""/>
    <x v="0"/>
  </r>
  <r>
    <s v="50001400"/>
    <s v="Assembling"/>
    <n v="-61.5"/>
    <s v="USD"/>
    <n v="3"/>
    <s v="HR"/>
    <s v="1394132"/>
    <s v="Air Pipe to Rotary D114.3x500"/>
    <s v=""/>
    <s v="MSTK"/>
    <s v=""/>
    <x v="0"/>
  </r>
  <r>
    <s v="50001400"/>
    <s v="Assembling"/>
    <n v="-41"/>
    <s v="USD"/>
    <n v="2"/>
    <s v="HR"/>
    <s v="1394132"/>
    <s v="Air Pipe to Rotary D114.3x500"/>
    <s v=""/>
    <s v="MSTK"/>
    <s v=""/>
    <x v="0"/>
  </r>
  <r>
    <s v="50001400"/>
    <s v="Assembling"/>
    <n v="-153.75"/>
    <s v="USD"/>
    <n v="7.5"/>
    <s v="HR"/>
    <s v="1395527"/>
    <s v="Basic Tank Process Tank"/>
    <s v="127595938"/>
    <s v="Project"/>
    <s v="PJ27595938I"/>
    <x v="3"/>
  </r>
  <r>
    <s v="50001400"/>
    <s v="Assembling"/>
    <n v="-205"/>
    <s v="USD"/>
    <n v="10"/>
    <s v="HR"/>
    <s v="1395527"/>
    <s v="Basic Tank Process Tank"/>
    <s v="127595938"/>
    <s v="Project"/>
    <s v="PJ27595938I"/>
    <x v="3"/>
  </r>
  <r>
    <s v="50001400"/>
    <s v="Assembling"/>
    <n v="-246"/>
    <s v="USD"/>
    <n v="12"/>
    <s v="HR"/>
    <s v="1395721"/>
    <s v="Basic Tank Process Tank"/>
    <s v="127595904"/>
    <s v="Project"/>
    <s v="PJ27595904I"/>
    <x v="3"/>
  </r>
  <r>
    <s v="50001400"/>
    <s v="Assembling"/>
    <n v="-399.75"/>
    <s v="USD"/>
    <n v="19.5"/>
    <s v="HR"/>
    <s v="1393094"/>
    <s v="Basic Vessel Inner Components TA 7T"/>
    <s v=""/>
    <s v="MSTK"/>
    <s v=""/>
    <x v="0"/>
  </r>
  <r>
    <s v="50001400"/>
    <s v="Assembling"/>
    <n v="-358.75"/>
    <s v="USD"/>
    <n v="17.5"/>
    <s v="HR"/>
    <s v="1396979"/>
    <s v="Basic Tank Process Tank"/>
    <s v="127595879"/>
    <s v="Project"/>
    <s v="PJ27595879I"/>
    <x v="3"/>
  </r>
  <r>
    <s v="50001400"/>
    <s v="Assembling"/>
    <n v="-471.5"/>
    <s v="USD"/>
    <n v="23"/>
    <s v="HR"/>
    <s v="1397230"/>
    <s v="Basic Tank Process Tank"/>
    <s v="127595967"/>
    <s v="Project"/>
    <s v="PJ27595967I"/>
    <x v="3"/>
  </r>
  <r>
    <s v="50001400"/>
    <s v="Assembling"/>
    <n v="-112.75"/>
    <s v="USD"/>
    <n v="5.5"/>
    <s v="HR"/>
    <s v="1397230"/>
    <s v="Basic Tank Process Tank"/>
    <s v="127595967"/>
    <s v="Project"/>
    <s v="PJ27595967I"/>
    <x v="3"/>
  </r>
  <r>
    <s v="50001400"/>
    <s v="Assembling"/>
    <n v="-287"/>
    <s v="USD"/>
    <n v="14"/>
    <s v="HR"/>
    <s v="1397405"/>
    <s v="Basic Vessel Inner TA3.5T EN 1.4404 ALT"/>
    <s v=""/>
    <s v="MSTK"/>
    <s v=""/>
    <x v="0"/>
  </r>
  <r>
    <s v="50001400"/>
    <s v="Assembling"/>
    <n v="-492"/>
    <s v="USD"/>
    <n v="24"/>
    <s v="HR"/>
    <s v="1393700"/>
    <s v="Top Parts Process Tank"/>
    <s v="127613020"/>
    <s v="Project"/>
    <s v="PJ27613020I"/>
    <x v="3"/>
  </r>
  <r>
    <s v="50001400"/>
    <s v="Assembling"/>
    <n v="-635.5"/>
    <s v="USD"/>
    <n v="31"/>
    <s v="HR"/>
    <s v="1394067"/>
    <s v="Top Parts Process Tank"/>
    <s v="127595938"/>
    <s v="Project"/>
    <s v="PJ27595938I"/>
    <x v="3"/>
  </r>
  <r>
    <s v="50001400"/>
    <s v="Assembling"/>
    <n v="-82"/>
    <s v="USD"/>
    <n v="4"/>
    <s v="HR"/>
    <s v="1394679"/>
    <s v="Top Assembly TA3.5T ALT"/>
    <s v=""/>
    <s v="MSTK"/>
    <s v=""/>
    <x v="0"/>
  </r>
  <r>
    <s v="50001400"/>
    <s v="Assembling"/>
    <n v="-615"/>
    <s v="USD"/>
    <n v="30"/>
    <s v="HR"/>
    <s v="1394679"/>
    <s v="Top Assembly TA3.5T ALT"/>
    <s v=""/>
    <s v="MSTK"/>
    <s v=""/>
    <x v="0"/>
  </r>
  <r>
    <s v="50001400"/>
    <s v="Assembling"/>
    <n v="-287"/>
    <s v="USD"/>
    <n v="14"/>
    <s v="HR"/>
    <s v="1394860"/>
    <s v="Bot. Assy. TA3.5T ALT Legs PCD1300 N2 51"/>
    <s v=""/>
    <s v="MSTK"/>
    <s v=""/>
    <x v="0"/>
  </r>
  <r>
    <s v="50001400"/>
    <s v="Assembling"/>
    <n v="-410"/>
    <s v="USD"/>
    <n v="20"/>
    <s v="HR"/>
    <s v="1394860"/>
    <s v="Bot. Assy. TA3.5T ALT Legs PCD1300 N2 51"/>
    <s v=""/>
    <s v="MSTK"/>
    <s v=""/>
    <x v="0"/>
  </r>
  <r>
    <s v="50001400"/>
    <s v="Assembling"/>
    <n v="-205"/>
    <s v="USD"/>
    <n v="10"/>
    <s v="HR"/>
    <s v="1395547"/>
    <s v="Basic Vessel Components Product Tank 50L"/>
    <s v=""/>
    <s v="MSTK"/>
    <s v=""/>
    <x v="9"/>
  </r>
  <r>
    <s v="50001400"/>
    <s v="Assembling"/>
    <n v="-123"/>
    <s v="USD"/>
    <n v="6"/>
    <s v="HR"/>
    <s v="1396183"/>
    <s v="Bottom Assembly Product Tank 50L"/>
    <s v=""/>
    <s v="MSTK"/>
    <s v=""/>
    <x v="9"/>
  </r>
  <r>
    <s v="50001400"/>
    <s v="Assembling"/>
    <n v="-184.5"/>
    <s v="USD"/>
    <n v="9"/>
    <s v="HR"/>
    <s v="1396183"/>
    <s v="Bottom Assembly Product Tank 50L"/>
    <s v=""/>
    <s v="MSTK"/>
    <s v=""/>
    <x v="9"/>
  </r>
  <r>
    <s v="50001400"/>
    <s v="Assembling"/>
    <n v="-143.5"/>
    <s v="USD"/>
    <n v="7"/>
    <s v="HR"/>
    <s v="1396693"/>
    <s v="Top Parts CIP Tank (DT, DTI)"/>
    <s v="127613056"/>
    <s v="Project"/>
    <s v="PJ27613056I"/>
    <x v="3"/>
  </r>
  <r>
    <s v="50001400"/>
    <s v="Assembling"/>
    <n v="-41"/>
    <s v="USD"/>
    <n v="2"/>
    <s v="HR"/>
    <s v="1396880"/>
    <s v="Top Parts CIP Tank (DT, DTI)"/>
    <s v="127613066"/>
    <s v="Project"/>
    <s v="PJ27613066I"/>
    <x v="3"/>
  </r>
  <r>
    <s v="50001400"/>
    <s v="Assembling"/>
    <n v="-143.5"/>
    <s v="USD"/>
    <n v="7"/>
    <s v="HR"/>
    <s v="1397230"/>
    <s v="Basic Tank Process Tank"/>
    <s v="127595967"/>
    <s v="Project"/>
    <s v="PJ27595967I"/>
    <x v="3"/>
  </r>
  <r>
    <s v="50001400"/>
    <s v="Assembling"/>
    <n v="-143.5"/>
    <s v="USD"/>
    <n v="7"/>
    <s v="HR"/>
    <s v="1397447"/>
    <s v="Top Parts for Storage General C"/>
    <s v="127647653"/>
    <s v="Project"/>
    <s v="PJ27647653I"/>
    <x v="4"/>
  </r>
  <r>
    <s v="50001400"/>
    <s v="Assembling"/>
    <n v="-102.5"/>
    <s v="USD"/>
    <n v="5"/>
    <s v="HR"/>
    <s v="1394554"/>
    <s v="Top Cone S-30 OD1350X1069x8mm"/>
    <s v=""/>
    <s v="MSTK"/>
    <s v=""/>
    <x v="1"/>
  </r>
  <r>
    <s v="50001400"/>
    <s v="Assembling"/>
    <n v="-205"/>
    <s v="USD"/>
    <n v="10"/>
    <s v="HR"/>
    <s v="1394559"/>
    <s v="Condenser Tube OD310xID304x3mm"/>
    <s v=""/>
    <s v="MSTK"/>
    <s v=""/>
    <x v="0"/>
  </r>
  <r>
    <s v="50001400"/>
    <s v="Assembling"/>
    <n v="-41"/>
    <s v="USD"/>
    <n v="2"/>
    <s v="HR"/>
    <s v="1394641"/>
    <s v="Shell OD600x785x2mm 1.4404"/>
    <s v=""/>
    <s v="MSTK"/>
    <s v=""/>
    <x v="1"/>
  </r>
  <r>
    <s v="50001400"/>
    <s v="Assembling"/>
    <n v="-225.5"/>
    <s v="USD"/>
    <n v="11"/>
    <s v="HR"/>
    <s v="1394641"/>
    <s v="Shell OD600x785x2mm 1.4404"/>
    <s v=""/>
    <s v="MSTK"/>
    <s v=""/>
    <x v="1"/>
  </r>
  <r>
    <s v="50001400"/>
    <s v="Assembling"/>
    <n v="-153.75"/>
    <s v="USD"/>
    <n v="7.5"/>
    <s v="HR"/>
    <s v="1394825"/>
    <s v="Extension Cone S-30 OD456x270x8mm"/>
    <s v=""/>
    <s v="MSTK"/>
    <s v=""/>
    <x v="5"/>
  </r>
  <r>
    <s v="50001400"/>
    <s v="Assembling"/>
    <n v="-328"/>
    <s v="USD"/>
    <n v="16"/>
    <s v="HR"/>
    <s v="1394997"/>
    <s v="Shell Inner ID1000x750xT2.5"/>
    <s v=""/>
    <s v="MSTK"/>
    <s v=""/>
    <x v="1"/>
  </r>
  <r>
    <s v="50001400"/>
    <s v="Assembling"/>
    <n v="-215.25"/>
    <s v="USD"/>
    <n v="10.5"/>
    <s v="HR"/>
    <s v="1395449"/>
    <s v="Top Cone ID2000x15degxT3"/>
    <s v=""/>
    <s v="MSTK"/>
    <s v=""/>
    <x v="1"/>
  </r>
  <r>
    <s v="50001400"/>
    <s v="Assembling"/>
    <n v="-789.25"/>
    <s v="USD"/>
    <n v="38.5"/>
    <s v="HR"/>
    <s v="1395478"/>
    <s v="Outer Shell OD2151x2013xT2"/>
    <s v=""/>
    <s v="MSTK"/>
    <s v=""/>
    <x v="0"/>
  </r>
  <r>
    <s v="50001400"/>
    <s v="Assembling"/>
    <n v="-123"/>
    <s v="USD"/>
    <n v="6"/>
    <s v="HR"/>
    <s v="1395481"/>
    <s v="Outer Bottom OD2187x15DegxT2.5"/>
    <s v=""/>
    <s v="MSTK"/>
    <s v=""/>
    <x v="0"/>
  </r>
  <r>
    <s v="50001400"/>
    <s v="Assembling"/>
    <n v="-358.75"/>
    <s v="USD"/>
    <n v="17.5"/>
    <s v="HR"/>
    <s v="1395879"/>
    <s v="Bottom Conical ID2150x15DegxT3"/>
    <s v=""/>
    <s v="MSTK"/>
    <s v=""/>
    <x v="1"/>
  </r>
  <r>
    <s v="50001400"/>
    <s v="Assembling"/>
    <n v="-574"/>
    <s v="USD"/>
    <n v="28"/>
    <s v="HR"/>
    <s v="1395879"/>
    <s v="Bottom Conical ID2150x15DegxT3"/>
    <s v=""/>
    <s v="MSTK"/>
    <s v=""/>
    <x v="1"/>
  </r>
  <r>
    <s v="50001400"/>
    <s v="Assembling"/>
    <n v="-51.25"/>
    <s v="USD"/>
    <n v="2.5"/>
    <s v="HR"/>
    <s v="1396114"/>
    <s v="Shell inner OD406X241xT3"/>
    <s v=""/>
    <s v="MSTK"/>
    <s v=""/>
    <x v="1"/>
  </r>
  <r>
    <s v="50001400"/>
    <s v="Assembling"/>
    <n v="-41"/>
    <s v="USD"/>
    <n v="2"/>
    <s v="HR"/>
    <s v="1396552"/>
    <s v="Railing Lower Plate ID2878.5x310"/>
    <s v=""/>
    <s v="MSTK"/>
    <s v=""/>
    <x v="1"/>
  </r>
  <r>
    <s v="50001400"/>
    <s v="Assembling"/>
    <n v="-92.25"/>
    <s v="USD"/>
    <n v="4.5"/>
    <s v="HR"/>
    <s v="1396649"/>
    <s v="Outer Collar OD1000x150x6mm"/>
    <s v=""/>
    <s v="MSTK"/>
    <s v=""/>
    <x v="1"/>
  </r>
  <r>
    <s v="50001400"/>
    <s v="Assembling"/>
    <n v="-112.75"/>
    <s v="USD"/>
    <n v="5.5"/>
    <s v="HR"/>
    <s v="1396660"/>
    <s v="Outer Shell OD1000x1350x6mm"/>
    <s v=""/>
    <s v="MSTK"/>
    <s v=""/>
    <x v="1"/>
  </r>
  <r>
    <s v="50001400"/>
    <s v="Assembling"/>
    <n v="-266.5"/>
    <s v="USD"/>
    <n v="13"/>
    <s v="HR"/>
    <s v="1396660"/>
    <s v="Outer Shell OD1000x1350x6mm"/>
    <s v=""/>
    <s v="MSTK"/>
    <s v=""/>
    <x v="1"/>
  </r>
  <r>
    <s v="50001400"/>
    <s v="Assembling"/>
    <n v="-61.5"/>
    <s v="USD"/>
    <n v="3"/>
    <s v="HR"/>
    <s v="1396728"/>
    <s v="Top Cone ID2000x15DegxT3"/>
    <s v=""/>
    <s v="MSTK"/>
    <s v=""/>
    <x v="0"/>
  </r>
  <r>
    <s v="50001400"/>
    <s v="Assembling"/>
    <n v="-20.5"/>
    <s v="USD"/>
    <n v="1"/>
    <s v="HR"/>
    <s v="1396728"/>
    <s v="Top Cone ID2000x15DegxT3"/>
    <s v=""/>
    <s v="MSTK"/>
    <s v=""/>
    <x v="0"/>
  </r>
  <r>
    <s v="50001400"/>
    <s v="Assembling"/>
    <n v="-82"/>
    <s v="USD"/>
    <n v="4"/>
    <s v="HR"/>
    <s v="1396729"/>
    <s v="Bottom Cone ID2000x15DegxT3"/>
    <s v=""/>
    <s v="MSTK"/>
    <s v=""/>
    <x v="0"/>
  </r>
  <r>
    <s v="50001400"/>
    <s v="Assembling"/>
    <n v="-41"/>
    <s v="USD"/>
    <n v="2"/>
    <s v="HR"/>
    <s v="1396731"/>
    <s v="Shell Inner ID2000x1500xT2.5"/>
    <s v=""/>
    <s v="MSTK"/>
    <s v=""/>
    <x v="0"/>
  </r>
  <r>
    <s v="50001400"/>
    <s v="Assembling"/>
    <n v="-51.25"/>
    <s v="USD"/>
    <n v="2.5"/>
    <s v="HR"/>
    <s v="1396976"/>
    <s v="Bottom Cone ID1000x15degxT3"/>
    <s v=""/>
    <s v="MSTK"/>
    <s v=""/>
    <x v="1"/>
  </r>
  <r>
    <s v="50001400"/>
    <s v="Assembling"/>
    <n v="-123"/>
    <s v="USD"/>
    <n v="6"/>
    <s v="HR"/>
    <s v="1397025"/>
    <s v="Flat Head ID600xT2.5"/>
    <s v=""/>
    <s v="MSTK"/>
    <s v=""/>
    <x v="1"/>
  </r>
  <r>
    <s v="50001400"/>
    <s v="Assembling"/>
    <n v="-30.75"/>
    <s v="USD"/>
    <n v="1.5"/>
    <s v="HR"/>
    <s v="1397028"/>
    <s v="Top Cover ID600x28xT3"/>
    <s v=""/>
    <s v="MSTK"/>
    <s v=""/>
    <x v="1"/>
  </r>
  <r>
    <s v="50001400"/>
    <s v="Assembling"/>
    <n v="-71.75"/>
    <s v="USD"/>
    <n v="3.5"/>
    <s v="HR"/>
    <s v="1397496"/>
    <s v="Top Conical ID2150x15DegxT3"/>
    <s v=""/>
    <s v="MSTK"/>
    <s v=""/>
    <x v="1"/>
  </r>
  <r>
    <s v="50001400"/>
    <s v="Assembling"/>
    <n v="-61.5"/>
    <s v="USD"/>
    <n v="3"/>
    <s v="HR"/>
    <s v="1397499"/>
    <s v="Top Conical ID2150x15DegxT3"/>
    <s v=""/>
    <s v="MSTK"/>
    <s v=""/>
    <x v="1"/>
  </r>
  <r>
    <s v="50001400"/>
    <s v="Assembling"/>
    <n v="-30.75"/>
    <s v="USD"/>
    <n v="1.5"/>
    <s v="HR"/>
    <s v="1396454"/>
    <s v="Process Tank"/>
    <s v="127407951"/>
    <s v="Project"/>
    <s v="PJ27407951I"/>
    <x v="3"/>
  </r>
  <r>
    <s v="50001400"/>
    <s v="Assembling"/>
    <n v="-102.5"/>
    <s v="USD"/>
    <n v="5"/>
    <s v="HR"/>
    <s v="1392940"/>
    <s v="Dimple Jacket Bottom Cone OD787x44xT1.5"/>
    <s v=""/>
    <s v="MSTK"/>
    <s v=""/>
    <x v="1"/>
  </r>
  <r>
    <s v="50001400"/>
    <s v="Assembling"/>
    <n v="-112.75"/>
    <s v="USD"/>
    <n v="5.5"/>
    <s v="HR"/>
    <s v="1394691"/>
    <s v="BTD - 200"/>
    <s v=""/>
    <s v="MSTK"/>
    <s v=""/>
    <x v="0"/>
  </r>
  <r>
    <s v="50001400"/>
    <s v="Assembling"/>
    <n v="-51.25"/>
    <s v="USD"/>
    <n v="2.5"/>
    <s v="HR"/>
    <s v="1394860"/>
    <s v="Bot. Assy. TA3.5T ALT Legs PCD1300 N2 51"/>
    <s v=""/>
    <s v="MSTK"/>
    <s v=""/>
    <x v="0"/>
  </r>
  <r>
    <s v="50001400"/>
    <s v="Assembling"/>
    <n v="-102.5"/>
    <s v="USD"/>
    <n v="5"/>
    <s v="HR"/>
    <s v="1394914"/>
    <s v="Top Parts Process Tank"/>
    <s v="127595981"/>
    <s v="Project"/>
    <s v="PJ27595981I"/>
    <x v="3"/>
  </r>
  <r>
    <s v="50001400"/>
    <s v="Assembling"/>
    <n v="-102.5"/>
    <s v="USD"/>
    <n v="5"/>
    <s v="HR"/>
    <s v="1394915"/>
    <s v="Bottom Parts Process Tank"/>
    <s v="127595981"/>
    <s v="Project"/>
    <s v="PJ27595981I"/>
    <x v="3"/>
  </r>
  <r>
    <s v="50001400"/>
    <s v="Assembling"/>
    <n v="-133.25"/>
    <s v="USD"/>
    <n v="6.5"/>
    <s v="HR"/>
    <s v="1394916"/>
    <s v="Top Parts Process Tank"/>
    <s v="127595993"/>
    <s v="Project"/>
    <s v="PJ27595993I"/>
    <x v="3"/>
  </r>
  <r>
    <s v="50001400"/>
    <s v="Assembling"/>
    <n v="-215.25"/>
    <s v="USD"/>
    <n v="10.5"/>
    <s v="HR"/>
    <s v="1394917"/>
    <s v="Bottom Parts Process Tank"/>
    <s v="127595993"/>
    <s v="Project"/>
    <s v="PJ27595993I"/>
    <x v="3"/>
  </r>
  <r>
    <s v="50001400"/>
    <s v="Assembling"/>
    <n v="-246"/>
    <s v="USD"/>
    <n v="12"/>
    <s v="HR"/>
    <s v="1394919"/>
    <s v="Bottom Parts Process Tank"/>
    <s v="127596009"/>
    <s v="Project"/>
    <s v="PJ27596009I"/>
    <x v="3"/>
  </r>
  <r>
    <s v="50001400"/>
    <s v="Assembling"/>
    <n v="-41"/>
    <s v="USD"/>
    <n v="2"/>
    <s v="HR"/>
    <s v="1395009"/>
    <s v="Pipe Adapter ISO D2-1/2&quot; Sch80Sx300"/>
    <s v=""/>
    <s v="MSTK"/>
    <s v=""/>
    <x v="8"/>
  </r>
  <r>
    <s v="50001400"/>
    <s v="Assembling"/>
    <n v="-492"/>
    <s v="USD"/>
    <n v="24"/>
    <s v="HR"/>
    <s v="1394940"/>
    <s v="Process Tank"/>
    <s v="127595981"/>
    <s v="Project"/>
    <s v="PJ27595981I"/>
    <x v="3"/>
  </r>
  <r>
    <s v="50001400"/>
    <s v="Assembling"/>
    <n v="-71.75"/>
    <s v="USD"/>
    <n v="3.5"/>
    <s v="HR"/>
    <s v="1395002"/>
    <s v="Adapter Cone ID100x74xT4"/>
    <s v=""/>
    <s v="MSTK"/>
    <s v=""/>
    <x v="1"/>
  </r>
  <r>
    <s v="50001400"/>
    <s v="Assembling"/>
    <n v="-184.5"/>
    <s v="USD"/>
    <n v="9"/>
    <s v="HR"/>
    <s v="1394941"/>
    <s v="Process Tank"/>
    <s v="127595993"/>
    <s v="Project"/>
    <s v="PJ27595993I"/>
    <x v="3"/>
  </r>
  <r>
    <s v="50001400"/>
    <s v="Assembling"/>
    <n v="-123"/>
    <s v="USD"/>
    <n v="6"/>
    <s v="HR"/>
    <s v="1394941"/>
    <s v="Process Tank"/>
    <s v="127595993"/>
    <s v="Project"/>
    <s v="PJ27595993I"/>
    <x v="3"/>
  </r>
  <r>
    <s v="50001400"/>
    <s v="Assembling"/>
    <n v="-266.5"/>
    <s v="USD"/>
    <n v="13"/>
    <s v="HR"/>
    <s v="1394942"/>
    <s v="Process Tank"/>
    <s v="127596009"/>
    <s v="Project"/>
    <s v="PJ27596009I"/>
    <x v="3"/>
  </r>
  <r>
    <s v="50001400"/>
    <s v="Assembling"/>
    <n v="-133.25"/>
    <s v="USD"/>
    <n v="6.5"/>
    <s v="HR"/>
    <s v="1394942"/>
    <s v="Process Tank"/>
    <s v="127596009"/>
    <s v="Project"/>
    <s v="PJ27596009I"/>
    <x v="3"/>
  </r>
  <r>
    <s v="50001400"/>
    <s v="Assembling"/>
    <n v="-194.75"/>
    <s v="USD"/>
    <n v="9.5"/>
    <s v="HR"/>
    <s v="1395080"/>
    <s v="Top Parts Process Tank"/>
    <s v="127596017"/>
    <s v="Project"/>
    <s v="PJ27596017I"/>
    <x v="3"/>
  </r>
  <r>
    <s v="50001400"/>
    <s v="Assembling"/>
    <n v="-123"/>
    <s v="USD"/>
    <n v="6"/>
    <s v="HR"/>
    <s v="1395080"/>
    <s v="Top Parts Process Tank"/>
    <s v="127596017"/>
    <s v="Project"/>
    <s v="PJ27596017I"/>
    <x v="3"/>
  </r>
  <r>
    <s v="50001400"/>
    <s v="Assembling"/>
    <n v="-215.25"/>
    <s v="USD"/>
    <n v="10.5"/>
    <s v="HR"/>
    <s v="1395081"/>
    <s v="Bottom Parts Process Tank"/>
    <s v="127596017"/>
    <s v="Project"/>
    <s v="PJ27596017I"/>
    <x v="3"/>
  </r>
  <r>
    <s v="50001400"/>
    <s v="Assembling"/>
    <n v="-133.25"/>
    <s v="USD"/>
    <n v="6.5"/>
    <s v="HR"/>
    <s v="1395082"/>
    <s v="Top Parts Process Tank"/>
    <s v="127596035"/>
    <s v="Project"/>
    <s v="PJ27596035I"/>
    <x v="3"/>
  </r>
  <r>
    <s v="50001400"/>
    <s v="Assembling"/>
    <n v="-61.5"/>
    <s v="USD"/>
    <n v="3"/>
    <s v="HR"/>
    <s v="1395082"/>
    <s v="Top Parts Process Tank"/>
    <s v="127596035"/>
    <s v="Project"/>
    <s v="PJ27596035I"/>
    <x v="3"/>
  </r>
  <r>
    <s v="50001400"/>
    <s v="Assembling"/>
    <n v="-287"/>
    <s v="USD"/>
    <n v="14"/>
    <s v="HR"/>
    <s v="1395083"/>
    <s v="Bottom Parts Process Tank"/>
    <s v="127596035"/>
    <s v="Project"/>
    <s v="PJ27596035I"/>
    <x v="3"/>
  </r>
  <r>
    <s v="50001400"/>
    <s v="Assembling"/>
    <n v="-205"/>
    <s v="USD"/>
    <n v="10"/>
    <s v="HR"/>
    <s v="1395721"/>
    <s v="Basic Tank Process Tank"/>
    <s v="127595904"/>
    <s v="Project"/>
    <s v="PJ27595904I"/>
    <x v="3"/>
  </r>
  <r>
    <s v="50001400"/>
    <s v="Assembling"/>
    <n v="-51.25"/>
    <s v="USD"/>
    <n v="2.5"/>
    <s v="HR"/>
    <s v="1395721"/>
    <s v="Basic Tank Process Tank"/>
    <s v="127595904"/>
    <s v="Project"/>
    <s v="PJ27595904I"/>
    <x v="3"/>
  </r>
  <r>
    <s v="50001400"/>
    <s v="Assembling"/>
    <n v="-205"/>
    <s v="USD"/>
    <n v="10"/>
    <s v="HR"/>
    <s v="1395794"/>
    <s v="Bottom Parts for Premix 1 SC E"/>
    <s v="127647653"/>
    <s v="Project"/>
    <s v="PJ27647653I"/>
    <x v="4"/>
  </r>
  <r>
    <s v="50001400"/>
    <s v="Assembling"/>
    <n v="-112.75"/>
    <s v="USD"/>
    <n v="5.5"/>
    <s v="HR"/>
    <s v="1396453"/>
    <s v="Process Tank"/>
    <s v="127407932"/>
    <s v="Project"/>
    <s v="PJ27407932I"/>
    <x v="3"/>
  </r>
  <r>
    <s v="50001400"/>
    <s v="Assembling"/>
    <n v="-71.75"/>
    <s v="USD"/>
    <n v="3.5"/>
    <s v="HR"/>
    <s v="1396453"/>
    <s v="Process Tank"/>
    <s v="127407932"/>
    <s v="Project"/>
    <s v="PJ27407932I"/>
    <x v="3"/>
  </r>
  <r>
    <s v="50001400"/>
    <s v="Assembling"/>
    <n v="-164"/>
    <s v="USD"/>
    <n v="8"/>
    <s v="HR"/>
    <s v="1396819"/>
    <s v="Basic Vessel Unit TA7T EN 1.4404 ALT"/>
    <s v=""/>
    <s v="MSTK"/>
    <s v=""/>
    <x v="9"/>
  </r>
  <r>
    <s v="50001400"/>
    <s v="Assembling"/>
    <n v="-389.5"/>
    <s v="USD"/>
    <n v="19"/>
    <s v="HR"/>
    <s v="1396819"/>
    <s v="Basic Vessel Unit TA7T EN 1.4404 ALT"/>
    <s v=""/>
    <s v="MSTK"/>
    <s v=""/>
    <x v="9"/>
  </r>
  <r>
    <s v="50001400"/>
    <s v="Assembling"/>
    <n v="-143.5"/>
    <s v="USD"/>
    <n v="7"/>
    <s v="HR"/>
    <s v="1396979"/>
    <s v="Basic Tank Process Tank"/>
    <s v="127595879"/>
    <s v="Project"/>
    <s v="PJ27595879I"/>
    <x v="3"/>
  </r>
  <r>
    <s v="50001400"/>
    <s v="Assembling"/>
    <n v="-51.25"/>
    <s v="USD"/>
    <n v="2.5"/>
    <s v="HR"/>
    <s v="1396979"/>
    <s v="Basic Tank Process Tank"/>
    <s v="127595879"/>
    <s v="Project"/>
    <s v="PJ27595879I"/>
    <x v="3"/>
  </r>
  <r>
    <s v="50001400"/>
    <s v="Assembling"/>
    <n v="-143.5"/>
    <s v="USD"/>
    <n v="7"/>
    <s v="HR"/>
    <s v="1396454"/>
    <s v="Process Tank"/>
    <s v="127407951"/>
    <s v="Project"/>
    <s v="PJ27407951I"/>
    <x v="3"/>
  </r>
  <r>
    <s v="50001400"/>
    <s v="Assembling"/>
    <n v="-164"/>
    <s v="USD"/>
    <n v="8"/>
    <s v="HR"/>
    <s v="1396454"/>
    <s v="Process Tank"/>
    <s v="127407951"/>
    <s v="Project"/>
    <s v="PJ27407951I"/>
    <x v="3"/>
  </r>
  <r>
    <s v="50001400"/>
    <s v="Assembling"/>
    <n v="-1373.5"/>
    <s v="USD"/>
    <n v="67"/>
    <s v="HR"/>
    <s v="1396454"/>
    <s v="Process Tank"/>
    <s v="127407951"/>
    <s v="Project"/>
    <s v="PJ27407951I"/>
    <x v="3"/>
  </r>
  <r>
    <s v="50001400"/>
    <s v="Assembling"/>
    <n v="-871.25"/>
    <s v="USD"/>
    <n v="42.5"/>
    <s v="HR"/>
    <s v="1396454"/>
    <s v="Process Tank"/>
    <s v="127407951"/>
    <s v="Project"/>
    <s v="PJ27407951I"/>
    <x v="3"/>
  </r>
  <r>
    <s v="50001400"/>
    <s v="Assembling"/>
    <n v="-123"/>
    <s v="USD"/>
    <n v="6"/>
    <s v="HR"/>
    <s v="1390967"/>
    <s v="Adapter Support OD250x159xT8"/>
    <s v=""/>
    <s v="MSTK"/>
    <s v=""/>
    <x v="1"/>
  </r>
  <r>
    <s v="50001400"/>
    <s v="Assembling"/>
    <n v="-205"/>
    <s v="USD"/>
    <n v="10"/>
    <s v="HR"/>
    <s v="1393878"/>
    <s v="Manway HLSD-4 Lid SGFL 80 DN500"/>
    <s v=""/>
    <s v="MSTK"/>
    <s v=""/>
    <x v="2"/>
  </r>
  <r>
    <s v="50001400"/>
    <s v="Assembling"/>
    <n v="-102.5"/>
    <s v="USD"/>
    <n v="5"/>
    <s v="HR"/>
    <s v="1393878"/>
    <s v="Manway HLSD-4 Lid SGFL 80 DN500"/>
    <s v=""/>
    <s v="MSTK"/>
    <s v=""/>
    <x v="2"/>
  </r>
  <r>
    <s v="50001400"/>
    <s v="Assembling"/>
    <n v="-164"/>
    <s v="USD"/>
    <n v="8"/>
    <s v="HR"/>
    <s v="1394083"/>
    <s v="Bottom Unit D168x322"/>
    <s v=""/>
    <s v="MSTK"/>
    <s v=""/>
    <x v="10"/>
  </r>
  <r>
    <s v="50001400"/>
    <s v="Assembling"/>
    <n v="-430.5"/>
    <s v="USD"/>
    <n v="21"/>
    <s v="HR"/>
    <s v="1394083"/>
    <s v="Bottom Unit D168x322"/>
    <s v=""/>
    <s v="MSTK"/>
    <s v=""/>
    <x v="10"/>
  </r>
  <r>
    <s v="50001400"/>
    <s v="Assembling"/>
    <n v="-123"/>
    <s v="USD"/>
    <n v="6"/>
    <s v="HR"/>
    <s v="1395407"/>
    <s v="Lower Ring Hsld 4 SGFL200 DN500"/>
    <s v=""/>
    <s v="MSTK"/>
    <s v=""/>
    <x v="2"/>
  </r>
  <r>
    <s v="50001400"/>
    <s v="Assembling"/>
    <n v="-266.5"/>
    <s v="USD"/>
    <n v="13"/>
    <s v="HR"/>
    <s v="1395792"/>
    <s v="Saw disk OD.200-M18"/>
    <s v=""/>
    <s v="MSTK"/>
    <s v=""/>
    <x v="10"/>
  </r>
  <r>
    <s v="50001400"/>
    <s v="Assembling"/>
    <n v="-143.5"/>
    <s v="USD"/>
    <n v="7"/>
    <s v="HR"/>
    <s v="1395797"/>
    <s v="Stator Flange for Rotor dia.180 Gap 0.8"/>
    <s v=""/>
    <s v="MSTK"/>
    <s v=""/>
    <x v="2"/>
  </r>
  <r>
    <s v="50001400"/>
    <s v="Assembling"/>
    <n v="-143.5"/>
    <s v="USD"/>
    <n v="7"/>
    <s v="HR"/>
    <s v="1395797"/>
    <s v="Stator Flange for Rotor dia.180 Gap 0.8"/>
    <s v=""/>
    <s v="MSTK"/>
    <s v=""/>
    <x v="2"/>
  </r>
  <r>
    <s v="50001400"/>
    <s v="Assembling"/>
    <n v="-799.5"/>
    <s v="USD"/>
    <n v="39"/>
    <s v="HR"/>
    <s v="1389808"/>
    <s v="MRU-3 pump for 4 bar counter pressure"/>
    <s v=""/>
    <s v="MSTK"/>
    <s v=""/>
    <x v="0"/>
  </r>
  <r>
    <s v="50001400"/>
    <s v="Assembling"/>
    <n v="-287"/>
    <s v="USD"/>
    <n v="14"/>
    <s v="HR"/>
    <s v="1390144"/>
    <s v="Washing Device DC DD 750"/>
    <s v=""/>
    <s v="MSTK"/>
    <s v=""/>
    <x v="0"/>
  </r>
  <r>
    <s v="50001400"/>
    <s v="Assembling"/>
    <n v="-123"/>
    <s v="USD"/>
    <n v="6"/>
    <s v="HR"/>
    <s v="1393616"/>
    <s v="Pressure Sensor Assembly ID300x140xT2"/>
    <s v=""/>
    <s v="MSTK"/>
    <s v=""/>
    <x v="0"/>
  </r>
  <r>
    <s v="50001400"/>
    <s v="Assembling"/>
    <n v="-246"/>
    <s v="USD"/>
    <n v="12"/>
    <s v="HR"/>
    <s v="1393616"/>
    <s v="Pressure Sensor Assembly ID300x140xT2"/>
    <s v=""/>
    <s v="MSTK"/>
    <s v=""/>
    <x v="0"/>
  </r>
  <r>
    <s v="50001400"/>
    <s v="Assembling"/>
    <n v="-266.5"/>
    <s v="USD"/>
    <n v="13"/>
    <s v="HR"/>
    <s v="1393617"/>
    <s v="Filter Pipe FL002"/>
    <s v=""/>
    <s v="MSTK"/>
    <s v=""/>
    <x v="0"/>
  </r>
  <r>
    <s v="50001400"/>
    <s v="Assembling"/>
    <n v="-266.5"/>
    <s v="USD"/>
    <n v="13"/>
    <s v="HR"/>
    <s v="1393617"/>
    <s v="Filter Pipe FL002"/>
    <s v=""/>
    <s v="MSTK"/>
    <s v=""/>
    <x v="0"/>
  </r>
  <r>
    <s v="50001400"/>
    <s v="Assembling"/>
    <n v="-123"/>
    <s v="USD"/>
    <n v="6"/>
    <s v="HR"/>
    <s v="1394132"/>
    <s v="Air Pipe to Rotary D114.3x500"/>
    <s v=""/>
    <s v="MSTK"/>
    <s v=""/>
    <x v="0"/>
  </r>
  <r>
    <s v="50001400"/>
    <s v="Assembling"/>
    <n v="-246"/>
    <s v="USD"/>
    <n v="12"/>
    <s v="HR"/>
    <s v="1394132"/>
    <s v="Air Pipe to Rotary D114.3x500"/>
    <s v=""/>
    <s v="MSTK"/>
    <s v=""/>
    <x v="0"/>
  </r>
  <r>
    <s v="50001400"/>
    <s v="Assembling"/>
    <n v="-143.5"/>
    <s v="USD"/>
    <n v="7"/>
    <s v="HR"/>
    <s v="1394447"/>
    <s v="Spool Vacuum Module VC-150E"/>
    <s v="127810921"/>
    <s v="Project"/>
    <s v="PJ27810921I"/>
    <x v="4"/>
  </r>
  <r>
    <s v="50001400"/>
    <s v="Assembling"/>
    <n v="-410"/>
    <s v="USD"/>
    <n v="20"/>
    <s v="HR"/>
    <s v="1395612"/>
    <s v="Spool Transfer Module General C"/>
    <s v="127647653"/>
    <s v="Project"/>
    <s v="PJ27647653I"/>
    <x v="4"/>
  </r>
  <r>
    <s v="50001400"/>
    <s v="Assembling"/>
    <n v="-143.5"/>
    <s v="USD"/>
    <n v="7"/>
    <s v="HR"/>
    <s v="1395612"/>
    <s v="Spool Transfer Module General C"/>
    <s v="127647653"/>
    <s v="Project"/>
    <s v="PJ27647653I"/>
    <x v="4"/>
  </r>
  <r>
    <s v="50001400"/>
    <s v="Assembling"/>
    <n v="-246"/>
    <s v="USD"/>
    <n v="12"/>
    <s v="HR"/>
    <s v="1392339"/>
    <s v="Spool Inline Blending unit BPC C5"/>
    <s v="127397410"/>
    <s v="Project"/>
    <s v="PJ27397410I"/>
    <x v="4"/>
  </r>
  <r>
    <s v="50001400"/>
    <s v="Assembling"/>
    <n v="-123"/>
    <s v="USD"/>
    <n v="6"/>
    <s v="HR"/>
    <s v="1392336"/>
    <s v="Rotor OD100x17.5"/>
    <s v=""/>
    <s v="MSTK"/>
    <s v=""/>
    <x v="0"/>
  </r>
  <r>
    <s v="50001400"/>
    <s v="Assembling"/>
    <n v="-20.5"/>
    <s v="USD"/>
    <n v="1"/>
    <s v="HR"/>
    <s v="1392510"/>
    <s v="Propeller Shaft OD23x88"/>
    <s v=""/>
    <s v="MSTK"/>
    <s v=""/>
    <x v="0"/>
  </r>
  <r>
    <s v="50001400"/>
    <s v="Assembling"/>
    <n v="-20.5"/>
    <s v="USD"/>
    <n v="1"/>
    <s v="HR"/>
    <s v="1392512"/>
    <s v="Rotor Cap Nut M5 D12x12"/>
    <s v=""/>
    <s v="MSTK"/>
    <s v=""/>
    <x v="0"/>
  </r>
  <r>
    <s v="50001400"/>
    <s v="Assembling"/>
    <n v="-20.5"/>
    <s v="USD"/>
    <n v="1"/>
    <s v="HR"/>
    <s v="1392513"/>
    <s v="Shell Adapter OD76.2/ID55x100"/>
    <s v=""/>
    <s v="MSTK"/>
    <s v=""/>
    <x v="0"/>
  </r>
  <r>
    <s v="50001400"/>
    <s v="Assembling"/>
    <n v="-20.5"/>
    <s v="USD"/>
    <n v="1"/>
    <s v="HR"/>
    <s v="1391000"/>
    <s v="Adapter Flange Upper OD180/ID50xT28"/>
    <s v=""/>
    <s v="MSTK"/>
    <s v=""/>
    <x v="0"/>
  </r>
  <r>
    <s v="50001400"/>
    <s v="Assembling"/>
    <n v="-20.5"/>
    <s v="USD"/>
    <n v="1"/>
    <s v="HR"/>
    <s v="1391002"/>
    <s v="Adapter Flange Lower OD310/ID160xT19"/>
    <s v=""/>
    <s v="MSTK"/>
    <s v=""/>
    <x v="0"/>
  </r>
  <r>
    <s v="50001400"/>
    <s v="Assembling"/>
    <n v="-20.5"/>
    <s v="USD"/>
    <n v="1"/>
    <s v="HR"/>
    <s v="1390979"/>
    <s v="Upper Flange OD180/ID121xT30"/>
    <s v=""/>
    <s v="MSTK"/>
    <s v=""/>
    <x v="0"/>
  </r>
  <r>
    <s v="50001400"/>
    <s v="Assembling"/>
    <n v="-20.5"/>
    <s v="USD"/>
    <n v="1"/>
    <s v="HR"/>
    <s v="1392508"/>
    <s v="Reducer Conical DN15/DN25-24"/>
    <s v=""/>
    <s v="MSTK"/>
    <s v=""/>
    <x v="0"/>
  </r>
  <r>
    <s v="50001400"/>
    <s v="Assembling"/>
    <n v="-20.5"/>
    <s v="USD"/>
    <n v="1"/>
    <s v="HR"/>
    <s v="1392507"/>
    <s v="Baffle Plate 27x22.7x18.5"/>
    <s v=""/>
    <s v="MSTK"/>
    <s v=""/>
    <x v="0"/>
  </r>
  <r>
    <s v="50001400"/>
    <s v="Assembling"/>
    <n v="-102.5"/>
    <s v="USD"/>
    <n v="5"/>
    <s v="HR"/>
    <s v="1393573"/>
    <s v="Basic Tank Process Tank"/>
    <s v="127407908"/>
    <s v="Project"/>
    <s v="PJ27407908I"/>
    <x v="3"/>
  </r>
  <r>
    <s v="50001400"/>
    <s v="Assembling"/>
    <n v="-102.5"/>
    <s v="USD"/>
    <n v="5"/>
    <s v="HR"/>
    <s v="1393573"/>
    <s v="Basic Tank Process Tank"/>
    <s v="127407908"/>
    <s v="Project"/>
    <s v="PJ27407908I"/>
    <x v="3"/>
  </r>
  <r>
    <s v="50001400"/>
    <s v="Assembling"/>
    <n v="-164"/>
    <s v="USD"/>
    <n v="8"/>
    <s v="HR"/>
    <s v="1393573"/>
    <s v="Basic Tank Process Tank"/>
    <s v="127407908"/>
    <s v="Project"/>
    <s v="PJ27407908I"/>
    <x v="3"/>
  </r>
  <r>
    <s v="50001400"/>
    <s v="Assembling"/>
    <n v="-20.5"/>
    <s v="USD"/>
    <n v="1"/>
    <s v="HR"/>
    <s v="1388730"/>
    <s v="Alsafe STD / Alsafe SV / Alsafe SH"/>
    <s v="127076810"/>
    <s v="Project"/>
    <s v="PJ27076810I"/>
    <x v="12"/>
  </r>
  <r>
    <s v="50001400"/>
    <s v="Assembling"/>
    <n v="-205"/>
    <s v="USD"/>
    <n v="10"/>
    <s v="HR"/>
    <s v="1396114"/>
    <s v="Shell inner OD406X241xT3"/>
    <s v=""/>
    <s v="MSTK"/>
    <s v=""/>
    <x v="1"/>
  </r>
  <r>
    <s v="50001400"/>
    <s v="Assembling"/>
    <n v="-205"/>
    <s v="USD"/>
    <n v="10"/>
    <s v="HR"/>
    <s v="1396114"/>
    <s v="Shell inner OD406X241xT3"/>
    <s v=""/>
    <s v="MSTK"/>
    <s v=""/>
    <x v="1"/>
  </r>
  <r>
    <s v="50001400"/>
    <s v="Assembling"/>
    <n v="-410"/>
    <s v="USD"/>
    <n v="20"/>
    <s v="HR"/>
    <s v="1396114"/>
    <s v="Shell inner OD406X241xT3"/>
    <s v=""/>
    <s v="MSTK"/>
    <s v=""/>
    <x v="1"/>
  </r>
  <r>
    <s v="50001400"/>
    <s v="Assembling"/>
    <n v="-984"/>
    <s v="USD"/>
    <n v="48"/>
    <s v="HR"/>
    <s v="1396183"/>
    <s v="Bottom Assembly Product Tank 50L"/>
    <s v=""/>
    <s v="MSTK"/>
    <s v=""/>
    <x v="9"/>
  </r>
  <r>
    <s v="50001400"/>
    <s v="Assembling"/>
    <n v="-123"/>
    <s v="USD"/>
    <n v="6"/>
    <s v="HR"/>
    <s v="1396182"/>
    <s v="Top assembly Product Tank 50L"/>
    <s v=""/>
    <s v="MSTK"/>
    <s v=""/>
    <x v="9"/>
  </r>
  <r>
    <s v="50001400"/>
    <s v="Assembling"/>
    <n v="-82"/>
    <s v="USD"/>
    <n v="4"/>
    <s v="HR"/>
    <s v="1396182"/>
    <s v="Top assembly Product Tank 50L"/>
    <s v=""/>
    <s v="MSTK"/>
    <s v=""/>
    <x v="9"/>
  </r>
  <r>
    <s v="50001400"/>
    <s v="Assembling"/>
    <n v="-82"/>
    <s v="USD"/>
    <n v="4"/>
    <s v="HR"/>
    <s v="1396182"/>
    <s v="Top assembly Product Tank 50L"/>
    <s v=""/>
    <s v="MSTK"/>
    <s v=""/>
    <x v="9"/>
  </r>
  <r>
    <s v="50001400"/>
    <s v="Assembling"/>
    <n v="-102.5"/>
    <s v="USD"/>
    <n v="5"/>
    <s v="HR"/>
    <s v="1394438"/>
    <s v="Basic Tank Process Tank"/>
    <s v="127407932"/>
    <s v="Project"/>
    <s v="PJ27407932I"/>
    <x v="3"/>
  </r>
  <r>
    <s v="50001400"/>
    <s v="Assembling"/>
    <n v="-164"/>
    <s v="USD"/>
    <n v="8"/>
    <s v="HR"/>
    <s v="1394438"/>
    <s v="Basic Tank Process Tank"/>
    <s v="127407932"/>
    <s v="Project"/>
    <s v="PJ27407932I"/>
    <x v="3"/>
  </r>
  <r>
    <s v="50001400"/>
    <s v="Assembling"/>
    <n v="-246"/>
    <s v="USD"/>
    <n v="12"/>
    <s v="HR"/>
    <s v="1394438"/>
    <s v="Basic Tank Process Tank"/>
    <s v="127407932"/>
    <s v="Project"/>
    <s v="PJ27407932I"/>
    <x v="3"/>
  </r>
  <r>
    <s v="50001400"/>
    <s v="Assembling"/>
    <n v="-20.5"/>
    <s v="USD"/>
    <n v="1"/>
    <s v="HR"/>
    <s v="1394920"/>
    <s v="Reinforcement Ring OD2297x200xT6"/>
    <s v=""/>
    <s v="MSTK"/>
    <s v=""/>
    <x v="1"/>
  </r>
  <r>
    <s v="50001400"/>
    <s v="Assembling"/>
    <n v="-61.5"/>
    <s v="USD"/>
    <n v="3"/>
    <s v="HR"/>
    <s v="1394920"/>
    <s v="Reinforcement Ring OD2297x200xT6"/>
    <s v=""/>
    <s v="MSTK"/>
    <s v=""/>
    <x v="1"/>
  </r>
  <r>
    <s v="50001400"/>
    <s v="Assembling"/>
    <n v="-123"/>
    <s v="USD"/>
    <n v="6"/>
    <s v="HR"/>
    <s v="1394920"/>
    <s v="Reinforcement Ring OD2297x200xT6"/>
    <s v=""/>
    <s v="MSTK"/>
    <s v=""/>
    <x v="1"/>
  </r>
  <r>
    <s v="50001400"/>
    <s v="Assembling"/>
    <n v="-112.75"/>
    <s v="USD"/>
    <n v="5.5"/>
    <s v="HR"/>
    <s v="1394920"/>
    <s v="Reinforcement Ring OD2297x200xT6"/>
    <s v=""/>
    <s v="MSTK"/>
    <s v=""/>
    <x v="1"/>
  </r>
  <r>
    <s v="50001400"/>
    <s v="Assembling"/>
    <n v="-123"/>
    <s v="USD"/>
    <n v="6"/>
    <s v="HR"/>
    <s v="1397706"/>
    <s v="Lower Part OD650x501xT2"/>
    <s v=""/>
    <s v="MSTK"/>
    <s v=""/>
    <x v="0"/>
  </r>
  <r>
    <s v="50001400"/>
    <s v="Assembling"/>
    <n v="-82"/>
    <s v="USD"/>
    <n v="4"/>
    <s v="HR"/>
    <s v="1397706"/>
    <s v="Lower Part OD650x501xT2"/>
    <s v=""/>
    <s v="MSTK"/>
    <s v=""/>
    <x v="0"/>
  </r>
  <r>
    <s v="50001400"/>
    <s v="Assembling"/>
    <n v="-174.25"/>
    <s v="USD"/>
    <n v="8.5"/>
    <s v="HR"/>
    <s v="1396453"/>
    <s v="Process Tank"/>
    <s v="127407932"/>
    <s v="Project"/>
    <s v="PJ27407932I"/>
    <x v="3"/>
  </r>
  <r>
    <s v="50001400"/>
    <s v="Assembling"/>
    <n v="-164"/>
    <s v="USD"/>
    <n v="8"/>
    <s v="HR"/>
    <s v="1396453"/>
    <s v="Process Tank"/>
    <s v="127407932"/>
    <s v="Project"/>
    <s v="PJ27407932I"/>
    <x v="3"/>
  </r>
  <r>
    <s v="50001400"/>
    <s v="Assembling"/>
    <n v="-205"/>
    <s v="USD"/>
    <n v="10"/>
    <s v="HR"/>
    <s v="1396455"/>
    <s v="Venting Hoppers 9032A/B"/>
    <s v=""/>
    <s v="MSTK"/>
    <s v=""/>
    <x v="5"/>
  </r>
  <r>
    <s v="50001400"/>
    <s v="Assembling"/>
    <n v="-51.25"/>
    <s v="USD"/>
    <n v="2.5"/>
    <s v="HR"/>
    <s v="1396455"/>
    <s v="Venting Hoppers 9032A/B"/>
    <s v=""/>
    <s v="MSTK"/>
    <s v=""/>
    <x v="5"/>
  </r>
  <r>
    <s v="50001400"/>
    <s v="Assembling"/>
    <n v="-20.5"/>
    <s v="USD"/>
    <n v="1"/>
    <s v="HR"/>
    <s v="1396860"/>
    <s v="Bottom Closure OD50x3mm"/>
    <s v=""/>
    <s v="MSTK"/>
    <s v=""/>
    <x v="8"/>
  </r>
  <r>
    <s v="50001400"/>
    <s v="Assembling"/>
    <n v="-205"/>
    <s v="USD"/>
    <n v="10"/>
    <s v="HR"/>
    <s v="1394679"/>
    <s v="Top Assembly TA3.5T ALT"/>
    <s v=""/>
    <s v="MSTK"/>
    <s v=""/>
    <x v="0"/>
  </r>
  <r>
    <s v="50001400"/>
    <s v="Assembling"/>
    <n v="-41"/>
    <s v="USD"/>
    <n v="2"/>
    <s v="HR"/>
    <s v="1380323"/>
    <s v="Storage Vessel SC E"/>
    <s v="126986595"/>
    <s v="Project"/>
    <s v="PJ26986595I"/>
    <x v="4"/>
  </r>
  <r>
    <s v="50001400"/>
    <s v="Assembling"/>
    <n v="-205"/>
    <s v="USD"/>
    <n v="10"/>
    <s v="HR"/>
    <s v="1380323"/>
    <s v="Storage Vessel SC E"/>
    <s v="126986595"/>
    <s v="Project"/>
    <s v="PJ26986595I"/>
    <x v="4"/>
  </r>
  <r>
    <s v="50001400"/>
    <s v="Assembling"/>
    <n v="-20.5"/>
    <s v="USD"/>
    <n v="1"/>
    <s v="HR"/>
    <s v="1380323"/>
    <s v="Storage Vessel SC E"/>
    <s v="126986595"/>
    <s v="Project"/>
    <s v="PJ26986595I"/>
    <x v="4"/>
  </r>
  <r>
    <s v="50001400"/>
    <s v="Assembling"/>
    <n v="-123"/>
    <s v="USD"/>
    <n v="6"/>
    <s v="HR"/>
    <s v="1380323"/>
    <s v="Storage Vessel SC E"/>
    <s v="126986595"/>
    <s v="Project"/>
    <s v="PJ26986595I"/>
    <x v="4"/>
  </r>
  <r>
    <s v="50001400"/>
    <s v="Assembling"/>
    <n v="-328"/>
    <s v="USD"/>
    <n v="16"/>
    <s v="HR"/>
    <s v="1380323"/>
    <s v="Storage Vessel SC E"/>
    <s v="126986595"/>
    <s v="Project"/>
    <s v="PJ26986595I"/>
    <x v="4"/>
  </r>
  <r>
    <s v="50001400"/>
    <s v="Assembling"/>
    <n v="-164"/>
    <s v="USD"/>
    <n v="8"/>
    <s v="HR"/>
    <s v="1390147"/>
    <s v="Inner Shell Assy MRU Vessel"/>
    <s v=""/>
    <s v="MSTK"/>
    <s v=""/>
    <x v="0"/>
  </r>
  <r>
    <s v="50001400"/>
    <s v="Assembling"/>
    <n v="-82"/>
    <s v="USD"/>
    <n v="4"/>
    <s v="HR"/>
    <s v="1390147"/>
    <s v="Inner Shell Assy MRU Vessel"/>
    <s v=""/>
    <s v="MSTK"/>
    <s v=""/>
    <x v="0"/>
  </r>
  <r>
    <s v="50001400"/>
    <s v="Assembling"/>
    <n v="-20.5"/>
    <s v="USD"/>
    <n v="1"/>
    <s v="HR"/>
    <s v="1396190"/>
    <s v="Storage Vessel HC E"/>
    <s v="126986595"/>
    <s v="Project"/>
    <s v="PJ26986595I"/>
    <x v="4"/>
  </r>
  <r>
    <s v="50001400"/>
    <s v="Assembling"/>
    <n v="-225.5"/>
    <s v="USD"/>
    <n v="11"/>
    <s v="HR"/>
    <s v="1396190"/>
    <s v="Storage Vessel HC E"/>
    <s v="126986595"/>
    <s v="Project"/>
    <s v="PJ26986595I"/>
    <x v="4"/>
  </r>
  <r>
    <s v="50001400"/>
    <s v="Assembling"/>
    <n v="-205"/>
    <s v="USD"/>
    <n v="10"/>
    <s v="HR"/>
    <s v="1396190"/>
    <s v="Storage Vessel HC E"/>
    <s v="126986595"/>
    <s v="Project"/>
    <s v="PJ26986595I"/>
    <x v="4"/>
  </r>
  <r>
    <s v="50001400"/>
    <s v="Assembling"/>
    <n v="-82"/>
    <s v="USD"/>
    <n v="4"/>
    <s v="HR"/>
    <s v="1396190"/>
    <s v="Storage Vessel HC E"/>
    <s v="126986595"/>
    <s v="Project"/>
    <s v="PJ26986595I"/>
    <x v="4"/>
  </r>
  <r>
    <s v="50001400"/>
    <s v="Assembling"/>
    <n v="-41"/>
    <s v="USD"/>
    <n v="2"/>
    <s v="HR"/>
    <s v="1396190"/>
    <s v="Storage Vessel HC E"/>
    <s v="126986595"/>
    <s v="Project"/>
    <s v="PJ26986595I"/>
    <x v="4"/>
  </r>
  <r>
    <s v="50001400"/>
    <s v="Assembling"/>
    <n v="-164"/>
    <s v="USD"/>
    <n v="8"/>
    <s v="HR"/>
    <s v="1396190"/>
    <s v="Storage Vessel HC E"/>
    <s v="126986595"/>
    <s v="Project"/>
    <s v="PJ26986595I"/>
    <x v="4"/>
  </r>
  <r>
    <s v="50001400"/>
    <s v="Assembling"/>
    <n v="-41"/>
    <s v="USD"/>
    <n v="2"/>
    <s v="HR"/>
    <s v="1396190"/>
    <s v="Storage Vessel HC E"/>
    <s v="126986595"/>
    <s v="Project"/>
    <s v="PJ26986595I"/>
    <x v="4"/>
  </r>
  <r>
    <s v="50001400"/>
    <s v="Assembling"/>
    <n v="-123"/>
    <s v="USD"/>
    <n v="6"/>
    <s v="HR"/>
    <s v="1396190"/>
    <s v="Storage Vessel HC E"/>
    <s v="126986595"/>
    <s v="Project"/>
    <s v="PJ26986595I"/>
    <x v="4"/>
  </r>
  <r>
    <s v="50001400"/>
    <s v="Assembling"/>
    <n v="-123"/>
    <s v="USD"/>
    <n v="6"/>
    <s v="HR"/>
    <s v="1396190"/>
    <s v="Storage Vessel HC E"/>
    <s v="126986595"/>
    <s v="Project"/>
    <s v="PJ26986595I"/>
    <x v="4"/>
  </r>
  <r>
    <s v="50001400"/>
    <s v="Assembling"/>
    <n v="-102.5"/>
    <s v="USD"/>
    <n v="5"/>
    <s v="HR"/>
    <s v="1396190"/>
    <s v="Storage Vessel HC E"/>
    <s v="126986595"/>
    <s v="Project"/>
    <s v="PJ26986595I"/>
    <x v="4"/>
  </r>
  <r>
    <s v="50001400"/>
    <s v="Assembling"/>
    <n v="-20.5"/>
    <s v="USD"/>
    <n v="1"/>
    <s v="HR"/>
    <s v="1390151"/>
    <s v="Top Part MRU Vessel"/>
    <s v=""/>
    <s v="MSTK"/>
    <s v=""/>
    <x v="0"/>
  </r>
  <r>
    <s v="50001400"/>
    <s v="Assembling"/>
    <n v="-41"/>
    <s v="USD"/>
    <n v="2"/>
    <s v="HR"/>
    <s v="1390151"/>
    <s v="Top Part MRU Vessel"/>
    <s v=""/>
    <s v="MSTK"/>
    <s v=""/>
    <x v="0"/>
  </r>
  <r>
    <s v="50001400"/>
    <s v="Assembling"/>
    <n v="-82"/>
    <s v="USD"/>
    <n v="4"/>
    <s v="HR"/>
    <s v="1390151"/>
    <s v="Top Part MRU Vessel"/>
    <s v=""/>
    <s v="MSTK"/>
    <s v=""/>
    <x v="0"/>
  </r>
  <r>
    <s v="50001400"/>
    <s v="Assembling"/>
    <n v="-20.5"/>
    <s v="USD"/>
    <n v="1"/>
    <s v="HR"/>
    <s v="1390149"/>
    <s v="Bottom Part MRU Vessel"/>
    <s v=""/>
    <s v="MSTK"/>
    <s v=""/>
    <x v="0"/>
  </r>
  <r>
    <s v="50001400"/>
    <s v="Assembling"/>
    <n v="-41"/>
    <s v="USD"/>
    <n v="2"/>
    <s v="HR"/>
    <s v="1390149"/>
    <s v="Bottom Part MRU Vessel"/>
    <s v=""/>
    <s v="MSTK"/>
    <s v=""/>
    <x v="0"/>
  </r>
  <r>
    <s v="50001400"/>
    <s v="Assembling"/>
    <n v="-41"/>
    <s v="USD"/>
    <n v="2"/>
    <s v="HR"/>
    <s v="1390149"/>
    <s v="Bottom Part MRU Vessel"/>
    <s v=""/>
    <s v="MSTK"/>
    <s v=""/>
    <x v="0"/>
  </r>
  <r>
    <s v="50001400"/>
    <s v="Assembling"/>
    <n v="-41"/>
    <s v="USD"/>
    <n v="2"/>
    <s v="HR"/>
    <s v="1390150"/>
    <s v="Flange With Dished End"/>
    <s v=""/>
    <s v="MSTK"/>
    <s v=""/>
    <x v="0"/>
  </r>
  <r>
    <s v="50001400"/>
    <s v="Assembling"/>
    <n v="-82"/>
    <s v="USD"/>
    <n v="4"/>
    <s v="HR"/>
    <s v="1390150"/>
    <s v="Flange With Dished End"/>
    <s v=""/>
    <s v="MSTK"/>
    <s v=""/>
    <x v="0"/>
  </r>
  <r>
    <s v="50001400"/>
    <s v="Assembling"/>
    <n v="-61.5"/>
    <s v="USD"/>
    <n v="3"/>
    <s v="HR"/>
    <s v="1390150"/>
    <s v="Flange With Dished End"/>
    <s v=""/>
    <s v="MSTK"/>
    <s v=""/>
    <x v="0"/>
  </r>
  <r>
    <s v="50001400"/>
    <s v="Assembling"/>
    <n v="-61.5"/>
    <s v="USD"/>
    <n v="3"/>
    <s v="HR"/>
    <s v="1390152"/>
    <s v="Storage Vessel MRU 150L"/>
    <s v=""/>
    <s v="MSTK"/>
    <s v=""/>
    <x v="0"/>
  </r>
  <r>
    <s v="50001400"/>
    <s v="Assembling"/>
    <n v="-205"/>
    <s v="USD"/>
    <n v="10"/>
    <s v="HR"/>
    <s v="1390152"/>
    <s v="Storage Vessel MRU 150L"/>
    <s v=""/>
    <s v="MSTK"/>
    <s v=""/>
    <x v="0"/>
  </r>
  <r>
    <s v="50001400"/>
    <s v="Assembling"/>
    <n v="-82"/>
    <s v="USD"/>
    <n v="4"/>
    <s v="HR"/>
    <s v="1390152"/>
    <s v="Storage Vessel MRU 150L"/>
    <s v=""/>
    <s v="MSTK"/>
    <s v=""/>
    <x v="0"/>
  </r>
  <r>
    <s v="50001400"/>
    <s v="Assembling"/>
    <n v="-82"/>
    <s v="USD"/>
    <n v="4"/>
    <s v="HR"/>
    <s v="1390152"/>
    <s v="Storage Vessel MRU 150L"/>
    <s v=""/>
    <s v="MSTK"/>
    <s v=""/>
    <x v="0"/>
  </r>
  <r>
    <s v="50001400"/>
    <s v="Assembling"/>
    <n v="-246"/>
    <s v="USD"/>
    <n v="12"/>
    <s v="HR"/>
    <s v="1390217"/>
    <s v="Flange With Dished End"/>
    <s v=""/>
    <s v="MSTK"/>
    <s v=""/>
    <x v="0"/>
  </r>
  <r>
    <s v="50001400"/>
    <s v="Assembling"/>
    <n v="-123"/>
    <s v="USD"/>
    <n v="6"/>
    <s v="HR"/>
    <s v="1390217"/>
    <s v="Flange With Dished End"/>
    <s v=""/>
    <s v="MSTK"/>
    <s v=""/>
    <x v="0"/>
  </r>
  <r>
    <s v="50001400"/>
    <s v="Assembling"/>
    <n v="-184.5"/>
    <s v="USD"/>
    <n v="9"/>
    <s v="HR"/>
    <s v="1390217"/>
    <s v="Flange With Dished End"/>
    <s v=""/>
    <s v="MSTK"/>
    <s v=""/>
    <x v="0"/>
  </r>
  <r>
    <s v="50001400"/>
    <s v="Assembling"/>
    <n v="-20.5"/>
    <s v="USD"/>
    <n v="1"/>
    <s v="HR"/>
    <s v="1390218"/>
    <s v="Top Part MRU Vessel"/>
    <s v=""/>
    <s v="MSTK"/>
    <s v=""/>
    <x v="0"/>
  </r>
  <r>
    <s v="50001400"/>
    <s v="Assembling"/>
    <n v="-82"/>
    <s v="USD"/>
    <n v="4"/>
    <s v="HR"/>
    <s v="1390218"/>
    <s v="Top Part MRU Vessel"/>
    <s v=""/>
    <s v="MSTK"/>
    <s v=""/>
    <x v="0"/>
  </r>
  <r>
    <s v="50001400"/>
    <s v="Assembling"/>
    <n v="-41"/>
    <s v="USD"/>
    <n v="2"/>
    <s v="HR"/>
    <s v="1390218"/>
    <s v="Top Part MRU Vessel"/>
    <s v=""/>
    <s v="MSTK"/>
    <s v=""/>
    <x v="0"/>
  </r>
  <r>
    <s v="50001400"/>
    <s v="Assembling"/>
    <n v="-61.5"/>
    <s v="USD"/>
    <n v="3"/>
    <s v="HR"/>
    <s v="1390213"/>
    <s v="Bottom Part MRU Vessel"/>
    <s v=""/>
    <s v="MSTK"/>
    <s v=""/>
    <x v="0"/>
  </r>
  <r>
    <s v="50001400"/>
    <s v="Assembling"/>
    <n v="-246"/>
    <s v="USD"/>
    <n v="12"/>
    <s v="HR"/>
    <s v="1390213"/>
    <s v="Bottom Part MRU Vessel"/>
    <s v=""/>
    <s v="MSTK"/>
    <s v=""/>
    <x v="0"/>
  </r>
  <r>
    <s v="50001400"/>
    <s v="Assembling"/>
    <n v="-246"/>
    <s v="USD"/>
    <n v="12"/>
    <s v="HR"/>
    <s v="1390213"/>
    <s v="Bottom Part MRU Vessel"/>
    <s v=""/>
    <s v="MSTK"/>
    <s v=""/>
    <x v="0"/>
  </r>
  <r>
    <s v="50001400"/>
    <s v="Assembling"/>
    <n v="-41"/>
    <s v="USD"/>
    <n v="2"/>
    <s v="HR"/>
    <s v="1390148"/>
    <s v="Vortex Breaker MRU"/>
    <s v=""/>
    <s v="MSTK"/>
    <s v=""/>
    <x v="0"/>
  </r>
  <r>
    <s v="50001400"/>
    <s v="Assembling"/>
    <n v="-41"/>
    <s v="USD"/>
    <n v="2"/>
    <s v="HR"/>
    <s v="1390148"/>
    <s v="Vortex Breaker MRU"/>
    <s v=""/>
    <s v="MSTK"/>
    <s v=""/>
    <x v="0"/>
  </r>
  <r>
    <s v="50001400"/>
    <s v="Assembling"/>
    <n v="-348.5"/>
    <s v="USD"/>
    <n v="17"/>
    <s v="HR"/>
    <s v="1393204"/>
    <s v="Almix Cone DN254"/>
    <s v=""/>
    <s v="MSTK"/>
    <s v=""/>
    <x v="0"/>
  </r>
  <r>
    <s v="50001400"/>
    <s v="Assembling"/>
    <n v="-297.25"/>
    <s v="USD"/>
    <n v="14.5"/>
    <s v="HR"/>
    <s v="1395798"/>
    <s v="HSM Adapter OD550/ID108x223"/>
    <s v=""/>
    <s v="MSTK"/>
    <s v=""/>
    <x v="2"/>
  </r>
  <r>
    <s v="50001400"/>
    <s v="Assembling"/>
    <n v="-123"/>
    <s v="USD"/>
    <n v="6"/>
    <s v="HR"/>
    <s v="1395853"/>
    <s v="Flange Welding OD660/ID402xT49"/>
    <s v=""/>
    <s v="MSTK"/>
    <s v=""/>
    <x v="10"/>
  </r>
  <r>
    <s v="50001400"/>
    <s v="Assembling"/>
    <n v="-307.5"/>
    <s v="USD"/>
    <n v="15"/>
    <s v="HR"/>
    <s v="1396453"/>
    <s v="Process Tank"/>
    <s v="127407932"/>
    <s v="Project"/>
    <s v="PJ27407932I"/>
    <x v="3"/>
  </r>
  <r>
    <s v="50001400"/>
    <s v="Assembling"/>
    <n v="-41"/>
    <s v="USD"/>
    <n v="2"/>
    <s v="HR"/>
    <s v="1396453"/>
    <s v="Process Tank"/>
    <s v="127407932"/>
    <s v="Project"/>
    <s v="PJ27407932I"/>
    <x v="3"/>
  </r>
  <r>
    <s v="50001400"/>
    <s v="Assembling"/>
    <n v="-164"/>
    <s v="USD"/>
    <n v="8"/>
    <s v="HR"/>
    <s v="1396453"/>
    <s v="Process Tank"/>
    <s v="127407932"/>
    <s v="Project"/>
    <s v="PJ27407932I"/>
    <x v="3"/>
  </r>
  <r>
    <s v="50001400"/>
    <s v="Assembling"/>
    <n v="-820"/>
    <s v="USD"/>
    <n v="40"/>
    <s v="HR"/>
    <s v="1396453"/>
    <s v="Process Tank"/>
    <s v="127407932"/>
    <s v="Project"/>
    <s v="PJ27407932I"/>
    <x v="3"/>
  </r>
  <r>
    <s v="50001400"/>
    <s v="Assembling"/>
    <n v="-953.25"/>
    <s v="USD"/>
    <n v="46.5"/>
    <s v="HR"/>
    <s v="1396453"/>
    <s v="Process Tank"/>
    <s v="127407932"/>
    <s v="Project"/>
    <s v="PJ27407932I"/>
    <x v="3"/>
  </r>
  <r>
    <s v="50001400"/>
    <s v="Assembling"/>
    <n v="-133.25"/>
    <s v="USD"/>
    <n v="6.5"/>
    <s v="HR"/>
    <s v="1396645"/>
    <s v="HSM Stator Flange OD245/ID90"/>
    <s v=""/>
    <s v="MSTK"/>
    <s v=""/>
    <x v="10"/>
  </r>
  <r>
    <s v="50001400"/>
    <s v="Assembling"/>
    <n v="-215.25"/>
    <s v="USD"/>
    <n v="10.5"/>
    <s v="HR"/>
    <s v="1397407"/>
    <s v="Process Tank"/>
    <s v="127407908"/>
    <s v="Project"/>
    <s v="PJ27407908I"/>
    <x v="3"/>
  </r>
  <r>
    <s v="50001400"/>
    <s v="Assembling"/>
    <n v="-61.5"/>
    <s v="USD"/>
    <n v="3"/>
    <s v="HR"/>
    <s v="1397407"/>
    <s v="Process Tank"/>
    <s v="127407908"/>
    <s v="Project"/>
    <s v="PJ27407908I"/>
    <x v="3"/>
  </r>
  <r>
    <s v="50001400"/>
    <s v="Assembling"/>
    <n v="-1045.5"/>
    <s v="USD"/>
    <n v="51"/>
    <s v="HR"/>
    <s v="1397407"/>
    <s v="Process Tank"/>
    <s v="127407908"/>
    <s v="Project"/>
    <s v="PJ27407908I"/>
    <x v="3"/>
  </r>
  <r>
    <s v="50001400"/>
    <s v="Assembling"/>
    <n v="-1312"/>
    <s v="USD"/>
    <n v="64"/>
    <s v="HR"/>
    <s v="1397407"/>
    <s v="Process Tank"/>
    <s v="127407908"/>
    <s v="Project"/>
    <s v="PJ27407908I"/>
    <x v="3"/>
  </r>
  <r>
    <s v="50001400"/>
    <s v="Assembling"/>
    <n v="-41"/>
    <s v="USD"/>
    <n v="2"/>
    <s v="HR"/>
    <s v="1390858"/>
    <s v="Flange OD170xID85xT12.5"/>
    <s v=""/>
    <s v="MSTK"/>
    <s v=""/>
    <x v="0"/>
  </r>
  <r>
    <s v="50001400"/>
    <s v="Assembling"/>
    <n v="-358.75"/>
    <s v="USD"/>
    <n v="17.5"/>
    <s v="HR"/>
    <s v="1391004"/>
    <s v="Control Panel MRU Pump 7.5kW"/>
    <s v=""/>
    <s v="MSTK"/>
    <s v=""/>
    <x v="0"/>
  </r>
  <r>
    <s v="50001400"/>
    <s v="Assembling"/>
    <n v="-932.75"/>
    <s v="USD"/>
    <n v="45.5"/>
    <s v="HR"/>
    <s v="1395692"/>
    <s v="Tetra Pak® Inline Blending unit BPC C5"/>
    <s v="127397410"/>
    <s v="Project"/>
    <s v="PJ27397410I"/>
    <x v="4"/>
  </r>
  <r>
    <s v="50001400"/>
    <s v="Assembling"/>
    <n v="-246"/>
    <s v="USD"/>
    <n v="12"/>
    <s v="HR"/>
    <s v="1397407"/>
    <s v="Process Tank"/>
    <s v="127407908"/>
    <s v="Project"/>
    <s v="PJ27407908I"/>
    <x v="3"/>
  </r>
  <r>
    <s v="50001400"/>
    <s v="Assembling"/>
    <n v="-348.5"/>
    <s v="USD"/>
    <n v="17"/>
    <s v="HR"/>
    <s v="1397407"/>
    <s v="Process Tank"/>
    <s v="127407908"/>
    <s v="Project"/>
    <s v="PJ27407908I"/>
    <x v="3"/>
  </r>
  <r>
    <s v="50001400"/>
    <s v="Assembling"/>
    <n v="-164"/>
    <s v="USD"/>
    <n v="8"/>
    <s v="HR"/>
    <s v="1397407"/>
    <s v="Process Tank"/>
    <s v="127407908"/>
    <s v="Project"/>
    <s v="PJ27407908I"/>
    <x v="3"/>
  </r>
  <r>
    <s v="50001400"/>
    <s v="Assembling"/>
    <n v="-430.5"/>
    <s v="USD"/>
    <n v="21"/>
    <s v="HR"/>
    <s v="1397407"/>
    <s v="Process Tank"/>
    <s v="127407908"/>
    <s v="Project"/>
    <s v="PJ27407908I"/>
    <x v="3"/>
  </r>
  <r>
    <s v="50001400"/>
    <s v="Assembling"/>
    <n v="-20.5"/>
    <s v="USD"/>
    <n v="1"/>
    <s v="HR"/>
    <s v="1395407"/>
    <s v="Lower Ring Hsld 4 SGFL200 DN500"/>
    <s v=""/>
    <s v="MSTK"/>
    <s v=""/>
    <x v="2"/>
  </r>
  <r>
    <s v="50001400"/>
    <s v="Assembling"/>
    <n v="-41"/>
    <s v="USD"/>
    <n v="2"/>
    <s v="HR"/>
    <s v="1395407"/>
    <s v="Lower Ring Hsld 4 SGFL200 DN500"/>
    <s v=""/>
    <s v="MSTK"/>
    <s v=""/>
    <x v="2"/>
  </r>
  <r>
    <s v="50001400"/>
    <s v="Assembling"/>
    <n v="-61.5"/>
    <s v="USD"/>
    <n v="3"/>
    <s v="HR"/>
    <s v="1395051"/>
    <s v="HSM Saw Disk M3KP 112M 4kW/1452rpm-ATEX"/>
    <s v=""/>
    <s v="MSTK"/>
    <s v=""/>
    <x v="0"/>
  </r>
  <r>
    <s v="50001400"/>
    <s v="Assembling"/>
    <n v="-82"/>
    <s v="USD"/>
    <n v="4"/>
    <s v="HR"/>
    <s v="1392616"/>
    <s v="Arm Unit 196x20xT6"/>
    <s v=""/>
    <s v="MSTK"/>
    <s v=""/>
    <x v="0"/>
  </r>
  <r>
    <s v="50001400"/>
    <s v="Assembling"/>
    <n v="-41"/>
    <s v="USD"/>
    <n v="2"/>
    <s v="HR"/>
    <s v="1392616"/>
    <s v="Arm Unit 196x20xT6"/>
    <s v=""/>
    <s v="MSTK"/>
    <s v=""/>
    <x v="0"/>
  </r>
  <r>
    <s v="50001400"/>
    <s v="Assembling"/>
    <n v="-205"/>
    <s v="USD"/>
    <n v="10"/>
    <s v="HR"/>
    <s v="1393859"/>
    <s v="Expansion vessel D154mm, vol. 32L PED"/>
    <s v=""/>
    <s v="MSTK"/>
    <s v=""/>
    <x v="0"/>
  </r>
  <r>
    <s v="50001400"/>
    <s v="Assembling"/>
    <n v="-41"/>
    <s v="USD"/>
    <n v="2"/>
    <s v="HR"/>
    <s v="1395101"/>
    <s v="Lug Assy. 35x36xT4"/>
    <s v=""/>
    <s v="MSTK"/>
    <s v=""/>
    <x v="0"/>
  </r>
  <r>
    <s v="50001400"/>
    <s v="Assembling"/>
    <n v="-41"/>
    <s v="USD"/>
    <n v="2"/>
    <s v="HR"/>
    <s v="1395101"/>
    <s v="Lug Assy. 35x36xT4"/>
    <s v=""/>
    <s v="MSTK"/>
    <s v=""/>
    <x v="0"/>
  </r>
  <r>
    <s v="50001400"/>
    <s v="Assembling"/>
    <n v="-61.5"/>
    <s v="USD"/>
    <n v="3"/>
    <s v="HR"/>
    <s v="1396693"/>
    <s v="Top Parts CIP Tank (DT, DTI)"/>
    <s v="127613056"/>
    <s v="Project"/>
    <s v="PJ27613056I"/>
    <x v="3"/>
  </r>
  <r>
    <s v="50001400"/>
    <s v="Assembling"/>
    <n v="-1619.5"/>
    <s v="USD"/>
    <n v="79"/>
    <s v="HR"/>
    <s v="1397826"/>
    <s v="Vacuum Chamber DCL-750"/>
    <s v=""/>
    <s v="MSTK"/>
    <s v=""/>
    <x v="0"/>
  </r>
  <r>
    <s v="50001400"/>
    <s v="Assembling"/>
    <n v="-861"/>
    <s v="USD"/>
    <n v="42"/>
    <s v="HR"/>
    <s v="1397826"/>
    <s v="Vacuum Chamber DCL-750"/>
    <s v=""/>
    <s v="MSTK"/>
    <s v=""/>
    <x v="0"/>
  </r>
  <r>
    <s v="50001400"/>
    <s v="Assembling"/>
    <n v="-41"/>
    <s v="USD"/>
    <n v="2"/>
    <s v="HR"/>
    <s v="1387183"/>
    <s v="Sleeve Bearing ID10xOD16x10"/>
    <s v=""/>
    <s v="MSTK"/>
    <s v=""/>
    <x v="8"/>
  </r>
  <r>
    <s v="50001400"/>
    <s v="Assembling"/>
    <n v="-410"/>
    <s v="USD"/>
    <n v="20"/>
    <s v="HR"/>
    <s v="1393183"/>
    <s v="Connection ferrule Ø25 At Bottom"/>
    <s v=""/>
    <s v="MSTK"/>
    <s v=""/>
    <x v="8"/>
  </r>
  <r>
    <s v="50001400"/>
    <s v="Assembling"/>
    <n v="-30.75"/>
    <s v="USD"/>
    <n v="1.5"/>
    <s v="HR"/>
    <s v="1394672"/>
    <s v="Railing Lower Plate ID2878.5x310"/>
    <s v=""/>
    <s v="MSTK"/>
    <s v=""/>
    <x v="1"/>
  </r>
  <r>
    <s v="50001400"/>
    <s v="Assembling"/>
    <n v="-30.75"/>
    <s v="USD"/>
    <n v="1.5"/>
    <s v="HR"/>
    <s v="1394672"/>
    <s v="Railing Lower Plate ID2878.5x310"/>
    <s v=""/>
    <s v="MSTK"/>
    <s v=""/>
    <x v="1"/>
  </r>
  <r>
    <s v="50001400"/>
    <s v="Assembling"/>
    <n v="-20.5"/>
    <s v="USD"/>
    <n v="1"/>
    <s v="HR"/>
    <s v="1394672"/>
    <s v="Railing Lower Plate ID2878.5x310"/>
    <s v=""/>
    <s v="MSTK"/>
    <s v=""/>
    <x v="1"/>
  </r>
  <r>
    <s v="50001400"/>
    <s v="Assembling"/>
    <n v="-20.5"/>
    <s v="USD"/>
    <n v="1"/>
    <s v="HR"/>
    <s v="1397444"/>
    <s v="Storage Vessel General C"/>
    <s v="126986595"/>
    <s v="Project"/>
    <s v="PJ26986595I"/>
    <x v="4"/>
  </r>
  <r>
    <s v="50001400"/>
    <s v="Assembling"/>
    <n v="-20.5"/>
    <s v="USD"/>
    <n v="1"/>
    <s v="HR"/>
    <s v="1397444"/>
    <s v="Storage Vessel General C"/>
    <s v="126986595"/>
    <s v="Project"/>
    <s v="PJ26986595I"/>
    <x v="4"/>
  </r>
  <r>
    <s v="50001400"/>
    <s v="Assembling"/>
    <n v="-41"/>
    <s v="USD"/>
    <n v="2"/>
    <s v="HR"/>
    <s v="1394461"/>
    <s v="Plat. Perforated Plate OD1534xID1150xT3"/>
    <s v=""/>
    <s v="MSTK"/>
    <s v=""/>
    <x v="0"/>
  </r>
  <r>
    <s v="50001400"/>
    <s v="Assembling"/>
    <n v="-41"/>
    <s v="USD"/>
    <n v="2"/>
    <s v="HR"/>
    <s v="1394461"/>
    <s v="Plat. Perforated Plate OD1534xID1150xT3"/>
    <s v=""/>
    <s v="MSTK"/>
    <s v=""/>
    <x v="0"/>
  </r>
  <r>
    <s v="50001400"/>
    <s v="Assembling"/>
    <n v="-20.5"/>
    <s v="USD"/>
    <n v="1"/>
    <s v="HR"/>
    <s v="1394462"/>
    <s v="Handrail Lower Plate ID1534x345"/>
    <s v=""/>
    <s v="MSTK"/>
    <s v=""/>
    <x v="0"/>
  </r>
  <r>
    <s v="50001400"/>
    <s v="Assembling"/>
    <n v="-20.5"/>
    <s v="USD"/>
    <n v="1"/>
    <s v="HR"/>
    <s v="1394676"/>
    <s v="Steam Inlet"/>
    <s v=""/>
    <s v="MSTK"/>
    <s v=""/>
    <x v="9"/>
  </r>
  <r>
    <s v="50001400"/>
    <s v="Assembling"/>
    <n v="-20.5"/>
    <s v="USD"/>
    <n v="1"/>
    <s v="HR"/>
    <s v="1394676"/>
    <s v="Steam Inlet"/>
    <s v=""/>
    <s v="MSTK"/>
    <s v=""/>
    <x v="9"/>
  </r>
  <r>
    <s v="50001400"/>
    <s v="Assembling"/>
    <n v="-20.5"/>
    <s v="USD"/>
    <n v="1"/>
    <s v="HR"/>
    <s v="1394668"/>
    <s v="Pipe Adapter dia.2&quot; Sch80sx120"/>
    <s v=""/>
    <s v="MSTK"/>
    <s v=""/>
    <x v="9"/>
  </r>
  <r>
    <s v="50001400"/>
    <s v="Assembling"/>
    <n v="-20.5"/>
    <s v="USD"/>
    <n v="1"/>
    <s v="HR"/>
    <s v="1394668"/>
    <s v="Pipe Adapter dia.2&quot; Sch80sx120"/>
    <s v=""/>
    <s v="MSTK"/>
    <s v=""/>
    <x v="9"/>
  </r>
  <r>
    <s v="50001400"/>
    <s v="Assembling"/>
    <n v="-20.5"/>
    <s v="USD"/>
    <n v="1"/>
    <s v="HR"/>
    <s v="1394675"/>
    <s v="Air Inlet"/>
    <s v=""/>
    <s v="MSTK"/>
    <s v=""/>
    <x v="9"/>
  </r>
  <r>
    <s v="50001400"/>
    <s v="Assembling"/>
    <n v="-20.5"/>
    <s v="USD"/>
    <n v="1"/>
    <s v="HR"/>
    <s v="1394675"/>
    <s v="Air Inlet"/>
    <s v=""/>
    <s v="MSTK"/>
    <s v=""/>
    <x v="9"/>
  </r>
  <r>
    <s v="50001400"/>
    <s v="Assembling"/>
    <n v="-41"/>
    <s v="USD"/>
    <n v="2"/>
    <s v="HR"/>
    <s v="1394470"/>
    <s v="Entry Platform 330x600"/>
    <s v=""/>
    <s v="MSTK"/>
    <s v=""/>
    <x v="0"/>
  </r>
  <r>
    <s v="50001400"/>
    <s v="Assembling"/>
    <n v="-20.5"/>
    <s v="USD"/>
    <n v="1"/>
    <s v="HR"/>
    <s v="1394470"/>
    <s v="Entry Platform 330x600"/>
    <s v=""/>
    <s v="MSTK"/>
    <s v=""/>
    <x v="0"/>
  </r>
  <r>
    <s v="50001400"/>
    <s v="Assembling"/>
    <n v="-102.5"/>
    <s v="USD"/>
    <n v="5"/>
    <s v="HR"/>
    <s v="1394671"/>
    <s v="Platform Support Pipe D1&quot; Sch10sx425"/>
    <s v=""/>
    <s v="MSTK"/>
    <s v=""/>
    <x v="8"/>
  </r>
  <r>
    <s v="50001400"/>
    <s v="Assembling"/>
    <n v="-502.25"/>
    <s v="USD"/>
    <n v="24.5"/>
    <s v="HR"/>
    <s v="1392489"/>
    <s v="Storage Vessel MRU 150L"/>
    <s v=""/>
    <s v="MSTK"/>
    <s v=""/>
    <x v="0"/>
  </r>
  <r>
    <s v="50001400"/>
    <s v="Assembling"/>
    <n v="-92.25"/>
    <s v="USD"/>
    <n v="4.5"/>
    <s v="HR"/>
    <s v="1393859"/>
    <s v="Expansion vessel D154mm, vol. 32L PED"/>
    <s v=""/>
    <s v="MSTK"/>
    <s v=""/>
    <x v="0"/>
  </r>
  <r>
    <s v="50001400"/>
    <s v="Assembling"/>
    <n v="-20.5"/>
    <s v="USD"/>
    <n v="1"/>
    <s v="HR"/>
    <s v="1395316"/>
    <s v="Storage Vessel MRU 150L"/>
    <s v=""/>
    <s v="MSTK"/>
    <s v=""/>
    <x v="0"/>
  </r>
  <r>
    <s v="50001400"/>
    <s v="Assembling"/>
    <n v="-246"/>
    <s v="USD"/>
    <n v="12"/>
    <s v="HR"/>
    <s v="1395547"/>
    <s v="Basic Vessel Components Product Tank 50L"/>
    <s v=""/>
    <s v="MSTK"/>
    <s v=""/>
    <x v="9"/>
  </r>
  <r>
    <s v="50001400"/>
    <s v="Assembling"/>
    <n v="-102.5"/>
    <s v="USD"/>
    <n v="5"/>
    <s v="HR"/>
    <s v="1397444"/>
    <s v="Storage Vessel General C"/>
    <s v="126986595"/>
    <s v="Project"/>
    <s v="PJ26986595I"/>
    <x v="4"/>
  </r>
  <r>
    <s v="50001400"/>
    <s v="Assembling"/>
    <n v="-41"/>
    <s v="USD"/>
    <n v="2"/>
    <s v="HR"/>
    <s v="1397737"/>
    <s v="Shell ID250x750"/>
    <s v=""/>
    <s v="MSTK"/>
    <s v=""/>
    <x v="0"/>
  </r>
  <r>
    <s v="50001400"/>
    <s v="Assembling"/>
    <n v="-20.5"/>
    <s v="USD"/>
    <n v="1"/>
    <s v="HR"/>
    <s v="1397737"/>
    <s v="Shell ID250x750"/>
    <s v=""/>
    <s v="MSTK"/>
    <s v=""/>
    <x v="0"/>
  </r>
  <r>
    <s v="50001400"/>
    <s v="Assembling"/>
    <n v="-123"/>
    <s v="USD"/>
    <n v="6"/>
    <s v="HR"/>
    <s v="1397782"/>
    <s v="Dished Torispherical ID250 Fl.DN76.1"/>
    <s v=""/>
    <s v="MSTK"/>
    <s v=""/>
    <x v="1"/>
  </r>
  <r>
    <s v="50001400"/>
    <s v="Assembling"/>
    <n v="-102.5"/>
    <s v="USD"/>
    <n v="5"/>
    <s v="HR"/>
    <s v="1397783"/>
    <s v="Head Torispherical ID250xt2 Flanged DN25"/>
    <s v=""/>
    <s v="MSTK"/>
    <s v=""/>
    <x v="0"/>
  </r>
  <r>
    <s v="50001400"/>
    <s v="Assembling"/>
    <n v="-20.5"/>
    <s v="USD"/>
    <n v="1"/>
    <s v="HR"/>
    <s v="1397506"/>
    <s v="Shell Inner ID2150x3540xT2.5"/>
    <s v=""/>
    <s v="MSTK"/>
    <s v=""/>
    <x v="1"/>
  </r>
  <r>
    <s v="50001400"/>
    <s v="Assembling"/>
    <n v="-41"/>
    <s v="USD"/>
    <n v="2"/>
    <s v="HR"/>
    <s v="1397506"/>
    <s v="Shell Inner ID2150x3540xT2.5"/>
    <s v=""/>
    <s v="MSTK"/>
    <s v=""/>
    <x v="1"/>
  </r>
  <r>
    <s v="50001400"/>
    <s v="Assembling"/>
    <n v="-20.5"/>
    <s v="USD"/>
    <n v="1"/>
    <s v="HR"/>
    <s v="1397444"/>
    <s v="Storage Vessel General C"/>
    <s v="126986595"/>
    <s v="Project"/>
    <s v="PJ26986595I"/>
    <x v="4"/>
  </r>
  <r>
    <s v="50001400"/>
    <s v="Assembling"/>
    <n v="-246"/>
    <s v="USD"/>
    <n v="12"/>
    <s v="HR"/>
    <s v="1397444"/>
    <s v="Storage Vessel General C"/>
    <s v="126986595"/>
    <s v="Project"/>
    <s v="PJ26986595I"/>
    <x v="4"/>
  </r>
  <r>
    <s v="50001400"/>
    <s v="Assembling"/>
    <n v="-123"/>
    <s v="USD"/>
    <n v="6"/>
    <s v="HR"/>
    <s v="1397444"/>
    <s v="Storage Vessel General C"/>
    <s v="126986595"/>
    <s v="Project"/>
    <s v="PJ26986595I"/>
    <x v="4"/>
  </r>
  <r>
    <s v="50001400"/>
    <s v="Assembling"/>
    <n v="-123"/>
    <s v="USD"/>
    <n v="6"/>
    <s v="HR"/>
    <s v="1394860"/>
    <s v="Bot. Assy. TA3.5T ALT Legs PCD1300 N2 51"/>
    <s v=""/>
    <s v="MSTK"/>
    <s v=""/>
    <x v="0"/>
  </r>
  <r>
    <s v="50001400"/>
    <s v="Assembling"/>
    <n v="-153.75"/>
    <s v="USD"/>
    <n v="7.5"/>
    <s v="HR"/>
    <s v="1394860"/>
    <s v="Bot. Assy. TA3.5T ALT Legs PCD1300 N2 51"/>
    <s v=""/>
    <s v="MSTK"/>
    <s v=""/>
    <x v="0"/>
  </r>
  <r>
    <s v="50001400"/>
    <s v="Assembling"/>
    <n v="-266.5"/>
    <s v="USD"/>
    <n v="13"/>
    <s v="HR"/>
    <s v="1386667"/>
    <s v="Head Torispherical OD2400xt8-En"/>
    <s v=""/>
    <s v="MSTK"/>
    <s v=""/>
    <x v="0"/>
  </r>
  <r>
    <s v="50001400"/>
    <s v="Assembling"/>
    <n v="-164"/>
    <s v="USD"/>
    <n v="8"/>
    <s v="HR"/>
    <s v="1386667"/>
    <s v="Head Torispherical OD2400xt8-En"/>
    <s v=""/>
    <s v="MSTK"/>
    <s v=""/>
    <x v="0"/>
  </r>
  <r>
    <s v="50001400"/>
    <s v="Assembling"/>
    <n v="-492"/>
    <s v="USD"/>
    <n v="24"/>
    <s v="HR"/>
    <s v="1386667"/>
    <s v="Head Torispherical OD2400xt8-En"/>
    <s v=""/>
    <s v="MSTK"/>
    <s v=""/>
    <x v="0"/>
  </r>
  <r>
    <s v="50001400"/>
    <s v="Assembling"/>
    <n v="-123"/>
    <s v="USD"/>
    <n v="6"/>
    <s v="HR"/>
    <s v="1386667"/>
    <s v="Head Torispherical OD2400xt8-En"/>
    <s v=""/>
    <s v="MSTK"/>
    <s v=""/>
    <x v="0"/>
  </r>
  <r>
    <s v="50001400"/>
    <s v="Assembling"/>
    <n v="-123"/>
    <s v="USD"/>
    <n v="6"/>
    <s v="HR"/>
    <s v="1397459"/>
    <s v="Welding Pad R615x460xT10"/>
    <s v=""/>
    <s v="MSTK"/>
    <s v=""/>
    <x v="1"/>
  </r>
  <r>
    <s v="50001400"/>
    <s v="Assembling"/>
    <n v="-143.5"/>
    <s v="USD"/>
    <n v="7"/>
    <s v="HR"/>
    <s v="1394559"/>
    <s v="Condenser Tube OD310xID304x3mm"/>
    <s v=""/>
    <s v="MSTK"/>
    <s v=""/>
    <x v="0"/>
  </r>
  <r>
    <s v="50001400"/>
    <s v="Assembling"/>
    <n v="-143.5"/>
    <s v="USD"/>
    <n v="7"/>
    <s v="HR"/>
    <s v="1394506"/>
    <s v="Lower Shell OD406x1504x3mm"/>
    <s v=""/>
    <s v="MSTK"/>
    <s v=""/>
    <x v="0"/>
  </r>
  <r>
    <s v="50001400"/>
    <s v="Assembling"/>
    <n v="-41"/>
    <s v="USD"/>
    <n v="2"/>
    <s v="HR"/>
    <s v="1394515"/>
    <s v="Bottom Cone S-30"/>
    <s v=""/>
    <s v="MSTK"/>
    <s v=""/>
    <x v="1"/>
  </r>
  <r>
    <s v="50001400"/>
    <s v="Assembling"/>
    <n v="-41"/>
    <s v="USD"/>
    <n v="2"/>
    <s v="HR"/>
    <s v="1394515"/>
    <s v="Bottom Cone S-30"/>
    <s v=""/>
    <s v="MSTK"/>
    <s v=""/>
    <x v="1"/>
  </r>
  <r>
    <s v="50001400"/>
    <s v="Assembling"/>
    <n v="-143.5"/>
    <s v="USD"/>
    <n v="7"/>
    <s v="HR"/>
    <s v="1394515"/>
    <s v="Bottom Cone S-30"/>
    <s v=""/>
    <s v="MSTK"/>
    <s v=""/>
    <x v="1"/>
  </r>
  <r>
    <s v="50001400"/>
    <s v="Assembling"/>
    <n v="-153.75"/>
    <s v="USD"/>
    <n v="7.5"/>
    <s v="HR"/>
    <s v="1394515"/>
    <s v="Bottom Cone S-30"/>
    <s v=""/>
    <s v="MSTK"/>
    <s v=""/>
    <x v="1"/>
  </r>
  <r>
    <s v="50001400"/>
    <s v="Assembling"/>
    <n v="-41"/>
    <s v="USD"/>
    <n v="2"/>
    <s v="HR"/>
    <s v="1395474"/>
    <s v="Prod. Inlet/Outlet dia.51 Bottom Manway"/>
    <s v=""/>
    <s v="MSTK"/>
    <s v=""/>
    <x v="0"/>
  </r>
  <r>
    <s v="50001400"/>
    <s v="Assembling"/>
    <n v="-41"/>
    <s v="USD"/>
    <n v="2"/>
    <s v="HR"/>
    <s v="1395474"/>
    <s v="Prod. Inlet/Outlet dia.51 Bottom Manway"/>
    <s v=""/>
    <s v="MSTK"/>
    <s v=""/>
    <x v="0"/>
  </r>
  <r>
    <s v="50001400"/>
    <s v="Assembling"/>
    <n v="-164"/>
    <s v="USD"/>
    <n v="8"/>
    <s v="HR"/>
    <s v="1393094"/>
    <s v="Basic Vessel Inner Components TA 7T"/>
    <s v=""/>
    <s v="MSTK"/>
    <s v=""/>
    <x v="0"/>
  </r>
  <r>
    <s v="50001400"/>
    <s v="Assembling"/>
    <n v="-225.5"/>
    <s v="USD"/>
    <n v="11"/>
    <s v="HR"/>
    <s v="1393094"/>
    <s v="Basic Vessel Inner Components TA 7T"/>
    <s v=""/>
    <s v="MSTK"/>
    <s v=""/>
    <x v="0"/>
  </r>
  <r>
    <s v="50001400"/>
    <s v="Assembling"/>
    <n v="-184.5"/>
    <s v="USD"/>
    <n v="9"/>
    <s v="HR"/>
    <s v="1393094"/>
    <s v="Basic Vessel Inner Components TA 7T"/>
    <s v=""/>
    <s v="MSTK"/>
    <s v=""/>
    <x v="0"/>
  </r>
  <r>
    <s v="50001400"/>
    <s v="Assembling"/>
    <n v="-41"/>
    <s v="USD"/>
    <n v="2"/>
    <s v="HR"/>
    <s v="1396119"/>
    <s v="Basic Vessel Components Product Tank 50L"/>
    <s v=""/>
    <s v="MSTK"/>
    <s v=""/>
    <x v="9"/>
  </r>
  <r>
    <s v="50001400"/>
    <s v="Assembling"/>
    <n v="-553.5"/>
    <s v="USD"/>
    <n v="27"/>
    <s v="HR"/>
    <s v="1396119"/>
    <s v="Basic Vessel Components Product Tank 50L"/>
    <s v=""/>
    <s v="MSTK"/>
    <s v=""/>
    <x v="9"/>
  </r>
  <r>
    <s v="50001400"/>
    <s v="Assembling"/>
    <n v="-82"/>
    <s v="USD"/>
    <n v="4"/>
    <s v="HR"/>
    <s v="1396119"/>
    <s v="Basic Vessel Components Product Tank 50L"/>
    <s v=""/>
    <s v="MSTK"/>
    <s v=""/>
    <x v="9"/>
  </r>
  <r>
    <s v="50001400"/>
    <s v="Assembling"/>
    <n v="-430.5"/>
    <s v="USD"/>
    <n v="21"/>
    <s v="HR"/>
    <s v="1396119"/>
    <s v="Basic Vessel Components Product Tank 50L"/>
    <s v=""/>
    <s v="MSTK"/>
    <s v=""/>
    <x v="9"/>
  </r>
  <r>
    <s v="50001400"/>
    <s v="Assembling"/>
    <n v="-164"/>
    <s v="USD"/>
    <n v="8"/>
    <s v="HR"/>
    <s v="1396117"/>
    <s v="Jacket closure OD432xT6"/>
    <s v=""/>
    <s v="MSTK"/>
    <s v=""/>
    <x v="1"/>
  </r>
  <r>
    <s v="50001400"/>
    <s v="Assembling"/>
    <n v="-902"/>
    <s v="USD"/>
    <n v="44"/>
    <s v="HR"/>
    <s v="1392771"/>
    <s v="Plate Stiffener 15x11xT2"/>
    <s v=""/>
    <s v="MSTK"/>
    <s v=""/>
    <x v="11"/>
  </r>
  <r>
    <s v="50001400"/>
    <s v="Assembling"/>
    <n v="-246"/>
    <s v="USD"/>
    <n v="12"/>
    <s v="HR"/>
    <s v="1380323"/>
    <s v="Storage Vessel SC E"/>
    <s v="126986595"/>
    <s v="Project"/>
    <s v="PJ26986595I"/>
    <x v="4"/>
  </r>
  <r>
    <s v="50001400"/>
    <s v="Assembling"/>
    <n v="-41"/>
    <s v="USD"/>
    <n v="2"/>
    <s v="HR"/>
    <s v="1380323"/>
    <s v="Storage Vessel SC E"/>
    <s v="126986595"/>
    <s v="Project"/>
    <s v="PJ26986595I"/>
    <x v="4"/>
  </r>
  <r>
    <s v="50001400"/>
    <s v="Assembling"/>
    <n v="-41"/>
    <s v="USD"/>
    <n v="2"/>
    <s v="HR"/>
    <s v="1380323"/>
    <s v="Storage Vessel SC E"/>
    <s v="126986595"/>
    <s v="Project"/>
    <s v="PJ26986595I"/>
    <x v="4"/>
  </r>
  <r>
    <s v="50001400"/>
    <s v="Assembling"/>
    <n v="-82"/>
    <s v="USD"/>
    <n v="4"/>
    <s v="HR"/>
    <s v="1380323"/>
    <s v="Storage Vessel SC E"/>
    <s v="126986595"/>
    <s v="Project"/>
    <s v="PJ26986595I"/>
    <x v="4"/>
  </r>
  <r>
    <s v="50001400"/>
    <s v="Assembling"/>
    <n v="-246"/>
    <s v="USD"/>
    <n v="12"/>
    <s v="HR"/>
    <s v="1380323"/>
    <s v="Storage Vessel SC E"/>
    <s v="126986595"/>
    <s v="Project"/>
    <s v="PJ26986595I"/>
    <x v="4"/>
  </r>
  <r>
    <s v="50001400"/>
    <s v="Assembling"/>
    <n v="-164"/>
    <s v="USD"/>
    <n v="8"/>
    <s v="HR"/>
    <s v="1380323"/>
    <s v="Storage Vessel SC E"/>
    <s v="126986595"/>
    <s v="Project"/>
    <s v="PJ26986595I"/>
    <x v="4"/>
  </r>
  <r>
    <s v="50001400"/>
    <s v="Assembling"/>
    <n v="-41"/>
    <s v="USD"/>
    <n v="2"/>
    <s v="HR"/>
    <s v="1380323"/>
    <s v="Storage Vessel SC E"/>
    <s v="126986595"/>
    <s v="Project"/>
    <s v="PJ26986595I"/>
    <x v="4"/>
  </r>
  <r>
    <s v="50001400"/>
    <s v="Assembling"/>
    <n v="-41"/>
    <s v="USD"/>
    <n v="2"/>
    <s v="HR"/>
    <s v="1380323"/>
    <s v="Storage Vessel SC E"/>
    <s v="126986595"/>
    <s v="Project"/>
    <s v="PJ26986595I"/>
    <x v="4"/>
  </r>
  <r>
    <s v="50001400"/>
    <s v="Assembling"/>
    <n v="-123"/>
    <s v="USD"/>
    <n v="6"/>
    <s v="HR"/>
    <s v="1380323"/>
    <s v="Storage Vessel SC E"/>
    <s v="126986595"/>
    <s v="Project"/>
    <s v="PJ26986595I"/>
    <x v="4"/>
  </r>
  <r>
    <s v="50001400"/>
    <s v="Assembling"/>
    <n v="-82"/>
    <s v="USD"/>
    <n v="4"/>
    <s v="HR"/>
    <s v="1380323"/>
    <s v="Storage Vessel SC E"/>
    <s v="126986595"/>
    <s v="Project"/>
    <s v="PJ26986595I"/>
    <x v="4"/>
  </r>
  <r>
    <s v="50001400"/>
    <s v="Assembling"/>
    <n v="-20.5"/>
    <s v="USD"/>
    <n v="1"/>
    <s v="HR"/>
    <s v="1380323"/>
    <s v="Storage Vessel SC E"/>
    <s v="126986595"/>
    <s v="Project"/>
    <s v="PJ26986595I"/>
    <x v="4"/>
  </r>
  <r>
    <s v="50001400"/>
    <s v="Assembling"/>
    <n v="-82"/>
    <s v="USD"/>
    <n v="4"/>
    <s v="HR"/>
    <s v="1380323"/>
    <s v="Storage Vessel SC E"/>
    <s v="126986595"/>
    <s v="Project"/>
    <s v="PJ26986595I"/>
    <x v="4"/>
  </r>
  <r>
    <s v="50001400"/>
    <s v="Assembling"/>
    <n v="-41"/>
    <s v="USD"/>
    <n v="2"/>
    <s v="HR"/>
    <s v="1380323"/>
    <s v="Storage Vessel SC E"/>
    <s v="126986595"/>
    <s v="Project"/>
    <s v="PJ26986595I"/>
    <x v="4"/>
  </r>
  <r>
    <s v="50001400"/>
    <s v="Assembling"/>
    <n v="-20.5"/>
    <s v="USD"/>
    <n v="1"/>
    <s v="HR"/>
    <s v="1380323"/>
    <s v="Storage Vessel SC E"/>
    <s v="126986595"/>
    <s v="Project"/>
    <s v="PJ26986595I"/>
    <x v="4"/>
  </r>
  <r>
    <s v="50001400"/>
    <s v="Assembling"/>
    <n v="-20.5"/>
    <s v="USD"/>
    <n v="1"/>
    <s v="HR"/>
    <s v="1380323"/>
    <s v="Storage Vessel SC E"/>
    <s v="126986595"/>
    <s v="Project"/>
    <s v="PJ26986595I"/>
    <x v="4"/>
  </r>
  <r>
    <s v="50001400"/>
    <s v="Assembling"/>
    <n v="-123"/>
    <s v="USD"/>
    <n v="6"/>
    <s v="HR"/>
    <s v="1380323"/>
    <s v="Storage Vessel SC E"/>
    <s v="126986595"/>
    <s v="Project"/>
    <s v="PJ26986595I"/>
    <x v="4"/>
  </r>
  <r>
    <s v="50001400"/>
    <s v="Assembling"/>
    <n v="-82"/>
    <s v="USD"/>
    <n v="4"/>
    <s v="HR"/>
    <s v="1380323"/>
    <s v="Storage Vessel SC E"/>
    <s v="126986595"/>
    <s v="Project"/>
    <s v="PJ26986595I"/>
    <x v="4"/>
  </r>
  <r>
    <s v="50001400"/>
    <s v="Assembling"/>
    <n v="-20.5"/>
    <s v="USD"/>
    <n v="1"/>
    <s v="HR"/>
    <s v="1380323"/>
    <s v="Storage Vessel SC E"/>
    <s v="126986595"/>
    <s v="Project"/>
    <s v="PJ26986595I"/>
    <x v="4"/>
  </r>
  <r>
    <s v="50001400"/>
    <s v="Assembling"/>
    <n v="-123"/>
    <s v="USD"/>
    <n v="6"/>
    <s v="HR"/>
    <s v="1380323"/>
    <s v="Storage Vessel SC E"/>
    <s v="126986595"/>
    <s v="Project"/>
    <s v="PJ26986595I"/>
    <x v="4"/>
  </r>
  <r>
    <s v="50001400"/>
    <s v="Assembling"/>
    <n v="-82"/>
    <s v="USD"/>
    <n v="4"/>
    <s v="HR"/>
    <s v="1380323"/>
    <s v="Storage Vessel SC E"/>
    <s v="126986595"/>
    <s v="Project"/>
    <s v="PJ26986595I"/>
    <x v="4"/>
  </r>
  <r>
    <s v="50001400"/>
    <s v="Assembling"/>
    <n v="-82"/>
    <s v="USD"/>
    <n v="4"/>
    <s v="HR"/>
    <s v="1396480"/>
    <s v="Venting Hoppers 9038"/>
    <s v=""/>
    <s v="MSTK"/>
    <s v=""/>
    <x v="0"/>
  </r>
  <r>
    <s v="50001400"/>
    <s v="Assembling"/>
    <n v="-20.5"/>
    <s v="USD"/>
    <n v="1"/>
    <s v="HR"/>
    <s v="1391131"/>
    <s v="Saw Disk OD.180 for shaft dia.25"/>
    <s v=""/>
    <s v="MSTK"/>
    <s v=""/>
    <x v="0"/>
  </r>
  <r>
    <s v="50001400"/>
    <s v="Assembling"/>
    <n v="-502.25"/>
    <s v="USD"/>
    <n v="24.5"/>
    <s v="HR"/>
    <s v="1397550"/>
    <s v="Wax Melter Vessel PWA-400E"/>
    <s v="127647653"/>
    <s v="Project"/>
    <s v="PJ27647653I"/>
    <x v="4"/>
  </r>
  <r>
    <s v="50001400"/>
    <s v="Assembling"/>
    <n v="-82"/>
    <s v="USD"/>
    <n v="4"/>
    <s v="HR"/>
    <s v="1392310"/>
    <s v="Vacuum Chamber DCL-750"/>
    <s v=""/>
    <s v="MSTK"/>
    <s v=""/>
    <x v="0"/>
  </r>
  <r>
    <s v="50001400"/>
    <s v="Assembling"/>
    <n v="-51.25"/>
    <s v="USD"/>
    <n v="2.5"/>
    <s v="HR"/>
    <s v="1393115"/>
    <s v="BTD 200L For Tetra Lacta (BTD) 200L"/>
    <s v=""/>
    <s v="MSTK"/>
    <s v=""/>
    <x v="0"/>
  </r>
  <r>
    <s v="50001400"/>
    <s v="Assembling"/>
    <n v="-522.75"/>
    <s v="USD"/>
    <n v="25.5"/>
    <s v="HR"/>
    <s v="1394691"/>
    <s v="BTD - 200"/>
    <s v=""/>
    <s v="MSTK"/>
    <s v=""/>
    <x v="0"/>
  </r>
  <r>
    <s v="50001400"/>
    <s v="Assembling"/>
    <n v="-235.75"/>
    <s v="USD"/>
    <n v="11.5"/>
    <s v="HR"/>
    <s v="1395547"/>
    <s v="Basic Vessel Components Product Tank 50L"/>
    <s v=""/>
    <s v="MSTK"/>
    <s v=""/>
    <x v="9"/>
  </r>
  <r>
    <s v="50001400"/>
    <s v="Assembling"/>
    <n v="-410"/>
    <s v="USD"/>
    <n v="20"/>
    <s v="HR"/>
    <s v="1396301"/>
    <s v="Cooling Jacket Product Tank"/>
    <s v=""/>
    <s v="MSTK"/>
    <s v=""/>
    <x v="9"/>
  </r>
  <r>
    <s v="50001400"/>
    <s v="Assembling"/>
    <n v="-235.75"/>
    <s v="USD"/>
    <n v="11.5"/>
    <s v="HR"/>
    <s v="1396652"/>
    <s v="CL Product Tank S1 PED Without Agitator"/>
    <s v=""/>
    <s v="MSTK"/>
    <s v=""/>
    <x v="9"/>
  </r>
  <r>
    <s v="50001400"/>
    <s v="Assembling"/>
    <n v="-266.5"/>
    <s v="USD"/>
    <n v="13"/>
    <s v="HR"/>
    <s v="1397708"/>
    <s v="Basic Tank Process Tank"/>
    <s v="127596035"/>
    <s v="Project"/>
    <s v="PJ27596035I"/>
    <x v="3"/>
  </r>
  <r>
    <s v="50001400"/>
    <s v="Assembling"/>
    <n v="-102.5"/>
    <s v="USD"/>
    <n v="5"/>
    <s v="HR"/>
    <s v="1394439"/>
    <s v="Basic Tank Process Tank"/>
    <s v="127407951"/>
    <s v="Project"/>
    <s v="PJ27407951I"/>
    <x v="3"/>
  </r>
  <r>
    <s v="50001400"/>
    <s v="Assembling"/>
    <n v="-1681"/>
    <s v="USD"/>
    <n v="82"/>
    <s v="HR"/>
    <s v="1397317"/>
    <s v="N. Jacket Pipe D2 1/2&quot; Sch40s WN RF DN65"/>
    <s v=""/>
    <s v="MSTK"/>
    <s v=""/>
    <x v="10"/>
  </r>
  <r>
    <s v="50001400"/>
    <s v="Assembling"/>
    <n v="-420.25"/>
    <s v="USD"/>
    <n v="20.5"/>
    <s v="HR"/>
    <s v="1397230"/>
    <s v="Basic Tank Process Tank"/>
    <s v="127595967"/>
    <s v="Project"/>
    <s v="PJ27595967I"/>
    <x v="3"/>
  </r>
  <r>
    <s v="50001400"/>
    <s v="Assembling"/>
    <n v="-112.75"/>
    <s v="USD"/>
    <n v="5.5"/>
    <s v="HR"/>
    <s v="1397230"/>
    <s v="Basic Tank Process Tank"/>
    <s v="127595967"/>
    <s v="Project"/>
    <s v="PJ27595967I"/>
    <x v="3"/>
  </r>
  <r>
    <s v="50001400"/>
    <s v="Assembling"/>
    <n v="-123"/>
    <s v="USD"/>
    <n v="6"/>
    <s v="HR"/>
    <s v="1396454"/>
    <s v="Process Tank"/>
    <s v="127407951"/>
    <s v="Project"/>
    <s v="PJ27407951I"/>
    <x v="3"/>
  </r>
  <r>
    <s v="50001400"/>
    <s v="Assembling"/>
    <n v="-20.5"/>
    <s v="USD"/>
    <n v="1"/>
    <s v="HR"/>
    <s v="1381480"/>
    <s v="Storage Vessel General C"/>
    <s v="126986595"/>
    <s v="Project"/>
    <s v="PJ26986595I"/>
    <x v="4"/>
  </r>
  <r>
    <s v="50001400"/>
    <s v="Assembling"/>
    <n v="-112.75"/>
    <s v="USD"/>
    <n v="5.5"/>
    <s v="HR"/>
    <s v="1381437"/>
    <s v="Storage Vessel SC E"/>
    <s v="126986595"/>
    <s v="Project"/>
    <s v="PJ26986595I"/>
    <x v="4"/>
  </r>
  <r>
    <s v="50001400"/>
    <s v="Assembling"/>
    <n v="-399.75"/>
    <s v="USD"/>
    <n v="19.5"/>
    <s v="HR"/>
    <s v="1381481"/>
    <s v="Storage Vessel General C"/>
    <s v="126986595"/>
    <s v="Project"/>
    <s v="PJ26986595I"/>
    <x v="4"/>
  </r>
  <r>
    <s v="50001400"/>
    <s v="Assembling"/>
    <n v="-287"/>
    <s v="USD"/>
    <n v="14"/>
    <s v="HR"/>
    <s v="1390116"/>
    <s v="Top Assembly DCL-750"/>
    <s v=""/>
    <s v="MSTK"/>
    <s v=""/>
    <x v="0"/>
  </r>
  <r>
    <s v="50001400"/>
    <s v="Assembling"/>
    <n v="-164"/>
    <s v="USD"/>
    <n v="8"/>
    <s v="HR"/>
    <s v="1390142"/>
    <s v="Bottom Assembly DCL-750"/>
    <s v=""/>
    <s v="MSTK"/>
    <s v=""/>
    <x v="0"/>
  </r>
  <r>
    <s v="50001400"/>
    <s v="Assembling"/>
    <n v="-123"/>
    <s v="USD"/>
    <n v="6"/>
    <s v="HR"/>
    <s v="1390383"/>
    <s v="Pipe 2 3bar for MRU-2"/>
    <s v=""/>
    <s v="MSTK"/>
    <s v=""/>
    <x v="0"/>
  </r>
  <r>
    <s v="50001400"/>
    <s v="Assembling"/>
    <n v="-256.25"/>
    <s v="USD"/>
    <n v="12.5"/>
    <s v="HR"/>
    <s v="1391831"/>
    <s v="Head Korbbogen Top OD2400xT10-ASME"/>
    <s v=""/>
    <s v="MSTK"/>
    <s v=""/>
    <x v="0"/>
  </r>
  <r>
    <s v="50001400"/>
    <s v="Assembling"/>
    <n v="-225.5"/>
    <s v="USD"/>
    <n v="11"/>
    <s v="HR"/>
    <s v="1391832"/>
    <s v="Head Korbbogen Bottom OD2400xT10-ASME"/>
    <s v=""/>
    <s v="MSTK"/>
    <s v=""/>
    <x v="0"/>
  </r>
  <r>
    <s v="50001400"/>
    <s v="Assembling"/>
    <n v="-420.25"/>
    <s v="USD"/>
    <n v="20.5"/>
    <s v="HR"/>
    <s v="1392309"/>
    <s v="Vacuum Chamber DCL-750"/>
    <s v=""/>
    <s v="MSTK"/>
    <s v=""/>
    <x v="0"/>
  </r>
  <r>
    <s v="50001400"/>
    <s v="Assembling"/>
    <n v="-51.25"/>
    <s v="USD"/>
    <n v="2.5"/>
    <s v="HR"/>
    <s v="1392490"/>
    <s v="Pipe 4 3Bar for MRU-2"/>
    <s v=""/>
    <s v="MSTK"/>
    <s v=""/>
    <x v="0"/>
  </r>
  <r>
    <s v="50001400"/>
    <s v="Assembling"/>
    <n v="-143.5"/>
    <s v="USD"/>
    <n v="7"/>
    <s v="HR"/>
    <s v="1393111"/>
    <s v="Inner Shell BTD-200"/>
    <s v=""/>
    <s v="MSTK"/>
    <s v=""/>
    <x v="1"/>
  </r>
  <r>
    <s v="50001400"/>
    <s v="Assembling"/>
    <n v="-1127.5"/>
    <s v="USD"/>
    <n v="55"/>
    <s v="HR"/>
    <s v="1393859"/>
    <s v="Expansion vessel D154mm, vol. 32L PED"/>
    <s v=""/>
    <s v="MSTK"/>
    <s v=""/>
    <x v="0"/>
  </r>
  <r>
    <s v="50001400"/>
    <s v="Assembling"/>
    <n v="-20.5"/>
    <s v="USD"/>
    <n v="1"/>
    <s v="HR"/>
    <s v="1394502"/>
    <s v="Prod. Inlet/Outlet dia.51xShell dia.1602"/>
    <s v=""/>
    <s v="MSTK"/>
    <s v=""/>
    <x v="9"/>
  </r>
  <r>
    <s v="50001400"/>
    <s v="Assembling"/>
    <n v="-235.75"/>
    <s v="USD"/>
    <n v="11.5"/>
    <s v="HR"/>
    <s v="1394681"/>
    <s v="Extension Shell BTD-200"/>
    <s v=""/>
    <s v="MSTK"/>
    <s v=""/>
    <x v="1"/>
  </r>
  <r>
    <s v="50001400"/>
    <s v="Assembling"/>
    <n v="-410"/>
    <s v="USD"/>
    <n v="20"/>
    <s v="HR"/>
    <s v="1394691"/>
    <s v="BTD - 200"/>
    <s v=""/>
    <s v="MSTK"/>
    <s v=""/>
    <x v="0"/>
  </r>
  <r>
    <s v="50001400"/>
    <s v="Assembling"/>
    <n v="-143.5"/>
    <s v="USD"/>
    <n v="7"/>
    <s v="HR"/>
    <s v="1394825"/>
    <s v="Extension Cone S-30 OD456x270x8mm"/>
    <s v=""/>
    <s v="MSTK"/>
    <s v=""/>
    <x v="5"/>
  </r>
  <r>
    <s v="50001400"/>
    <s v="Assembling"/>
    <n v="-92.25"/>
    <s v="USD"/>
    <n v="4.5"/>
    <s v="HR"/>
    <s v="1395053"/>
    <s v="Bottom Adapter OD310/ID50x182.5"/>
    <s v=""/>
    <s v="MSTK"/>
    <s v=""/>
    <x v="10"/>
  </r>
  <r>
    <s v="50001400"/>
    <s v="Assembling"/>
    <n v="-143.5"/>
    <s v="USD"/>
    <n v="7"/>
    <s v="HR"/>
    <s v="1395478"/>
    <s v="Outer Shell OD2151x2013xT2"/>
    <s v=""/>
    <s v="MSTK"/>
    <s v=""/>
    <x v="0"/>
  </r>
  <r>
    <s v="50001400"/>
    <s v="Assembling"/>
    <n v="-235.75"/>
    <s v="USD"/>
    <n v="11.5"/>
    <s v="HR"/>
    <s v="1396443"/>
    <s v="Basic Tank Process Tank"/>
    <s v="127802082"/>
    <s v="Project"/>
    <s v="PJ27802082I"/>
    <x v="3"/>
  </r>
  <r>
    <s v="50001400"/>
    <s v="Assembling"/>
    <n v="-82"/>
    <s v="USD"/>
    <n v="4"/>
    <s v="HR"/>
    <s v="1396651"/>
    <s v="CL Product Tank S2 PED Without Agitator"/>
    <s v=""/>
    <s v="MSTK"/>
    <s v=""/>
    <x v="9"/>
  </r>
  <r>
    <s v="50001400"/>
    <s v="Assembling"/>
    <n v="-153.75"/>
    <s v="USD"/>
    <n v="7.5"/>
    <s v="HR"/>
    <s v="1396652"/>
    <s v="CL Product Tank S1 PED Without Agitator"/>
    <s v=""/>
    <s v="MSTK"/>
    <s v=""/>
    <x v="9"/>
  </r>
  <r>
    <s v="50001400"/>
    <s v="Assembling"/>
    <n v="-307.5"/>
    <s v="USD"/>
    <n v="15"/>
    <s v="HR"/>
    <s v="1397405"/>
    <s v="Basic Vessel Inner TA3.5T EN 1.4404 ALT"/>
    <s v=""/>
    <s v="MSTK"/>
    <s v=""/>
    <x v="0"/>
  </r>
  <r>
    <s v="50001400"/>
    <s v="Assembling"/>
    <n v="-82"/>
    <s v="USD"/>
    <n v="4"/>
    <s v="HR"/>
    <s v="1397531"/>
    <s v="Adapter With SMS DN38 OD300/ID52x206"/>
    <s v=""/>
    <s v="MSTK"/>
    <s v=""/>
    <x v="10"/>
  </r>
  <r>
    <s v="50001400"/>
    <s v="Assembling"/>
    <n v="-615"/>
    <s v="USD"/>
    <n v="30"/>
    <s v="HR"/>
    <s v="1397550"/>
    <s v="Wax Melter Vessel PWA-400E"/>
    <s v="127647653"/>
    <s v="Project"/>
    <s v="PJ27647653I"/>
    <x v="4"/>
  </r>
  <r>
    <s v="50001400"/>
    <s v="Assembling"/>
    <n v="-61.5"/>
    <s v="USD"/>
    <n v="3"/>
    <s v="HR"/>
    <s v="1396467"/>
    <s v="Welding Pad Legs PCD1166xT3"/>
    <s v=""/>
    <s v="MSTK"/>
    <s v=""/>
    <x v="1"/>
  </r>
  <r>
    <s v="50001400"/>
    <s v="Assembling"/>
    <n v="-143.5"/>
    <s v="USD"/>
    <n v="7"/>
    <s v="HR"/>
    <s v="1382585"/>
    <s v="Spool Process Module 1 General C"/>
    <s v="127647653"/>
    <s v="Project"/>
    <s v="PJ27647653I"/>
    <x v="4"/>
  </r>
  <r>
    <s v="50001400"/>
    <s v="Assembling"/>
    <n v="-123"/>
    <s v="USD"/>
    <n v="6"/>
    <s v="HR"/>
    <s v="1382585"/>
    <s v="Spool Process Module 1 General C"/>
    <s v="127647653"/>
    <s v="Project"/>
    <s v="PJ27647653I"/>
    <x v="4"/>
  </r>
  <r>
    <s v="50001400"/>
    <s v="Assembling"/>
    <n v="-389.5"/>
    <s v="USD"/>
    <n v="19"/>
    <s v="HR"/>
    <s v="1382589"/>
    <s v="Spool Filler Module General C"/>
    <s v="127647653"/>
    <s v="Project"/>
    <s v="PJ27647653I"/>
    <x v="4"/>
  </r>
  <r>
    <s v="50001400"/>
    <s v="Assembling"/>
    <n v="-41"/>
    <s v="USD"/>
    <n v="2"/>
    <s v="HR"/>
    <s v="1389806"/>
    <s v="Pipe 4 3Bar For Mru-3"/>
    <s v=""/>
    <s v="MSTK"/>
    <s v=""/>
    <x v="0"/>
  </r>
  <r>
    <s v="50001400"/>
    <s v="Assembling"/>
    <n v="-287"/>
    <s v="USD"/>
    <n v="14"/>
    <s v="HR"/>
    <s v="1389808"/>
    <s v="MRU-3 pump for 4 bar counter pressure"/>
    <s v=""/>
    <s v="MSTK"/>
    <s v=""/>
    <x v="0"/>
  </r>
  <r>
    <s v="50001400"/>
    <s v="Assembling"/>
    <n v="-574"/>
    <s v="USD"/>
    <n v="28"/>
    <s v="HR"/>
    <s v="1394093"/>
    <s v="Spool CIP Supply Module CS-30E"/>
    <s v="127647653"/>
    <s v="Project"/>
    <s v="PJ27647653I"/>
    <x v="4"/>
  </r>
  <r>
    <s v="50001400"/>
    <s v="Assembling"/>
    <n v="-266.5"/>
    <s v="USD"/>
    <n v="13"/>
    <s v="HR"/>
    <s v="1394093"/>
    <s v="Spool CIP Supply Module CS-30E"/>
    <s v="127647653"/>
    <s v="Project"/>
    <s v="PJ27647653I"/>
    <x v="4"/>
  </r>
  <r>
    <s v="50001400"/>
    <s v="Assembling"/>
    <n v="-287"/>
    <s v="USD"/>
    <n v="14"/>
    <s v="HR"/>
    <s v="1394447"/>
    <s v="Spool Vacuum Module VC-150E"/>
    <s v="127810921"/>
    <s v="Project"/>
    <s v="PJ27810921I"/>
    <x v="4"/>
  </r>
  <r>
    <s v="50001400"/>
    <s v="Assembling"/>
    <n v="-328"/>
    <s v="USD"/>
    <n v="16"/>
    <s v="HR"/>
    <s v="1394638"/>
    <s v="Spool Mixing Vessel HC E"/>
    <s v="127810921"/>
    <s v="Project"/>
    <s v="PJ27810921I"/>
    <x v="4"/>
  </r>
  <r>
    <s v="50001400"/>
    <s v="Assembling"/>
    <n v="-143.5"/>
    <s v="USD"/>
    <n v="7"/>
    <s v="HR"/>
    <s v="1394638"/>
    <s v="Spool Mixing Vessel HC E"/>
    <s v="127810921"/>
    <s v="Project"/>
    <s v="PJ27810921I"/>
    <x v="4"/>
  </r>
  <r>
    <s v="50001400"/>
    <s v="Assembling"/>
    <n v="-410"/>
    <s v="USD"/>
    <n v="20"/>
    <s v="HR"/>
    <s v="1395272"/>
    <s v="Spool Transfer Module SC E"/>
    <s v="127647653"/>
    <s v="Project"/>
    <s v="PJ27647653I"/>
    <x v="4"/>
  </r>
  <r>
    <s v="50001400"/>
    <s v="Assembling"/>
    <n v="-123"/>
    <s v="USD"/>
    <n v="6"/>
    <s v="HR"/>
    <s v="1395272"/>
    <s v="Spool Transfer Module SC E"/>
    <s v="127647653"/>
    <s v="Project"/>
    <s v="PJ27647653I"/>
    <x v="4"/>
  </r>
  <r>
    <s v="50001400"/>
    <s v="Assembling"/>
    <n v="-143.5"/>
    <s v="USD"/>
    <n v="7"/>
    <s v="HR"/>
    <s v="1395612"/>
    <s v="Spool Transfer Module General C"/>
    <s v="127647653"/>
    <s v="Project"/>
    <s v="PJ27647653I"/>
    <x v="4"/>
  </r>
  <r>
    <s v="50001400"/>
    <s v="Assembling"/>
    <n v="-266.5"/>
    <s v="USD"/>
    <n v="13"/>
    <s v="HR"/>
    <s v="1395612"/>
    <s v="Spool Transfer Module General C"/>
    <s v="127647653"/>
    <s v="Project"/>
    <s v="PJ27647653I"/>
    <x v="4"/>
  </r>
  <r>
    <s v="50001400"/>
    <s v="Assembling"/>
    <n v="-61.5"/>
    <s v="USD"/>
    <n v="3"/>
    <s v="HR"/>
    <s v="1397496"/>
    <s v="Top Conical ID2150x15DegxT3"/>
    <s v=""/>
    <s v="MSTK"/>
    <s v=""/>
    <x v="1"/>
  </r>
  <r>
    <s v="50001400"/>
    <s v="Assembling"/>
    <n v="-153.75"/>
    <s v="USD"/>
    <n v="7.5"/>
    <s v="HR"/>
    <s v="1397499"/>
    <s v="Top Conical ID2150x15DegxT3"/>
    <s v=""/>
    <s v="MSTK"/>
    <s v=""/>
    <x v="1"/>
  </r>
  <r>
    <s v="50001400"/>
    <s v="Assembling"/>
    <n v="-328"/>
    <s v="USD"/>
    <n v="16"/>
    <s v="HR"/>
    <s v="1390201"/>
    <s v="Inner Shell OD550x540xT4 1.4301"/>
    <s v=""/>
    <s v="MSTK"/>
    <s v=""/>
    <x v="0"/>
  </r>
  <r>
    <s v="50001400"/>
    <s v="Assembling"/>
    <n v="-102.5"/>
    <s v="USD"/>
    <n v="5"/>
    <s v="HR"/>
    <s v="1390202"/>
    <s v="Flange with Inner Shell MRU Vessel"/>
    <s v=""/>
    <s v="MSTK"/>
    <s v=""/>
    <x v="0"/>
  </r>
  <r>
    <s v="50001400"/>
    <s v="Assembling"/>
    <n v="-61.5"/>
    <s v="USD"/>
    <n v="3"/>
    <s v="HR"/>
    <s v="1390202"/>
    <s v="Flange with Inner Shell MRU Vessel"/>
    <s v=""/>
    <s v="MSTK"/>
    <s v=""/>
    <x v="0"/>
  </r>
  <r>
    <s v="50001400"/>
    <s v="Assembling"/>
    <n v="-61.5"/>
    <s v="USD"/>
    <n v="3"/>
    <s v="HR"/>
    <s v="1390202"/>
    <s v="Flange with Inner Shell MRU Vessel"/>
    <s v=""/>
    <s v="MSTK"/>
    <s v=""/>
    <x v="0"/>
  </r>
  <r>
    <s v="50001400"/>
    <s v="Assembling"/>
    <n v="-61.5"/>
    <s v="USD"/>
    <n v="3"/>
    <s v="HR"/>
    <s v="1390203"/>
    <s v="Inner Shell Assy MRU Vessel"/>
    <s v=""/>
    <s v="MSTK"/>
    <s v=""/>
    <x v="0"/>
  </r>
  <r>
    <s v="50001400"/>
    <s v="Assembling"/>
    <n v="-20.5"/>
    <s v="USD"/>
    <n v="1"/>
    <s v="HR"/>
    <s v="1393627"/>
    <s v="Hopper Reducer Plate 263x151xT2 DN38"/>
    <s v=""/>
    <s v="MSTK"/>
    <s v=""/>
    <x v="0"/>
  </r>
  <r>
    <s v="50001400"/>
    <s v="Assembling"/>
    <n v="-82"/>
    <s v="USD"/>
    <n v="4"/>
    <s v="HR"/>
    <s v="1390802"/>
    <s v="Vortex Breaker MRU"/>
    <s v=""/>
    <s v="MSTK"/>
    <s v=""/>
    <x v="0"/>
  </r>
  <r>
    <s v="50001400"/>
    <s v="Assembling"/>
    <n v="-10.25"/>
    <s v="USD"/>
    <n v="0.5"/>
    <s v="HR"/>
    <s v="1393409"/>
    <s v="Lower Ring OD432/ID400xt25"/>
    <s v=""/>
    <s v="MSTK"/>
    <s v=""/>
    <x v="10"/>
  </r>
  <r>
    <s v="50001400"/>
    <s v="Assembling"/>
    <n v="-553.5"/>
    <s v="USD"/>
    <n v="27"/>
    <s v="HR"/>
    <s v="1394441"/>
    <s v="Inner Shell for Storage General C"/>
    <s v="127647653"/>
    <s v="Project"/>
    <s v="PJ27647653I"/>
    <x v="4"/>
  </r>
  <r>
    <s v="50001400"/>
    <s v="Assembling"/>
    <n v="-266.5"/>
    <s v="USD"/>
    <n v="13"/>
    <s v="HR"/>
    <s v="1396555"/>
    <s v="Prod. Inlet/Outlet D63.5xShell D3000"/>
    <s v=""/>
    <s v="MSTK"/>
    <s v=""/>
    <x v="9"/>
  </r>
  <r>
    <s v="50001400"/>
    <s v="Assembling"/>
    <n v="-379.25"/>
    <s v="USD"/>
    <n v="18.5"/>
    <s v="HR"/>
    <s v="1396557"/>
    <s v="Reinforcement Ring OD3052x150xT6, ASME"/>
    <s v=""/>
    <s v="MSTK"/>
    <s v=""/>
    <x v="1"/>
  </r>
  <r>
    <s v="50001400"/>
    <s v="Assembling"/>
    <n v="-184.5"/>
    <s v="USD"/>
    <n v="9"/>
    <s v="HR"/>
    <s v="1396652"/>
    <s v="CL Product Tank S1 PED Without Agitator"/>
    <s v=""/>
    <s v="MSTK"/>
    <s v=""/>
    <x v="9"/>
  </r>
  <r>
    <s v="50001400"/>
    <s v="Assembling"/>
    <n v="-20.5"/>
    <s v="USD"/>
    <n v="1"/>
    <s v="HR"/>
    <s v="1396654"/>
    <s v="C-L Product Tank S2 PED Without Agitator"/>
    <s v=""/>
    <s v="MSTK"/>
    <s v=""/>
    <x v="9"/>
  </r>
  <r>
    <s v="50001400"/>
    <s v="Assembling"/>
    <n v="-51.25"/>
    <s v="USD"/>
    <n v="2.5"/>
    <s v="HR"/>
    <s v="1396655"/>
    <s v="C-L Product Tank S1 PED Without Agitator"/>
    <s v=""/>
    <s v="MSTK"/>
    <s v=""/>
    <x v="9"/>
  </r>
  <r>
    <s v="50001400"/>
    <s v="Assembling"/>
    <n v="-61.5"/>
    <s v="USD"/>
    <n v="3"/>
    <s v="HR"/>
    <s v="1396728"/>
    <s v="Top Cone ID2000x15DegxT3"/>
    <s v=""/>
    <s v="MSTK"/>
    <s v=""/>
    <x v="0"/>
  </r>
  <r>
    <s v="50001400"/>
    <s v="Assembling"/>
    <n v="-92.25"/>
    <s v="USD"/>
    <n v="4.5"/>
    <s v="HR"/>
    <s v="1396973"/>
    <s v="BTD 200L For Tetra Lacta (BTD) 200L"/>
    <s v=""/>
    <s v="MSTK"/>
    <s v=""/>
    <x v="0"/>
  </r>
  <r>
    <s v="50001400"/>
    <s v="Assembling"/>
    <n v="-30.75"/>
    <s v="USD"/>
    <n v="1.5"/>
    <s v="HR"/>
    <s v="1397020"/>
    <s v="Cone Adapter D134x107xT6"/>
    <s v=""/>
    <s v="MSTK"/>
    <s v=""/>
    <x v="5"/>
  </r>
  <r>
    <s v="50001400"/>
    <s v="Assembling"/>
    <n v="-266.5"/>
    <s v="USD"/>
    <n v="13"/>
    <s v="HR"/>
    <s v="1397423"/>
    <s v="Bottom Assembly TA 20T"/>
    <s v="128129542"/>
    <s v="Project"/>
    <s v="PJ28129542I"/>
    <x v="5"/>
  </r>
  <r>
    <s v="50001400"/>
    <s v="Assembling"/>
    <n v="-348.5"/>
    <s v="USD"/>
    <n v="17"/>
    <s v="HR"/>
    <s v="1397424"/>
    <s v="Top Assembly TA 20T Hunhseal"/>
    <s v="128129542"/>
    <s v="Project"/>
    <s v="PJ28129542I"/>
    <x v="5"/>
  </r>
  <r>
    <s v="50001400"/>
    <s v="Assembling"/>
    <n v="-30.75"/>
    <s v="USD"/>
    <n v="1.5"/>
    <s v="HR"/>
    <s v="1397426"/>
    <s v="Bottom Assembly TA 20T"/>
    <s v="128129608"/>
    <s v="Project"/>
    <s v="PJ28129608I"/>
    <x v="5"/>
  </r>
  <r>
    <s v="50001400"/>
    <s v="Assembling"/>
    <n v="-61.5"/>
    <s v="USD"/>
    <n v="3"/>
    <s v="HR"/>
    <s v="1390210"/>
    <s v="Flange with Inner Shell MRU Vessel"/>
    <s v=""/>
    <s v="MSTK"/>
    <s v=""/>
    <x v="0"/>
  </r>
  <r>
    <s v="50001400"/>
    <s v="Assembling"/>
    <n v="-41"/>
    <s v="USD"/>
    <n v="2"/>
    <s v="HR"/>
    <s v="1390812"/>
    <s v="Washer Assembly For MRU Vessel"/>
    <s v=""/>
    <s v="MSTK"/>
    <s v=""/>
    <x v="0"/>
  </r>
  <r>
    <s v="50001400"/>
    <s v="Assembling"/>
    <n v="-164"/>
    <s v="USD"/>
    <n v="8"/>
    <s v="HR"/>
    <s v="1392489"/>
    <s v="Storage Vessel MRU 150L"/>
    <s v=""/>
    <s v="MSTK"/>
    <s v=""/>
    <x v="0"/>
  </r>
  <r>
    <s v="50001400"/>
    <s v="Assembling"/>
    <n v="-164"/>
    <s v="USD"/>
    <n v="8"/>
    <s v="HR"/>
    <s v="1393541"/>
    <s v="Inner Part Assy C-8"/>
    <s v=""/>
    <s v="MSTK"/>
    <s v=""/>
    <x v="9"/>
  </r>
  <r>
    <s v="50001400"/>
    <s v="Assembling"/>
    <n v="-143.5"/>
    <s v="USD"/>
    <n v="7"/>
    <s v="HR"/>
    <s v="1394212"/>
    <s v="Inner Collar OD805x237x10mm"/>
    <s v=""/>
    <s v="MSTK"/>
    <s v=""/>
    <x v="1"/>
  </r>
  <r>
    <s v="50001400"/>
    <s v="Assembling"/>
    <n v="-82"/>
    <s v="USD"/>
    <n v="4"/>
    <s v="HR"/>
    <s v="1394691"/>
    <s v="BTD - 200"/>
    <s v=""/>
    <s v="MSTK"/>
    <s v=""/>
    <x v="0"/>
  </r>
  <r>
    <s v="50001400"/>
    <s v="Assembling"/>
    <n v="-287"/>
    <s v="USD"/>
    <n v="14"/>
    <s v="HR"/>
    <s v="1395315"/>
    <s v="Storage Vessel MRU 150L"/>
    <s v=""/>
    <s v="MSTK"/>
    <s v=""/>
    <x v="0"/>
  </r>
  <r>
    <s v="50001400"/>
    <s v="Assembling"/>
    <n v="-143.5"/>
    <s v="USD"/>
    <n v="7"/>
    <s v="HR"/>
    <s v="1395398"/>
    <s v="Storage Vessel MRU 150L"/>
    <s v=""/>
    <s v="MSTK"/>
    <s v=""/>
    <x v="0"/>
  </r>
  <r>
    <s v="50001400"/>
    <s v="Assembling"/>
    <n v="-164"/>
    <s v="USD"/>
    <n v="8"/>
    <s v="HR"/>
    <s v="1395547"/>
    <s v="Basic Vessel Components Product Tank 50L"/>
    <s v=""/>
    <s v="MSTK"/>
    <s v=""/>
    <x v="9"/>
  </r>
  <r>
    <s v="50001400"/>
    <s v="Assembling"/>
    <n v="-164"/>
    <s v="USD"/>
    <n v="8"/>
    <s v="HR"/>
    <s v="1396142"/>
    <s v="Vacuum Vessel C-12 ASME MHLW"/>
    <s v=""/>
    <s v="MSTK"/>
    <s v=""/>
    <x v="9"/>
  </r>
  <r>
    <s v="50001400"/>
    <s v="Assembling"/>
    <n v="-225.5"/>
    <s v="USD"/>
    <n v="11"/>
    <s v="HR"/>
    <s v="1396301"/>
    <s v="Cooling Jacket Product Tank"/>
    <s v=""/>
    <s v="MSTK"/>
    <s v=""/>
    <x v="9"/>
  </r>
  <r>
    <s v="50001400"/>
    <s v="Assembling"/>
    <n v="-246"/>
    <s v="USD"/>
    <n v="12"/>
    <s v="HR"/>
    <s v="1396443"/>
    <s v="Basic Tank Process Tank"/>
    <s v="127802082"/>
    <s v="Project"/>
    <s v="PJ27802082I"/>
    <x v="3"/>
  </r>
  <r>
    <s v="50001400"/>
    <s v="Assembling"/>
    <n v="-184.5"/>
    <s v="USD"/>
    <n v="9"/>
    <s v="HR"/>
    <s v="1397828"/>
    <s v="Process Tank"/>
    <s v="127802082"/>
    <s v="Project"/>
    <s v="PJ27802082I"/>
    <x v="3"/>
  </r>
  <r>
    <s v="50001400"/>
    <s v="Assembling"/>
    <n v="-133.25"/>
    <s v="USD"/>
    <n v="6.5"/>
    <s v="HR"/>
    <s v="1393712"/>
    <s v="Top Parts CIP Tank (DT, DTI)"/>
    <s v="127613033"/>
    <s v="Project"/>
    <s v="PJ27613033I"/>
    <x v="3"/>
  </r>
  <r>
    <s v="50001400"/>
    <s v="Assembling"/>
    <n v="-215.25"/>
    <s v="USD"/>
    <n v="10.5"/>
    <s v="HR"/>
    <s v="1394084"/>
    <s v="Sight Glass DN50 Costum"/>
    <s v=""/>
    <s v="MSTK"/>
    <s v=""/>
    <x v="10"/>
  </r>
  <r>
    <s v="50001400"/>
    <s v="Assembling"/>
    <n v="-51.25"/>
    <s v="USD"/>
    <n v="2.5"/>
    <s v="HR"/>
    <s v="1394302"/>
    <s v="Anchor Sleeve ID160x250"/>
    <s v=""/>
    <s v="MSTK"/>
    <s v=""/>
    <x v="2"/>
  </r>
  <r>
    <s v="50001400"/>
    <s v="Assembling"/>
    <n v="-184.5"/>
    <s v="USD"/>
    <n v="9"/>
    <s v="HR"/>
    <s v="1394302"/>
    <s v="Anchor Sleeve ID160x250"/>
    <s v=""/>
    <s v="MSTK"/>
    <s v=""/>
    <x v="2"/>
  </r>
  <r>
    <s v="50001400"/>
    <s v="Assembling"/>
    <n v="-123"/>
    <s v="USD"/>
    <n v="6"/>
    <s v="HR"/>
    <s v="1394977"/>
    <s v="Overflow D76.1 w/ Extension Tube"/>
    <s v=""/>
    <s v="MSTK"/>
    <s v=""/>
    <x v="5"/>
  </r>
  <r>
    <s v="50001400"/>
    <s v="Assembling"/>
    <n v="-502.25"/>
    <s v="USD"/>
    <n v="24.5"/>
    <s v="HR"/>
    <s v="1395186"/>
    <s v="Feeding Propeller dia 88 Shaft L=169xM20"/>
    <s v=""/>
    <s v="MSTK"/>
    <s v=""/>
    <x v="10"/>
  </r>
  <r>
    <s v="50001400"/>
    <s v="Assembling"/>
    <n v="-348.5"/>
    <s v="USD"/>
    <n v="17"/>
    <s v="HR"/>
    <s v="1395408"/>
    <s v="Lower Ring Hsld 4 SGFL200 DN500"/>
    <s v=""/>
    <s v="MSTK"/>
    <s v=""/>
    <x v="2"/>
  </r>
  <r>
    <s v="50001400"/>
    <s v="Assembling"/>
    <n v="-133.25"/>
    <s v="USD"/>
    <n v="6.5"/>
    <s v="HR"/>
    <s v="1395408"/>
    <s v="Lower Ring Hsld 4 SGFL200 DN500"/>
    <s v=""/>
    <s v="MSTK"/>
    <s v=""/>
    <x v="2"/>
  </r>
  <r>
    <s v="50001400"/>
    <s v="Assembling"/>
    <n v="-225.5"/>
    <s v="USD"/>
    <n v="11"/>
    <s v="HR"/>
    <s v="1395485"/>
    <s v="Prod. In./Out. dia60.33xShell dia2000"/>
    <s v=""/>
    <s v="MSTK"/>
    <s v=""/>
    <x v="9"/>
  </r>
  <r>
    <s v="50001400"/>
    <s v="Assembling"/>
    <n v="-123"/>
    <s v="USD"/>
    <n v="6"/>
    <s v="HR"/>
    <s v="1395625"/>
    <s v="Skirt Base Ring OD2426/ID1860xT25"/>
    <s v=""/>
    <s v="MSTK"/>
    <s v=""/>
    <x v="1"/>
  </r>
  <r>
    <s v="50001400"/>
    <s v="Assembling"/>
    <n v="-143.5"/>
    <s v="USD"/>
    <n v="7"/>
    <s v="HR"/>
    <s v="1395797"/>
    <s v="Stator Flange for Rotor dia.180 Gap 0.8"/>
    <s v=""/>
    <s v="MSTK"/>
    <s v=""/>
    <x v="2"/>
  </r>
  <r>
    <s v="50001400"/>
    <s v="Assembling"/>
    <n v="-133.25"/>
    <s v="USD"/>
    <n v="6.5"/>
    <s v="HR"/>
    <s v="1395798"/>
    <s v="HSM Adapter OD550/ID108x223"/>
    <s v=""/>
    <s v="MSTK"/>
    <s v=""/>
    <x v="2"/>
  </r>
  <r>
    <s v="50001400"/>
    <s v="Assembling"/>
    <n v="-82"/>
    <s v="USD"/>
    <n v="4"/>
    <s v="HR"/>
    <s v="1395798"/>
    <s v="HSM Adapter OD550/ID108x223"/>
    <s v=""/>
    <s v="MSTK"/>
    <s v=""/>
    <x v="2"/>
  </r>
  <r>
    <s v="50001400"/>
    <s v="Assembling"/>
    <n v="-153.75"/>
    <s v="USD"/>
    <n v="7.5"/>
    <s v="HR"/>
    <s v="1395799"/>
    <s v="Gearbox Adapter OD660/ID175x299"/>
    <s v=""/>
    <s v="MSTK"/>
    <s v=""/>
    <x v="2"/>
  </r>
  <r>
    <s v="50001400"/>
    <s v="Assembling"/>
    <n v="-61.5"/>
    <s v="USD"/>
    <n v="3"/>
    <s v="HR"/>
    <s v="1394212"/>
    <s v="Inner Collar OD805x237x10mm"/>
    <s v=""/>
    <s v="MSTK"/>
    <s v=""/>
    <x v="1"/>
  </r>
  <r>
    <s v="50001400"/>
    <s v="Assembling"/>
    <n v="-41"/>
    <s v="USD"/>
    <n v="2"/>
    <s v="HR"/>
    <s v="1394600"/>
    <s v="Condensate Outlet S-9"/>
    <s v=""/>
    <s v="MSTK"/>
    <s v=""/>
    <x v="7"/>
  </r>
  <r>
    <s v="50001400"/>
    <s v="Assembling"/>
    <n v="-184.5"/>
    <s v="USD"/>
    <n v="9"/>
    <s v="HR"/>
    <s v="1394617"/>
    <s v="Shell Inner OD3000x2000xT10"/>
    <s v="128129608"/>
    <s v="Project"/>
    <s v="PJ28129608I"/>
    <x v="1"/>
  </r>
  <r>
    <s v="50001400"/>
    <s v="Assembling"/>
    <n v="-143.5"/>
    <s v="USD"/>
    <n v="7"/>
    <s v="HR"/>
    <s v="1392489"/>
    <s v="Storage Vessel MRU 150L"/>
    <s v=""/>
    <s v="MSTK"/>
    <s v=""/>
    <x v="0"/>
  </r>
  <r>
    <s v="50001400"/>
    <s v="Assembling"/>
    <n v="-61.5"/>
    <s v="USD"/>
    <n v="3"/>
    <s v="HR"/>
    <s v="1393500"/>
    <s v="Outer Assy C-12 316 with SMS 38"/>
    <s v=""/>
    <s v="MSTK"/>
    <s v=""/>
    <x v="0"/>
  </r>
  <r>
    <s v="50001400"/>
    <s v="Assembling"/>
    <n v="-184.5"/>
    <s v="USD"/>
    <n v="9"/>
    <s v="HR"/>
    <s v="1393541"/>
    <s v="Inner Part Assy C-8"/>
    <s v=""/>
    <s v="MSTK"/>
    <s v=""/>
    <x v="9"/>
  </r>
  <r>
    <s v="50001400"/>
    <s v="Assembling"/>
    <n v="-953.25"/>
    <s v="USD"/>
    <n v="46.5"/>
    <s v="HR"/>
    <s v="1394691"/>
    <s v="BTD - 200"/>
    <s v=""/>
    <s v="MSTK"/>
    <s v=""/>
    <x v="0"/>
  </r>
  <r>
    <s v="50001400"/>
    <s v="Assembling"/>
    <n v="-358.75"/>
    <s v="USD"/>
    <n v="17.5"/>
    <s v="HR"/>
    <s v="1394692"/>
    <s v="Bottom Part BTD-200"/>
    <s v=""/>
    <s v="MSTK"/>
    <s v=""/>
    <x v="0"/>
  </r>
  <r>
    <s v="50001400"/>
    <s v="Assembling"/>
    <n v="-61.5"/>
    <s v="USD"/>
    <n v="3"/>
    <s v="HR"/>
    <s v="1395315"/>
    <s v="Storage Vessel MRU 150L"/>
    <s v=""/>
    <s v="MSTK"/>
    <s v=""/>
    <x v="0"/>
  </r>
  <r>
    <s v="50001400"/>
    <s v="Assembling"/>
    <n v="-369"/>
    <s v="USD"/>
    <n v="18"/>
    <s v="HR"/>
    <s v="1395316"/>
    <s v="Storage Vessel MRU 150L"/>
    <s v=""/>
    <s v="MSTK"/>
    <s v=""/>
    <x v="0"/>
  </r>
  <r>
    <s v="50001400"/>
    <s v="Assembling"/>
    <n v="-102.5"/>
    <s v="USD"/>
    <n v="5"/>
    <s v="HR"/>
    <s v="1394522"/>
    <s v="Shell OD1350x1121x8mm Duplex"/>
    <s v=""/>
    <s v="MSTK"/>
    <s v=""/>
    <x v="1"/>
  </r>
  <r>
    <s v="50001400"/>
    <s v="Assembling"/>
    <n v="-143.5"/>
    <s v="USD"/>
    <n v="7"/>
    <s v="HR"/>
    <s v="1395398"/>
    <s v="Storage Vessel MRU 150L"/>
    <s v=""/>
    <s v="MSTK"/>
    <s v=""/>
    <x v="0"/>
  </r>
  <r>
    <s v="50001400"/>
    <s v="Assembling"/>
    <n v="-123"/>
    <s v="USD"/>
    <n v="6"/>
    <s v="HR"/>
    <s v="1395547"/>
    <s v="Basic Vessel Components Product Tank 50L"/>
    <s v=""/>
    <s v="MSTK"/>
    <s v=""/>
    <x v="9"/>
  </r>
  <r>
    <s v="50001400"/>
    <s v="Assembling"/>
    <n v="-205"/>
    <s v="USD"/>
    <n v="10"/>
    <s v="HR"/>
    <s v="1396652"/>
    <s v="CL Product Tank S1 PED Without Agitator"/>
    <s v=""/>
    <s v="MSTK"/>
    <s v=""/>
    <x v="9"/>
  </r>
  <r>
    <s v="50001400"/>
    <s v="Assembling"/>
    <n v="-307.5"/>
    <s v="USD"/>
    <n v="15"/>
    <s v="HR"/>
    <s v="1397190"/>
    <s v="Premix 1 Module General C"/>
    <s v="126986595"/>
    <s v="Project"/>
    <s v="PJ26986595I"/>
    <x v="4"/>
  </r>
  <r>
    <s v="50001400"/>
    <s v="Assembling"/>
    <n v="-30.75"/>
    <s v="USD"/>
    <n v="1.5"/>
    <s v="HR"/>
    <s v="1394543"/>
    <s v="Inlet Plate Cover for R694 Duplex"/>
    <s v=""/>
    <s v="MSTK"/>
    <s v=""/>
    <x v="1"/>
  </r>
  <r>
    <s v="50001400"/>
    <s v="Assembling"/>
    <n v="-533"/>
    <s v="USD"/>
    <n v="26"/>
    <s v="HR"/>
    <s v="1381481"/>
    <s v="Storage Vessel General C"/>
    <s v="126986595"/>
    <s v="Project"/>
    <s v="PJ26986595I"/>
    <x v="4"/>
  </r>
  <r>
    <s v="50001400"/>
    <s v="Assembling"/>
    <n v="-61.5"/>
    <s v="USD"/>
    <n v="3"/>
    <s v="HR"/>
    <s v="1390144"/>
    <s v="Washing Device DC DD 750"/>
    <s v=""/>
    <s v="MSTK"/>
    <s v=""/>
    <x v="0"/>
  </r>
  <r>
    <s v="50001400"/>
    <s v="Assembling"/>
    <n v="-153.75"/>
    <s v="USD"/>
    <n v="7.5"/>
    <s v="HR"/>
    <s v="1391831"/>
    <s v="Head Korbbogen Top OD2400xT10-ASME"/>
    <s v=""/>
    <s v="MSTK"/>
    <s v=""/>
    <x v="0"/>
  </r>
  <r>
    <s v="50001400"/>
    <s v="Assembling"/>
    <n v="-440.75"/>
    <s v="USD"/>
    <n v="21.5"/>
    <s v="HR"/>
    <s v="1391832"/>
    <s v="Head Korbbogen Bottom OD2400xT10-ASME"/>
    <s v=""/>
    <s v="MSTK"/>
    <s v=""/>
    <x v="0"/>
  </r>
  <r>
    <s v="50001400"/>
    <s v="Assembling"/>
    <n v="-133.25"/>
    <s v="USD"/>
    <n v="6.5"/>
    <s v="HR"/>
    <s v="1392310"/>
    <s v="Vacuum Chamber DCL-750"/>
    <s v=""/>
    <s v="MSTK"/>
    <s v=""/>
    <x v="0"/>
  </r>
  <r>
    <s v="50001400"/>
    <s v="Assembling"/>
    <n v="-194.75"/>
    <s v="USD"/>
    <n v="9.5"/>
    <s v="HR"/>
    <s v="1394616"/>
    <s v="Shell Inner OD3000x2000xT10"/>
    <s v="128129542"/>
    <s v="Project"/>
    <s v="PJ28129542I"/>
    <x v="1"/>
  </r>
  <r>
    <s v="50001400"/>
    <s v="Assembling"/>
    <n v="-584.25"/>
    <s v="USD"/>
    <n v="28.5"/>
    <s v="HR"/>
    <s v="1394681"/>
    <s v="Extension Shell BTD-200"/>
    <s v=""/>
    <s v="MSTK"/>
    <s v=""/>
    <x v="1"/>
  </r>
  <r>
    <s v="50001400"/>
    <s v="Assembling"/>
    <n v="-235.75"/>
    <s v="USD"/>
    <n v="11.5"/>
    <s v="HR"/>
    <s v="1394691"/>
    <s v="BTD - 200"/>
    <s v=""/>
    <s v="MSTK"/>
    <s v=""/>
    <x v="0"/>
  </r>
  <r>
    <s v="50001400"/>
    <s v="Assembling"/>
    <n v="-51.25"/>
    <s v="USD"/>
    <n v="2.5"/>
    <s v="HR"/>
    <s v="1394691"/>
    <s v="BTD - 200"/>
    <s v=""/>
    <s v="MSTK"/>
    <s v=""/>
    <x v="0"/>
  </r>
  <r>
    <s v="50001400"/>
    <s v="Assembling"/>
    <n v="-410"/>
    <s v="USD"/>
    <n v="20"/>
    <s v="HR"/>
    <s v="1394692"/>
    <s v="Bottom Part BTD-200"/>
    <s v=""/>
    <s v="MSTK"/>
    <s v=""/>
    <x v="0"/>
  </r>
  <r>
    <s v="50001400"/>
    <s v="Assembling"/>
    <n v="-51.25"/>
    <s v="USD"/>
    <n v="2.5"/>
    <s v="HR"/>
    <s v="1395478"/>
    <s v="Outer Shell OD2151x2013xT2"/>
    <s v=""/>
    <s v="MSTK"/>
    <s v=""/>
    <x v="0"/>
  </r>
  <r>
    <s v="50001400"/>
    <s v="Assembling"/>
    <n v="-51.25"/>
    <s v="USD"/>
    <n v="2.5"/>
    <s v="HR"/>
    <s v="1395481"/>
    <s v="Outer Bottom OD2187x15DegxT2.5"/>
    <s v=""/>
    <s v="MSTK"/>
    <s v=""/>
    <x v="0"/>
  </r>
  <r>
    <s v="50001400"/>
    <s v="Assembling"/>
    <n v="-82"/>
    <s v="USD"/>
    <n v="4"/>
    <s v="HR"/>
    <s v="1395965"/>
    <s v="Top Conical 304L ID2150x15DegxT3"/>
    <s v=""/>
    <s v="MSTK"/>
    <s v=""/>
    <x v="1"/>
  </r>
  <r>
    <s v="50001400"/>
    <s v="Assembling"/>
    <n v="-143.5"/>
    <s v="USD"/>
    <n v="7"/>
    <s v="HR"/>
    <s v="1396116"/>
    <s v="Full Closure Bottom OD244xT3"/>
    <s v=""/>
    <s v="MSTK"/>
    <s v=""/>
    <x v="1"/>
  </r>
  <r>
    <s v="50001400"/>
    <s v="Assembling"/>
    <n v="-61.5"/>
    <s v="USD"/>
    <n v="3"/>
    <s v="HR"/>
    <s v="1396546"/>
    <s v="Separate Inlet/Outlet Dia.51x378"/>
    <s v=""/>
    <s v="MSTK"/>
    <s v=""/>
    <x v="9"/>
  </r>
  <r>
    <s v="50001400"/>
    <s v="Assembling"/>
    <n v="-246"/>
    <s v="USD"/>
    <n v="12"/>
    <s v="HR"/>
    <s v="1396548"/>
    <s v="Steam Inlet"/>
    <s v=""/>
    <s v="MSTK"/>
    <s v=""/>
    <x v="9"/>
  </r>
  <r>
    <s v="50001400"/>
    <s v="Assembling"/>
    <n v="-389.5"/>
    <s v="USD"/>
    <n v="19"/>
    <s v="HR"/>
    <s v="1396549"/>
    <s v="Air Inlet"/>
    <s v=""/>
    <s v="MSTK"/>
    <s v=""/>
    <x v="9"/>
  </r>
  <r>
    <s v="50001400"/>
    <s v="Assembling"/>
    <n v="-266.5"/>
    <s v="USD"/>
    <n v="13"/>
    <s v="HR"/>
    <s v="1396555"/>
    <s v="Prod. Inlet/Outlet D63.5xShell D3000"/>
    <s v=""/>
    <s v="MSTK"/>
    <s v=""/>
    <x v="9"/>
  </r>
  <r>
    <s v="50001400"/>
    <s v="Assembling"/>
    <n v="-30.75"/>
    <s v="USD"/>
    <n v="1.5"/>
    <s v="HR"/>
    <s v="1389808"/>
    <s v="MRU-3 pump for 4 bar counter pressure"/>
    <s v=""/>
    <s v="MSTK"/>
    <s v=""/>
    <x v="0"/>
  </r>
  <r>
    <s v="50001400"/>
    <s v="Assembling"/>
    <n v="-20.5"/>
    <s v="USD"/>
    <n v="1"/>
    <s v="HR"/>
    <s v="1390383"/>
    <s v="Pipe 2 3bar for MRU-2"/>
    <s v=""/>
    <s v="MSTK"/>
    <s v=""/>
    <x v="0"/>
  </r>
  <r>
    <s v="50001400"/>
    <s v="Assembling"/>
    <n v="-20.5"/>
    <s v="USD"/>
    <n v="1"/>
    <s v="HR"/>
    <s v="1390384"/>
    <s v="Pipe 4 3Bar for MRU-2"/>
    <s v=""/>
    <s v="MSTK"/>
    <s v=""/>
    <x v="0"/>
  </r>
  <r>
    <s v="50001400"/>
    <s v="Assembling"/>
    <n v="-20.5"/>
    <s v="USD"/>
    <n v="1"/>
    <s v="HR"/>
    <s v="1390385"/>
    <s v="MRU-2 Pump for 3 bar Counter Pressure"/>
    <s v=""/>
    <s v="MSTK"/>
    <s v=""/>
    <x v="0"/>
  </r>
  <r>
    <s v="50001400"/>
    <s v="Assembling"/>
    <n v="-205"/>
    <s v="USD"/>
    <n v="10"/>
    <s v="HR"/>
    <s v="1393115"/>
    <s v="BTD 200L For Tetra Lacta (BTD) 200L"/>
    <s v=""/>
    <s v="MSTK"/>
    <s v=""/>
    <x v="0"/>
  </r>
  <r>
    <s v="50001400"/>
    <s v="Assembling"/>
    <n v="-61.5"/>
    <s v="USD"/>
    <n v="3"/>
    <s v="HR"/>
    <s v="1393505"/>
    <s v="Connection for High Level Switch DN38.1"/>
    <s v=""/>
    <s v="MSTK"/>
    <s v=""/>
    <x v="9"/>
  </r>
  <r>
    <s v="50001400"/>
    <s v="Assembling"/>
    <n v="-143.5"/>
    <s v="USD"/>
    <n v="7"/>
    <s v="HR"/>
    <s v="1393510"/>
    <s v="Outer Part Assy C-8 ASME"/>
    <s v=""/>
    <s v="MSTK"/>
    <s v=""/>
    <x v="9"/>
  </r>
  <r>
    <s v="50001400"/>
    <s v="Assembling"/>
    <n v="-164"/>
    <s v="USD"/>
    <n v="8"/>
    <s v="HR"/>
    <s v="1393700"/>
    <s v="Top Parts Process Tank"/>
    <s v="127613020"/>
    <s v="Project"/>
    <s v="PJ27613020I"/>
    <x v="3"/>
  </r>
  <r>
    <s v="50001400"/>
    <s v="Assembling"/>
    <n v="-61.5"/>
    <s v="USD"/>
    <n v="3"/>
    <s v="HR"/>
    <s v="1393712"/>
    <s v="Top Parts CIP Tank (DT, DTI)"/>
    <s v="127613033"/>
    <s v="Project"/>
    <s v="PJ27613033I"/>
    <x v="3"/>
  </r>
  <r>
    <s v="50001400"/>
    <s v="Assembling"/>
    <n v="-133.25"/>
    <s v="USD"/>
    <n v="6.5"/>
    <s v="HR"/>
    <s v="1394441"/>
    <s v="Inner Shell for Storage General C"/>
    <s v="127647653"/>
    <s v="Project"/>
    <s v="PJ27647653I"/>
    <x v="4"/>
  </r>
  <r>
    <s v="50001400"/>
    <s v="Assembling"/>
    <n v="-194.75"/>
    <s v="USD"/>
    <n v="9.5"/>
    <s v="HR"/>
    <s v="1394502"/>
    <s v="Prod. Inlet/Outlet dia.51xShell dia.1602"/>
    <s v=""/>
    <s v="MSTK"/>
    <s v=""/>
    <x v="9"/>
  </r>
  <r>
    <s v="50001400"/>
    <s v="Assembling"/>
    <n v="-82"/>
    <s v="USD"/>
    <n v="4"/>
    <s v="HR"/>
    <s v="1394522"/>
    <s v="Shell OD1350x1121x8mm Duplex"/>
    <s v=""/>
    <s v="MSTK"/>
    <s v=""/>
    <x v="1"/>
  </r>
  <r>
    <s v="50001400"/>
    <s v="Assembling"/>
    <n v="-82"/>
    <s v="USD"/>
    <n v="4"/>
    <s v="HR"/>
    <s v="1394641"/>
    <s v="Shell OD600x785x2mm 1.4404"/>
    <s v=""/>
    <s v="MSTK"/>
    <s v=""/>
    <x v="1"/>
  </r>
  <r>
    <s v="50001400"/>
    <s v="Assembling"/>
    <n v="-1599"/>
    <s v="USD"/>
    <n v="78"/>
    <s v="HR"/>
    <s v="1394691"/>
    <s v="BTD - 200"/>
    <s v=""/>
    <s v="MSTK"/>
    <s v=""/>
    <x v="0"/>
  </r>
  <r>
    <s v="50001400"/>
    <s v="Assembling"/>
    <n v="-328"/>
    <s v="USD"/>
    <n v="16"/>
    <s v="HR"/>
    <s v="1394692"/>
    <s v="Bottom Part BTD-200"/>
    <s v=""/>
    <s v="MSTK"/>
    <s v=""/>
    <x v="0"/>
  </r>
  <r>
    <s v="50001400"/>
    <s v="Assembling"/>
    <n v="-194.75"/>
    <s v="USD"/>
    <n v="9.5"/>
    <s v="HR"/>
    <s v="1394975"/>
    <s v="Top Inlet D51x1860"/>
    <s v=""/>
    <s v="MSTK"/>
    <s v=""/>
    <x v="5"/>
  </r>
  <r>
    <s v="50001400"/>
    <s v="Assembling"/>
    <n v="-205"/>
    <s v="USD"/>
    <n v="10"/>
    <s v="HR"/>
    <s v="1395313"/>
    <s v="MRU-2 Pump for 4 bar Counter Pressure"/>
    <s v=""/>
    <s v="MSTK"/>
    <s v=""/>
    <x v="0"/>
  </r>
  <r>
    <s v="50001400"/>
    <s v="Assembling"/>
    <n v="-123"/>
    <s v="USD"/>
    <n v="6"/>
    <s v="HR"/>
    <s v="1395315"/>
    <s v="Storage Vessel MRU 150L"/>
    <s v=""/>
    <s v="MSTK"/>
    <s v=""/>
    <x v="0"/>
  </r>
  <r>
    <s v="50001400"/>
    <s v="Assembling"/>
    <n v="-20.5"/>
    <s v="USD"/>
    <n v="1"/>
    <s v="HR"/>
    <s v="1395349"/>
    <s v="MRU-1 Pump for 4 bar Counter Pressure"/>
    <s v=""/>
    <s v="MSTK"/>
    <s v=""/>
    <x v="0"/>
  </r>
  <r>
    <s v="50001400"/>
    <s v="Assembling"/>
    <n v="-133.25"/>
    <s v="USD"/>
    <n v="6.5"/>
    <s v="HR"/>
    <s v="1395398"/>
    <s v="Storage Vessel MRU 150L"/>
    <s v=""/>
    <s v="MSTK"/>
    <s v=""/>
    <x v="0"/>
  </r>
  <r>
    <s v="50001400"/>
    <s v="Assembling"/>
    <n v="-71.75"/>
    <s v="USD"/>
    <n v="3.5"/>
    <s v="HR"/>
    <s v="1395449"/>
    <s v="Top Cone ID2000x15degxT3"/>
    <s v=""/>
    <s v="MSTK"/>
    <s v=""/>
    <x v="1"/>
  </r>
  <r>
    <s v="50001400"/>
    <s v="Assembling"/>
    <n v="-82"/>
    <s v="USD"/>
    <n v="4"/>
    <s v="HR"/>
    <s v="1395867"/>
    <s v="Bottom Assy BTD-200"/>
    <s v=""/>
    <s v="MSTK"/>
    <s v=""/>
    <x v="5"/>
  </r>
  <r>
    <s v="50001400"/>
    <s v="Assembling"/>
    <n v="-61.5"/>
    <s v="USD"/>
    <n v="3"/>
    <s v="HR"/>
    <s v="1396301"/>
    <s v="Cooling Jacket Product Tank"/>
    <s v=""/>
    <s v="MSTK"/>
    <s v=""/>
    <x v="9"/>
  </r>
  <r>
    <s v="50001400"/>
    <s v="Assembling"/>
    <n v="-133.25"/>
    <s v="USD"/>
    <n v="6.5"/>
    <s v="HR"/>
    <s v="1396552"/>
    <s v="Railing Lower Plate ID2878.5x310"/>
    <s v=""/>
    <s v="MSTK"/>
    <s v=""/>
    <x v="1"/>
  </r>
  <r>
    <s v="50001400"/>
    <s v="Assembling"/>
    <n v="-194.75"/>
    <s v="USD"/>
    <n v="9.5"/>
    <s v="HR"/>
    <s v="1396651"/>
    <s v="CL Product Tank S2 PED Without Agitator"/>
    <s v=""/>
    <s v="MSTK"/>
    <s v=""/>
    <x v="9"/>
  </r>
  <r>
    <s v="50001400"/>
    <s v="Assembling"/>
    <n v="-522.75"/>
    <s v="USD"/>
    <n v="25.5"/>
    <s v="HR"/>
    <s v="1396652"/>
    <s v="CL Product Tank S1 PED Without Agitator"/>
    <s v=""/>
    <s v="MSTK"/>
    <s v=""/>
    <x v="9"/>
  </r>
  <r>
    <s v="50001400"/>
    <s v="Assembling"/>
    <n v="-82"/>
    <s v="USD"/>
    <n v="4"/>
    <s v="HR"/>
    <s v="1397098"/>
    <s v="Shell outer OD1280X1347xT2"/>
    <s v=""/>
    <s v="MSTK"/>
    <s v=""/>
    <x v="1"/>
  </r>
  <r>
    <s v="50001400"/>
    <s v="Assembling"/>
    <n v="-41"/>
    <s v="USD"/>
    <n v="2"/>
    <s v="HR"/>
    <s v="1397308"/>
    <s v="Cover Adapter ID324x160xt1.5"/>
    <s v=""/>
    <s v="MSTK"/>
    <s v=""/>
    <x v="10"/>
  </r>
  <r>
    <s v="50001400"/>
    <s v="Assembling"/>
    <n v="-51.25"/>
    <s v="USD"/>
    <n v="2.5"/>
    <s v="HR"/>
    <s v="1397726"/>
    <s v="Bottom Parts for Storage General C"/>
    <s v="127647653"/>
    <s v="Project"/>
    <s v="PJ27647653I"/>
    <x v="4"/>
  </r>
  <r>
    <s v="50001400"/>
    <s v="Assembling"/>
    <n v="-102.5"/>
    <s v="USD"/>
    <n v="5"/>
    <s v="HR"/>
    <s v="1397830"/>
    <s v="Bottom Parts CIP Tank (DT, DTI)"/>
    <s v="127613056"/>
    <s v="Project"/>
    <s v="PJ27613056I"/>
    <x v="3"/>
  </r>
  <r>
    <s v="50001400"/>
    <s v="Assembling"/>
    <n v="-123"/>
    <s v="USD"/>
    <n v="6"/>
    <s v="HR"/>
    <s v="1393405"/>
    <s v="Deflection Limiter ID63.5x1065"/>
    <s v=""/>
    <s v="MSTK"/>
    <s v=""/>
    <x v="10"/>
  </r>
  <r>
    <s v="50001400"/>
    <s v="Assembling"/>
    <n v="-102.5"/>
    <s v="USD"/>
    <n v="5"/>
    <s v="HR"/>
    <s v="1393712"/>
    <s v="Top Parts CIP Tank (DT, DTI)"/>
    <s v="127613033"/>
    <s v="Project"/>
    <s v="PJ27613033I"/>
    <x v="3"/>
  </r>
  <r>
    <s v="50001400"/>
    <s v="Assembling"/>
    <n v="-92.25"/>
    <s v="USD"/>
    <n v="4.5"/>
    <s v="HR"/>
    <s v="1394976"/>
    <s v="Top Inlet D25x3280"/>
    <s v=""/>
    <s v="MSTK"/>
    <s v=""/>
    <x v="5"/>
  </r>
  <r>
    <s v="50001400"/>
    <s v="Assembling"/>
    <n v="-61.5"/>
    <s v="USD"/>
    <n v="3"/>
    <s v="HR"/>
    <s v="1395586"/>
    <s v="Bottom Bearing ID90x255"/>
    <s v=""/>
    <s v="MSTK"/>
    <s v=""/>
    <x v="2"/>
  </r>
  <r>
    <s v="50001400"/>
    <s v="Assembling"/>
    <n v="-287"/>
    <s v="USD"/>
    <n v="14"/>
    <s v="HR"/>
    <s v="1395797"/>
    <s v="Stator Flange for Rotor dia.180 Gap 0.8"/>
    <s v=""/>
    <s v="MSTK"/>
    <s v=""/>
    <x v="2"/>
  </r>
  <r>
    <s v="50001400"/>
    <s v="Assembling"/>
    <n v="-133.25"/>
    <s v="USD"/>
    <n v="6.5"/>
    <s v="HR"/>
    <s v="1395854"/>
    <s v="Deflection Limiter Ring Type D1430"/>
    <s v=""/>
    <s v="MSTK"/>
    <s v=""/>
    <x v="10"/>
  </r>
  <r>
    <s v="50001400"/>
    <s v="Assembling"/>
    <n v="-51.25"/>
    <s v="USD"/>
    <n v="2.5"/>
    <s v="HR"/>
    <s v="1396644"/>
    <s v="HSM Adapter OD400/ID140x189"/>
    <s v=""/>
    <s v="MSTK"/>
    <s v=""/>
    <x v="10"/>
  </r>
  <r>
    <s v="50001400"/>
    <s v="Assembling"/>
    <n v="-71.75"/>
    <s v="USD"/>
    <n v="3.5"/>
    <s v="HR"/>
    <s v="1396880"/>
    <s v="Top Parts CIP Tank (DT, DTI)"/>
    <s v="127613066"/>
    <s v="Project"/>
    <s v="PJ27613066I"/>
    <x v="3"/>
  </r>
  <r>
    <s v="50001400"/>
    <s v="Assembling"/>
    <n v="-102.5"/>
    <s v="USD"/>
    <n v="5"/>
    <s v="HR"/>
    <s v="1396880"/>
    <s v="Top Parts CIP Tank (DT, DTI)"/>
    <s v="127613066"/>
    <s v="Project"/>
    <s v="PJ27613066I"/>
    <x v="3"/>
  </r>
  <r>
    <s v="50001400"/>
    <s v="Assembling"/>
    <n v="-61.5"/>
    <s v="USD"/>
    <n v="3"/>
    <s v="HR"/>
    <s v="1396920"/>
    <s v="T. Alsafe 7T EN1.4404 ALT Platf. Ladder"/>
    <s v=""/>
    <s v="MSTK"/>
    <s v=""/>
    <x v="9"/>
  </r>
  <r>
    <s v="50001400"/>
    <s v="Assembling"/>
    <n v="-164"/>
    <s v="USD"/>
    <n v="8"/>
    <s v="HR"/>
    <s v="1397448"/>
    <s v="Top Parts for Storage General C"/>
    <s v="127647653"/>
    <s v="Project"/>
    <s v="PJ27647653I"/>
    <x v="4"/>
  </r>
  <r>
    <s v="50001400"/>
    <s v="Assembling"/>
    <n v="-102.5"/>
    <s v="USD"/>
    <n v="5"/>
    <s v="HR"/>
    <s v="1397448"/>
    <s v="Top Parts for Storage General C"/>
    <s v="127647653"/>
    <s v="Project"/>
    <s v="PJ27647653I"/>
    <x v="4"/>
  </r>
  <r>
    <s v="50001400"/>
    <s v="Assembling"/>
    <n v="-10.25"/>
    <s v="USD"/>
    <n v="0.5"/>
    <s v="HR"/>
    <s v="1395966"/>
    <s v="Bottom Cone 304L ID2150x15degxT3"/>
    <s v=""/>
    <s v="MSTK"/>
    <s v=""/>
    <x v="1"/>
  </r>
  <r>
    <s v="50001400"/>
    <s v="Assembling"/>
    <n v="-123"/>
    <s v="USD"/>
    <n v="6"/>
    <s v="HR"/>
    <s v="1395854"/>
    <s v="Deflection Limiter Ring Type D1430"/>
    <s v=""/>
    <s v="MSTK"/>
    <s v=""/>
    <x v="10"/>
  </r>
  <r>
    <s v="50001400"/>
    <s v="Assembling"/>
    <n v="-82"/>
    <s v="USD"/>
    <n v="4"/>
    <s v="HR"/>
    <s v="1395854"/>
    <s v="Deflection Limiter Ring Type D1430"/>
    <s v=""/>
    <s v="MSTK"/>
    <s v=""/>
    <x v="10"/>
  </r>
  <r>
    <s v="50001400"/>
    <s v="Assembling"/>
    <n v="-133.25"/>
    <s v="USD"/>
    <n v="6.5"/>
    <s v="HR"/>
    <s v="1395979"/>
    <s v="Stabilizer ID460"/>
    <s v=""/>
    <s v="MSTK"/>
    <s v=""/>
    <x v="10"/>
  </r>
  <r>
    <s v="50001400"/>
    <s v="Assembling"/>
    <n v="-133.25"/>
    <s v="USD"/>
    <n v="6.5"/>
    <s v="HR"/>
    <s v="1395979"/>
    <s v="Stabilizer ID460"/>
    <s v=""/>
    <s v="MSTK"/>
    <s v=""/>
    <x v="10"/>
  </r>
  <r>
    <s v="50001400"/>
    <s v="Assembling"/>
    <n v="-41"/>
    <s v="USD"/>
    <n v="2"/>
    <s v="HR"/>
    <s v="1396818"/>
    <s v="TA 7T EN 1.4404/Huhnseal/Platf./Ladder"/>
    <s v=""/>
    <s v="MSTK"/>
    <s v=""/>
    <x v="0"/>
  </r>
  <r>
    <s v="50001400"/>
    <s v="Assembling"/>
    <n v="-112.75"/>
    <s v="USD"/>
    <n v="5.5"/>
    <s v="HR"/>
    <s v="1396818"/>
    <s v="TA 7T EN 1.4404/Huhnseal/Platf./Ladder"/>
    <s v=""/>
    <s v="MSTK"/>
    <s v=""/>
    <x v="0"/>
  </r>
  <r>
    <s v="50001400"/>
    <s v="Assembling"/>
    <n v="-225.5"/>
    <s v="USD"/>
    <n v="11"/>
    <s v="HR"/>
    <s v="1396920"/>
    <s v="T. Alsafe 7T EN1.4404 ALT Platf. Ladder"/>
    <s v=""/>
    <s v="MSTK"/>
    <s v=""/>
    <x v="9"/>
  </r>
  <r>
    <s v="50001400"/>
    <s v="Assembling"/>
    <n v="-461.25"/>
    <s v="USD"/>
    <n v="22.5"/>
    <s v="HR"/>
    <s v="1396920"/>
    <s v="T. Alsafe 7T EN1.4404 ALT Platf. Ladder"/>
    <s v=""/>
    <s v="MSTK"/>
    <s v=""/>
    <x v="9"/>
  </r>
  <r>
    <s v="50001400"/>
    <s v="Assembling"/>
    <n v="-41"/>
    <s v="USD"/>
    <n v="2"/>
    <s v="HR"/>
    <s v="1397308"/>
    <s v="Cover Adapter ID324x160xt1.5"/>
    <s v=""/>
    <s v="MSTK"/>
    <s v=""/>
    <x v="10"/>
  </r>
  <r>
    <s v="50001400"/>
    <s v="Assembling"/>
    <n v="-820"/>
    <s v="USD"/>
    <n v="40"/>
    <s v="HR"/>
    <s v="1397447"/>
    <s v="Top Parts for Storage General C"/>
    <s v="127647653"/>
    <s v="Project"/>
    <s v="PJ27647653I"/>
    <x v="4"/>
  </r>
  <r>
    <s v="50001400"/>
    <s v="Assembling"/>
    <n v="-61.5"/>
    <s v="USD"/>
    <n v="3"/>
    <s v="HR"/>
    <s v="1397447"/>
    <s v="Top Parts for Storage General C"/>
    <s v="127647653"/>
    <s v="Project"/>
    <s v="PJ27647653I"/>
    <x v="4"/>
  </r>
  <r>
    <s v="50001400"/>
    <s v="Assembling"/>
    <n v="-143.5"/>
    <s v="USD"/>
    <n v="7"/>
    <s v="HR"/>
    <s v="1397448"/>
    <s v="Top Parts for Storage General C"/>
    <s v="127647653"/>
    <s v="Project"/>
    <s v="PJ27647653I"/>
    <x v="4"/>
  </r>
  <r>
    <s v="50001400"/>
    <s v="Assembling"/>
    <n v="-164"/>
    <s v="USD"/>
    <n v="8"/>
    <s v="HR"/>
    <s v="1397448"/>
    <s v="Top Parts for Storage General C"/>
    <s v="127647653"/>
    <s v="Project"/>
    <s v="PJ27647653I"/>
    <x v="4"/>
  </r>
  <r>
    <s v="50001400"/>
    <s v="Assembling"/>
    <n v="-102.5"/>
    <s v="USD"/>
    <n v="5"/>
    <s v="HR"/>
    <s v="1397531"/>
    <s v="Adapter With SMS DN38 OD300/ID52x206"/>
    <s v=""/>
    <s v="MSTK"/>
    <s v=""/>
    <x v="10"/>
  </r>
  <r>
    <s v="50001400"/>
    <s v="Assembling"/>
    <n v="-51.25"/>
    <s v="USD"/>
    <n v="2.5"/>
    <s v="HR"/>
    <s v="1397532"/>
    <s v="Movable HSM Inline OD Rotor 100 7.5kW"/>
    <s v=""/>
    <s v="MSTK"/>
    <s v=""/>
    <x v="10"/>
  </r>
  <r>
    <s v="50001400"/>
    <s v="Assembling"/>
    <n v="-92.25"/>
    <s v="USD"/>
    <n v="4.5"/>
    <s v="HR"/>
    <s v="1394915"/>
    <s v="Bottom Parts Process Tank"/>
    <s v="127595981"/>
    <s v="Project"/>
    <s v="PJ27595981I"/>
    <x v="3"/>
  </r>
  <r>
    <s v="50001400"/>
    <s v="Assembling"/>
    <n v="-41"/>
    <s v="USD"/>
    <n v="2"/>
    <s v="HR"/>
    <s v="1394916"/>
    <s v="Top Parts Process Tank"/>
    <s v="127595993"/>
    <s v="Project"/>
    <s v="PJ27595993I"/>
    <x v="3"/>
  </r>
  <r>
    <s v="50001400"/>
    <s v="Assembling"/>
    <n v="-71.75"/>
    <s v="USD"/>
    <n v="3.5"/>
    <s v="HR"/>
    <s v="1394917"/>
    <s v="Bottom Parts Process Tank"/>
    <s v="127595993"/>
    <s v="Project"/>
    <s v="PJ27595993I"/>
    <x v="3"/>
  </r>
  <r>
    <s v="50001400"/>
    <s v="Assembling"/>
    <n v="-61.5"/>
    <s v="USD"/>
    <n v="3"/>
    <s v="HR"/>
    <s v="1394917"/>
    <s v="Bottom Parts Process Tank"/>
    <s v="127595993"/>
    <s v="Project"/>
    <s v="PJ27595993I"/>
    <x v="3"/>
  </r>
  <r>
    <s v="50001400"/>
    <s v="Assembling"/>
    <n v="-123"/>
    <s v="USD"/>
    <n v="6"/>
    <s v="HR"/>
    <s v="1395002"/>
    <s v="Adapter Cone ID100x74xT4"/>
    <s v=""/>
    <s v="MSTK"/>
    <s v=""/>
    <x v="1"/>
  </r>
  <r>
    <s v="50001400"/>
    <s v="Assembling"/>
    <n v="-51.25"/>
    <s v="USD"/>
    <n v="2.5"/>
    <s v="HR"/>
    <s v="1395080"/>
    <s v="Top Parts Process Tank"/>
    <s v="127596017"/>
    <s v="Project"/>
    <s v="PJ27596017I"/>
    <x v="3"/>
  </r>
  <r>
    <s v="50001400"/>
    <s v="Assembling"/>
    <n v="-123"/>
    <s v="USD"/>
    <n v="6"/>
    <s v="HR"/>
    <s v="1395080"/>
    <s v="Top Parts Process Tank"/>
    <s v="127596017"/>
    <s v="Project"/>
    <s v="PJ27596017I"/>
    <x v="3"/>
  </r>
  <r>
    <s v="50001400"/>
    <s v="Assembling"/>
    <n v="-41"/>
    <s v="USD"/>
    <n v="2"/>
    <s v="HR"/>
    <s v="1395081"/>
    <s v="Bottom Parts Process Tank"/>
    <s v="127596017"/>
    <s v="Project"/>
    <s v="PJ27596017I"/>
    <x v="3"/>
  </r>
  <r>
    <s v="50001400"/>
    <s v="Assembling"/>
    <n v="-246"/>
    <s v="USD"/>
    <n v="12"/>
    <s v="HR"/>
    <s v="1395081"/>
    <s v="Bottom Parts Process Tank"/>
    <s v="127596017"/>
    <s v="Project"/>
    <s v="PJ27596017I"/>
    <x v="3"/>
  </r>
  <r>
    <s v="50001400"/>
    <s v="Assembling"/>
    <n v="-317.75"/>
    <s v="USD"/>
    <n v="15.5"/>
    <s v="HR"/>
    <s v="1395082"/>
    <s v="Top Parts Process Tank"/>
    <s v="127596035"/>
    <s v="Project"/>
    <s v="PJ27596035I"/>
    <x v="3"/>
  </r>
  <r>
    <s v="50001400"/>
    <s v="Assembling"/>
    <n v="-133.25"/>
    <s v="USD"/>
    <n v="6.5"/>
    <s v="HR"/>
    <s v="1395527"/>
    <s v="Basic Tank Process Tank"/>
    <s v="127595938"/>
    <s v="Project"/>
    <s v="PJ27595938I"/>
    <x v="3"/>
  </r>
  <r>
    <s v="50001400"/>
    <s v="Assembling"/>
    <n v="-307.5"/>
    <s v="USD"/>
    <n v="15"/>
    <s v="HR"/>
    <s v="1395721"/>
    <s v="Basic Tank Process Tank"/>
    <s v="127595904"/>
    <s v="Project"/>
    <s v="PJ27595904I"/>
    <x v="3"/>
  </r>
  <r>
    <s v="50001400"/>
    <s v="Assembling"/>
    <n v="-830.25"/>
    <s v="USD"/>
    <n v="40.5"/>
    <s v="HR"/>
    <s v="1396817"/>
    <s v="Basic Vessel TA7T w/ insulation dimple"/>
    <s v=""/>
    <s v="MSTK"/>
    <s v=""/>
    <x v="0"/>
  </r>
  <r>
    <s v="50001400"/>
    <s v="Assembling"/>
    <n v="-215.25"/>
    <s v="USD"/>
    <n v="10.5"/>
    <s v="HR"/>
    <s v="1396819"/>
    <s v="Basic Vessel Unit TA7T EN 1.4404 ALT"/>
    <s v=""/>
    <s v="MSTK"/>
    <s v=""/>
    <x v="9"/>
  </r>
  <r>
    <s v="50001400"/>
    <s v="Assembling"/>
    <n v="-830.25"/>
    <s v="USD"/>
    <n v="40.5"/>
    <s v="HR"/>
    <s v="1396819"/>
    <s v="Basic Vessel Unit TA7T EN 1.4404 ALT"/>
    <s v=""/>
    <s v="MSTK"/>
    <s v=""/>
    <x v="9"/>
  </r>
  <r>
    <s v="50001400"/>
    <s v="Assembling"/>
    <n v="-522.75"/>
    <s v="USD"/>
    <n v="25.5"/>
    <s v="HR"/>
    <s v="1397230"/>
    <s v="Basic Tank Process Tank"/>
    <s v="127595967"/>
    <s v="Project"/>
    <s v="PJ27595967I"/>
    <x v="3"/>
  </r>
  <r>
    <s v="50001400"/>
    <s v="Assembling"/>
    <n v="-399.75"/>
    <s v="USD"/>
    <n v="19.5"/>
    <s v="HR"/>
    <s v="1397702"/>
    <s v="Basic Tank Process Tank"/>
    <s v="127595981"/>
    <s v="Project"/>
    <s v="PJ27595981I"/>
    <x v="3"/>
  </r>
  <r>
    <s v="50001400"/>
    <s v="Assembling"/>
    <n v="-133.25"/>
    <s v="USD"/>
    <n v="6.5"/>
    <s v="HR"/>
    <s v="1397703"/>
    <s v="Basic Tank Process Tank"/>
    <s v="127595993"/>
    <s v="Project"/>
    <s v="PJ27595993I"/>
    <x v="3"/>
  </r>
  <r>
    <s v="50001400"/>
    <s v="Assembling"/>
    <n v="-61.5"/>
    <s v="USD"/>
    <n v="3"/>
    <s v="HR"/>
    <s v="1397703"/>
    <s v="Basic Tank Process Tank"/>
    <s v="127595993"/>
    <s v="Project"/>
    <s v="PJ27595993I"/>
    <x v="3"/>
  </r>
  <r>
    <s v="50001400"/>
    <s v="Assembling"/>
    <n v="-492"/>
    <s v="USD"/>
    <n v="24"/>
    <s v="HR"/>
    <s v="1397704"/>
    <s v="Basic Tank Process Tank"/>
    <s v="127596009"/>
    <s v="Project"/>
    <s v="PJ27596009I"/>
    <x v="3"/>
  </r>
  <r>
    <s v="50001400"/>
    <s v="Assembling"/>
    <n v="-41"/>
    <s v="USD"/>
    <n v="2"/>
    <s v="HR"/>
    <s v="1397704"/>
    <s v="Basic Tank Process Tank"/>
    <s v="127596009"/>
    <s v="Project"/>
    <s v="PJ27596009I"/>
    <x v="3"/>
  </r>
  <r>
    <s v="50001400"/>
    <s v="Assembling"/>
    <n v="-61.5"/>
    <s v="USD"/>
    <n v="3"/>
    <s v="HR"/>
    <s v="1397705"/>
    <s v="Basic Tank Process Tank"/>
    <s v="127596017"/>
    <s v="Project"/>
    <s v="PJ27596017I"/>
    <x v="3"/>
  </r>
  <r>
    <s v="50001400"/>
    <s v="Assembling"/>
    <n v="-297.25"/>
    <s v="USD"/>
    <n v="14.5"/>
    <s v="HR"/>
    <s v="1397708"/>
    <s v="Basic Tank Process Tank"/>
    <s v="127596035"/>
    <s v="Project"/>
    <s v="PJ27596035I"/>
    <x v="3"/>
  </r>
  <r>
    <s v="50001400"/>
    <s v="Assembling"/>
    <n v="-164"/>
    <s v="USD"/>
    <n v="8"/>
    <s v="HR"/>
    <s v="1397708"/>
    <s v="Basic Tank Process Tank"/>
    <s v="127596035"/>
    <s v="Project"/>
    <s v="PJ27596035I"/>
    <x v="3"/>
  </r>
  <r>
    <s v="50001400"/>
    <s v="Assembling"/>
    <n v="-287"/>
    <s v="USD"/>
    <n v="14"/>
    <s v="HR"/>
    <s v="1397828"/>
    <s v="Process Tank"/>
    <s v="127802082"/>
    <s v="Project"/>
    <s v="PJ27802082I"/>
    <x v="3"/>
  </r>
  <r>
    <s v="50001400"/>
    <s v="Assembling"/>
    <n v="-61.5"/>
    <s v="USD"/>
    <n v="3"/>
    <s v="HR"/>
    <s v="1394124"/>
    <s v="Reinforcement Ring OD1566x200xT6"/>
    <s v=""/>
    <s v="MSTK"/>
    <s v=""/>
    <x v="1"/>
  </r>
  <r>
    <s v="50001400"/>
    <s v="Assembling"/>
    <n v="-164"/>
    <s v="USD"/>
    <n v="8"/>
    <s v="HR"/>
    <s v="1394124"/>
    <s v="Reinforcement Ring OD1566x200xT6"/>
    <s v=""/>
    <s v="MSTK"/>
    <s v=""/>
    <x v="1"/>
  </r>
  <r>
    <s v="50001400"/>
    <s v="Assembling"/>
    <n v="-41"/>
    <s v="USD"/>
    <n v="2"/>
    <s v="HR"/>
    <s v="1394306"/>
    <s v="Rim OD430xID410x10mm"/>
    <s v=""/>
    <s v="MSTK"/>
    <s v=""/>
    <x v="1"/>
  </r>
  <r>
    <s v="50001400"/>
    <s v="Assembling"/>
    <n v="-71.75"/>
    <s v="USD"/>
    <n v="3.5"/>
    <s v="HR"/>
    <s v="1394641"/>
    <s v="Shell OD600x785x2mm 1.4404"/>
    <s v=""/>
    <s v="MSTK"/>
    <s v=""/>
    <x v="1"/>
  </r>
  <r>
    <s v="50001400"/>
    <s v="Assembling"/>
    <n v="-317.75"/>
    <s v="USD"/>
    <n v="15.5"/>
    <s v="HR"/>
    <s v="1394641"/>
    <s v="Shell OD600x785x2mm 1.4404"/>
    <s v=""/>
    <s v="MSTK"/>
    <s v=""/>
    <x v="1"/>
  </r>
  <r>
    <s v="50001400"/>
    <s v="Assembling"/>
    <n v="-82"/>
    <s v="USD"/>
    <n v="4"/>
    <s v="HR"/>
    <s v="1394825"/>
    <s v="Extension Cone S-30 OD456x270x8mm"/>
    <s v=""/>
    <s v="MSTK"/>
    <s v=""/>
    <x v="5"/>
  </r>
  <r>
    <s v="50001400"/>
    <s v="Assembling"/>
    <n v="-164"/>
    <s v="USD"/>
    <n v="8"/>
    <s v="HR"/>
    <s v="1394825"/>
    <s v="Extension Cone S-30 OD456x270x8mm"/>
    <s v=""/>
    <s v="MSTK"/>
    <s v=""/>
    <x v="5"/>
  </r>
  <r>
    <s v="50001400"/>
    <s v="Assembling"/>
    <n v="-123"/>
    <s v="USD"/>
    <n v="6"/>
    <s v="HR"/>
    <s v="1394826"/>
    <s v="Top Cone S-30 OD1350x1269"/>
    <s v=""/>
    <s v="MSTK"/>
    <s v=""/>
    <x v="9"/>
  </r>
  <r>
    <s v="50001400"/>
    <s v="Assembling"/>
    <n v="-20.5"/>
    <s v="USD"/>
    <n v="1"/>
    <s v="HR"/>
    <s v="1395003"/>
    <s v="Adapter Neck OD258x109xT4"/>
    <s v=""/>
    <s v="MSTK"/>
    <s v=""/>
    <x v="1"/>
  </r>
  <r>
    <s v="50001400"/>
    <s v="Assembling"/>
    <n v="-41"/>
    <s v="USD"/>
    <n v="2"/>
    <s v="HR"/>
    <s v="1395003"/>
    <s v="Adapter Neck OD258x109xT4"/>
    <s v=""/>
    <s v="MSTK"/>
    <s v=""/>
    <x v="1"/>
  </r>
  <r>
    <s v="50001400"/>
    <s v="Assembling"/>
    <n v="-153.75"/>
    <s v="USD"/>
    <n v="7.5"/>
    <s v="HR"/>
    <s v="1395449"/>
    <s v="Top Cone ID2000x15degxT3"/>
    <s v=""/>
    <s v="MSTK"/>
    <s v=""/>
    <x v="1"/>
  </r>
  <r>
    <s v="50001400"/>
    <s v="Assembling"/>
    <n v="-30.75"/>
    <s v="USD"/>
    <n v="1.5"/>
    <s v="HR"/>
    <s v="1395449"/>
    <s v="Top Cone ID2000x15degxT3"/>
    <s v=""/>
    <s v="MSTK"/>
    <s v=""/>
    <x v="1"/>
  </r>
  <r>
    <s v="50001400"/>
    <s v="Assembling"/>
    <n v="-41"/>
    <s v="USD"/>
    <n v="2"/>
    <s v="HR"/>
    <s v="1395481"/>
    <s v="Outer Bottom OD2187x15DegxT2.5"/>
    <s v=""/>
    <s v="MSTK"/>
    <s v=""/>
    <x v="0"/>
  </r>
  <r>
    <s v="50001400"/>
    <s v="Assembling"/>
    <n v="-61.5"/>
    <s v="USD"/>
    <n v="3"/>
    <s v="HR"/>
    <s v="1395879"/>
    <s v="Bottom Conical ID2150x15DegxT3"/>
    <s v=""/>
    <s v="MSTK"/>
    <s v=""/>
    <x v="1"/>
  </r>
  <r>
    <s v="50001400"/>
    <s v="Assembling"/>
    <n v="-174.25"/>
    <s v="USD"/>
    <n v="8.5"/>
    <s v="HR"/>
    <s v="1395879"/>
    <s v="Bottom Conical ID2150x15DegxT3"/>
    <s v=""/>
    <s v="MSTK"/>
    <s v=""/>
    <x v="1"/>
  </r>
  <r>
    <s v="50001400"/>
    <s v="Assembling"/>
    <n v="-51.25"/>
    <s v="USD"/>
    <n v="2.5"/>
    <s v="HR"/>
    <s v="1395965"/>
    <s v="Top Conical 304L ID2150x15DegxT3"/>
    <s v=""/>
    <s v="MSTK"/>
    <s v=""/>
    <x v="1"/>
  </r>
  <r>
    <s v="50001400"/>
    <s v="Assembling"/>
    <n v="-102.5"/>
    <s v="USD"/>
    <n v="5"/>
    <s v="HR"/>
    <s v="1395965"/>
    <s v="Top Conical 304L ID2150x15DegxT3"/>
    <s v=""/>
    <s v="MSTK"/>
    <s v=""/>
    <x v="1"/>
  </r>
  <r>
    <s v="50001400"/>
    <s v="Assembling"/>
    <n v="-61.5"/>
    <s v="USD"/>
    <n v="3"/>
    <s v="HR"/>
    <s v="1395966"/>
    <s v="Bottom Cone 304L ID2150x15degxT3"/>
    <s v=""/>
    <s v="MSTK"/>
    <s v=""/>
    <x v="1"/>
  </r>
  <r>
    <s v="50001400"/>
    <s v="Assembling"/>
    <n v="-51.25"/>
    <s v="USD"/>
    <n v="2.5"/>
    <s v="HR"/>
    <s v="1396292"/>
    <s v="Top Cone/Dished Process Tank"/>
    <s v="127904796"/>
    <s v="Project"/>
    <s v="PJ27904796I"/>
    <x v="3"/>
  </r>
  <r>
    <s v="50001400"/>
    <s v="Assembling"/>
    <n v="-41"/>
    <s v="USD"/>
    <n v="2"/>
    <s v="HR"/>
    <s v="1396552"/>
    <s v="Railing Lower Plate ID2878.5x310"/>
    <s v=""/>
    <s v="MSTK"/>
    <s v=""/>
    <x v="1"/>
  </r>
  <r>
    <s v="50001400"/>
    <s v="Assembling"/>
    <n v="-20.5"/>
    <s v="USD"/>
    <n v="1"/>
    <s v="HR"/>
    <s v="1396552"/>
    <s v="Railing Lower Plate ID2878.5x310"/>
    <s v=""/>
    <s v="MSTK"/>
    <s v=""/>
    <x v="1"/>
  </r>
  <r>
    <s v="50001400"/>
    <s v="Assembling"/>
    <n v="-82"/>
    <s v="USD"/>
    <n v="4"/>
    <s v="HR"/>
    <s v="1396557"/>
    <s v="Reinforcement Ring OD3052x150xT6, ASME"/>
    <s v=""/>
    <s v="MSTK"/>
    <s v=""/>
    <x v="1"/>
  </r>
  <r>
    <s v="50001400"/>
    <s v="Assembling"/>
    <n v="-102.5"/>
    <s v="USD"/>
    <n v="5"/>
    <s v="HR"/>
    <s v="1396728"/>
    <s v="Top Cone ID2000x15DegxT3"/>
    <s v=""/>
    <s v="MSTK"/>
    <s v=""/>
    <x v="0"/>
  </r>
  <r>
    <s v="50001400"/>
    <s v="Assembling"/>
    <n v="-61.5"/>
    <s v="USD"/>
    <n v="3"/>
    <s v="HR"/>
    <s v="1396729"/>
    <s v="Bottom Cone ID2000x15DegxT3"/>
    <s v=""/>
    <s v="MSTK"/>
    <s v=""/>
    <x v="0"/>
  </r>
  <r>
    <s v="50001400"/>
    <s v="Assembling"/>
    <n v="-61.5"/>
    <s v="USD"/>
    <n v="3"/>
    <s v="HR"/>
    <s v="1396875"/>
    <s v="Top Cone DCL-500"/>
    <s v=""/>
    <s v="MSTK"/>
    <s v=""/>
    <x v="1"/>
  </r>
  <r>
    <s v="50001400"/>
    <s v="Assembling"/>
    <n v="-71.75"/>
    <s v="USD"/>
    <n v="3.5"/>
    <s v="HR"/>
    <s v="1397020"/>
    <s v="Cone Adapter D134x107xT6"/>
    <s v=""/>
    <s v="MSTK"/>
    <s v=""/>
    <x v="5"/>
  </r>
  <r>
    <s v="50001400"/>
    <s v="Assembling"/>
    <n v="-82"/>
    <s v="USD"/>
    <n v="4"/>
    <s v="HR"/>
    <s v="1397146"/>
    <s v="Reinforcement ring OD1276X100xT6"/>
    <s v=""/>
    <s v="MSTK"/>
    <s v=""/>
    <x v="1"/>
  </r>
  <r>
    <s v="50001400"/>
    <s v="Assembling"/>
    <n v="-61.5"/>
    <s v="USD"/>
    <n v="3"/>
    <s v="HR"/>
    <s v="1397147"/>
    <s v="Reinforcement ring OD1276X100xT6"/>
    <s v=""/>
    <s v="MSTK"/>
    <s v=""/>
    <x v="1"/>
  </r>
  <r>
    <s v="50001400"/>
    <s v="Assembling"/>
    <n v="-123"/>
    <s v="USD"/>
    <n v="6"/>
    <s v="HR"/>
    <s v="1397312"/>
    <s v="Reinforcement Ring OD1676x200xt6"/>
    <s v=""/>
    <s v="MSTK"/>
    <s v=""/>
    <x v="1"/>
  </r>
  <r>
    <s v="50001400"/>
    <s v="Assembling"/>
    <n v="-153.75"/>
    <s v="USD"/>
    <n v="7.5"/>
    <s v="HR"/>
    <s v="1397413"/>
    <s v="Bottom Cone/Dished Process Tank"/>
    <s v="127775540"/>
    <s v="Project"/>
    <s v="PJ27775540I"/>
    <x v="3"/>
  </r>
  <r>
    <s v="50001400"/>
    <s v="Assembling"/>
    <n v="-143.5"/>
    <s v="USD"/>
    <n v="7"/>
    <s v="HR"/>
    <s v="1397494"/>
    <s v="Bottom Cone/Dished Process Tank"/>
    <s v="127775558"/>
    <s v="Project"/>
    <s v="PJ27775558I"/>
    <x v="3"/>
  </r>
  <r>
    <s v="50001400"/>
    <s v="Assembling"/>
    <n v="-235.75"/>
    <s v="USD"/>
    <n v="11.5"/>
    <s v="HR"/>
    <s v="1397496"/>
    <s v="Top Conical ID2150x15DegxT3"/>
    <s v=""/>
    <s v="MSTK"/>
    <s v=""/>
    <x v="1"/>
  </r>
  <r>
    <s v="50001400"/>
    <s v="Assembling"/>
    <n v="-235.75"/>
    <s v="USD"/>
    <n v="11.5"/>
    <s v="HR"/>
    <s v="1397496"/>
    <s v="Top Conical ID2150x15DegxT3"/>
    <s v=""/>
    <s v="MSTK"/>
    <s v=""/>
    <x v="1"/>
  </r>
  <r>
    <s v="50001400"/>
    <s v="Assembling"/>
    <n v="-164"/>
    <s v="USD"/>
    <n v="8"/>
    <s v="HR"/>
    <s v="1397496"/>
    <s v="Top Conical ID2150x15DegxT3"/>
    <s v=""/>
    <s v="MSTK"/>
    <s v=""/>
    <x v="1"/>
  </r>
  <r>
    <s v="50001400"/>
    <s v="Assembling"/>
    <n v="-266.5"/>
    <s v="USD"/>
    <n v="13"/>
    <s v="HR"/>
    <s v="1397713"/>
    <s v="Bottom Cone ID2846x15DegxT6"/>
    <s v=""/>
    <s v="MSTK"/>
    <s v=""/>
    <x v="1"/>
  </r>
  <r>
    <s v="50001400"/>
    <s v="Assembling"/>
    <n v="-112.75"/>
    <s v="USD"/>
    <n v="5.5"/>
    <s v="HR"/>
    <s v="1397713"/>
    <s v="Bottom Cone ID2846x15DegxT6"/>
    <s v=""/>
    <s v="MSTK"/>
    <s v=""/>
    <x v="1"/>
  </r>
  <r>
    <s v="50001400"/>
    <s v="Assembling"/>
    <n v="-112.75"/>
    <s v="USD"/>
    <n v="5.5"/>
    <s v="HR"/>
    <s v="1397713"/>
    <s v="Bottom Cone ID2846x15DegxT6"/>
    <s v=""/>
    <s v="MSTK"/>
    <s v=""/>
    <x v="1"/>
  </r>
  <r>
    <s v="50001400"/>
    <s v="Assembling"/>
    <n v="-10.25"/>
    <s v="USD"/>
    <n v="0.5"/>
    <s v="HR"/>
    <s v="1397988"/>
    <s v="Support Adapter ID476x237xT16"/>
    <s v=""/>
    <s v="MSTK"/>
    <s v=""/>
    <x v="1"/>
  </r>
  <r>
    <s v="50001400"/>
    <s v="Assembling"/>
    <n v="-225.5"/>
    <s v="USD"/>
    <n v="11"/>
    <s v="HR"/>
    <s v="1394067"/>
    <s v="Top Parts Process Tank"/>
    <s v="127595938"/>
    <s v="Project"/>
    <s v="PJ27595938I"/>
    <x v="3"/>
  </r>
  <r>
    <s v="50001400"/>
    <s v="Assembling"/>
    <n v="-123"/>
    <s v="USD"/>
    <n v="6"/>
    <s v="HR"/>
    <s v="1394849"/>
    <s v="Top Parts Process Tank"/>
    <s v="127595904"/>
    <s v="Project"/>
    <s v="PJ27595904I"/>
    <x v="3"/>
  </r>
  <r>
    <s v="50001400"/>
    <s v="Assembling"/>
    <n v="-779"/>
    <s v="USD"/>
    <n v="38"/>
    <s v="HR"/>
    <s v="1394849"/>
    <s v="Top Parts Process Tank"/>
    <s v="127595904"/>
    <s v="Project"/>
    <s v="PJ27595904I"/>
    <x v="3"/>
  </r>
  <r>
    <s v="50001400"/>
    <s v="Assembling"/>
    <n v="-153.75"/>
    <s v="USD"/>
    <n v="7.5"/>
    <s v="HR"/>
    <s v="1395080"/>
    <s v="Top Parts Process Tank"/>
    <s v="127596017"/>
    <s v="Project"/>
    <s v="PJ27596017I"/>
    <x v="3"/>
  </r>
  <r>
    <s v="50001400"/>
    <s v="Assembling"/>
    <n v="-153.75"/>
    <s v="USD"/>
    <n v="7.5"/>
    <s v="HR"/>
    <s v="1395081"/>
    <s v="Bottom Parts Process Tank"/>
    <s v="127596017"/>
    <s v="Project"/>
    <s v="PJ27596017I"/>
    <x v="3"/>
  </r>
  <r>
    <s v="50001400"/>
    <s v="Assembling"/>
    <n v="-61.5"/>
    <s v="USD"/>
    <n v="3"/>
    <s v="HR"/>
    <s v="1395791"/>
    <s v="Top Parts for Premix 1 SC E"/>
    <s v="127647653"/>
    <s v="Project"/>
    <s v="PJ27647653I"/>
    <x v="4"/>
  </r>
  <r>
    <s v="50001400"/>
    <s v="Assembling"/>
    <n v="-205"/>
    <s v="USD"/>
    <n v="10"/>
    <s v="HR"/>
    <s v="1395867"/>
    <s v="Bottom Assy BTD-200"/>
    <s v=""/>
    <s v="MSTK"/>
    <s v=""/>
    <x v="5"/>
  </r>
  <r>
    <s v="50001400"/>
    <s v="Assembling"/>
    <n v="-20.5"/>
    <s v="USD"/>
    <n v="1"/>
    <s v="HR"/>
    <s v="1396900"/>
    <s v="Assembly Bottom BTD 150"/>
    <s v=""/>
    <s v="MSTK"/>
    <s v=""/>
    <x v="0"/>
  </r>
  <r>
    <s v="50001400"/>
    <s v="Assembling"/>
    <n v="-61.5"/>
    <s v="USD"/>
    <n v="3"/>
    <s v="HR"/>
    <s v="1397394"/>
    <s v="Top Assembly Exp. Vessel OD.154"/>
    <s v=""/>
    <s v="MSTK"/>
    <s v=""/>
    <x v="9"/>
  </r>
  <r>
    <s v="50001400"/>
    <s v="Assembling"/>
    <n v="-912.25"/>
    <s v="USD"/>
    <n v="44.5"/>
    <s v="HR"/>
    <s v="1397427"/>
    <s v="Top Assembly TA 20T Hunhseal"/>
    <s v="128129608"/>
    <s v="Project"/>
    <s v="PJ28129608I"/>
    <x v="5"/>
  </r>
  <r>
    <s v="50001400"/>
    <s v="Assembling"/>
    <n v="-266.5"/>
    <s v="USD"/>
    <n v="13"/>
    <s v="HR"/>
    <s v="1397447"/>
    <s v="Top Parts for Storage General C"/>
    <s v="127647653"/>
    <s v="Project"/>
    <s v="PJ27647653I"/>
    <x v="4"/>
  </r>
  <r>
    <s v="50001400"/>
    <s v="Assembling"/>
    <n v="-1096.75"/>
    <s v="USD"/>
    <n v="53.5"/>
    <s v="HR"/>
    <s v="1397448"/>
    <s v="Top Parts for Storage General C"/>
    <s v="127647653"/>
    <s v="Project"/>
    <s v="PJ27647653I"/>
    <x v="4"/>
  </r>
  <r>
    <s v="50001400"/>
    <s v="Assembling"/>
    <n v="-133.25"/>
    <s v="USD"/>
    <n v="6.5"/>
    <s v="HR"/>
    <s v="1397510"/>
    <s v="Assembly Top BTD-150"/>
    <s v=""/>
    <s v="MSTK"/>
    <s v=""/>
    <x v="0"/>
  </r>
  <r>
    <s v="50001400"/>
    <s v="Assembling"/>
    <n v="-287"/>
    <s v="USD"/>
    <n v="14"/>
    <s v="HR"/>
    <s v="1397726"/>
    <s v="Bottom Parts for Storage General C"/>
    <s v="127647653"/>
    <s v="Project"/>
    <s v="PJ27647653I"/>
    <x v="4"/>
  </r>
  <r>
    <s v="50001400"/>
    <s v="Assembling"/>
    <n v="-287"/>
    <s v="USD"/>
    <n v="14"/>
    <s v="HR"/>
    <s v="1396817"/>
    <s v="Basic Vessel TA7T w/ insulation dimple"/>
    <s v=""/>
    <s v="MSTK"/>
    <s v=""/>
    <x v="0"/>
  </r>
  <r>
    <s v="50001400"/>
    <s v="Assembling"/>
    <n v="-266.5"/>
    <s v="USD"/>
    <n v="13"/>
    <s v="HR"/>
    <s v="1397230"/>
    <s v="Basic Tank Process Tank"/>
    <s v="127595967"/>
    <s v="Project"/>
    <s v="PJ27595967I"/>
    <x v="3"/>
  </r>
  <r>
    <s v="50001400"/>
    <s v="Assembling"/>
    <n v="-502.25"/>
    <s v="USD"/>
    <n v="24.5"/>
    <s v="HR"/>
    <s v="1397405"/>
    <s v="Basic Vessel Inner TA3.5T EN 1.4404 ALT"/>
    <s v=""/>
    <s v="MSTK"/>
    <s v=""/>
    <x v="0"/>
  </r>
  <r>
    <s v="50001400"/>
    <s v="Assembling"/>
    <n v="-779"/>
    <s v="USD"/>
    <n v="38"/>
    <s v="HR"/>
    <s v="1397511"/>
    <s v="Basic Vessel Inner Component TA 20T"/>
    <s v=""/>
    <s v="MSTK"/>
    <s v=""/>
    <x v="9"/>
  </r>
  <r>
    <s v="50001400"/>
    <s v="Assembling"/>
    <n v="-164"/>
    <s v="USD"/>
    <n v="8"/>
    <s v="HR"/>
    <s v="1393500"/>
    <s v="Outer Assy C-12 316 with SMS 38"/>
    <s v=""/>
    <s v="MSTK"/>
    <s v=""/>
    <x v="0"/>
  </r>
  <r>
    <s v="50001400"/>
    <s v="Assembling"/>
    <n v="-10.25"/>
    <s v="USD"/>
    <n v="0.5"/>
    <s v="HR"/>
    <s v="1395965"/>
    <s v="Top Conical 304L ID2150x15DegxT3"/>
    <s v=""/>
    <s v="MSTK"/>
    <s v=""/>
    <x v="1"/>
  </r>
  <r>
    <s v="50001400"/>
    <s v="Assembling"/>
    <n v="-41"/>
    <s v="USD"/>
    <n v="2"/>
    <s v="HR"/>
    <s v="1395965"/>
    <s v="Top Conical 304L ID2150x15DegxT3"/>
    <s v=""/>
    <s v="MSTK"/>
    <s v=""/>
    <x v="1"/>
  </r>
  <r>
    <s v="50001400"/>
    <s v="Assembling"/>
    <n v="-20.5"/>
    <s v="USD"/>
    <n v="1"/>
    <s v="HR"/>
    <s v="1395965"/>
    <s v="Top Conical 304L ID2150x15DegxT3"/>
    <s v=""/>
    <s v="MSTK"/>
    <s v=""/>
    <x v="1"/>
  </r>
  <r>
    <s v="50001400"/>
    <s v="Assembling"/>
    <n v="-41"/>
    <s v="USD"/>
    <n v="2"/>
    <s v="HR"/>
    <s v="1395965"/>
    <s v="Top Conical 304L ID2150x15DegxT3"/>
    <s v=""/>
    <s v="MSTK"/>
    <s v=""/>
    <x v="1"/>
  </r>
  <r>
    <s v="50001400"/>
    <s v="Assembling"/>
    <n v="-82"/>
    <s v="USD"/>
    <n v="4"/>
    <s v="HR"/>
    <s v="1395965"/>
    <s v="Top Conical 304L ID2150x15DegxT3"/>
    <s v=""/>
    <s v="MSTK"/>
    <s v=""/>
    <x v="1"/>
  </r>
  <r>
    <s v="50001400"/>
    <s v="Assembling"/>
    <n v="-61.5"/>
    <s v="USD"/>
    <n v="3"/>
    <s v="HR"/>
    <s v="1392525"/>
    <s v="BTD Vortex Breaker 6-31542 1471 1"/>
    <s v=""/>
    <s v="MSTK"/>
    <s v=""/>
    <x v="0"/>
  </r>
  <r>
    <s v="50001400"/>
    <s v="Assembling"/>
    <n v="-205"/>
    <s v="USD"/>
    <n v="10"/>
    <s v="HR"/>
    <s v="1389426"/>
    <s v="Half P. Jacket Bott OD1466 2-1/2&quot; Sch10s"/>
    <s v=""/>
    <s v="MSTK"/>
    <s v=""/>
    <x v="0"/>
  </r>
  <r>
    <s v="50001400"/>
    <s v="Assembling"/>
    <n v="-41"/>
    <s v="USD"/>
    <n v="2"/>
    <s v="HR"/>
    <s v="1394824"/>
    <s v="Water Outlet Dia.76.1"/>
    <s v=""/>
    <s v="MSTK"/>
    <s v=""/>
    <x v="9"/>
  </r>
  <r>
    <s v="50001400"/>
    <s v="Assembling"/>
    <n v="-41"/>
    <s v="USD"/>
    <n v="2"/>
    <s v="HR"/>
    <s v="1394824"/>
    <s v="Water Outlet Dia.76.1"/>
    <s v=""/>
    <s v="MSTK"/>
    <s v=""/>
    <x v="9"/>
  </r>
  <r>
    <s v="50001400"/>
    <s v="Assembling"/>
    <n v="-41"/>
    <s v="USD"/>
    <n v="2"/>
    <s v="HR"/>
    <s v="1395485"/>
    <s v="Prod. In./Out. dia60.33xShell dia2000"/>
    <s v=""/>
    <s v="MSTK"/>
    <s v=""/>
    <x v="9"/>
  </r>
  <r>
    <s v="50001400"/>
    <s v="Assembling"/>
    <n v="-41"/>
    <s v="USD"/>
    <n v="2"/>
    <s v="HR"/>
    <s v="1395485"/>
    <s v="Prod. In./Out. dia60.33xShell dia2000"/>
    <s v=""/>
    <s v="MSTK"/>
    <s v=""/>
    <x v="9"/>
  </r>
  <r>
    <s v="50001400"/>
    <s v="Assembling"/>
    <n v="-41"/>
    <s v="USD"/>
    <n v="2"/>
    <s v="HR"/>
    <s v="1396980"/>
    <s v="Top Assembly C-8"/>
    <s v=""/>
    <s v="MSTK"/>
    <s v=""/>
    <x v="9"/>
  </r>
  <r>
    <s v="50001400"/>
    <s v="Assembling"/>
    <n v="-20.5"/>
    <s v="USD"/>
    <n v="1"/>
    <s v="HR"/>
    <s v="1396699"/>
    <s v="Upper Ring C-8"/>
    <s v=""/>
    <s v="MSTK"/>
    <s v=""/>
    <x v="1"/>
  </r>
  <r>
    <s v="50001400"/>
    <s v="Assembling"/>
    <n v="-20.5"/>
    <s v="USD"/>
    <n v="1"/>
    <s v="HR"/>
    <s v="1395480"/>
    <s v="Cone ID680x100xT3"/>
    <s v=""/>
    <s v="MSTK"/>
    <s v=""/>
    <x v="0"/>
  </r>
  <r>
    <s v="50001400"/>
    <s v="Assembling"/>
    <n v="-20.5"/>
    <s v="USD"/>
    <n v="1"/>
    <s v="HR"/>
    <s v="1395478"/>
    <s v="Outer Shell OD2151x2013xT2"/>
    <s v=""/>
    <s v="MSTK"/>
    <s v=""/>
    <x v="0"/>
  </r>
  <r>
    <s v="50001400"/>
    <s v="Assembling"/>
    <n v="-41"/>
    <s v="USD"/>
    <n v="2"/>
    <s v="HR"/>
    <s v="1395478"/>
    <s v="Outer Shell OD2151x2013xT2"/>
    <s v=""/>
    <s v="MSTK"/>
    <s v=""/>
    <x v="0"/>
  </r>
  <r>
    <s v="50001400"/>
    <s v="Assembling"/>
    <n v="-41"/>
    <s v="USD"/>
    <n v="2"/>
    <s v="HR"/>
    <s v="1395478"/>
    <s v="Outer Shell OD2151x2013xT2"/>
    <s v=""/>
    <s v="MSTK"/>
    <s v=""/>
    <x v="0"/>
  </r>
  <r>
    <s v="50001400"/>
    <s v="Assembling"/>
    <n v="-41"/>
    <s v="USD"/>
    <n v="2"/>
    <s v="HR"/>
    <s v="1396729"/>
    <s v="Bottom Cone ID2000x15DegxT3"/>
    <s v=""/>
    <s v="MSTK"/>
    <s v=""/>
    <x v="0"/>
  </r>
  <r>
    <s v="50001400"/>
    <s v="Assembling"/>
    <n v="-20.5"/>
    <s v="USD"/>
    <n v="1"/>
    <s v="HR"/>
    <s v="1396729"/>
    <s v="Bottom Cone ID2000x15DegxT3"/>
    <s v=""/>
    <s v="MSTK"/>
    <s v=""/>
    <x v="0"/>
  </r>
  <r>
    <s v="50001400"/>
    <s v="Assembling"/>
    <n v="-430.5"/>
    <s v="USD"/>
    <n v="21"/>
    <s v="HR"/>
    <s v="1382585"/>
    <s v="Spool Process Module 1 General C"/>
    <s v="127647653"/>
    <s v="Project"/>
    <s v="PJ27647653I"/>
    <x v="4"/>
  </r>
  <r>
    <s v="50001400"/>
    <s v="Assembling"/>
    <n v="-61.5"/>
    <s v="USD"/>
    <n v="3"/>
    <s v="HR"/>
    <s v="1382589"/>
    <s v="Spool Filler Module General C"/>
    <s v="127647653"/>
    <s v="Project"/>
    <s v="PJ27647653I"/>
    <x v="4"/>
  </r>
  <r>
    <s v="50001400"/>
    <s v="Assembling"/>
    <n v="-143.5"/>
    <s v="USD"/>
    <n v="7"/>
    <s v="HR"/>
    <s v="1389807"/>
    <s v="Pipe 3 3Bar For Mru-3 (Automatic)"/>
    <s v=""/>
    <s v="MSTK"/>
    <s v=""/>
    <x v="0"/>
  </r>
  <r>
    <s v="50001400"/>
    <s v="Assembling"/>
    <n v="-143.5"/>
    <s v="USD"/>
    <n v="7"/>
    <s v="HR"/>
    <s v="1389808"/>
    <s v="MRU-3 pump for 4 bar counter pressure"/>
    <s v=""/>
    <s v="MSTK"/>
    <s v=""/>
    <x v="0"/>
  </r>
  <r>
    <s v="50001400"/>
    <s v="Assembling"/>
    <n v="-266.5"/>
    <s v="USD"/>
    <n v="13"/>
    <s v="HR"/>
    <s v="1394638"/>
    <s v="Spool Mixing Vessel HC E"/>
    <s v="127810921"/>
    <s v="Project"/>
    <s v="PJ27810921I"/>
    <x v="4"/>
  </r>
  <r>
    <s v="50001400"/>
    <s v="Assembling"/>
    <n v="-266.5"/>
    <s v="USD"/>
    <n v="13"/>
    <s v="HR"/>
    <s v="1395615"/>
    <s v="Spool Mixing Vessel General C"/>
    <s v="127647653"/>
    <s v="Project"/>
    <s v="PJ27647653I"/>
    <x v="4"/>
  </r>
  <r>
    <s v="50001400"/>
    <s v="Assembling"/>
    <n v="-574"/>
    <s v="USD"/>
    <n v="28"/>
    <s v="HR"/>
    <s v="1397552"/>
    <s v="Separator Tank 40L"/>
    <s v=""/>
    <s v="MSTK"/>
    <s v=""/>
    <x v="0"/>
  </r>
  <r>
    <s v="50001400"/>
    <s v="Assembling"/>
    <n v="-430.5"/>
    <s v="USD"/>
    <n v="21"/>
    <s v="HR"/>
    <s v="1397931"/>
    <s v="Frame for Pump mixing Vessel General C"/>
    <s v="127647653"/>
    <s v="Project"/>
    <s v="PJ27647653I"/>
    <x v="4"/>
  </r>
  <r>
    <s v="50001400"/>
    <s v="Assembling"/>
    <n v="-123"/>
    <s v="USD"/>
    <n v="6"/>
    <s v="HR"/>
    <s v="1397931"/>
    <s v="Frame for Pump mixing Vessel General C"/>
    <s v="127647653"/>
    <s v="Project"/>
    <s v="PJ27647653I"/>
    <x v="4"/>
  </r>
  <r>
    <s v="50001400"/>
    <s v="Assembling"/>
    <n v="-215.25"/>
    <s v="USD"/>
    <n v="10.5"/>
    <s v="HR"/>
    <s v="1393115"/>
    <s v="BTD 200L For Tetra Lacta (BTD) 200L"/>
    <s v=""/>
    <s v="MSTK"/>
    <s v=""/>
    <x v="0"/>
  </r>
  <r>
    <s v="50001400"/>
    <s v="Assembling"/>
    <n v="-266.5"/>
    <s v="USD"/>
    <n v="13"/>
    <s v="HR"/>
    <s v="1395315"/>
    <s v="Storage Vessel MRU 150L"/>
    <s v=""/>
    <s v="MSTK"/>
    <s v=""/>
    <x v="0"/>
  </r>
  <r>
    <s v="50001400"/>
    <s v="Assembling"/>
    <n v="-123"/>
    <s v="USD"/>
    <n v="6"/>
    <s v="HR"/>
    <s v="1396142"/>
    <s v="Vacuum Vessel C-12 ASME MHLW"/>
    <s v=""/>
    <s v="MSTK"/>
    <s v=""/>
    <x v="9"/>
  </r>
  <r>
    <s v="50001400"/>
    <s v="Assembling"/>
    <n v="-225.5"/>
    <s v="USD"/>
    <n v="11"/>
    <s v="HR"/>
    <s v="1396443"/>
    <s v="Basic Tank Process Tank"/>
    <s v="127802082"/>
    <s v="Project"/>
    <s v="PJ27802082I"/>
    <x v="3"/>
  </r>
  <r>
    <s v="50001400"/>
    <s v="Assembling"/>
    <n v="-133.25"/>
    <s v="USD"/>
    <n v="6.5"/>
    <s v="HR"/>
    <s v="1396651"/>
    <s v="CL Product Tank S2 PED Without Agitator"/>
    <s v=""/>
    <s v="MSTK"/>
    <s v=""/>
    <x v="9"/>
  </r>
  <r>
    <s v="50001400"/>
    <s v="Assembling"/>
    <n v="-92.25"/>
    <s v="USD"/>
    <n v="4.5"/>
    <s v="HR"/>
    <s v="1396652"/>
    <s v="CL Product Tank S1 PED Without Agitator"/>
    <s v=""/>
    <s v="MSTK"/>
    <s v=""/>
    <x v="9"/>
  </r>
  <r>
    <s v="50001400"/>
    <s v="Assembling"/>
    <n v="-164"/>
    <s v="USD"/>
    <n v="8"/>
    <s v="HR"/>
    <s v="1397510"/>
    <s v="Assembly Top BTD-150"/>
    <s v=""/>
    <s v="MSTK"/>
    <s v=""/>
    <x v="0"/>
  </r>
  <r>
    <s v="50001400"/>
    <s v="Assembling"/>
    <n v="-184.5"/>
    <s v="USD"/>
    <n v="9"/>
    <s v="HR"/>
    <s v="1398120"/>
    <s v="Vacuum Vessel C-8 ASME + MHLW"/>
    <s v=""/>
    <s v="MSTK"/>
    <s v=""/>
    <x v="9"/>
  </r>
  <r>
    <s v="50001400"/>
    <s v="Assembling"/>
    <n v="-20.5"/>
    <s v="USD"/>
    <n v="1"/>
    <s v="HR"/>
    <s v="1394990"/>
    <s v="Bottom Conical ID2150x15DegxT3"/>
    <s v=""/>
    <s v="MSTK"/>
    <s v=""/>
    <x v="1"/>
  </r>
  <r>
    <s v="50001400"/>
    <s v="Assembling"/>
    <n v="-41"/>
    <s v="USD"/>
    <n v="2"/>
    <s v="HR"/>
    <s v="1394990"/>
    <s v="Bottom Conical ID2150x15DegxT3"/>
    <s v=""/>
    <s v="MSTK"/>
    <s v=""/>
    <x v="1"/>
  </r>
  <r>
    <s v="50001400"/>
    <s v="Assembling"/>
    <n v="-20.5"/>
    <s v="USD"/>
    <n v="1"/>
    <s v="HR"/>
    <s v="1394990"/>
    <s v="Bottom Conical ID2150x15DegxT3"/>
    <s v=""/>
    <s v="MSTK"/>
    <s v=""/>
    <x v="1"/>
  </r>
  <r>
    <s v="50001400"/>
    <s v="Assembling"/>
    <n v="-82"/>
    <s v="USD"/>
    <n v="4"/>
    <s v="HR"/>
    <s v="1394990"/>
    <s v="Bottom Conical ID2150x15DegxT3"/>
    <s v=""/>
    <s v="MSTK"/>
    <s v=""/>
    <x v="1"/>
  </r>
  <r>
    <s v="50001400"/>
    <s v="Assembling"/>
    <n v="-41"/>
    <s v="USD"/>
    <n v="2"/>
    <s v="HR"/>
    <s v="1394990"/>
    <s v="Bottom Conical ID2150x15DegxT3"/>
    <s v=""/>
    <s v="MSTK"/>
    <s v=""/>
    <x v="1"/>
  </r>
  <r>
    <s v="50001400"/>
    <s v="Assembling"/>
    <n v="-184.5"/>
    <s v="USD"/>
    <n v="9"/>
    <s v="HR"/>
    <s v="1393847"/>
    <s v="Air Vent 6&quot;"/>
    <s v=""/>
    <s v="MSTK"/>
    <s v=""/>
    <x v="5"/>
  </r>
  <r>
    <s v="50001400"/>
    <s v="Assembling"/>
    <n v="-246"/>
    <s v="USD"/>
    <n v="12"/>
    <s v="HR"/>
    <s v="1393847"/>
    <s v="Air Vent 6&quot;"/>
    <s v=""/>
    <s v="MSTK"/>
    <s v=""/>
    <x v="5"/>
  </r>
  <r>
    <s v="50001400"/>
    <s v="Assembling"/>
    <n v="-205"/>
    <s v="USD"/>
    <n v="10"/>
    <s v="HR"/>
    <s v="1397190"/>
    <s v="Premix 1 Module General C"/>
    <s v="126986595"/>
    <s v="Project"/>
    <s v="PJ26986595I"/>
    <x v="4"/>
  </r>
  <r>
    <s v="50001400"/>
    <s v="Assembling"/>
    <n v="-287"/>
    <s v="USD"/>
    <n v="14"/>
    <s v="HR"/>
    <s v="1397191"/>
    <s v="Premix 2 Module General C"/>
    <s v="126986595"/>
    <s v="Project"/>
    <s v="PJ26986595I"/>
    <x v="4"/>
  </r>
  <r>
    <s v="50001400"/>
    <s v="Assembling"/>
    <n v="-123"/>
    <s v="USD"/>
    <n v="6"/>
    <s v="HR"/>
    <s v="1397682"/>
    <s v="Basic Tank CIP Tank (DT, DTI)"/>
    <s v="127613056"/>
    <s v="Project"/>
    <s v="PJ27613056I"/>
    <x v="3"/>
  </r>
  <r>
    <s v="50001400"/>
    <s v="Assembling"/>
    <n v="-112.75"/>
    <s v="USD"/>
    <n v="5.5"/>
    <s v="HR"/>
    <s v="1397682"/>
    <s v="Basic Tank CIP Tank (DT, DTI)"/>
    <s v="127613056"/>
    <s v="Project"/>
    <s v="PJ27613056I"/>
    <x v="3"/>
  </r>
  <r>
    <s v="50001400"/>
    <s v="Assembling"/>
    <n v="-112.75"/>
    <s v="USD"/>
    <n v="5.5"/>
    <s v="HR"/>
    <s v="1397682"/>
    <s v="Basic Tank CIP Tank (DT, DTI)"/>
    <s v="127613056"/>
    <s v="Project"/>
    <s v="PJ27613056I"/>
    <x v="3"/>
  </r>
  <r>
    <s v="50001400"/>
    <s v="Assembling"/>
    <n v="-184.5"/>
    <s v="USD"/>
    <n v="9"/>
    <s v="HR"/>
    <s v="1397828"/>
    <s v="Process Tank"/>
    <s v="127802082"/>
    <s v="Project"/>
    <s v="PJ27802082I"/>
    <x v="3"/>
  </r>
  <r>
    <s v="50001400"/>
    <s v="Assembling"/>
    <n v="-20.5"/>
    <s v="USD"/>
    <n v="1"/>
    <s v="HR"/>
    <s v="1397830"/>
    <s v="Bottom Parts CIP Tank (DT, DTI)"/>
    <s v="127613056"/>
    <s v="Project"/>
    <s v="PJ27613056I"/>
    <x v="3"/>
  </r>
  <r>
    <s v="50001400"/>
    <s v="Assembling"/>
    <n v="-82"/>
    <s v="USD"/>
    <n v="4"/>
    <s v="HR"/>
    <s v="1398241"/>
    <s v="Top Parts CIP Tank (DT, DTI)"/>
    <s v="127622099"/>
    <s v="Project"/>
    <s v="PJ27622099I"/>
    <x v="3"/>
  </r>
  <r>
    <s v="50001400"/>
    <s v="Assembling"/>
    <n v="-82"/>
    <s v="USD"/>
    <n v="4"/>
    <s v="HR"/>
    <s v="1394067"/>
    <s v="Top Parts Process Tank"/>
    <s v="127595938"/>
    <s v="Project"/>
    <s v="PJ27595938I"/>
    <x v="3"/>
  </r>
  <r>
    <s v="50001400"/>
    <s v="Assembling"/>
    <n v="-41"/>
    <s v="USD"/>
    <n v="2"/>
    <s v="HR"/>
    <s v="1394847"/>
    <s v="Top Parts Process Tank"/>
    <s v="127595879"/>
    <s v="Project"/>
    <s v="PJ27595879I"/>
    <x v="3"/>
  </r>
  <r>
    <s v="50001400"/>
    <s v="Assembling"/>
    <n v="-82"/>
    <s v="USD"/>
    <n v="4"/>
    <s v="HR"/>
    <s v="1394914"/>
    <s v="Top Parts Process Tank"/>
    <s v="127595981"/>
    <s v="Project"/>
    <s v="PJ27595981I"/>
    <x v="3"/>
  </r>
  <r>
    <s v="50001400"/>
    <s v="Assembling"/>
    <n v="-133.25"/>
    <s v="USD"/>
    <n v="6.5"/>
    <s v="HR"/>
    <s v="1395002"/>
    <s v="Adapter Cone ID100x74xT4"/>
    <s v=""/>
    <s v="MSTK"/>
    <s v=""/>
    <x v="1"/>
  </r>
  <r>
    <s v="50001400"/>
    <s v="Assembling"/>
    <n v="-92.25"/>
    <s v="USD"/>
    <n v="4.5"/>
    <s v="HR"/>
    <s v="1395527"/>
    <s v="Basic Tank Process Tank"/>
    <s v="127595938"/>
    <s v="Project"/>
    <s v="PJ27595938I"/>
    <x v="3"/>
  </r>
  <r>
    <s v="50001400"/>
    <s v="Assembling"/>
    <n v="-82"/>
    <s v="USD"/>
    <n v="4"/>
    <s v="HR"/>
    <s v="1395527"/>
    <s v="Basic Tank Process Tank"/>
    <s v="127595938"/>
    <s v="Project"/>
    <s v="PJ27595938I"/>
    <x v="3"/>
  </r>
  <r>
    <s v="50001400"/>
    <s v="Assembling"/>
    <n v="-297.25"/>
    <s v="USD"/>
    <n v="14.5"/>
    <s v="HR"/>
    <s v="1396817"/>
    <s v="Basic Vessel TA7T w/ insulation dimple"/>
    <s v=""/>
    <s v="MSTK"/>
    <s v=""/>
    <x v="0"/>
  </r>
  <r>
    <s v="50001400"/>
    <s v="Assembling"/>
    <n v="-276.75"/>
    <s v="USD"/>
    <n v="13.5"/>
    <s v="HR"/>
    <s v="1396920"/>
    <s v="T. Alsafe 7T EN1.4404 ALT Platf. Ladder"/>
    <s v=""/>
    <s v="MSTK"/>
    <s v=""/>
    <x v="9"/>
  </r>
  <r>
    <s v="50001400"/>
    <s v="Assembling"/>
    <n v="-82"/>
    <s v="USD"/>
    <n v="4"/>
    <s v="HR"/>
    <s v="1396979"/>
    <s v="Basic Tank Process Tank"/>
    <s v="127595879"/>
    <s v="Project"/>
    <s v="PJ27595879I"/>
    <x v="3"/>
  </r>
  <r>
    <s v="50001400"/>
    <s v="Assembling"/>
    <n v="-174.25"/>
    <s v="USD"/>
    <n v="8.5"/>
    <s v="HR"/>
    <s v="1397230"/>
    <s v="Basic Tank Process Tank"/>
    <s v="127595967"/>
    <s v="Project"/>
    <s v="PJ27595967I"/>
    <x v="3"/>
  </r>
  <r>
    <s v="50001400"/>
    <s v="Assembling"/>
    <n v="-256.25"/>
    <s v="USD"/>
    <n v="12.5"/>
    <s v="HR"/>
    <s v="1397230"/>
    <s v="Basic Tank Process Tank"/>
    <s v="127595967"/>
    <s v="Project"/>
    <s v="PJ27595967I"/>
    <x v="3"/>
  </r>
  <r>
    <s v="50001400"/>
    <s v="Assembling"/>
    <n v="-61.5"/>
    <s v="USD"/>
    <n v="3"/>
    <s v="HR"/>
    <s v="1397702"/>
    <s v="Basic Tank Process Tank"/>
    <s v="127595981"/>
    <s v="Project"/>
    <s v="PJ27595981I"/>
    <x v="3"/>
  </r>
  <r>
    <s v="50001400"/>
    <s v="Assembling"/>
    <n v="-133.25"/>
    <s v="USD"/>
    <n v="6.5"/>
    <s v="HR"/>
    <s v="1397702"/>
    <s v="Basic Tank Process Tank"/>
    <s v="127595981"/>
    <s v="Project"/>
    <s v="PJ27595981I"/>
    <x v="3"/>
  </r>
  <r>
    <s v="50001400"/>
    <s v="Assembling"/>
    <n v="-82"/>
    <s v="USD"/>
    <n v="4"/>
    <s v="HR"/>
    <s v="1397705"/>
    <s v="Basic Tank Process Tank"/>
    <s v="127596017"/>
    <s v="Project"/>
    <s v="PJ27596017I"/>
    <x v="3"/>
  </r>
  <r>
    <s v="50001400"/>
    <s v="Assembling"/>
    <n v="-71.75"/>
    <s v="USD"/>
    <n v="3.5"/>
    <s v="HR"/>
    <s v="1394123"/>
    <s v="Outer Bottom OD1562xID600xT2"/>
    <s v=""/>
    <s v="MSTK"/>
    <s v=""/>
    <x v="1"/>
  </r>
  <r>
    <s v="50001400"/>
    <s v="Assembling"/>
    <n v="-41"/>
    <s v="USD"/>
    <n v="2"/>
    <s v="HR"/>
    <s v="1395449"/>
    <s v="Top Cone ID2000x15degxT3"/>
    <s v=""/>
    <s v="MSTK"/>
    <s v=""/>
    <x v="1"/>
  </r>
  <r>
    <s v="50001400"/>
    <s v="Assembling"/>
    <n v="-51.25"/>
    <s v="USD"/>
    <n v="2.5"/>
    <s v="HR"/>
    <s v="1395879"/>
    <s v="Bottom Conical ID2150x15DegxT3"/>
    <s v=""/>
    <s v="MSTK"/>
    <s v=""/>
    <x v="1"/>
  </r>
  <r>
    <s v="50001400"/>
    <s v="Assembling"/>
    <n v="-92.25"/>
    <s v="USD"/>
    <n v="4.5"/>
    <s v="HR"/>
    <s v="1395967"/>
    <s v="Shell Inner 304L ID2150x3130xT2.5"/>
    <s v=""/>
    <s v="MSTK"/>
    <s v=""/>
    <x v="1"/>
  </r>
  <r>
    <s v="50001400"/>
    <s v="Assembling"/>
    <n v="-61.5"/>
    <s v="USD"/>
    <n v="3"/>
    <s v="HR"/>
    <s v="1397097"/>
    <s v="Shell outer OD1280X1347xT2"/>
    <s v=""/>
    <s v="MSTK"/>
    <s v=""/>
    <x v="1"/>
  </r>
  <r>
    <s v="50001400"/>
    <s v="Assembling"/>
    <n v="-61.5"/>
    <s v="USD"/>
    <n v="3"/>
    <s v="HR"/>
    <s v="1397098"/>
    <s v="Shell outer OD1280X1347xT2"/>
    <s v=""/>
    <s v="MSTK"/>
    <s v=""/>
    <x v="1"/>
  </r>
  <r>
    <s v="50001400"/>
    <s v="Assembling"/>
    <n v="-71.75"/>
    <s v="USD"/>
    <n v="3.5"/>
    <s v="HR"/>
    <s v="1397413"/>
    <s v="Bottom Cone/Dished Process Tank"/>
    <s v="127775540"/>
    <s v="Project"/>
    <s v="PJ27775540I"/>
    <x v="3"/>
  </r>
  <r>
    <s v="50001400"/>
    <s v="Assembling"/>
    <n v="-164"/>
    <s v="USD"/>
    <n v="8"/>
    <s v="HR"/>
    <s v="1397496"/>
    <s v="Top Conical ID2150x15DegxT3"/>
    <s v=""/>
    <s v="MSTK"/>
    <s v=""/>
    <x v="1"/>
  </r>
  <r>
    <s v="50001400"/>
    <s v="Assembling"/>
    <n v="-174.25"/>
    <s v="USD"/>
    <n v="8.5"/>
    <s v="HR"/>
    <s v="1397496"/>
    <s v="Top Conical ID2150x15DegxT3"/>
    <s v=""/>
    <s v="MSTK"/>
    <s v=""/>
    <x v="1"/>
  </r>
  <r>
    <s v="50001400"/>
    <s v="Assembling"/>
    <n v="-369"/>
    <s v="USD"/>
    <n v="18"/>
    <s v="HR"/>
    <s v="1397499"/>
    <s v="Top Conical ID2150x15DegxT3"/>
    <s v=""/>
    <s v="MSTK"/>
    <s v=""/>
    <x v="1"/>
  </r>
  <r>
    <s v="50001400"/>
    <s v="Assembling"/>
    <n v="-92.25"/>
    <s v="USD"/>
    <n v="4.5"/>
    <s v="HR"/>
    <s v="1397581"/>
    <s v="Hydro Beam Blade 330x207xT8"/>
    <s v=""/>
    <s v="MSTK"/>
    <s v=""/>
    <x v="1"/>
  </r>
  <r>
    <s v="50001400"/>
    <s v="Assembling"/>
    <n v="-174.25"/>
    <s v="USD"/>
    <n v="8.5"/>
    <s v="HR"/>
    <s v="1397713"/>
    <s v="Bottom Cone ID2846x15DegxT6"/>
    <s v=""/>
    <s v="MSTK"/>
    <s v=""/>
    <x v="1"/>
  </r>
  <r>
    <s v="50001400"/>
    <s v="Assembling"/>
    <n v="-20.5"/>
    <s v="USD"/>
    <n v="1"/>
    <s v="HR"/>
    <s v="1397988"/>
    <s v="Support Adapter ID476x237xT16"/>
    <s v=""/>
    <s v="MSTK"/>
    <s v=""/>
    <x v="1"/>
  </r>
  <r>
    <s v="50001400"/>
    <s v="Assembling"/>
    <n v="-41"/>
    <s v="USD"/>
    <n v="2"/>
    <s v="HR"/>
    <s v="1397426"/>
    <s v="Bottom Assembly TA 20T"/>
    <s v="128129608"/>
    <s v="Project"/>
    <s v="PJ28129608I"/>
    <x v="5"/>
  </r>
  <r>
    <s v="50001400"/>
    <s v="Assembling"/>
    <n v="-481.75"/>
    <s v="USD"/>
    <n v="23.5"/>
    <s v="HR"/>
    <s v="1397427"/>
    <s v="Top Assembly TA 20T Hunhseal"/>
    <s v="128129608"/>
    <s v="Project"/>
    <s v="PJ28129608I"/>
    <x v="5"/>
  </r>
  <r>
    <s v="50001400"/>
    <s v="Assembling"/>
    <n v="-225.5"/>
    <s v="USD"/>
    <n v="11"/>
    <s v="HR"/>
    <s v="1397446"/>
    <s v="Top Parts for Main Mixing General C"/>
    <s v="127647653"/>
    <s v="Project"/>
    <s v="PJ27647653I"/>
    <x v="4"/>
  </r>
  <r>
    <s v="50001400"/>
    <s v="Assembling"/>
    <n v="-338.25"/>
    <s v="USD"/>
    <n v="16.5"/>
    <s v="HR"/>
    <s v="1397448"/>
    <s v="Top Parts for Storage General C"/>
    <s v="127647653"/>
    <s v="Project"/>
    <s v="PJ27647653I"/>
    <x v="4"/>
  </r>
  <r>
    <s v="50001400"/>
    <s v="Assembling"/>
    <n v="-143.5"/>
    <s v="USD"/>
    <n v="7"/>
    <s v="HR"/>
    <s v="1397510"/>
    <s v="Assembly Top BTD-150"/>
    <s v=""/>
    <s v="MSTK"/>
    <s v=""/>
    <x v="0"/>
  </r>
  <r>
    <s v="50001400"/>
    <s v="Assembling"/>
    <n v="-61.5"/>
    <s v="USD"/>
    <n v="3"/>
    <s v="HR"/>
    <s v="1397830"/>
    <s v="Bottom Parts CIP Tank (DT, DTI)"/>
    <s v="127613056"/>
    <s v="Project"/>
    <s v="PJ27613056I"/>
    <x v="3"/>
  </r>
  <r>
    <s v="50001400"/>
    <s v="Assembling"/>
    <n v="-41"/>
    <s v="USD"/>
    <n v="2"/>
    <s v="HR"/>
    <s v="1397831"/>
    <s v="Bottom Parts CIP Tank (DT, DTI)"/>
    <s v="127613066"/>
    <s v="Project"/>
    <s v="PJ27613066I"/>
    <x v="3"/>
  </r>
  <r>
    <s v="50001400"/>
    <s v="Assembling"/>
    <n v="-41"/>
    <s v="USD"/>
    <n v="2"/>
    <s v="HR"/>
    <s v="1397832"/>
    <s v="Bottom Parts CIP Tank (DT, DTI)"/>
    <s v="127622099"/>
    <s v="Project"/>
    <s v="PJ27622099I"/>
    <x v="3"/>
  </r>
  <r>
    <s v="50001400"/>
    <s v="Assembling"/>
    <n v="-82"/>
    <s v="USD"/>
    <n v="4"/>
    <s v="HR"/>
    <s v="1392309"/>
    <s v="Vacuum Chamber DCL-750"/>
    <s v=""/>
    <s v="MSTK"/>
    <s v=""/>
    <x v="0"/>
  </r>
  <r>
    <s v="50001400"/>
    <s v="Assembling"/>
    <n v="-10.25"/>
    <s v="USD"/>
    <n v="0.5"/>
    <s v="HR"/>
    <s v="1398179"/>
    <s v="Cover Plate 91x89xT3"/>
    <s v=""/>
    <s v="MSTK"/>
    <s v=""/>
    <x v="11"/>
  </r>
  <r>
    <s v="50001400"/>
    <s v="Assembling"/>
    <n v="-61.5"/>
    <s v="USD"/>
    <n v="3"/>
    <s v="HR"/>
    <s v="1398009"/>
    <s v="Outlet dia.101.6"/>
    <s v=""/>
    <s v="MSTK"/>
    <s v=""/>
    <x v="0"/>
  </r>
  <r>
    <s v="50001400"/>
    <s v="Assembling"/>
    <n v="-112.75"/>
    <s v="USD"/>
    <n v="5.5"/>
    <s v="HR"/>
    <s v="1396971"/>
    <s v="Top Cone ID1000x15degxT3"/>
    <s v=""/>
    <s v="MSTK"/>
    <s v=""/>
    <x v="1"/>
  </r>
  <r>
    <s v="50001400"/>
    <s v="Assembling"/>
    <n v="-41"/>
    <s v="USD"/>
    <n v="2"/>
    <s v="HR"/>
    <s v="1396971"/>
    <s v="Top Cone ID1000x15degxT3"/>
    <s v=""/>
    <s v="MSTK"/>
    <s v=""/>
    <x v="1"/>
  </r>
  <r>
    <s v="50001400"/>
    <s v="Assembling"/>
    <n v="-41"/>
    <s v="USD"/>
    <n v="2"/>
    <s v="HR"/>
    <s v="1396971"/>
    <s v="Top Cone ID1000x15degxT3"/>
    <s v=""/>
    <s v="MSTK"/>
    <s v=""/>
    <x v="1"/>
  </r>
  <r>
    <s v="50001400"/>
    <s v="Assembling"/>
    <n v="-20.5"/>
    <s v="USD"/>
    <n v="1"/>
    <s v="HR"/>
    <s v="1397020"/>
    <s v="Cone Adapter D134x107xT6"/>
    <s v=""/>
    <s v="MSTK"/>
    <s v=""/>
    <x v="5"/>
  </r>
  <r>
    <s v="50001400"/>
    <s v="Assembling"/>
    <n v="-20.5"/>
    <s v="USD"/>
    <n v="1"/>
    <s v="HR"/>
    <s v="1397020"/>
    <s v="Cone Adapter D134x107xT6"/>
    <s v=""/>
    <s v="MSTK"/>
    <s v=""/>
    <x v="5"/>
  </r>
  <r>
    <s v="50001400"/>
    <s v="Assembling"/>
    <n v="-30.75"/>
    <s v="USD"/>
    <n v="1.5"/>
    <s v="HR"/>
    <s v="1396975"/>
    <s v="Bottom Cone ID1000x15degxT3"/>
    <s v=""/>
    <s v="MSTK"/>
    <s v=""/>
    <x v="1"/>
  </r>
  <r>
    <s v="50001400"/>
    <s v="Assembling"/>
    <n v="-10.25"/>
    <s v="USD"/>
    <n v="0.5"/>
    <s v="HR"/>
    <s v="1396975"/>
    <s v="Bottom Cone ID1000x15degxT3"/>
    <s v=""/>
    <s v="MSTK"/>
    <s v=""/>
    <x v="1"/>
  </r>
  <r>
    <s v="50001400"/>
    <s v="Assembling"/>
    <n v="-41"/>
    <s v="USD"/>
    <n v="2"/>
    <s v="HR"/>
    <s v="1396975"/>
    <s v="Bottom Cone ID1000x15degxT3"/>
    <s v=""/>
    <s v="MSTK"/>
    <s v=""/>
    <x v="1"/>
  </r>
  <r>
    <s v="50001400"/>
    <s v="Assembling"/>
    <n v="-328"/>
    <s v="USD"/>
    <n v="16"/>
    <s v="HR"/>
    <s v="1392879"/>
    <s v="Pipe Legs dia.5&quot; Sch10sxL=1439"/>
    <s v=""/>
    <s v="MSTK"/>
    <s v=""/>
    <x v="0"/>
  </r>
  <r>
    <s v="50001400"/>
    <s v="Assembling"/>
    <n v="-20.5"/>
    <s v="USD"/>
    <n v="1"/>
    <s v="HR"/>
    <s v="1395793"/>
    <s v="Bottom Head with Flange ID1100xT8"/>
    <s v=""/>
    <s v="MSTK"/>
    <s v=""/>
    <x v="0"/>
  </r>
  <r>
    <s v="50001400"/>
    <s v="Assembling"/>
    <n v="-41"/>
    <s v="USD"/>
    <n v="2"/>
    <s v="HR"/>
    <s v="1390142"/>
    <s v="Bottom Assembly DCL-750"/>
    <s v=""/>
    <s v="MSTK"/>
    <s v=""/>
    <x v="0"/>
  </r>
  <r>
    <s v="50001400"/>
    <s v="Assembling"/>
    <n v="-20.5"/>
    <s v="USD"/>
    <n v="1"/>
    <s v="HR"/>
    <s v="1379653"/>
    <s v="Frame for Pump Premix 1 Vessel General C"/>
    <s v="126986595"/>
    <s v="Project"/>
    <s v="PJ26986595I"/>
    <x v="4"/>
  </r>
  <r>
    <s v="50001400"/>
    <s v="Assembling"/>
    <n v="-20.5"/>
    <s v="USD"/>
    <n v="1"/>
    <s v="HR"/>
    <s v="1379653"/>
    <s v="Frame for Pump Premix 1 Vessel General C"/>
    <s v="126986595"/>
    <s v="Project"/>
    <s v="PJ26986595I"/>
    <x v="4"/>
  </r>
  <r>
    <s v="50001400"/>
    <s v="Assembling"/>
    <n v="-41"/>
    <s v="USD"/>
    <n v="2"/>
    <s v="HR"/>
    <s v="1395483"/>
    <s v="Silicone Gasket OD110 xID43"/>
    <s v=""/>
    <s v="MSTK"/>
    <s v=""/>
    <x v="0"/>
  </r>
  <r>
    <s v="50001400"/>
    <s v="Assembling"/>
    <n v="-61.5"/>
    <s v="USD"/>
    <n v="3"/>
    <s v="HR"/>
    <s v="1393878"/>
    <s v="Manway HLSD-4 Lid SGFL 80 DN500"/>
    <s v=""/>
    <s v="MSTK"/>
    <s v=""/>
    <x v="2"/>
  </r>
  <r>
    <s v="50001400"/>
    <s v="Assembling"/>
    <n v="-20.5"/>
    <s v="USD"/>
    <n v="1"/>
    <s v="HR"/>
    <s v="1392514"/>
    <s v="Stud Bolt M5x90"/>
    <s v=""/>
    <s v="MSTK"/>
    <s v=""/>
    <x v="0"/>
  </r>
  <r>
    <s v="50001400"/>
    <s v="Assembling"/>
    <n v="-20.5"/>
    <s v="USD"/>
    <n v="1"/>
    <s v="HR"/>
    <s v="1393626"/>
    <s v="Pipe Spray Ball dia.38x1.2x275"/>
    <s v=""/>
    <s v="MSTK"/>
    <s v=""/>
    <x v="0"/>
  </r>
  <r>
    <s v="50001400"/>
    <s v="Assembling"/>
    <n v="-20.5"/>
    <s v="USD"/>
    <n v="1"/>
    <s v="HR"/>
    <s v="1396646"/>
    <s v="Rotor D155x45"/>
    <s v=""/>
    <s v="MSTK"/>
    <s v=""/>
    <x v="10"/>
  </r>
  <r>
    <s v="50001400"/>
    <s v="Assembling"/>
    <n v="-20.5"/>
    <s v="USD"/>
    <n v="1"/>
    <s v="HR"/>
    <s v="1393409"/>
    <s v="Lower Ring OD432/ID400xt25"/>
    <s v=""/>
    <s v="MSTK"/>
    <s v=""/>
    <x v="10"/>
  </r>
  <r>
    <s v="50001400"/>
    <s v="Assembling"/>
    <n v="-41"/>
    <s v="USD"/>
    <n v="2"/>
    <s v="HR"/>
    <s v="1395196"/>
    <s v="Housing OD288/ID186x78.5"/>
    <s v=""/>
    <s v="MSTK"/>
    <s v=""/>
    <x v="0"/>
  </r>
  <r>
    <s v="50001400"/>
    <s v="Assembling"/>
    <n v="-20.5"/>
    <s v="USD"/>
    <n v="1"/>
    <s v="HR"/>
    <s v="1395196"/>
    <s v="Housing OD288/ID186x78.5"/>
    <s v=""/>
    <s v="MSTK"/>
    <s v=""/>
    <x v="0"/>
  </r>
  <r>
    <s v="50001400"/>
    <s v="Assembling"/>
    <n v="-41"/>
    <s v="USD"/>
    <n v="2"/>
    <s v="HR"/>
    <s v="1390968"/>
    <s v="Housing Propeller ID98x120"/>
    <s v=""/>
    <s v="MSTK"/>
    <s v=""/>
    <x v="0"/>
  </r>
  <r>
    <s v="50001400"/>
    <s v="Assembling"/>
    <n v="-20.5"/>
    <s v="USD"/>
    <n v="1"/>
    <s v="HR"/>
    <s v="1390968"/>
    <s v="Housing Propeller ID98x120"/>
    <s v=""/>
    <s v="MSTK"/>
    <s v=""/>
    <x v="0"/>
  </r>
  <r>
    <s v="50001400"/>
    <s v="Assembling"/>
    <n v="-20.5"/>
    <s v="USD"/>
    <n v="1"/>
    <s v="HR"/>
    <s v="1393505"/>
    <s v="Connection for High Level Switch DN38.1"/>
    <s v=""/>
    <s v="MSTK"/>
    <s v=""/>
    <x v="9"/>
  </r>
  <r>
    <s v="50001400"/>
    <s v="Assembling"/>
    <n v="-41"/>
    <s v="USD"/>
    <n v="2"/>
    <s v="HR"/>
    <s v="1394681"/>
    <s v="Extension Shell BTD-200"/>
    <s v=""/>
    <s v="MSTK"/>
    <s v=""/>
    <x v="1"/>
  </r>
  <r>
    <s v="50001400"/>
    <s v="Assembling"/>
    <n v="-61.5"/>
    <s v="USD"/>
    <n v="3"/>
    <s v="HR"/>
    <s v="1395313"/>
    <s v="MRU-2 Pump for 4 bar Counter Pressure"/>
    <s v=""/>
    <s v="MSTK"/>
    <s v=""/>
    <x v="0"/>
  </r>
  <r>
    <s v="50001400"/>
    <s v="Assembling"/>
    <n v="-61.5"/>
    <s v="USD"/>
    <n v="3"/>
    <s v="HR"/>
    <s v="1392317"/>
    <s v="BTD 200L For Tetra Lacta (BTD) 200L"/>
    <s v=""/>
    <s v="MSTK"/>
    <s v=""/>
    <x v="0"/>
  </r>
  <r>
    <s v="50001400"/>
    <s v="Assembling"/>
    <n v="-20.5"/>
    <s v="USD"/>
    <n v="1"/>
    <s v="HR"/>
    <s v="1394847"/>
    <s v="Top Parts Process Tank"/>
    <s v="127595879"/>
    <s v="Project"/>
    <s v="PJ27595879I"/>
    <x v="3"/>
  </r>
  <r>
    <s v="50001400"/>
    <s v="Assembling"/>
    <n v="-235.75"/>
    <s v="USD"/>
    <n v="11.5"/>
    <s v="HR"/>
    <s v="1394849"/>
    <s v="Top Parts Process Tank"/>
    <s v="127595904"/>
    <s v="Project"/>
    <s v="PJ27595904I"/>
    <x v="3"/>
  </r>
  <r>
    <s v="50001400"/>
    <s v="Assembling"/>
    <n v="-82"/>
    <s v="USD"/>
    <n v="4"/>
    <s v="HR"/>
    <s v="1395082"/>
    <s v="Top Parts Process Tank"/>
    <s v="127596035"/>
    <s v="Project"/>
    <s v="PJ27596035I"/>
    <x v="3"/>
  </r>
  <r>
    <s v="50001400"/>
    <s v="Assembling"/>
    <n v="-153.75"/>
    <s v="USD"/>
    <n v="7.5"/>
    <s v="HR"/>
    <s v="1395184"/>
    <s v="Filter Cone OD98/ID47x40"/>
    <s v=""/>
    <s v="MSTK"/>
    <s v=""/>
    <x v="10"/>
  </r>
  <r>
    <s v="50001400"/>
    <s v="Assembling"/>
    <n v="-102.5"/>
    <s v="USD"/>
    <n v="5"/>
    <s v="HR"/>
    <s v="1395846"/>
    <s v="Top Parts for Premix 1 General C"/>
    <s v="127647653"/>
    <s v="Project"/>
    <s v="PJ27647653I"/>
    <x v="4"/>
  </r>
  <r>
    <s v="50001400"/>
    <s v="Assembling"/>
    <n v="-61.5"/>
    <s v="USD"/>
    <n v="3"/>
    <s v="HR"/>
    <s v="1396900"/>
    <s v="Assembly Bottom BTD 150"/>
    <s v=""/>
    <s v="MSTK"/>
    <s v=""/>
    <x v="0"/>
  </r>
  <r>
    <s v="50001400"/>
    <s v="Assembling"/>
    <n v="-615"/>
    <s v="USD"/>
    <n v="30"/>
    <s v="HR"/>
    <s v="1397424"/>
    <s v="Top Assembly TA 20T Hunhseal"/>
    <s v="128129542"/>
    <s v="Project"/>
    <s v="PJ28129542I"/>
    <x v="5"/>
  </r>
  <r>
    <s v="50001400"/>
    <s v="Assembling"/>
    <n v="-143.5"/>
    <s v="USD"/>
    <n v="7"/>
    <s v="HR"/>
    <s v="1397427"/>
    <s v="Top Assembly TA 20T Hunhseal"/>
    <s v="128129608"/>
    <s v="Project"/>
    <s v="PJ28129608I"/>
    <x v="5"/>
  </r>
  <r>
    <s v="50001400"/>
    <s v="Assembling"/>
    <n v="-779"/>
    <s v="USD"/>
    <n v="38"/>
    <s v="HR"/>
    <s v="1397447"/>
    <s v="Top Parts for Storage General C"/>
    <s v="127647653"/>
    <s v="Project"/>
    <s v="PJ27647653I"/>
    <x v="4"/>
  </r>
  <r>
    <s v="50001400"/>
    <s v="Assembling"/>
    <n v="-307.5"/>
    <s v="USD"/>
    <n v="15"/>
    <s v="HR"/>
    <s v="1397448"/>
    <s v="Top Parts for Storage General C"/>
    <s v="127647653"/>
    <s v="Project"/>
    <s v="PJ27647653I"/>
    <x v="4"/>
  </r>
  <r>
    <s v="50001400"/>
    <s v="Assembling"/>
    <n v="-246"/>
    <s v="USD"/>
    <n v="12"/>
    <s v="HR"/>
    <s v="1397510"/>
    <s v="Assembly Top BTD-150"/>
    <s v=""/>
    <s v="MSTK"/>
    <s v=""/>
    <x v="0"/>
  </r>
  <r>
    <s v="50001400"/>
    <s v="Assembling"/>
    <n v="-61.5"/>
    <s v="USD"/>
    <n v="3"/>
    <s v="HR"/>
    <s v="1390383"/>
    <s v="Pipe 2 3bar for MRU-2"/>
    <s v=""/>
    <s v="MSTK"/>
    <s v=""/>
    <x v="0"/>
  </r>
  <r>
    <s v="50001400"/>
    <s v="Assembling"/>
    <n v="-20.5"/>
    <s v="USD"/>
    <n v="1"/>
    <s v="HR"/>
    <s v="1390812"/>
    <s v="Washer Assembly For MRU Vessel"/>
    <s v=""/>
    <s v="MSTK"/>
    <s v=""/>
    <x v="0"/>
  </r>
  <r>
    <s v="50001400"/>
    <s v="Assembling"/>
    <n v="-20.5"/>
    <s v="USD"/>
    <n v="1"/>
    <s v="HR"/>
    <s v="1390812"/>
    <s v="Washer Assembly For MRU Vessel"/>
    <s v=""/>
    <s v="MSTK"/>
    <s v=""/>
    <x v="0"/>
  </r>
  <r>
    <s v="50001400"/>
    <s v="Assembling"/>
    <n v="-20.5"/>
    <s v="USD"/>
    <n v="1"/>
    <s v="HR"/>
    <s v="1381437"/>
    <s v="Storage Vessel SC E"/>
    <s v="126986595"/>
    <s v="Project"/>
    <s v="PJ26986595I"/>
    <x v="4"/>
  </r>
  <r>
    <s v="50001400"/>
    <s v="Assembling"/>
    <n v="-20.5"/>
    <s v="USD"/>
    <n v="1"/>
    <s v="HR"/>
    <s v="1381437"/>
    <s v="Storage Vessel SC E"/>
    <s v="126986595"/>
    <s v="Project"/>
    <s v="PJ26986595I"/>
    <x v="4"/>
  </r>
  <r>
    <s v="50001400"/>
    <s v="Assembling"/>
    <n v="-20.5"/>
    <s v="USD"/>
    <n v="1"/>
    <s v="HR"/>
    <s v="1381437"/>
    <s v="Storage Vessel SC E"/>
    <s v="126986595"/>
    <s v="Project"/>
    <s v="PJ26986595I"/>
    <x v="4"/>
  </r>
  <r>
    <s v="50001400"/>
    <s v="Assembling"/>
    <n v="-20.5"/>
    <s v="USD"/>
    <n v="1"/>
    <s v="HR"/>
    <s v="1381437"/>
    <s v="Storage Vessel SC E"/>
    <s v="126986595"/>
    <s v="Project"/>
    <s v="PJ26986595I"/>
    <x v="4"/>
  </r>
  <r>
    <s v="50001400"/>
    <s v="Assembling"/>
    <n v="-41"/>
    <s v="USD"/>
    <n v="2"/>
    <s v="HR"/>
    <s v="1381437"/>
    <s v="Storage Vessel SC E"/>
    <s v="126986595"/>
    <s v="Project"/>
    <s v="PJ26986595I"/>
    <x v="4"/>
  </r>
  <r>
    <s v="50001400"/>
    <s v="Assembling"/>
    <n v="-41"/>
    <s v="USD"/>
    <n v="2"/>
    <s v="HR"/>
    <s v="1381437"/>
    <s v="Storage Vessel SC E"/>
    <s v="126986595"/>
    <s v="Project"/>
    <s v="PJ26986595I"/>
    <x v="4"/>
  </r>
  <r>
    <s v="50001400"/>
    <s v="Assembling"/>
    <n v="-20.5"/>
    <s v="USD"/>
    <n v="1"/>
    <s v="HR"/>
    <s v="1381437"/>
    <s v="Storage Vessel SC E"/>
    <s v="126986595"/>
    <s v="Project"/>
    <s v="PJ26986595I"/>
    <x v="4"/>
  </r>
  <r>
    <s v="50001400"/>
    <s v="Assembling"/>
    <n v="-102.5"/>
    <s v="USD"/>
    <n v="5"/>
    <s v="HR"/>
    <s v="1381437"/>
    <s v="Storage Vessel SC E"/>
    <s v="126986595"/>
    <s v="Project"/>
    <s v="PJ26986595I"/>
    <x v="4"/>
  </r>
  <r>
    <s v="50001400"/>
    <s v="Assembling"/>
    <n v="-20.5"/>
    <s v="USD"/>
    <n v="1"/>
    <s v="HR"/>
    <s v="1381437"/>
    <s v="Storage Vessel SC E"/>
    <s v="126986595"/>
    <s v="Project"/>
    <s v="PJ26986595I"/>
    <x v="4"/>
  </r>
  <r>
    <s v="50001400"/>
    <s v="Assembling"/>
    <n v="-41"/>
    <s v="USD"/>
    <n v="2"/>
    <s v="HR"/>
    <s v="1381437"/>
    <s v="Storage Vessel SC E"/>
    <s v="126986595"/>
    <s v="Project"/>
    <s v="PJ26986595I"/>
    <x v="4"/>
  </r>
  <r>
    <s v="50001400"/>
    <s v="Assembling"/>
    <n v="-41"/>
    <s v="USD"/>
    <n v="2"/>
    <s v="HR"/>
    <s v="1381437"/>
    <s v="Storage Vessel SC E"/>
    <s v="126986595"/>
    <s v="Project"/>
    <s v="PJ26986595I"/>
    <x v="4"/>
  </r>
  <r>
    <s v="50001400"/>
    <s v="Assembling"/>
    <n v="-41"/>
    <s v="USD"/>
    <n v="2"/>
    <s v="HR"/>
    <s v="1381437"/>
    <s v="Storage Vessel SC E"/>
    <s v="126986595"/>
    <s v="Project"/>
    <s v="PJ26986595I"/>
    <x v="4"/>
  </r>
  <r>
    <s v="50001400"/>
    <s v="Assembling"/>
    <n v="-20.5"/>
    <s v="USD"/>
    <n v="1"/>
    <s v="HR"/>
    <s v="1381437"/>
    <s v="Storage Vessel SC E"/>
    <s v="126986595"/>
    <s v="Project"/>
    <s v="PJ26986595I"/>
    <x v="4"/>
  </r>
  <r>
    <s v="50001400"/>
    <s v="Assembling"/>
    <n v="-20.5"/>
    <s v="USD"/>
    <n v="1"/>
    <s v="HR"/>
    <s v="1381437"/>
    <s v="Storage Vessel SC E"/>
    <s v="126986595"/>
    <s v="Project"/>
    <s v="PJ26986595I"/>
    <x v="4"/>
  </r>
  <r>
    <s v="50001400"/>
    <s v="Assembling"/>
    <n v="-41"/>
    <s v="USD"/>
    <n v="2"/>
    <s v="HR"/>
    <s v="1381437"/>
    <s v="Storage Vessel SC E"/>
    <s v="126986595"/>
    <s v="Project"/>
    <s v="PJ26986595I"/>
    <x v="4"/>
  </r>
  <r>
    <s v="50001400"/>
    <s v="Assembling"/>
    <n v="-10.25"/>
    <s v="USD"/>
    <n v="0.5"/>
    <s v="HR"/>
    <s v="1381437"/>
    <s v="Storage Vessel SC E"/>
    <s v="126986595"/>
    <s v="Project"/>
    <s v="PJ26986595I"/>
    <x v="4"/>
  </r>
  <r>
    <s v="50001400"/>
    <s v="Assembling"/>
    <n v="-20.5"/>
    <s v="USD"/>
    <n v="1"/>
    <s v="HR"/>
    <s v="1381437"/>
    <s v="Storage Vessel SC E"/>
    <s v="126986595"/>
    <s v="Project"/>
    <s v="PJ26986595I"/>
    <x v="4"/>
  </r>
  <r>
    <s v="50001400"/>
    <s v="Assembling"/>
    <n v="-20.5"/>
    <s v="USD"/>
    <n v="1"/>
    <s v="HR"/>
    <s v="1381437"/>
    <s v="Storage Vessel SC E"/>
    <s v="126986595"/>
    <s v="Project"/>
    <s v="PJ26986595I"/>
    <x v="4"/>
  </r>
  <r>
    <s v="50001400"/>
    <s v="Assembling"/>
    <n v="-123"/>
    <s v="USD"/>
    <n v="6"/>
    <s v="HR"/>
    <s v="1381437"/>
    <s v="Storage Vessel SC E"/>
    <s v="126986595"/>
    <s v="Project"/>
    <s v="PJ26986595I"/>
    <x v="4"/>
  </r>
  <r>
    <s v="50001400"/>
    <s v="Assembling"/>
    <n v="-20.5"/>
    <s v="USD"/>
    <n v="1"/>
    <s v="HR"/>
    <s v="1381437"/>
    <s v="Storage Vessel SC E"/>
    <s v="126986595"/>
    <s v="Project"/>
    <s v="PJ26986595I"/>
    <x v="4"/>
  </r>
  <r>
    <s v="50001400"/>
    <s v="Assembling"/>
    <n v="-20.5"/>
    <s v="USD"/>
    <n v="1"/>
    <s v="HR"/>
    <s v="1381437"/>
    <s v="Storage Vessel SC E"/>
    <s v="126986595"/>
    <s v="Project"/>
    <s v="PJ26986595I"/>
    <x v="4"/>
  </r>
  <r>
    <s v="50001400"/>
    <s v="Assembling"/>
    <n v="-41"/>
    <s v="USD"/>
    <n v="2"/>
    <s v="HR"/>
    <s v="1381437"/>
    <s v="Storage Vessel SC E"/>
    <s v="126986595"/>
    <s v="Project"/>
    <s v="PJ26986595I"/>
    <x v="4"/>
  </r>
  <r>
    <s v="50001400"/>
    <s v="Assembling"/>
    <n v="-20.5"/>
    <s v="USD"/>
    <n v="1"/>
    <s v="HR"/>
    <s v="1381437"/>
    <s v="Storage Vessel SC E"/>
    <s v="126986595"/>
    <s v="Project"/>
    <s v="PJ26986595I"/>
    <x v="4"/>
  </r>
  <r>
    <s v="50001400"/>
    <s v="Assembling"/>
    <n v="-164"/>
    <s v="USD"/>
    <n v="8"/>
    <s v="HR"/>
    <s v="1381437"/>
    <s v="Storage Vessel SC E"/>
    <s v="126986595"/>
    <s v="Project"/>
    <s v="PJ26986595I"/>
    <x v="4"/>
  </r>
  <r>
    <s v="50001400"/>
    <s v="Assembling"/>
    <n v="-41"/>
    <s v="USD"/>
    <n v="2"/>
    <s v="HR"/>
    <s v="1381437"/>
    <s v="Storage Vessel SC E"/>
    <s v="126986595"/>
    <s v="Project"/>
    <s v="PJ26986595I"/>
    <x v="4"/>
  </r>
  <r>
    <s v="50001400"/>
    <s v="Assembling"/>
    <n v="-41"/>
    <s v="USD"/>
    <n v="2"/>
    <s v="HR"/>
    <s v="1381437"/>
    <s v="Storage Vessel SC E"/>
    <s v="126986595"/>
    <s v="Project"/>
    <s v="PJ26986595I"/>
    <x v="4"/>
  </r>
  <r>
    <s v="50001400"/>
    <s v="Assembling"/>
    <n v="-41"/>
    <s v="USD"/>
    <n v="2"/>
    <s v="HR"/>
    <s v="1381437"/>
    <s v="Storage Vessel SC E"/>
    <s v="126986595"/>
    <s v="Project"/>
    <s v="PJ26986595I"/>
    <x v="4"/>
  </r>
  <r>
    <s v="50001400"/>
    <s v="Assembling"/>
    <n v="-164"/>
    <s v="USD"/>
    <n v="8"/>
    <s v="HR"/>
    <s v="1381437"/>
    <s v="Storage Vessel SC E"/>
    <s v="126986595"/>
    <s v="Project"/>
    <s v="PJ26986595I"/>
    <x v="4"/>
  </r>
  <r>
    <s v="50001400"/>
    <s v="Assembling"/>
    <n v="-41"/>
    <s v="USD"/>
    <n v="2"/>
    <s v="HR"/>
    <s v="1381437"/>
    <s v="Storage Vessel SC E"/>
    <s v="126986595"/>
    <s v="Project"/>
    <s v="PJ26986595I"/>
    <x v="4"/>
  </r>
  <r>
    <s v="50001400"/>
    <s v="Assembling"/>
    <n v="-20.5"/>
    <s v="USD"/>
    <n v="1"/>
    <s v="HR"/>
    <s v="1395476"/>
    <s v="Silicone Gasket 250x130xT6"/>
    <s v=""/>
    <s v="MSTK"/>
    <s v=""/>
    <x v="0"/>
  </r>
  <r>
    <s v="50001400"/>
    <s v="Assembling"/>
    <n v="-82"/>
    <s v="USD"/>
    <n v="4"/>
    <s v="HR"/>
    <s v="1390116"/>
    <s v="Top Assembly DCL-750"/>
    <s v=""/>
    <s v="MSTK"/>
    <s v=""/>
    <x v="0"/>
  </r>
  <r>
    <s v="50001400"/>
    <s v="Assembling"/>
    <n v="-41"/>
    <s v="USD"/>
    <n v="2"/>
    <s v="HR"/>
    <s v="1393416"/>
    <s v="Pipe Spray Ball D25xL351"/>
    <s v=""/>
    <s v="MSTK"/>
    <s v=""/>
    <x v="8"/>
  </r>
  <r>
    <s v="50001400"/>
    <s v="Assembling"/>
    <n v="-20.5"/>
    <s v="USD"/>
    <n v="1"/>
    <s v="HR"/>
    <s v="1396120"/>
    <s v="Pipe Adapter ISO D2&quot; Sch80Sx100"/>
    <s v=""/>
    <s v="MSTK"/>
    <s v=""/>
    <x v="8"/>
  </r>
  <r>
    <s v="50001400"/>
    <s v="Assembling"/>
    <n v="-82"/>
    <s v="USD"/>
    <n v="4"/>
    <s v="HR"/>
    <s v="1390143"/>
    <s v="Inspection Window Cover"/>
    <s v=""/>
    <s v="MSTK"/>
    <s v=""/>
    <x v="0"/>
  </r>
  <r>
    <s v="50001400"/>
    <s v="Assembling"/>
    <n v="-194.75"/>
    <s v="USD"/>
    <n v="9.5"/>
    <s v="HR"/>
    <s v="1377831"/>
    <s v="MCC Panel General C"/>
    <s v="126986595"/>
    <s v="Project"/>
    <s v="PJ26986595I"/>
    <x v="4"/>
  </r>
  <r>
    <s v="50001400"/>
    <s v="Assembling"/>
    <n v="-153.75"/>
    <s v="USD"/>
    <n v="7.5"/>
    <s v="HR"/>
    <s v="1388976"/>
    <s v="MCC Panel General C"/>
    <s v="127647653"/>
    <s v="Project"/>
    <s v="PJ27647653I"/>
    <x v="4"/>
  </r>
  <r>
    <s v="50001400"/>
    <s v="Assembling"/>
    <n v="-348.5"/>
    <s v="USD"/>
    <n v="17"/>
    <s v="HR"/>
    <s v="1390200"/>
    <s v="Control Panel MRU Pump 5.5kW"/>
    <s v=""/>
    <s v="MSTK"/>
    <s v=""/>
    <x v="0"/>
  </r>
  <r>
    <s v="50001400"/>
    <s v="Assembling"/>
    <n v="-153.75"/>
    <s v="USD"/>
    <n v="7.5"/>
    <s v="HR"/>
    <s v="1391004"/>
    <s v="Control Panel MRU Pump 7.5kW"/>
    <s v=""/>
    <s v="MSTK"/>
    <s v=""/>
    <x v="0"/>
  </r>
  <r>
    <s v="50001400"/>
    <s v="Assembling"/>
    <n v="-533"/>
    <s v="USD"/>
    <n v="26"/>
    <s v="HR"/>
    <s v="1395692"/>
    <s v="Tetra Pak® Inline Blending unit BPC C5"/>
    <s v="127397410"/>
    <s v="Project"/>
    <s v="PJ27397410I"/>
    <x v="4"/>
  </r>
  <r>
    <s v="50001400"/>
    <s v="Assembling"/>
    <n v="-102.5"/>
    <s v="USD"/>
    <n v="5"/>
    <s v="HR"/>
    <s v="1392114"/>
    <s v="Head Torispherical Right OD1900xT12-ASME"/>
    <s v=""/>
    <s v="MSTK"/>
    <s v=""/>
    <x v="1"/>
  </r>
  <r>
    <s v="50001400"/>
    <s v="Assembling"/>
    <n v="-369"/>
    <s v="USD"/>
    <n v="18"/>
    <s v="HR"/>
    <s v="1393850"/>
    <s v="Dimple Jacket Shell OD2873xH1200"/>
    <s v=""/>
    <s v="MSTK"/>
    <s v=""/>
    <x v="5"/>
  </r>
  <r>
    <s v="50001400"/>
    <s v="Assembling"/>
    <n v="-102.5"/>
    <s v="USD"/>
    <n v="5"/>
    <s v="HR"/>
    <s v="1394477"/>
    <s v="Jacket Shell OD1658x1099xT2"/>
    <s v=""/>
    <s v="MSTK"/>
    <s v=""/>
    <x v="0"/>
  </r>
  <r>
    <s v="50001400"/>
    <s v="Assembling"/>
    <n v="-102.5"/>
    <s v="USD"/>
    <n v="5"/>
    <s v="HR"/>
    <s v="1394955"/>
    <s v="Reinforcement Ring OD1147x100xT6"/>
    <s v=""/>
    <s v="MSTK"/>
    <s v=""/>
    <x v="1"/>
  </r>
  <r>
    <s v="50001400"/>
    <s v="Assembling"/>
    <n v="-112.75"/>
    <s v="USD"/>
    <n v="5.5"/>
    <s v="HR"/>
    <s v="1395541"/>
    <s v="Dimple Jacket Bottom Cone OD2366x231"/>
    <s v=""/>
    <s v="MSTK"/>
    <s v=""/>
    <x v="1"/>
  </r>
  <r>
    <s v="50001400"/>
    <s v="Assembling"/>
    <n v="-256.25"/>
    <s v="USD"/>
    <n v="12.5"/>
    <s v="HR"/>
    <s v="1395879"/>
    <s v="Bottom Conical ID2150x15DegxT3"/>
    <s v=""/>
    <s v="MSTK"/>
    <s v=""/>
    <x v="1"/>
  </r>
  <r>
    <s v="50001400"/>
    <s v="Assembling"/>
    <n v="-123"/>
    <s v="USD"/>
    <n v="6"/>
    <s v="HR"/>
    <s v="1396580"/>
    <s v="Jacket Shell OD3056x1910xT2"/>
    <s v=""/>
    <s v="MSTK"/>
    <s v=""/>
    <x v="1"/>
  </r>
  <r>
    <s v="50001400"/>
    <s v="Assembling"/>
    <n v="-20.5"/>
    <s v="USD"/>
    <n v="1"/>
    <s v="HR"/>
    <s v="1396875"/>
    <s v="Top Cone DCL-500"/>
    <s v=""/>
    <s v="MSTK"/>
    <s v=""/>
    <x v="1"/>
  </r>
  <r>
    <s v="50001400"/>
    <s v="Assembling"/>
    <n v="-123"/>
    <s v="USD"/>
    <n v="6"/>
    <s v="HR"/>
    <s v="1396976"/>
    <s v="Bottom Cone ID1000x15degxT3"/>
    <s v=""/>
    <s v="MSTK"/>
    <s v=""/>
    <x v="1"/>
  </r>
  <r>
    <s v="50001400"/>
    <s v="Assembling"/>
    <n v="-133.25"/>
    <s v="USD"/>
    <n v="6.5"/>
    <s v="HR"/>
    <s v="1397237"/>
    <s v="Conical DN220x130xT3"/>
    <s v=""/>
    <s v="MSTK"/>
    <s v=""/>
    <x v="1"/>
  </r>
  <r>
    <s v="50001400"/>
    <s v="Assembling"/>
    <n v="-184.5"/>
    <s v="USD"/>
    <n v="9"/>
    <s v="HR"/>
    <s v="1397413"/>
    <s v="Bottom Cone/Dished Process Tank"/>
    <s v="127775540"/>
    <s v="Project"/>
    <s v="PJ27775540I"/>
    <x v="3"/>
  </r>
  <r>
    <s v="50001400"/>
    <s v="Assembling"/>
    <n v="-92.25"/>
    <s v="USD"/>
    <n v="4.5"/>
    <s v="HR"/>
    <s v="1397413"/>
    <s v="Bottom Cone/Dished Process Tank"/>
    <s v="127775540"/>
    <s v="Project"/>
    <s v="PJ27775540I"/>
    <x v="3"/>
  </r>
  <r>
    <s v="50001400"/>
    <s v="Assembling"/>
    <n v="-20.5"/>
    <s v="USD"/>
    <n v="1"/>
    <s v="HR"/>
    <s v="1397472"/>
    <s v="Bottom Cone ID2700x30degxT4"/>
    <s v=""/>
    <s v="MSTK"/>
    <s v=""/>
    <x v="1"/>
  </r>
  <r>
    <s v="50001400"/>
    <s v="Assembling"/>
    <n v="-112.75"/>
    <s v="USD"/>
    <n v="5.5"/>
    <s v="HR"/>
    <s v="1397494"/>
    <s v="Bottom Cone/Dished Process Tank"/>
    <s v="127775558"/>
    <s v="Project"/>
    <s v="PJ27775558I"/>
    <x v="3"/>
  </r>
  <r>
    <s v="50001400"/>
    <s v="Assembling"/>
    <n v="-369"/>
    <s v="USD"/>
    <n v="18"/>
    <s v="HR"/>
    <s v="1397499"/>
    <s v="Top Conical ID2150x15DegxT3"/>
    <s v=""/>
    <s v="MSTK"/>
    <s v=""/>
    <x v="1"/>
  </r>
  <r>
    <s v="50001400"/>
    <s v="Assembling"/>
    <n v="-164"/>
    <s v="USD"/>
    <n v="8"/>
    <s v="HR"/>
    <s v="1397580"/>
    <s v="Hydro Beam Blade 206x66xT6"/>
    <s v=""/>
    <s v="MSTK"/>
    <s v=""/>
    <x v="1"/>
  </r>
  <r>
    <s v="50001400"/>
    <s v="Assembling"/>
    <n v="-164"/>
    <s v="USD"/>
    <n v="8"/>
    <s v="HR"/>
    <s v="1397580"/>
    <s v="Hydro Beam Blade 206x66xT6"/>
    <s v=""/>
    <s v="MSTK"/>
    <s v=""/>
    <x v="1"/>
  </r>
  <r>
    <s v="50001400"/>
    <s v="Assembling"/>
    <n v="-123"/>
    <s v="USD"/>
    <n v="6"/>
    <s v="HR"/>
    <s v="1397955"/>
    <s v="Outer Shell OD1150x841xT1.5"/>
    <s v=""/>
    <s v="MSTK"/>
    <s v=""/>
    <x v="1"/>
  </r>
  <r>
    <s v="50001400"/>
    <s v="Assembling"/>
    <n v="-317.75"/>
    <s v="USD"/>
    <n v="15.5"/>
    <s v="HR"/>
    <s v="1397956"/>
    <s v="Outer Bottom OD1148x93xxT1.5x15deg"/>
    <s v=""/>
    <s v="MSTK"/>
    <s v=""/>
    <x v="1"/>
  </r>
  <r>
    <s v="50001400"/>
    <s v="Assembling"/>
    <n v="-41"/>
    <s v="USD"/>
    <n v="2"/>
    <s v="HR"/>
    <s v="1398196"/>
    <s v="Reinforcement Ring OD2147x200xT6"/>
    <s v=""/>
    <s v="MSTK"/>
    <s v=""/>
    <x v="1"/>
  </r>
  <r>
    <s v="50001400"/>
    <s v="Assembling"/>
    <n v="-82"/>
    <s v="USD"/>
    <n v="4"/>
    <s v="HR"/>
    <s v="1398327"/>
    <s v="Reinforcement Ring OD2413x500xT6"/>
    <s v=""/>
    <s v="MSTK"/>
    <s v=""/>
    <x v="1"/>
  </r>
  <r>
    <s v="50001400"/>
    <s v="Assembling"/>
    <n v="-410"/>
    <s v="USD"/>
    <n v="20"/>
    <s v="HR"/>
    <s v="1395527"/>
    <s v="Basic Tank Process Tank"/>
    <s v="127595938"/>
    <s v="Project"/>
    <s v="PJ27595938I"/>
    <x v="3"/>
  </r>
  <r>
    <s v="50001400"/>
    <s v="Assembling"/>
    <n v="-194.75"/>
    <s v="USD"/>
    <n v="9.5"/>
    <s v="HR"/>
    <s v="1395527"/>
    <s v="Basic Tank Process Tank"/>
    <s v="127595938"/>
    <s v="Project"/>
    <s v="PJ27595938I"/>
    <x v="3"/>
  </r>
  <r>
    <s v="50001400"/>
    <s v="Assembling"/>
    <n v="-297.25"/>
    <s v="USD"/>
    <n v="14.5"/>
    <s v="HR"/>
    <s v="1395721"/>
    <s v="Basic Tank Process Tank"/>
    <s v="127595904"/>
    <s v="Project"/>
    <s v="PJ27595904I"/>
    <x v="3"/>
  </r>
  <r>
    <s v="50001400"/>
    <s v="Assembling"/>
    <n v="-738"/>
    <s v="USD"/>
    <n v="36"/>
    <s v="HR"/>
    <s v="1396817"/>
    <s v="Basic Vessel TA7T w/ insulation dimple"/>
    <s v=""/>
    <s v="MSTK"/>
    <s v=""/>
    <x v="0"/>
  </r>
  <r>
    <s v="50001400"/>
    <s v="Assembling"/>
    <n v="-492"/>
    <s v="USD"/>
    <n v="24"/>
    <s v="HR"/>
    <s v="1396817"/>
    <s v="Basic Vessel TA7T w/ insulation dimple"/>
    <s v=""/>
    <s v="MSTK"/>
    <s v=""/>
    <x v="0"/>
  </r>
  <r>
    <s v="50001400"/>
    <s v="Assembling"/>
    <n v="-235.75"/>
    <s v="USD"/>
    <n v="11.5"/>
    <s v="HR"/>
    <s v="1396920"/>
    <s v="T. Alsafe 7T EN1.4404 ALT Platf. Ladder"/>
    <s v=""/>
    <s v="MSTK"/>
    <s v=""/>
    <x v="9"/>
  </r>
  <r>
    <s v="50001400"/>
    <s v="Assembling"/>
    <n v="-205"/>
    <s v="USD"/>
    <n v="10"/>
    <s v="HR"/>
    <s v="1396979"/>
    <s v="Basic Tank Process Tank"/>
    <s v="127595879"/>
    <s v="Project"/>
    <s v="PJ27595879I"/>
    <x v="3"/>
  </r>
  <r>
    <s v="50001400"/>
    <s v="Assembling"/>
    <n v="-61.5"/>
    <s v="USD"/>
    <n v="3"/>
    <s v="HR"/>
    <s v="1396979"/>
    <s v="Basic Tank Process Tank"/>
    <s v="127595879"/>
    <s v="Project"/>
    <s v="PJ27595879I"/>
    <x v="3"/>
  </r>
  <r>
    <s v="50001400"/>
    <s v="Assembling"/>
    <n v="-256.25"/>
    <s v="USD"/>
    <n v="12.5"/>
    <s v="HR"/>
    <s v="1397230"/>
    <s v="Basic Tank Process Tank"/>
    <s v="127595967"/>
    <s v="Project"/>
    <s v="PJ27595967I"/>
    <x v="3"/>
  </r>
  <r>
    <s v="50001400"/>
    <s v="Assembling"/>
    <n v="-82"/>
    <s v="USD"/>
    <n v="4"/>
    <s v="HR"/>
    <s v="1397230"/>
    <s v="Basic Tank Process Tank"/>
    <s v="127595967"/>
    <s v="Project"/>
    <s v="PJ27595967I"/>
    <x v="3"/>
  </r>
  <r>
    <s v="50001400"/>
    <s v="Assembling"/>
    <n v="-215.25"/>
    <s v="USD"/>
    <n v="10.5"/>
    <s v="HR"/>
    <s v="1397702"/>
    <s v="Basic Tank Process Tank"/>
    <s v="127595981"/>
    <s v="Project"/>
    <s v="PJ27595981I"/>
    <x v="3"/>
  </r>
  <r>
    <s v="50001400"/>
    <s v="Assembling"/>
    <n v="-61.5"/>
    <s v="USD"/>
    <n v="3"/>
    <s v="HR"/>
    <s v="1397702"/>
    <s v="Basic Tank Process Tank"/>
    <s v="127595981"/>
    <s v="Project"/>
    <s v="PJ27595981I"/>
    <x v="3"/>
  </r>
  <r>
    <s v="50001400"/>
    <s v="Assembling"/>
    <n v="-205"/>
    <s v="USD"/>
    <n v="10"/>
    <s v="HR"/>
    <s v="1397703"/>
    <s v="Basic Tank Process Tank"/>
    <s v="127595993"/>
    <s v="Project"/>
    <s v="PJ27595993I"/>
    <x v="3"/>
  </r>
  <r>
    <s v="50001400"/>
    <s v="Assembling"/>
    <n v="-133.25"/>
    <s v="USD"/>
    <n v="6.5"/>
    <s v="HR"/>
    <s v="1397704"/>
    <s v="Basic Tank Process Tank"/>
    <s v="127596009"/>
    <s v="Project"/>
    <s v="PJ27596009I"/>
    <x v="3"/>
  </r>
  <r>
    <s v="50001400"/>
    <s v="Assembling"/>
    <n v="-51.25"/>
    <s v="USD"/>
    <n v="2.5"/>
    <s v="HR"/>
    <s v="1397704"/>
    <s v="Basic Tank Process Tank"/>
    <s v="127596009"/>
    <s v="Project"/>
    <s v="PJ27596009I"/>
    <x v="3"/>
  </r>
  <r>
    <s v="50001400"/>
    <s v="Assembling"/>
    <n v="-205"/>
    <s v="USD"/>
    <n v="10"/>
    <s v="HR"/>
    <s v="1397705"/>
    <s v="Basic Tank Process Tank"/>
    <s v="127596017"/>
    <s v="Project"/>
    <s v="PJ27596017I"/>
    <x v="3"/>
  </r>
  <r>
    <s v="50001400"/>
    <s v="Assembling"/>
    <n v="-194.75"/>
    <s v="USD"/>
    <n v="9.5"/>
    <s v="HR"/>
    <s v="1397705"/>
    <s v="Basic Tank Process Tank"/>
    <s v="127596017"/>
    <s v="Project"/>
    <s v="PJ27596017I"/>
    <x v="3"/>
  </r>
  <r>
    <s v="50001400"/>
    <s v="Assembling"/>
    <n v="-41"/>
    <s v="USD"/>
    <n v="2"/>
    <s v="HR"/>
    <s v="1397708"/>
    <s v="Basic Tank Process Tank"/>
    <s v="127596035"/>
    <s v="Project"/>
    <s v="PJ27596035I"/>
    <x v="3"/>
  </r>
  <r>
    <s v="50001400"/>
    <s v="Assembling"/>
    <n v="-153.75"/>
    <s v="USD"/>
    <n v="7.5"/>
    <s v="HR"/>
    <s v="1397708"/>
    <s v="Basic Tank Process Tank"/>
    <s v="127596035"/>
    <s v="Project"/>
    <s v="PJ27596035I"/>
    <x v="3"/>
  </r>
  <r>
    <s v="50001400"/>
    <s v="Assembling"/>
    <n v="-143.5"/>
    <s v="USD"/>
    <n v="7"/>
    <s v="HR"/>
    <s v="1393402"/>
    <s v="Anchor Stabilizer Ring OD480x70xt10"/>
    <s v=""/>
    <s v="MSTK"/>
    <s v=""/>
    <x v="10"/>
  </r>
  <r>
    <s v="50001400"/>
    <s v="Assembling"/>
    <n v="-102.5"/>
    <s v="USD"/>
    <n v="5"/>
    <s v="HR"/>
    <s v="1393402"/>
    <s v="Anchor Stabilizer Ring OD480x70xt10"/>
    <s v=""/>
    <s v="MSTK"/>
    <s v=""/>
    <x v="10"/>
  </r>
  <r>
    <s v="50001400"/>
    <s v="Assembling"/>
    <n v="-82"/>
    <s v="USD"/>
    <n v="4"/>
    <s v="HR"/>
    <s v="1393700"/>
    <s v="Top Parts Process Tank"/>
    <s v="127613020"/>
    <s v="Project"/>
    <s v="PJ27613020I"/>
    <x v="3"/>
  </r>
  <r>
    <s v="50001400"/>
    <s v="Assembling"/>
    <n v="-61.5"/>
    <s v="USD"/>
    <n v="3"/>
    <s v="HR"/>
    <s v="1393700"/>
    <s v="Top Parts Process Tank"/>
    <s v="127613020"/>
    <s v="Project"/>
    <s v="PJ27613020I"/>
    <x v="3"/>
  </r>
  <r>
    <s v="50001400"/>
    <s v="Assembling"/>
    <n v="-20.5"/>
    <s v="USD"/>
    <n v="1"/>
    <s v="HR"/>
    <s v="1398327"/>
    <s v="Reinforcement Ring OD2413x500xT6"/>
    <s v=""/>
    <s v="MSTK"/>
    <s v=""/>
    <x v="1"/>
  </r>
  <r>
    <s v="50001400"/>
    <s v="Assembling"/>
    <n v="-328"/>
    <s v="USD"/>
    <n v="16"/>
    <s v="HR"/>
    <s v="1399115"/>
    <s v="Cosmetic Line Solution General"/>
    <s v="126986595"/>
    <s v="Project"/>
    <s v="PJ26986595I"/>
    <x v="4"/>
  </r>
  <r>
    <s v="50001400"/>
    <s v="Assembling"/>
    <n v="-328"/>
    <s v="USD"/>
    <n v="16"/>
    <s v="HR"/>
    <s v="1399115"/>
    <s v="Cosmetic Line Solution General"/>
    <s v="126986595"/>
    <s v="Project"/>
    <s v="PJ26986595I"/>
    <x v="4"/>
  </r>
  <r>
    <s v="50001400"/>
    <s v="Assembling"/>
    <n v="-143.5"/>
    <s v="USD"/>
    <n v="7"/>
    <s v="HR"/>
    <s v="1393712"/>
    <s v="Top Parts CIP Tank (DT, DTI)"/>
    <s v="127613033"/>
    <s v="Project"/>
    <s v="PJ27613033I"/>
    <x v="3"/>
  </r>
  <r>
    <s v="50001400"/>
    <s v="Assembling"/>
    <n v="-276.75"/>
    <s v="USD"/>
    <n v="13.5"/>
    <s v="HR"/>
    <s v="1394302"/>
    <s v="Anchor Sleeve ID160x250"/>
    <s v=""/>
    <s v="MSTK"/>
    <s v=""/>
    <x v="2"/>
  </r>
  <r>
    <s v="50001400"/>
    <s v="Assembling"/>
    <n v="-123"/>
    <s v="USD"/>
    <n v="6"/>
    <s v="HR"/>
    <s v="1395103"/>
    <s v="Top Parts for Premix 2 General C"/>
    <s v="127647653"/>
    <s v="Project"/>
    <s v="PJ27647653I"/>
    <x v="4"/>
  </r>
  <r>
    <s v="50001400"/>
    <s v="Assembling"/>
    <n v="-123"/>
    <s v="USD"/>
    <n v="6"/>
    <s v="HR"/>
    <s v="1395847"/>
    <s v="Bottom Parts for Premix 1 General C"/>
    <s v="127647653"/>
    <s v="Project"/>
    <s v="PJ27647653I"/>
    <x v="4"/>
  </r>
  <r>
    <s v="50001400"/>
    <s v="Assembling"/>
    <n v="-61.5"/>
    <s v="USD"/>
    <n v="3"/>
    <s v="HR"/>
    <s v="1396552"/>
    <s v="Railing Lower Plate ID2878.5x310"/>
    <s v=""/>
    <s v="MSTK"/>
    <s v=""/>
    <x v="1"/>
  </r>
  <r>
    <s v="50001400"/>
    <s v="Assembling"/>
    <n v="-225.5"/>
    <s v="USD"/>
    <n v="11"/>
    <s v="HR"/>
    <s v="1396654"/>
    <s v="C-L Product Tank S2 PED Without Agitator"/>
    <s v=""/>
    <s v="MSTK"/>
    <s v=""/>
    <x v="9"/>
  </r>
  <r>
    <s v="50001400"/>
    <s v="Assembling"/>
    <n v="-225.5"/>
    <s v="USD"/>
    <n v="11"/>
    <s v="HR"/>
    <s v="1396818"/>
    <s v="TA 7T EN 1.4404/Huhnseal/Platf./Ladder"/>
    <s v=""/>
    <s v="MSTK"/>
    <s v=""/>
    <x v="0"/>
  </r>
  <r>
    <s v="50001400"/>
    <s v="Assembling"/>
    <n v="-184.5"/>
    <s v="USD"/>
    <n v="9"/>
    <s v="HR"/>
    <s v="1396920"/>
    <s v="T. Alsafe 7T EN1.4404 ALT Platf. Ladder"/>
    <s v=""/>
    <s v="MSTK"/>
    <s v=""/>
    <x v="9"/>
  </r>
  <r>
    <s v="50001400"/>
    <s v="Assembling"/>
    <n v="-143.5"/>
    <s v="USD"/>
    <n v="7"/>
    <s v="HR"/>
    <s v="1396920"/>
    <s v="T. Alsafe 7T EN1.4404 ALT Platf. Ladder"/>
    <s v=""/>
    <s v="MSTK"/>
    <s v=""/>
    <x v="9"/>
  </r>
  <r>
    <s v="50001400"/>
    <s v="Assembling"/>
    <n v="-133.25"/>
    <s v="USD"/>
    <n v="6.5"/>
    <s v="HR"/>
    <s v="1397447"/>
    <s v="Top Parts for Storage General C"/>
    <s v="127647653"/>
    <s v="Project"/>
    <s v="PJ27647653I"/>
    <x v="4"/>
  </r>
  <r>
    <s v="50001400"/>
    <s v="Assembling"/>
    <n v="-133.25"/>
    <s v="USD"/>
    <n v="6.5"/>
    <s v="HR"/>
    <s v="1397447"/>
    <s v="Top Parts for Storage General C"/>
    <s v="127647653"/>
    <s v="Project"/>
    <s v="PJ27647653I"/>
    <x v="4"/>
  </r>
  <r>
    <s v="50001400"/>
    <s v="Assembling"/>
    <n v="-256.25"/>
    <s v="USD"/>
    <n v="12.5"/>
    <s v="HR"/>
    <s v="1397448"/>
    <s v="Top Parts for Storage General C"/>
    <s v="127647653"/>
    <s v="Project"/>
    <s v="PJ27647653I"/>
    <x v="4"/>
  </r>
  <r>
    <s v="50001400"/>
    <s v="Assembling"/>
    <n v="-143.5"/>
    <s v="USD"/>
    <n v="7"/>
    <s v="HR"/>
    <s v="1397448"/>
    <s v="Top Parts for Storage General C"/>
    <s v="127647653"/>
    <s v="Project"/>
    <s v="PJ27647653I"/>
    <x v="4"/>
  </r>
  <r>
    <s v="50001400"/>
    <s v="Assembling"/>
    <n v="-379.25"/>
    <s v="USD"/>
    <n v="18.5"/>
    <s v="HR"/>
    <s v="1397682"/>
    <s v="Basic Tank CIP Tank (DT, DTI)"/>
    <s v="127613056"/>
    <s v="Project"/>
    <s v="PJ27613056I"/>
    <x v="3"/>
  </r>
  <r>
    <s v="50001400"/>
    <s v="Assembling"/>
    <n v="-82"/>
    <s v="USD"/>
    <n v="4"/>
    <s v="HR"/>
    <s v="1397684"/>
    <s v="Basic Tank CIP Tank (DT, DTI)"/>
    <s v="127613066"/>
    <s v="Project"/>
    <s v="PJ27613066I"/>
    <x v="3"/>
  </r>
  <r>
    <s v="50001400"/>
    <s v="Assembling"/>
    <n v="-584.25"/>
    <s v="USD"/>
    <n v="28.5"/>
    <s v="HR"/>
    <s v="1397684"/>
    <s v="Basic Tank CIP Tank (DT, DTI)"/>
    <s v="127613066"/>
    <s v="Project"/>
    <s v="PJ27613066I"/>
    <x v="3"/>
  </r>
  <r>
    <s v="50001400"/>
    <s v="Assembling"/>
    <n v="-410"/>
    <s v="USD"/>
    <n v="20"/>
    <s v="HR"/>
    <s v="1397726"/>
    <s v="Bottom Parts for Storage General C"/>
    <s v="127647653"/>
    <s v="Project"/>
    <s v="PJ27647653I"/>
    <x v="4"/>
  </r>
  <r>
    <s v="50001400"/>
    <s v="Assembling"/>
    <n v="-215.25"/>
    <s v="USD"/>
    <n v="10.5"/>
    <s v="HR"/>
    <s v="1397832"/>
    <s v="Bottom Parts CIP Tank (DT, DTI)"/>
    <s v="127622099"/>
    <s v="Project"/>
    <s v="PJ27622099I"/>
    <x v="3"/>
  </r>
  <r>
    <s v="50001400"/>
    <s v="Assembling"/>
    <n v="-143.5"/>
    <s v="USD"/>
    <n v="7"/>
    <s v="HR"/>
    <s v="1398241"/>
    <s v="Top Parts CIP Tank (DT, DTI)"/>
    <s v="127622099"/>
    <s v="Project"/>
    <s v="PJ27622099I"/>
    <x v="3"/>
  </r>
  <r>
    <s v="50001400"/>
    <s v="Assembling"/>
    <n v="-123"/>
    <s v="USD"/>
    <n v="6"/>
    <s v="HR"/>
    <s v="1398255"/>
    <s v="HSM Stator Flange Rotor dia.133 Gap 0.5"/>
    <s v=""/>
    <s v="MSTK"/>
    <s v=""/>
    <x v="10"/>
  </r>
  <r>
    <s v="50001400"/>
    <s v="Assembling"/>
    <n v="-92.25"/>
    <s v="USD"/>
    <n v="4.5"/>
    <s v="HR"/>
    <s v="1398255"/>
    <s v="HSM Stator Flange Rotor dia.133 Gap 0.5"/>
    <s v=""/>
    <s v="MSTK"/>
    <s v=""/>
    <x v="10"/>
  </r>
  <r>
    <s v="50001400"/>
    <s v="Assembling"/>
    <n v="-328"/>
    <s v="USD"/>
    <n v="16"/>
    <s v="HR"/>
    <s v="1398389"/>
    <s v="Basic Tank Process Tank"/>
    <s v="127613033"/>
    <s v="Project"/>
    <s v="PJ27613033I"/>
    <x v="3"/>
  </r>
  <r>
    <s v="50001400"/>
    <s v="Assembling"/>
    <n v="-358.75"/>
    <s v="USD"/>
    <n v="17.5"/>
    <s v="HR"/>
    <s v="1398391"/>
    <s v="Basic Tank CIP Tank (DT, DTI)"/>
    <s v="127622099"/>
    <s v="Project"/>
    <s v="PJ27622099I"/>
    <x v="3"/>
  </r>
  <r>
    <s v="50001400"/>
    <s v="Assembling"/>
    <n v="-133.25"/>
    <s v="USD"/>
    <n v="6.5"/>
    <s v="HR"/>
    <s v="1398391"/>
    <s v="Basic Tank CIP Tank (DT, DTI)"/>
    <s v="127622099"/>
    <s v="Project"/>
    <s v="PJ27622099I"/>
    <x v="3"/>
  </r>
  <r>
    <s v="50001400"/>
    <s v="Assembling"/>
    <n v="-205"/>
    <s v="USD"/>
    <n v="10"/>
    <s v="HR"/>
    <s v="1398467"/>
    <s v="Agitator Base OD400x154"/>
    <s v=""/>
    <s v="MSTK"/>
    <s v=""/>
    <x v="0"/>
  </r>
  <r>
    <s v="50001400"/>
    <s v="Assembling"/>
    <n v="-153.75"/>
    <s v="USD"/>
    <n v="7.5"/>
    <s v="HR"/>
    <s v="1398544"/>
    <s v="Lower Shaft D88.9/D114x2169"/>
    <s v=""/>
    <s v="MSTK"/>
    <s v=""/>
    <x v="2"/>
  </r>
  <r>
    <s v="50001400"/>
    <s v="Assembling"/>
    <n v="-194.75"/>
    <s v="USD"/>
    <n v="9.5"/>
    <s v="HR"/>
    <s v="1389554"/>
    <s v="Head Ellipsoidal 2:1 Top ID1450xT8-ASME"/>
    <s v=""/>
    <s v="MSTK"/>
    <s v=""/>
    <x v="0"/>
  </r>
  <r>
    <s v="50001400"/>
    <s v="Assembling"/>
    <n v="-102.5"/>
    <s v="USD"/>
    <n v="5"/>
    <s v="HR"/>
    <s v="1390816"/>
    <s v="Washer Assembly For MRU Vessel"/>
    <s v=""/>
    <s v="MSTK"/>
    <s v=""/>
    <x v="0"/>
  </r>
  <r>
    <s v="50001400"/>
    <s v="Assembling"/>
    <n v="-41"/>
    <s v="USD"/>
    <n v="2"/>
    <s v="HR"/>
    <s v="1391003"/>
    <s v="Top Part MRU Vessel"/>
    <s v=""/>
    <s v="MSTK"/>
    <s v=""/>
    <x v="0"/>
  </r>
  <r>
    <s v="50001400"/>
    <s v="Assembling"/>
    <n v="-61.5"/>
    <s v="USD"/>
    <n v="3"/>
    <s v="HR"/>
    <s v="1392489"/>
    <s v="Storage Vessel MRU 150L"/>
    <s v=""/>
    <s v="MSTK"/>
    <s v=""/>
    <x v="0"/>
  </r>
  <r>
    <s v="50001400"/>
    <s v="Assembling"/>
    <n v="-20.5"/>
    <s v="USD"/>
    <n v="1"/>
    <s v="HR"/>
    <s v="1393009"/>
    <s v="Extension Shell BTD-200"/>
    <s v=""/>
    <s v="MSTK"/>
    <s v=""/>
    <x v="1"/>
  </r>
  <r>
    <s v="50001400"/>
    <s v="Assembling"/>
    <n v="-451"/>
    <s v="USD"/>
    <n v="22"/>
    <s v="HR"/>
    <s v="1393115"/>
    <s v="BTD 200L For Tetra Lacta (BTD) 200L"/>
    <s v=""/>
    <s v="MSTK"/>
    <s v=""/>
    <x v="0"/>
  </r>
  <r>
    <s v="50001400"/>
    <s v="Assembling"/>
    <n v="-574"/>
    <s v="USD"/>
    <n v="28"/>
    <s v="HR"/>
    <s v="1393541"/>
    <s v="Inner Part Assy C-8"/>
    <s v=""/>
    <s v="MSTK"/>
    <s v=""/>
    <x v="9"/>
  </r>
  <r>
    <s v="50001400"/>
    <s v="Assembling"/>
    <n v="-1066"/>
    <s v="USD"/>
    <n v="52"/>
    <s v="HR"/>
    <s v="1394441"/>
    <s v="Inner Shell for Storage General C"/>
    <s v="127647653"/>
    <s v="Project"/>
    <s v="PJ27647653I"/>
    <x v="4"/>
  </r>
  <r>
    <s v="50001400"/>
    <s v="Assembling"/>
    <n v="-102.5"/>
    <s v="USD"/>
    <n v="5"/>
    <s v="HR"/>
    <s v="1394522"/>
    <s v="Shell OD1350x1121x8mm Duplex"/>
    <s v=""/>
    <s v="MSTK"/>
    <s v=""/>
    <x v="1"/>
  </r>
  <r>
    <s v="50001400"/>
    <s v="Assembling"/>
    <n v="-153.75"/>
    <s v="USD"/>
    <n v="7.5"/>
    <s v="HR"/>
    <s v="1394641"/>
    <s v="Shell OD600x785x2mm 1.4404"/>
    <s v=""/>
    <s v="MSTK"/>
    <s v=""/>
    <x v="1"/>
  </r>
  <r>
    <s v="50001400"/>
    <s v="Assembling"/>
    <n v="-369"/>
    <s v="USD"/>
    <n v="18"/>
    <s v="HR"/>
    <s v="1394691"/>
    <s v="BTD - 200"/>
    <s v=""/>
    <s v="MSTK"/>
    <s v=""/>
    <x v="0"/>
  </r>
  <r>
    <s v="50001400"/>
    <s v="Assembling"/>
    <n v="-164"/>
    <s v="USD"/>
    <n v="8"/>
    <s v="HR"/>
    <s v="1394692"/>
    <s v="Bottom Part BTD-200"/>
    <s v=""/>
    <s v="MSTK"/>
    <s v=""/>
    <x v="0"/>
  </r>
  <r>
    <s v="50001400"/>
    <s v="Assembling"/>
    <n v="-71.75"/>
    <s v="USD"/>
    <n v="3.5"/>
    <s v="HR"/>
    <s v="1395316"/>
    <s v="Storage Vessel MRU 150L"/>
    <s v=""/>
    <s v="MSTK"/>
    <s v=""/>
    <x v="0"/>
  </r>
  <r>
    <s v="50001400"/>
    <s v="Assembling"/>
    <n v="-266.5"/>
    <s v="USD"/>
    <n v="13"/>
    <s v="HR"/>
    <s v="1395398"/>
    <s v="Storage Vessel MRU 150L"/>
    <s v=""/>
    <s v="MSTK"/>
    <s v=""/>
    <x v="0"/>
  </r>
  <r>
    <s v="50001400"/>
    <s v="Assembling"/>
    <n v="-82"/>
    <s v="USD"/>
    <n v="4"/>
    <s v="HR"/>
    <s v="1395967"/>
    <s v="Shell Inner 304L ID2150x3130xT2.5"/>
    <s v=""/>
    <s v="MSTK"/>
    <s v=""/>
    <x v="1"/>
  </r>
  <r>
    <s v="50001400"/>
    <s v="Assembling"/>
    <n v="-471.5"/>
    <s v="USD"/>
    <n v="23"/>
    <s v="HR"/>
    <s v="1396142"/>
    <s v="Vacuum Vessel C-12 ASME MHLW"/>
    <s v=""/>
    <s v="MSTK"/>
    <s v=""/>
    <x v="9"/>
  </r>
  <r>
    <s v="50001400"/>
    <s v="Assembling"/>
    <n v="-184.5"/>
    <s v="USD"/>
    <n v="9"/>
    <s v="HR"/>
    <s v="1396301"/>
    <s v="Cooling Jacket Product Tank"/>
    <s v=""/>
    <s v="MSTK"/>
    <s v=""/>
    <x v="9"/>
  </r>
  <r>
    <s v="50001400"/>
    <s v="Assembling"/>
    <n v="-92.25"/>
    <s v="USD"/>
    <n v="4.5"/>
    <s v="HR"/>
    <s v="1396580"/>
    <s v="Jacket Shell OD3056x1910xT2"/>
    <s v=""/>
    <s v="MSTK"/>
    <s v=""/>
    <x v="1"/>
  </r>
  <r>
    <s v="50001400"/>
    <s v="Assembling"/>
    <n v="-215.25"/>
    <s v="USD"/>
    <n v="10.5"/>
    <s v="HR"/>
    <s v="1396651"/>
    <s v="CL Product Tank S2 PED Without Agitator"/>
    <s v=""/>
    <s v="MSTK"/>
    <s v=""/>
    <x v="9"/>
  </r>
  <r>
    <s v="50001400"/>
    <s v="Assembling"/>
    <n v="-235.75"/>
    <s v="USD"/>
    <n v="11.5"/>
    <s v="HR"/>
    <s v="1396652"/>
    <s v="CL Product Tank S1 PED Without Agitator"/>
    <s v=""/>
    <s v="MSTK"/>
    <s v=""/>
    <x v="9"/>
  </r>
  <r>
    <s v="50001400"/>
    <s v="Assembling"/>
    <n v="-102.5"/>
    <s v="USD"/>
    <n v="5"/>
    <s v="HR"/>
    <s v="1396654"/>
    <s v="C-L Product Tank S2 PED Without Agitator"/>
    <s v=""/>
    <s v="MSTK"/>
    <s v=""/>
    <x v="9"/>
  </r>
  <r>
    <s v="50001400"/>
    <s v="Assembling"/>
    <n v="-307.5"/>
    <s v="USD"/>
    <n v="15"/>
    <s v="HR"/>
    <s v="1396655"/>
    <s v="C-L Product Tank S1 PED Without Agitator"/>
    <s v=""/>
    <s v="MSTK"/>
    <s v=""/>
    <x v="9"/>
  </r>
  <r>
    <s v="50001400"/>
    <s v="Assembling"/>
    <n v="-123"/>
    <s v="USD"/>
    <n v="6"/>
    <s v="HR"/>
    <s v="1396900"/>
    <s v="Assembly Bottom BTD 150"/>
    <s v=""/>
    <s v="MSTK"/>
    <s v=""/>
    <x v="0"/>
  </r>
  <r>
    <s v="50001400"/>
    <s v="Assembling"/>
    <n v="-41"/>
    <s v="USD"/>
    <n v="2"/>
    <s v="HR"/>
    <s v="1397424"/>
    <s v="Top Assembly TA 20T Hunhseal"/>
    <s v="128129542"/>
    <s v="Project"/>
    <s v="PJ28129542I"/>
    <x v="5"/>
  </r>
  <r>
    <s v="50001400"/>
    <s v="Assembling"/>
    <n v="-61.5"/>
    <s v="USD"/>
    <n v="3"/>
    <s v="HR"/>
    <s v="1397450"/>
    <s v="Storage Module General C"/>
    <s v="126986595"/>
    <s v="Project"/>
    <s v="PJ26986595I"/>
    <x v="4"/>
  </r>
  <r>
    <s v="50001400"/>
    <s v="Assembling"/>
    <n v="-246"/>
    <s v="USD"/>
    <n v="12"/>
    <s v="HR"/>
    <s v="1397499"/>
    <s v="Top Conical ID2150x15DegxT3"/>
    <s v=""/>
    <s v="MSTK"/>
    <s v=""/>
    <x v="1"/>
  </r>
  <r>
    <s v="50001400"/>
    <s v="Assembling"/>
    <n v="-143.5"/>
    <s v="USD"/>
    <n v="7"/>
    <s v="HR"/>
    <s v="1397510"/>
    <s v="Assembly Top BTD-150"/>
    <s v=""/>
    <s v="MSTK"/>
    <s v=""/>
    <x v="0"/>
  </r>
  <r>
    <s v="50001400"/>
    <s v="Assembling"/>
    <n v="-328"/>
    <s v="USD"/>
    <n v="16"/>
    <s v="HR"/>
    <s v="1397828"/>
    <s v="Process Tank"/>
    <s v="127802082"/>
    <s v="Project"/>
    <s v="PJ27802082I"/>
    <x v="3"/>
  </r>
  <r>
    <s v="50001400"/>
    <s v="Assembling"/>
    <n v="-82"/>
    <s v="USD"/>
    <n v="4"/>
    <s v="HR"/>
    <s v="1397829"/>
    <s v="Bottom Parts CIP Tank (DT, DTI)"/>
    <s v="127613033"/>
    <s v="Project"/>
    <s v="PJ27613033I"/>
    <x v="3"/>
  </r>
  <r>
    <s v="50001400"/>
    <s v="Assembling"/>
    <n v="-41"/>
    <s v="USD"/>
    <n v="2"/>
    <s v="HR"/>
    <s v="1397830"/>
    <s v="Bottom Parts CIP Tank (DT, DTI)"/>
    <s v="127613056"/>
    <s v="Project"/>
    <s v="PJ27613056I"/>
    <x v="3"/>
  </r>
  <r>
    <s v="50001400"/>
    <s v="Assembling"/>
    <n v="-82"/>
    <s v="USD"/>
    <n v="4"/>
    <s v="HR"/>
    <s v="1397955"/>
    <s v="Outer Shell OD1150x841xT1.5"/>
    <s v=""/>
    <s v="MSTK"/>
    <s v=""/>
    <x v="1"/>
  </r>
  <r>
    <s v="50001400"/>
    <s v="Assembling"/>
    <n v="-133.25"/>
    <s v="USD"/>
    <n v="6.5"/>
    <s v="HR"/>
    <s v="1398367"/>
    <s v="Bottom Parts CIP Tank (DT, DTI)"/>
    <s v="127775767"/>
    <s v="Project"/>
    <s v="PJ27775767I"/>
    <x v="3"/>
  </r>
  <r>
    <s v="50001400"/>
    <s v="Assembling"/>
    <n v="-266.5"/>
    <s v="USD"/>
    <n v="13"/>
    <s v="HR"/>
    <s v="1398389"/>
    <s v="Basic Tank Process Tank"/>
    <s v="127613033"/>
    <s v="Project"/>
    <s v="PJ27613033I"/>
    <x v="3"/>
  </r>
  <r>
    <s v="50001400"/>
    <s v="Assembling"/>
    <n v="-348.5"/>
    <s v="USD"/>
    <n v="17"/>
    <s v="HR"/>
    <s v="1398499"/>
    <s v="Top Parts CIP Tank (DT, DTI)"/>
    <s v="127775767"/>
    <s v="Project"/>
    <s v="PJ27775767I"/>
    <x v="3"/>
  </r>
  <r>
    <s v="50001400"/>
    <s v="Assembling"/>
    <n v="-102.5"/>
    <s v="USD"/>
    <n v="5"/>
    <s v="HR"/>
    <s v="1398261"/>
    <s v="Handrail Lower Plate ID2134x240"/>
    <s v=""/>
    <s v="MSTK"/>
    <s v=""/>
    <x v="1"/>
  </r>
  <r>
    <s v="50001400"/>
    <s v="Assembling"/>
    <n v="-112.75"/>
    <s v="USD"/>
    <n v="5.5"/>
    <s v="HR"/>
    <s v="1394517"/>
    <s v="Bottom Cone w/ Flange S-30"/>
    <s v=""/>
    <s v="MSTK"/>
    <s v=""/>
    <x v="9"/>
  </r>
  <r>
    <s v="50001400"/>
    <s v="Assembling"/>
    <n v="-205"/>
    <s v="USD"/>
    <n v="10"/>
    <s v="HR"/>
    <s v="1392489"/>
    <s v="Storage Vessel MRU 150L"/>
    <s v=""/>
    <s v="MSTK"/>
    <s v=""/>
    <x v="0"/>
  </r>
  <r>
    <s v="50001400"/>
    <s v="Assembling"/>
    <n v="-297.25"/>
    <s v="USD"/>
    <n v="14.5"/>
    <s v="HR"/>
    <s v="1393115"/>
    <s v="BTD 200L For Tetra Lacta (BTD) 200L"/>
    <s v=""/>
    <s v="MSTK"/>
    <s v=""/>
    <x v="0"/>
  </r>
  <r>
    <s v="50001400"/>
    <s v="Assembling"/>
    <n v="-287"/>
    <s v="USD"/>
    <n v="14"/>
    <s v="HR"/>
    <s v="1393541"/>
    <s v="Inner Part Assy C-8"/>
    <s v=""/>
    <s v="MSTK"/>
    <s v=""/>
    <x v="9"/>
  </r>
  <r>
    <s v="50001400"/>
    <s v="Assembling"/>
    <n v="-143.5"/>
    <s v="USD"/>
    <n v="7"/>
    <s v="HR"/>
    <s v="1395315"/>
    <s v="Storage Vessel MRU 150L"/>
    <s v=""/>
    <s v="MSTK"/>
    <s v=""/>
    <x v="0"/>
  </r>
  <r>
    <s v="50001400"/>
    <s v="Assembling"/>
    <n v="-123"/>
    <s v="USD"/>
    <n v="6"/>
    <s v="HR"/>
    <s v="1395316"/>
    <s v="Storage Vessel MRU 150L"/>
    <s v=""/>
    <s v="MSTK"/>
    <s v=""/>
    <x v="0"/>
  </r>
  <r>
    <s v="50001400"/>
    <s v="Assembling"/>
    <n v="-205"/>
    <s v="USD"/>
    <n v="10"/>
    <s v="HR"/>
    <s v="1396116"/>
    <s v="Full Closure Bottom OD244xT3"/>
    <s v=""/>
    <s v="MSTK"/>
    <s v=""/>
    <x v="1"/>
  </r>
  <r>
    <s v="50001400"/>
    <s v="Assembling"/>
    <n v="-840.5"/>
    <s v="USD"/>
    <n v="41"/>
    <s v="HR"/>
    <s v="1396142"/>
    <s v="Vacuum Vessel C-12 ASME MHLW"/>
    <s v=""/>
    <s v="MSTK"/>
    <s v=""/>
    <x v="9"/>
  </r>
  <r>
    <s v="50001400"/>
    <s v="Assembling"/>
    <n v="-307.5"/>
    <s v="USD"/>
    <n v="15"/>
    <s v="HR"/>
    <s v="1396301"/>
    <s v="Cooling Jacket Product Tank"/>
    <s v=""/>
    <s v="MSTK"/>
    <s v=""/>
    <x v="9"/>
  </r>
  <r>
    <s v="50001400"/>
    <s v="Assembling"/>
    <n v="-133.25"/>
    <s v="USD"/>
    <n v="6.5"/>
    <s v="HR"/>
    <s v="1396651"/>
    <s v="CL Product Tank S2 PED Without Agitator"/>
    <s v=""/>
    <s v="MSTK"/>
    <s v=""/>
    <x v="9"/>
  </r>
  <r>
    <s v="50001400"/>
    <s v="Assembling"/>
    <n v="-328"/>
    <s v="USD"/>
    <n v="16"/>
    <s v="HR"/>
    <s v="1396652"/>
    <s v="CL Product Tank S1 PED Without Agitator"/>
    <s v=""/>
    <s v="MSTK"/>
    <s v=""/>
    <x v="9"/>
  </r>
  <r>
    <s v="50001400"/>
    <s v="Assembling"/>
    <n v="-82"/>
    <s v="USD"/>
    <n v="4"/>
    <s v="HR"/>
    <s v="1396655"/>
    <s v="C-L Product Tank S1 PED Without Agitator"/>
    <s v=""/>
    <s v="MSTK"/>
    <s v=""/>
    <x v="9"/>
  </r>
  <r>
    <s v="50001400"/>
    <s v="Assembling"/>
    <n v="-184.5"/>
    <s v="USD"/>
    <n v="9"/>
    <s v="HR"/>
    <s v="1396900"/>
    <s v="Assembly Bottom BTD 150"/>
    <s v=""/>
    <s v="MSTK"/>
    <s v=""/>
    <x v="0"/>
  </r>
  <r>
    <s v="50001400"/>
    <s v="Assembling"/>
    <n v="-143.5"/>
    <s v="USD"/>
    <n v="7"/>
    <s v="HR"/>
    <s v="1397403"/>
    <s v="Inner Shell Assembly F-12 304"/>
    <s v=""/>
    <s v="MSTK"/>
    <s v=""/>
    <x v="9"/>
  </r>
  <r>
    <s v="50001400"/>
    <s v="Assembling"/>
    <n v="-317.75"/>
    <s v="USD"/>
    <n v="15.5"/>
    <s v="HR"/>
    <s v="1397404"/>
    <s v="Inner Part Assembly  F-12 304"/>
    <s v=""/>
    <s v="MSTK"/>
    <s v=""/>
    <x v="9"/>
  </r>
  <r>
    <s v="50001400"/>
    <s v="Assembling"/>
    <n v="-205"/>
    <s v="USD"/>
    <n v="10"/>
    <s v="HR"/>
    <s v="1397510"/>
    <s v="Assembly Top BTD-150"/>
    <s v=""/>
    <s v="MSTK"/>
    <s v=""/>
    <x v="0"/>
  </r>
  <r>
    <s v="50001400"/>
    <s v="Assembling"/>
    <n v="-307.5"/>
    <s v="USD"/>
    <n v="15"/>
    <s v="HR"/>
    <s v="1397828"/>
    <s v="Process Tank"/>
    <s v="127802082"/>
    <s v="Project"/>
    <s v="PJ27802082I"/>
    <x v="3"/>
  </r>
  <r>
    <s v="50001400"/>
    <s v="Assembling"/>
    <n v="-225.5"/>
    <s v="USD"/>
    <n v="11"/>
    <s v="HR"/>
    <s v="1398120"/>
    <s v="Vacuum Vessel C-8 ASME + MHLW"/>
    <s v=""/>
    <s v="MSTK"/>
    <s v=""/>
    <x v="9"/>
  </r>
  <r>
    <s v="50001400"/>
    <s v="Assembling"/>
    <n v="-389.5"/>
    <s v="USD"/>
    <n v="19"/>
    <s v="HR"/>
    <s v="1390385"/>
    <s v="MRU-2 Pump for 3 bar Counter Pressure"/>
    <s v=""/>
    <s v="MSTK"/>
    <s v=""/>
    <x v="0"/>
  </r>
  <r>
    <s v="50001400"/>
    <s v="Assembling"/>
    <n v="-143.5"/>
    <s v="USD"/>
    <n v="7"/>
    <s v="HR"/>
    <s v="1390385"/>
    <s v="MRU-2 Pump for 3 bar Counter Pressure"/>
    <s v=""/>
    <s v="MSTK"/>
    <s v=""/>
    <x v="0"/>
  </r>
  <r>
    <s v="50001400"/>
    <s v="Assembling"/>
    <n v="-143.5"/>
    <s v="USD"/>
    <n v="7"/>
    <s v="HR"/>
    <s v="1390386"/>
    <s v="Pipe 3 3bar for MRU-2 (Manual)"/>
    <s v=""/>
    <s v="MSTK"/>
    <s v=""/>
    <x v="0"/>
  </r>
  <r>
    <s v="50001400"/>
    <s v="Assembling"/>
    <n v="-143.5"/>
    <s v="USD"/>
    <n v="7"/>
    <s v="HR"/>
    <s v="1390386"/>
    <s v="Pipe 3 3bar for MRU-2 (Manual)"/>
    <s v=""/>
    <s v="MSTK"/>
    <s v=""/>
    <x v="0"/>
  </r>
  <r>
    <s v="50001400"/>
    <s v="Assembling"/>
    <n v="-533"/>
    <s v="USD"/>
    <n v="26"/>
    <s v="HR"/>
    <s v="1392463"/>
    <s v="Tetra Aline D63.5 Acc to Dwg 63224703201"/>
    <s v=""/>
    <s v="MSTK"/>
    <s v=""/>
    <x v="0"/>
  </r>
  <r>
    <s v="50001400"/>
    <s v="Assembling"/>
    <n v="-389.5"/>
    <s v="USD"/>
    <n v="19"/>
    <s v="HR"/>
    <s v="1394638"/>
    <s v="Spool Mixing Vessel HC E"/>
    <s v="127810921"/>
    <s v="Project"/>
    <s v="PJ27810921I"/>
    <x v="4"/>
  </r>
  <r>
    <s v="50001400"/>
    <s v="Assembling"/>
    <n v="-430.5"/>
    <s v="USD"/>
    <n v="21"/>
    <s v="HR"/>
    <s v="1397931"/>
    <s v="Frame for Pump mixing Vessel General C"/>
    <s v="127647653"/>
    <s v="Project"/>
    <s v="PJ27647653I"/>
    <x v="4"/>
  </r>
  <r>
    <s v="50001400"/>
    <s v="Assembling"/>
    <n v="-410"/>
    <s v="USD"/>
    <n v="20"/>
    <s v="HR"/>
    <s v="1397931"/>
    <s v="Frame for Pump mixing Vessel General C"/>
    <s v="127647653"/>
    <s v="Project"/>
    <s v="PJ27647653I"/>
    <x v="4"/>
  </r>
  <r>
    <s v="50001400"/>
    <s v="Assembling"/>
    <n v="-246"/>
    <s v="USD"/>
    <n v="12"/>
    <s v="HR"/>
    <s v="1397931"/>
    <s v="Frame for Pump mixing Vessel General C"/>
    <s v="127647653"/>
    <s v="Project"/>
    <s v="PJ27647653I"/>
    <x v="4"/>
  </r>
  <r>
    <s v="50001400"/>
    <s v="Assembling"/>
    <n v="-20.5"/>
    <s v="USD"/>
    <n v="1"/>
    <s v="HR"/>
    <s v="1393884"/>
    <s v="Pipe Adapter for Ferrule SF1 DN101.6x600"/>
    <s v=""/>
    <s v="MSTK"/>
    <s v=""/>
    <x v="8"/>
  </r>
  <r>
    <s v="50001400"/>
    <s v="Assembling"/>
    <n v="-41"/>
    <s v="USD"/>
    <n v="2"/>
    <s v="HR"/>
    <s v="1396648"/>
    <s v="Pipe for Condensate Outlet dia.51x727"/>
    <s v=""/>
    <s v="MSTK"/>
    <s v=""/>
    <x v="8"/>
  </r>
  <r>
    <s v="50001400"/>
    <s v="Assembling"/>
    <n v="-246"/>
    <s v="USD"/>
    <n v="12"/>
    <s v="HR"/>
    <s v="1391710"/>
    <s v="Shell Outer OD1680x1795xt2"/>
    <s v=""/>
    <s v="MSTK"/>
    <s v=""/>
    <x v="1"/>
  </r>
  <r>
    <s v="50001400"/>
    <s v="Assembling"/>
    <n v="-594.5"/>
    <s v="USD"/>
    <n v="29"/>
    <s v="HR"/>
    <s v="1391710"/>
    <s v="Shell Outer OD1680x1795xt2"/>
    <s v=""/>
    <s v="MSTK"/>
    <s v=""/>
    <x v="1"/>
  </r>
  <r>
    <s v="50001400"/>
    <s v="Assembling"/>
    <n v="-338.25"/>
    <s v="USD"/>
    <n v="16.5"/>
    <s v="HR"/>
    <s v="1391711"/>
    <s v="Shell Outer Bottom OD1310xT2"/>
    <s v=""/>
    <s v="MSTK"/>
    <s v=""/>
    <x v="1"/>
  </r>
  <r>
    <s v="50001400"/>
    <s v="Assembling"/>
    <n v="-112.75"/>
    <s v="USD"/>
    <n v="5.5"/>
    <s v="HR"/>
    <s v="1391711"/>
    <s v="Shell Outer Bottom OD1310xT2"/>
    <s v=""/>
    <s v="MSTK"/>
    <s v=""/>
    <x v="1"/>
  </r>
  <r>
    <s v="50001400"/>
    <s v="Assembling"/>
    <n v="-758.5"/>
    <s v="USD"/>
    <n v="37"/>
    <s v="HR"/>
    <s v="1395527"/>
    <s v="Basic Tank Process Tank"/>
    <s v="127595938"/>
    <s v="Project"/>
    <s v="PJ27595938I"/>
    <x v="3"/>
  </r>
  <r>
    <s v="50001400"/>
    <s v="Assembling"/>
    <n v="-615"/>
    <s v="USD"/>
    <n v="30"/>
    <s v="HR"/>
    <s v="1395527"/>
    <s v="Basic Tank Process Tank"/>
    <s v="127595938"/>
    <s v="Project"/>
    <s v="PJ27595938I"/>
    <x v="3"/>
  </r>
  <r>
    <s v="50001400"/>
    <s v="Assembling"/>
    <n v="-133.25"/>
    <s v="USD"/>
    <n v="6.5"/>
    <s v="HR"/>
    <s v="1396817"/>
    <s v="Basic Vessel TA7T w/ insulation dimple"/>
    <s v=""/>
    <s v="MSTK"/>
    <s v=""/>
    <x v="0"/>
  </r>
  <r>
    <s v="50001400"/>
    <s v="Assembling"/>
    <n v="-1260.75"/>
    <s v="USD"/>
    <n v="61.5"/>
    <s v="HR"/>
    <s v="1397230"/>
    <s v="Basic Tank Process Tank"/>
    <s v="127595967"/>
    <s v="Project"/>
    <s v="PJ27595967I"/>
    <x v="3"/>
  </r>
  <r>
    <s v="50001400"/>
    <s v="Assembling"/>
    <n v="-461.25"/>
    <s v="USD"/>
    <n v="22.5"/>
    <s v="HR"/>
    <s v="1397230"/>
    <s v="Basic Tank Process Tank"/>
    <s v="127595967"/>
    <s v="Project"/>
    <s v="PJ27595967I"/>
    <x v="3"/>
  </r>
  <r>
    <s v="50001400"/>
    <s v="Assembling"/>
    <n v="-266.5"/>
    <s v="USD"/>
    <n v="13"/>
    <s v="HR"/>
    <s v="1397312"/>
    <s v="Reinforcement Ring OD1676x200xt6"/>
    <s v=""/>
    <s v="MSTK"/>
    <s v=""/>
    <x v="1"/>
  </r>
  <r>
    <s v="50001400"/>
    <s v="Assembling"/>
    <n v="-686.75"/>
    <s v="USD"/>
    <n v="33.5"/>
    <s v="HR"/>
    <s v="1397405"/>
    <s v="Basic Vessel Inner TA3.5T EN 1.4404 ALT"/>
    <s v=""/>
    <s v="MSTK"/>
    <s v=""/>
    <x v="0"/>
  </r>
  <r>
    <s v="50001400"/>
    <s v="Assembling"/>
    <n v="-471.5"/>
    <s v="USD"/>
    <n v="23"/>
    <s v="HR"/>
    <s v="1397405"/>
    <s v="Basic Vessel Inner TA3.5T EN 1.4404 ALT"/>
    <s v=""/>
    <s v="MSTK"/>
    <s v=""/>
    <x v="0"/>
  </r>
  <r>
    <s v="50001400"/>
    <s v="Assembling"/>
    <n v="-92.25"/>
    <s v="USD"/>
    <n v="4.5"/>
    <s v="HR"/>
    <s v="1397511"/>
    <s v="Basic Vessel Inner Component TA 20T"/>
    <s v=""/>
    <s v="MSTK"/>
    <s v=""/>
    <x v="9"/>
  </r>
  <r>
    <s v="50001400"/>
    <s v="Assembling"/>
    <n v="-112.75"/>
    <s v="USD"/>
    <n v="5.5"/>
    <s v="HR"/>
    <s v="1397511"/>
    <s v="Basic Vessel Inner Component TA 20T"/>
    <s v=""/>
    <s v="MSTK"/>
    <s v=""/>
    <x v="9"/>
  </r>
  <r>
    <s v="50001400"/>
    <s v="Assembling"/>
    <n v="-102.5"/>
    <s v="USD"/>
    <n v="5"/>
    <s v="HR"/>
    <s v="1397684"/>
    <s v="Basic Tank CIP Tank (DT, DTI)"/>
    <s v="127613066"/>
    <s v="Project"/>
    <s v="PJ27613066I"/>
    <x v="3"/>
  </r>
  <r>
    <s v="50001400"/>
    <s v="Assembling"/>
    <n v="-266.5"/>
    <s v="USD"/>
    <n v="13"/>
    <s v="HR"/>
    <s v="1397684"/>
    <s v="Basic Tank CIP Tank (DT, DTI)"/>
    <s v="127613066"/>
    <s v="Project"/>
    <s v="PJ27613066I"/>
    <x v="3"/>
  </r>
  <r>
    <s v="50001400"/>
    <s v="Assembling"/>
    <n v="-266.5"/>
    <s v="USD"/>
    <n v="13"/>
    <s v="HR"/>
    <s v="1398185"/>
    <s v="Head Bottom Unit ID1450xT8"/>
    <s v=""/>
    <s v="MSTK"/>
    <s v=""/>
    <x v="10"/>
  </r>
  <r>
    <s v="50001400"/>
    <s v="Assembling"/>
    <n v="-4899.5"/>
    <s v="USD"/>
    <n v="239"/>
    <s v="HR"/>
    <s v="1398670"/>
    <s v="Inner Shell for Premix 1 SC E"/>
    <s v="127647653"/>
    <s v="Project"/>
    <s v="PJ27647653I"/>
    <x v="4"/>
  </r>
  <r>
    <s v="50001400"/>
    <s v="Assembling"/>
    <n v="-1394"/>
    <s v="USD"/>
    <n v="68"/>
    <s v="HR"/>
    <s v="1398670"/>
    <s v="Inner Shell for Premix 1 SC E"/>
    <s v="127647653"/>
    <s v="Project"/>
    <s v="PJ27647653I"/>
    <x v="4"/>
  </r>
  <r>
    <s v="50001400"/>
    <s v="Assembling"/>
    <n v="-2480.5"/>
    <s v="USD"/>
    <n v="121"/>
    <s v="HR"/>
    <s v="1398670"/>
    <s v="Inner Shell for Premix 1 SC E"/>
    <s v="127647653"/>
    <s v="Project"/>
    <s v="PJ27647653I"/>
    <x v="4"/>
  </r>
  <r>
    <s v="50001400"/>
    <s v="Assembling"/>
    <n v="-1978.25"/>
    <s v="USD"/>
    <n v="96.5"/>
    <s v="HR"/>
    <s v="1398670"/>
    <s v="Inner Shell for Premix 1 SC E"/>
    <s v="127647653"/>
    <s v="Project"/>
    <s v="PJ27647653I"/>
    <x v="4"/>
  </r>
  <r>
    <s v="50001400"/>
    <s v="Assembling"/>
    <n v="-61.5"/>
    <s v="USD"/>
    <n v="3"/>
    <s v="HR"/>
    <s v="1394477"/>
    <s v="Jacket Shell OD1658x1099xT2"/>
    <s v=""/>
    <s v="MSTK"/>
    <s v=""/>
    <x v="0"/>
  </r>
  <r>
    <s v="50001400"/>
    <s v="Assembling"/>
    <n v="-20.5"/>
    <s v="USD"/>
    <n v="1"/>
    <s v="HR"/>
    <s v="1394477"/>
    <s v="Jacket Shell OD1658x1099xT2"/>
    <s v=""/>
    <s v="MSTK"/>
    <s v=""/>
    <x v="0"/>
  </r>
  <r>
    <s v="50001400"/>
    <s v="Assembling"/>
    <n v="-205"/>
    <s v="USD"/>
    <n v="10"/>
    <s v="HR"/>
    <s v="1393111"/>
    <s v="Inner Shell BTD-200"/>
    <s v=""/>
    <s v="MSTK"/>
    <s v=""/>
    <x v="1"/>
  </r>
  <r>
    <s v="50001400"/>
    <s v="Assembling"/>
    <n v="-41"/>
    <s v="USD"/>
    <n v="2"/>
    <s v="HR"/>
    <s v="1390107"/>
    <s v="T-pipe for vacuum chambers"/>
    <s v=""/>
    <s v="MSTK"/>
    <s v=""/>
    <x v="7"/>
  </r>
  <r>
    <s v="50001400"/>
    <s v="Assembling"/>
    <n v="-102.5"/>
    <s v="USD"/>
    <n v="5"/>
    <s v="HR"/>
    <s v="1397955"/>
    <s v="Outer Shell OD1150x841xT1.5"/>
    <s v=""/>
    <s v="MSTK"/>
    <s v=""/>
    <x v="1"/>
  </r>
  <r>
    <s v="50001400"/>
    <s v="Assembling"/>
    <n v="-102.5"/>
    <s v="USD"/>
    <n v="5"/>
    <s v="HR"/>
    <s v="1395003"/>
    <s v="Adapter Neck OD258x109xT4"/>
    <s v=""/>
    <s v="MSTK"/>
    <s v=""/>
    <x v="1"/>
  </r>
  <r>
    <s v="50001400"/>
    <s v="Assembling"/>
    <n v="-20.5"/>
    <s v="USD"/>
    <n v="1"/>
    <s v="HR"/>
    <s v="1393510"/>
    <s v="Outer Part Assy C-8 ASME"/>
    <s v=""/>
    <s v="MSTK"/>
    <s v=""/>
    <x v="9"/>
  </r>
  <r>
    <s v="50001400"/>
    <s v="Assembling"/>
    <n v="-123"/>
    <s v="USD"/>
    <n v="6"/>
    <s v="HR"/>
    <s v="1393510"/>
    <s v="Outer Part Assy C-8 ASME"/>
    <s v=""/>
    <s v="MSTK"/>
    <s v=""/>
    <x v="9"/>
  </r>
  <r>
    <s v="50001400"/>
    <s v="Assembling"/>
    <n v="-102.5"/>
    <s v="USD"/>
    <n v="5"/>
    <s v="HR"/>
    <s v="1394997"/>
    <s v="Shell Inner ID1000x750xT2.5"/>
    <s v=""/>
    <s v="MSTK"/>
    <s v=""/>
    <x v="1"/>
  </r>
  <r>
    <s v="50001400"/>
    <s v="Assembling"/>
    <n v="-10.25"/>
    <s v="USD"/>
    <n v="0.5"/>
    <s v="HR"/>
    <s v="1396289"/>
    <s v="Top Cone/Dished Process Tank"/>
    <s v="127904640"/>
    <s v="Project"/>
    <s v="PJ27904640I"/>
    <x v="3"/>
  </r>
  <r>
    <s v="50001400"/>
    <s v="Assembling"/>
    <n v="-41"/>
    <s v="USD"/>
    <n v="2"/>
    <s v="HR"/>
    <s v="1396289"/>
    <s v="Top Cone/Dished Process Tank"/>
    <s v="127904640"/>
    <s v="Project"/>
    <s v="PJ27904640I"/>
    <x v="3"/>
  </r>
  <r>
    <s v="50001400"/>
    <s v="Assembling"/>
    <n v="-41"/>
    <s v="USD"/>
    <n v="2"/>
    <s v="HR"/>
    <s v="1396292"/>
    <s v="Top Cone/Dished Process Tank"/>
    <s v="127904796"/>
    <s v="Project"/>
    <s v="PJ27904796I"/>
    <x v="3"/>
  </r>
  <r>
    <s v="50001400"/>
    <s v="Assembling"/>
    <n v="-10.25"/>
    <s v="USD"/>
    <n v="0.5"/>
    <s v="HR"/>
    <s v="1396292"/>
    <s v="Top Cone/Dished Process Tank"/>
    <s v="127904796"/>
    <s v="Project"/>
    <s v="PJ27904796I"/>
    <x v="3"/>
  </r>
  <r>
    <s v="50001400"/>
    <s v="Assembling"/>
    <n v="-30.75"/>
    <s v="USD"/>
    <n v="1.5"/>
    <s v="HR"/>
    <s v="1396292"/>
    <s v="Top Cone/Dished Process Tank"/>
    <s v="127904796"/>
    <s v="Project"/>
    <s v="PJ27904796I"/>
    <x v="3"/>
  </r>
  <r>
    <s v="50001400"/>
    <s v="Assembling"/>
    <n v="-41"/>
    <s v="USD"/>
    <n v="2"/>
    <s v="HR"/>
    <s v="1396292"/>
    <s v="Top Cone/Dished Process Tank"/>
    <s v="127904796"/>
    <s v="Project"/>
    <s v="PJ27904796I"/>
    <x v="3"/>
  </r>
  <r>
    <s v="50001400"/>
    <s v="Assembling"/>
    <n v="-41"/>
    <s v="USD"/>
    <n v="2"/>
    <s v="HR"/>
    <s v="1396292"/>
    <s v="Top Cone/Dished Process Tank"/>
    <s v="127904796"/>
    <s v="Project"/>
    <s v="PJ27904796I"/>
    <x v="3"/>
  </r>
  <r>
    <s v="50001400"/>
    <s v="Assembling"/>
    <n v="-61.5"/>
    <s v="USD"/>
    <n v="3"/>
    <s v="HR"/>
    <s v="1396292"/>
    <s v="Top Cone/Dished Process Tank"/>
    <s v="127904796"/>
    <s v="Project"/>
    <s v="PJ27904796I"/>
    <x v="3"/>
  </r>
  <r>
    <s v="50001400"/>
    <s v="Assembling"/>
    <n v="-41"/>
    <s v="USD"/>
    <n v="2"/>
    <s v="HR"/>
    <s v="1397731"/>
    <s v="Bottom Cone/Dished Process Tank"/>
    <s v="127775591"/>
    <s v="Project"/>
    <s v="PJ27775591I"/>
    <x v="3"/>
  </r>
  <r>
    <s v="50001400"/>
    <s v="Assembling"/>
    <n v="-10.25"/>
    <s v="USD"/>
    <n v="0.5"/>
    <s v="HR"/>
    <s v="1397731"/>
    <s v="Bottom Cone/Dished Process Tank"/>
    <s v="127775591"/>
    <s v="Project"/>
    <s v="PJ27775591I"/>
    <x v="3"/>
  </r>
  <r>
    <s v="50001400"/>
    <s v="Assembling"/>
    <n v="-30.75"/>
    <s v="USD"/>
    <n v="1.5"/>
    <s v="HR"/>
    <s v="1397731"/>
    <s v="Bottom Cone/Dished Process Tank"/>
    <s v="127775591"/>
    <s v="Project"/>
    <s v="PJ27775591I"/>
    <x v="3"/>
  </r>
  <r>
    <s v="50001400"/>
    <s v="Assembling"/>
    <n v="-20.5"/>
    <s v="USD"/>
    <n v="1"/>
    <s v="HR"/>
    <s v="1397731"/>
    <s v="Bottom Cone/Dished Process Tank"/>
    <s v="127775591"/>
    <s v="Project"/>
    <s v="PJ27775591I"/>
    <x v="3"/>
  </r>
  <r>
    <s v="50001400"/>
    <s v="Assembling"/>
    <n v="-41"/>
    <s v="USD"/>
    <n v="2"/>
    <s v="HR"/>
    <s v="1397731"/>
    <s v="Bottom Cone/Dished Process Tank"/>
    <s v="127775591"/>
    <s v="Project"/>
    <s v="PJ27775591I"/>
    <x v="3"/>
  </r>
  <r>
    <s v="50001400"/>
    <s v="Assembling"/>
    <n v="-82"/>
    <s v="USD"/>
    <n v="4"/>
    <s v="HR"/>
    <s v="1397731"/>
    <s v="Bottom Cone/Dished Process Tank"/>
    <s v="127775591"/>
    <s v="Project"/>
    <s v="PJ27775591I"/>
    <x v="3"/>
  </r>
  <r>
    <s v="50001400"/>
    <s v="Assembling"/>
    <n v="-51.25"/>
    <s v="USD"/>
    <n v="2.5"/>
    <s v="HR"/>
    <s v="1397731"/>
    <s v="Bottom Cone/Dished Process Tank"/>
    <s v="127775591"/>
    <s v="Project"/>
    <s v="PJ27775591I"/>
    <x v="3"/>
  </r>
  <r>
    <s v="50001400"/>
    <s v="Assembling"/>
    <n v="-41"/>
    <s v="USD"/>
    <n v="2"/>
    <s v="HR"/>
    <s v="1396291"/>
    <s v="Top Cone/Dished Process Tank"/>
    <s v="127904787"/>
    <s v="Project"/>
    <s v="PJ27904787I"/>
    <x v="3"/>
  </r>
  <r>
    <s v="50001400"/>
    <s v="Assembling"/>
    <n v="-10.25"/>
    <s v="USD"/>
    <n v="0.5"/>
    <s v="HR"/>
    <s v="1396291"/>
    <s v="Top Cone/Dished Process Tank"/>
    <s v="127904787"/>
    <s v="Project"/>
    <s v="PJ27904787I"/>
    <x v="3"/>
  </r>
  <r>
    <s v="50001400"/>
    <s v="Assembling"/>
    <n v="-41"/>
    <s v="USD"/>
    <n v="2"/>
    <s v="HR"/>
    <s v="1396291"/>
    <s v="Top Cone/Dished Process Tank"/>
    <s v="127904787"/>
    <s v="Project"/>
    <s v="PJ27904787I"/>
    <x v="3"/>
  </r>
  <r>
    <s v="50001400"/>
    <s v="Assembling"/>
    <n v="-30.75"/>
    <s v="USD"/>
    <n v="1.5"/>
    <s v="HR"/>
    <s v="1396291"/>
    <s v="Top Cone/Dished Process Tank"/>
    <s v="127904787"/>
    <s v="Project"/>
    <s v="PJ27904787I"/>
    <x v="3"/>
  </r>
  <r>
    <s v="50001400"/>
    <s v="Assembling"/>
    <n v="-41"/>
    <s v="USD"/>
    <n v="2"/>
    <s v="HR"/>
    <s v="1396291"/>
    <s v="Top Cone/Dished Process Tank"/>
    <s v="127904787"/>
    <s v="Project"/>
    <s v="PJ27904787I"/>
    <x v="3"/>
  </r>
  <r>
    <s v="50001400"/>
    <s v="Assembling"/>
    <n v="-41"/>
    <s v="USD"/>
    <n v="2"/>
    <s v="HR"/>
    <s v="1396291"/>
    <s v="Top Cone/Dished Process Tank"/>
    <s v="127904787"/>
    <s v="Project"/>
    <s v="PJ27904787I"/>
    <x v="3"/>
  </r>
  <r>
    <s v="50001400"/>
    <s v="Assembling"/>
    <n v="-41"/>
    <s v="USD"/>
    <n v="2"/>
    <s v="HR"/>
    <s v="1396290"/>
    <s v="Top Cone/Dished Process Tank"/>
    <s v="127904781"/>
    <s v="Project"/>
    <s v="PJ27904781I"/>
    <x v="3"/>
  </r>
  <r>
    <s v="50001400"/>
    <s v="Assembling"/>
    <n v="-10.25"/>
    <s v="USD"/>
    <n v="0.5"/>
    <s v="HR"/>
    <s v="1396290"/>
    <s v="Top Cone/Dished Process Tank"/>
    <s v="127904781"/>
    <s v="Project"/>
    <s v="PJ27904781I"/>
    <x v="3"/>
  </r>
  <r>
    <s v="50001400"/>
    <s v="Assembling"/>
    <n v="-41"/>
    <s v="USD"/>
    <n v="2"/>
    <s v="HR"/>
    <s v="1396290"/>
    <s v="Top Cone/Dished Process Tank"/>
    <s v="127904781"/>
    <s v="Project"/>
    <s v="PJ27904781I"/>
    <x v="3"/>
  </r>
  <r>
    <s v="50001400"/>
    <s v="Assembling"/>
    <n v="-30.75"/>
    <s v="USD"/>
    <n v="1.5"/>
    <s v="HR"/>
    <s v="1396290"/>
    <s v="Top Cone/Dished Process Tank"/>
    <s v="127904781"/>
    <s v="Project"/>
    <s v="PJ27904781I"/>
    <x v="3"/>
  </r>
  <r>
    <s v="50001400"/>
    <s v="Assembling"/>
    <n v="-41"/>
    <s v="USD"/>
    <n v="2"/>
    <s v="HR"/>
    <s v="1396290"/>
    <s v="Top Cone/Dished Process Tank"/>
    <s v="127904781"/>
    <s v="Project"/>
    <s v="PJ27904781I"/>
    <x v="3"/>
  </r>
  <r>
    <s v="50001400"/>
    <s v="Assembling"/>
    <n v="-41"/>
    <s v="USD"/>
    <n v="2"/>
    <s v="HR"/>
    <s v="1396290"/>
    <s v="Top Cone/Dished Process Tank"/>
    <s v="127904781"/>
    <s v="Project"/>
    <s v="PJ27904781I"/>
    <x v="3"/>
  </r>
  <r>
    <s v="50001400"/>
    <s v="Assembling"/>
    <n v="-41"/>
    <s v="USD"/>
    <n v="2"/>
    <s v="HR"/>
    <s v="1397728"/>
    <s v="Top Cone/Dished Process Tank"/>
    <s v="127775591"/>
    <s v="Project"/>
    <s v="PJ27775591I"/>
    <x v="3"/>
  </r>
  <r>
    <s v="50001400"/>
    <s v="Assembling"/>
    <n v="-10.25"/>
    <s v="USD"/>
    <n v="0.5"/>
    <s v="HR"/>
    <s v="1397728"/>
    <s v="Top Cone/Dished Process Tank"/>
    <s v="127775591"/>
    <s v="Project"/>
    <s v="PJ27775591I"/>
    <x v="3"/>
  </r>
  <r>
    <s v="50001400"/>
    <s v="Assembling"/>
    <n v="-41"/>
    <s v="USD"/>
    <n v="2"/>
    <s v="HR"/>
    <s v="1397728"/>
    <s v="Top Cone/Dished Process Tank"/>
    <s v="127775591"/>
    <s v="Project"/>
    <s v="PJ27775591I"/>
    <x v="3"/>
  </r>
  <r>
    <s v="50001400"/>
    <s v="Assembling"/>
    <n v="-30.75"/>
    <s v="USD"/>
    <n v="1.5"/>
    <s v="HR"/>
    <s v="1397728"/>
    <s v="Top Cone/Dished Process Tank"/>
    <s v="127775591"/>
    <s v="Project"/>
    <s v="PJ27775591I"/>
    <x v="3"/>
  </r>
  <r>
    <s v="50001400"/>
    <s v="Assembling"/>
    <n v="-41"/>
    <s v="USD"/>
    <n v="2"/>
    <s v="HR"/>
    <s v="1397728"/>
    <s v="Top Cone/Dished Process Tank"/>
    <s v="127775591"/>
    <s v="Project"/>
    <s v="PJ27775591I"/>
    <x v="3"/>
  </r>
  <r>
    <s v="50001400"/>
    <s v="Assembling"/>
    <n v="-41"/>
    <s v="USD"/>
    <n v="2"/>
    <s v="HR"/>
    <s v="1397728"/>
    <s v="Top Cone/Dished Process Tank"/>
    <s v="127775591"/>
    <s v="Project"/>
    <s v="PJ27775591I"/>
    <x v="3"/>
  </r>
  <r>
    <s v="50001400"/>
    <s v="Assembling"/>
    <n v="-41"/>
    <s v="USD"/>
    <n v="2"/>
    <s v="HR"/>
    <s v="1397728"/>
    <s v="Top Cone/Dished Process Tank"/>
    <s v="127775591"/>
    <s v="Project"/>
    <s v="PJ27775591I"/>
    <x v="3"/>
  </r>
  <r>
    <s v="50001400"/>
    <s v="Assembling"/>
    <n v="-41"/>
    <s v="USD"/>
    <n v="2"/>
    <s v="HR"/>
    <s v="1397732"/>
    <s v="Top Cone/Dished Process Tank"/>
    <s v="127775613"/>
    <s v="Project"/>
    <s v="PJ27775613I"/>
    <x v="3"/>
  </r>
  <r>
    <s v="50001400"/>
    <s v="Assembling"/>
    <n v="-10.25"/>
    <s v="USD"/>
    <n v="0.5"/>
    <s v="HR"/>
    <s v="1397732"/>
    <s v="Top Cone/Dished Process Tank"/>
    <s v="127775613"/>
    <s v="Project"/>
    <s v="PJ27775613I"/>
    <x v="3"/>
  </r>
  <r>
    <s v="50001400"/>
    <s v="Assembling"/>
    <n v="-41"/>
    <s v="USD"/>
    <n v="2"/>
    <s v="HR"/>
    <s v="1397732"/>
    <s v="Top Cone/Dished Process Tank"/>
    <s v="127775613"/>
    <s v="Project"/>
    <s v="PJ27775613I"/>
    <x v="3"/>
  </r>
  <r>
    <s v="50001400"/>
    <s v="Assembling"/>
    <n v="-30.75"/>
    <s v="USD"/>
    <n v="1.5"/>
    <s v="HR"/>
    <s v="1397732"/>
    <s v="Top Cone/Dished Process Tank"/>
    <s v="127775613"/>
    <s v="Project"/>
    <s v="PJ27775613I"/>
    <x v="3"/>
  </r>
  <r>
    <s v="50001400"/>
    <s v="Assembling"/>
    <n v="-41"/>
    <s v="USD"/>
    <n v="2"/>
    <s v="HR"/>
    <s v="1397732"/>
    <s v="Top Cone/Dished Process Tank"/>
    <s v="127775613"/>
    <s v="Project"/>
    <s v="PJ27775613I"/>
    <x v="3"/>
  </r>
  <r>
    <s v="50001400"/>
    <s v="Assembling"/>
    <n v="-41"/>
    <s v="USD"/>
    <n v="2"/>
    <s v="HR"/>
    <s v="1397732"/>
    <s v="Top Cone/Dished Process Tank"/>
    <s v="127775613"/>
    <s v="Project"/>
    <s v="PJ27775613I"/>
    <x v="3"/>
  </r>
  <r>
    <s v="50001400"/>
    <s v="Assembling"/>
    <n v="-20.5"/>
    <s v="USD"/>
    <n v="1"/>
    <s v="HR"/>
    <s v="1397032"/>
    <s v="Cover List R309x32.5xT2.5"/>
    <s v=""/>
    <s v="MSTK"/>
    <s v=""/>
    <x v="1"/>
  </r>
  <r>
    <s v="50001400"/>
    <s v="Assembling"/>
    <n v="-30.75"/>
    <s v="USD"/>
    <n v="1.5"/>
    <s v="HR"/>
    <s v="1395448"/>
    <s v="Bottom Cone ID2000x15degxT3"/>
    <s v=""/>
    <s v="MSTK"/>
    <s v=""/>
    <x v="1"/>
  </r>
  <r>
    <s v="50001400"/>
    <s v="Assembling"/>
    <n v="-20.5"/>
    <s v="USD"/>
    <n v="1"/>
    <s v="HR"/>
    <s v="1395448"/>
    <s v="Bottom Cone ID2000x15degxT3"/>
    <s v=""/>
    <s v="MSTK"/>
    <s v=""/>
    <x v="1"/>
  </r>
  <r>
    <s v="50001400"/>
    <s v="Assembling"/>
    <n v="-20.5"/>
    <s v="USD"/>
    <n v="1"/>
    <s v="HR"/>
    <s v="1395448"/>
    <s v="Bottom Cone ID2000x15degxT3"/>
    <s v=""/>
    <s v="MSTK"/>
    <s v=""/>
    <x v="1"/>
  </r>
  <r>
    <s v="50001400"/>
    <s v="Assembling"/>
    <n v="-41"/>
    <s v="USD"/>
    <n v="2"/>
    <s v="HR"/>
    <s v="1395448"/>
    <s v="Bottom Cone ID2000x15degxT3"/>
    <s v=""/>
    <s v="MSTK"/>
    <s v=""/>
    <x v="1"/>
  </r>
  <r>
    <s v="50001400"/>
    <s v="Assembling"/>
    <n v="-41"/>
    <s v="USD"/>
    <n v="2"/>
    <s v="HR"/>
    <s v="1395448"/>
    <s v="Bottom Cone ID2000x15degxT3"/>
    <s v=""/>
    <s v="MSTK"/>
    <s v=""/>
    <x v="1"/>
  </r>
  <r>
    <s v="50001400"/>
    <s v="Assembling"/>
    <n v="-41"/>
    <s v="USD"/>
    <n v="2"/>
    <s v="HR"/>
    <s v="1395448"/>
    <s v="Bottom Cone ID2000x15degxT3"/>
    <s v=""/>
    <s v="MSTK"/>
    <s v=""/>
    <x v="1"/>
  </r>
  <r>
    <s v="50001400"/>
    <s v="Assembling"/>
    <n v="-20.5"/>
    <s v="USD"/>
    <n v="1"/>
    <s v="HR"/>
    <s v="1395449"/>
    <s v="Top Cone ID2000x15degxT3"/>
    <s v=""/>
    <s v="MSTK"/>
    <s v=""/>
    <x v="1"/>
  </r>
  <r>
    <s v="50001400"/>
    <s v="Assembling"/>
    <n v="-102.5"/>
    <s v="USD"/>
    <n v="5"/>
    <s v="HR"/>
    <s v="1395879"/>
    <s v="Bottom Conical ID2150x15DegxT3"/>
    <s v=""/>
    <s v="MSTK"/>
    <s v=""/>
    <x v="1"/>
  </r>
  <r>
    <s v="50001400"/>
    <s v="Assembling"/>
    <n v="-246"/>
    <s v="USD"/>
    <n v="12"/>
    <s v="HR"/>
    <s v="1395879"/>
    <s v="Bottom Conical ID2150x15DegxT3"/>
    <s v=""/>
    <s v="MSTK"/>
    <s v=""/>
    <x v="1"/>
  </r>
  <r>
    <s v="50001400"/>
    <s v="Assembling"/>
    <n v="-41"/>
    <s v="USD"/>
    <n v="2"/>
    <s v="HR"/>
    <s v="1398196"/>
    <s v="Reinforcement Ring OD2147x200xT6"/>
    <s v=""/>
    <s v="MSTK"/>
    <s v=""/>
    <x v="1"/>
  </r>
  <r>
    <s v="50001400"/>
    <s v="Assembling"/>
    <n v="-41"/>
    <s v="USD"/>
    <n v="2"/>
    <s v="HR"/>
    <s v="1398196"/>
    <s v="Reinforcement Ring OD2147x200xT6"/>
    <s v=""/>
    <s v="MSTK"/>
    <s v=""/>
    <x v="1"/>
  </r>
  <r>
    <s v="50001400"/>
    <s v="Assembling"/>
    <n v="-41"/>
    <s v="USD"/>
    <n v="2"/>
    <s v="HR"/>
    <s v="1398196"/>
    <s v="Reinforcement Ring OD2147x200xT6"/>
    <s v=""/>
    <s v="MSTK"/>
    <s v=""/>
    <x v="1"/>
  </r>
  <r>
    <s v="50001400"/>
    <s v="Assembling"/>
    <n v="-41"/>
    <s v="USD"/>
    <n v="2"/>
    <s v="HR"/>
    <s v="1397312"/>
    <s v="Reinforcement Ring OD1676x200xt6"/>
    <s v=""/>
    <s v="MSTK"/>
    <s v=""/>
    <x v="1"/>
  </r>
  <r>
    <s v="50001400"/>
    <s v="Assembling"/>
    <n v="-82"/>
    <s v="USD"/>
    <n v="4"/>
    <s v="HR"/>
    <s v="1397412"/>
    <s v="Cone Adapter D140x109xT6"/>
    <s v=""/>
    <s v="MSTK"/>
    <s v=""/>
    <x v="5"/>
  </r>
  <r>
    <s v="50001400"/>
    <s v="Assembling"/>
    <n v="-41"/>
    <s v="USD"/>
    <n v="2"/>
    <s v="HR"/>
    <s v="1397412"/>
    <s v="Cone Adapter D140x109xT6"/>
    <s v=""/>
    <s v="MSTK"/>
    <s v=""/>
    <x v="5"/>
  </r>
  <r>
    <s v="50001400"/>
    <s v="Assembling"/>
    <n v="-82"/>
    <s v="USD"/>
    <n v="4"/>
    <s v="HR"/>
    <s v="1397412"/>
    <s v="Cone Adapter D140x109xT6"/>
    <s v=""/>
    <s v="MSTK"/>
    <s v=""/>
    <x v="5"/>
  </r>
  <r>
    <s v="50001400"/>
    <s v="Assembling"/>
    <n v="-123"/>
    <s v="USD"/>
    <n v="6"/>
    <s v="HR"/>
    <s v="1397412"/>
    <s v="Cone Adapter D140x109xT6"/>
    <s v=""/>
    <s v="MSTK"/>
    <s v=""/>
    <x v="5"/>
  </r>
  <r>
    <s v="50001400"/>
    <s v="Assembling"/>
    <n v="-41"/>
    <s v="USD"/>
    <n v="2"/>
    <s v="HR"/>
    <s v="1397414"/>
    <s v="Top Cone/Dished Process Tank"/>
    <s v="127775540"/>
    <s v="Project"/>
    <s v="PJ27775540I"/>
    <x v="3"/>
  </r>
  <r>
    <s v="50001400"/>
    <s v="Assembling"/>
    <n v="-10.25"/>
    <s v="USD"/>
    <n v="0.5"/>
    <s v="HR"/>
    <s v="1397414"/>
    <s v="Top Cone/Dished Process Tank"/>
    <s v="127775540"/>
    <s v="Project"/>
    <s v="PJ27775540I"/>
    <x v="3"/>
  </r>
  <r>
    <s v="50001400"/>
    <s v="Assembling"/>
    <n v="-41"/>
    <s v="USD"/>
    <n v="2"/>
    <s v="HR"/>
    <s v="1397414"/>
    <s v="Top Cone/Dished Process Tank"/>
    <s v="127775540"/>
    <s v="Project"/>
    <s v="PJ27775540I"/>
    <x v="3"/>
  </r>
  <r>
    <s v="50001400"/>
    <s v="Assembling"/>
    <n v="-30.75"/>
    <s v="USD"/>
    <n v="1.5"/>
    <s v="HR"/>
    <s v="1397414"/>
    <s v="Top Cone/Dished Process Tank"/>
    <s v="127775540"/>
    <s v="Project"/>
    <s v="PJ27775540I"/>
    <x v="3"/>
  </r>
  <r>
    <s v="50001400"/>
    <s v="Assembling"/>
    <n v="-41"/>
    <s v="USD"/>
    <n v="2"/>
    <s v="HR"/>
    <s v="1397414"/>
    <s v="Top Cone/Dished Process Tank"/>
    <s v="127775540"/>
    <s v="Project"/>
    <s v="PJ27775540I"/>
    <x v="3"/>
  </r>
  <r>
    <s v="50001400"/>
    <s v="Assembling"/>
    <n v="-41"/>
    <s v="USD"/>
    <n v="2"/>
    <s v="HR"/>
    <s v="1397414"/>
    <s v="Top Cone/Dished Process Tank"/>
    <s v="127775540"/>
    <s v="Project"/>
    <s v="PJ27775540I"/>
    <x v="3"/>
  </r>
  <r>
    <s v="50001400"/>
    <s v="Assembling"/>
    <n v="-41"/>
    <s v="USD"/>
    <n v="2"/>
    <s v="HR"/>
    <s v="1397413"/>
    <s v="Bottom Cone/Dished Process Tank"/>
    <s v="127775540"/>
    <s v="Project"/>
    <s v="PJ27775540I"/>
    <x v="3"/>
  </r>
  <r>
    <s v="50001400"/>
    <s v="Assembling"/>
    <n v="-10.25"/>
    <s v="USD"/>
    <n v="0.5"/>
    <s v="HR"/>
    <s v="1397413"/>
    <s v="Bottom Cone/Dished Process Tank"/>
    <s v="127775540"/>
    <s v="Project"/>
    <s v="PJ27775540I"/>
    <x v="3"/>
  </r>
  <r>
    <s v="50001400"/>
    <s v="Assembling"/>
    <n v="-41"/>
    <s v="USD"/>
    <n v="2"/>
    <s v="HR"/>
    <s v="1397495"/>
    <s v="Top Cone/Dished Process Tank"/>
    <s v="127775558"/>
    <s v="Project"/>
    <s v="PJ27775558I"/>
    <x v="3"/>
  </r>
  <r>
    <s v="50001400"/>
    <s v="Assembling"/>
    <n v="-10.25"/>
    <s v="USD"/>
    <n v="0.5"/>
    <s v="HR"/>
    <s v="1397495"/>
    <s v="Top Cone/Dished Process Tank"/>
    <s v="127775558"/>
    <s v="Project"/>
    <s v="PJ27775558I"/>
    <x v="3"/>
  </r>
  <r>
    <s v="50001400"/>
    <s v="Assembling"/>
    <n v="-41"/>
    <s v="USD"/>
    <n v="2"/>
    <s v="HR"/>
    <s v="1397495"/>
    <s v="Top Cone/Dished Process Tank"/>
    <s v="127775558"/>
    <s v="Project"/>
    <s v="PJ27775558I"/>
    <x v="3"/>
  </r>
  <r>
    <s v="50001400"/>
    <s v="Assembling"/>
    <n v="-30.75"/>
    <s v="USD"/>
    <n v="1.5"/>
    <s v="HR"/>
    <s v="1397495"/>
    <s v="Top Cone/Dished Process Tank"/>
    <s v="127775558"/>
    <s v="Project"/>
    <s v="PJ27775558I"/>
    <x v="3"/>
  </r>
  <r>
    <s v="50001400"/>
    <s v="Assembling"/>
    <n v="-41"/>
    <s v="USD"/>
    <n v="2"/>
    <s v="HR"/>
    <s v="1397495"/>
    <s v="Top Cone/Dished Process Tank"/>
    <s v="127775558"/>
    <s v="Project"/>
    <s v="PJ27775558I"/>
    <x v="3"/>
  </r>
  <r>
    <s v="50001400"/>
    <s v="Assembling"/>
    <n v="-41"/>
    <s v="USD"/>
    <n v="2"/>
    <s v="HR"/>
    <s v="1397495"/>
    <s v="Top Cone/Dished Process Tank"/>
    <s v="127775558"/>
    <s v="Project"/>
    <s v="PJ27775558I"/>
    <x v="3"/>
  </r>
  <r>
    <s v="50001400"/>
    <s v="Assembling"/>
    <n v="-41"/>
    <s v="USD"/>
    <n v="2"/>
    <s v="HR"/>
    <s v="1397494"/>
    <s v="Bottom Cone/Dished Process Tank"/>
    <s v="127775558"/>
    <s v="Project"/>
    <s v="PJ27775558I"/>
    <x v="3"/>
  </r>
  <r>
    <s v="50001400"/>
    <s v="Assembling"/>
    <n v="-10.25"/>
    <s v="USD"/>
    <n v="0.5"/>
    <s v="HR"/>
    <s v="1397494"/>
    <s v="Bottom Cone/Dished Process Tank"/>
    <s v="127775558"/>
    <s v="Project"/>
    <s v="PJ27775558I"/>
    <x v="3"/>
  </r>
  <r>
    <s v="50001400"/>
    <s v="Assembling"/>
    <n v="-41"/>
    <s v="USD"/>
    <n v="2"/>
    <s v="HR"/>
    <s v="1393401"/>
    <s v="Anchor Cover Plate 76x114xT2.5"/>
    <s v=""/>
    <s v="MSTK"/>
    <s v=""/>
    <x v="0"/>
  </r>
  <r>
    <s v="50001400"/>
    <s v="Assembling"/>
    <n v="-164"/>
    <s v="USD"/>
    <n v="8"/>
    <s v="HR"/>
    <s v="1394827"/>
    <s v="Welding Pad Leg 140x175x8mm"/>
    <s v=""/>
    <s v="MSTK"/>
    <s v=""/>
    <x v="9"/>
  </r>
  <r>
    <s v="50001400"/>
    <s v="Assembling"/>
    <n v="-164"/>
    <s v="USD"/>
    <n v="8"/>
    <s v="HR"/>
    <s v="1394827"/>
    <s v="Welding Pad Leg 140x175x8mm"/>
    <s v=""/>
    <s v="MSTK"/>
    <s v=""/>
    <x v="9"/>
  </r>
  <r>
    <s v="50001400"/>
    <s v="Assembling"/>
    <n v="-92.25"/>
    <s v="USD"/>
    <n v="4.5"/>
    <s v="HR"/>
    <s v="1397499"/>
    <s v="Top Conical ID2150x15DegxT3"/>
    <s v=""/>
    <s v="MSTK"/>
    <s v=""/>
    <x v="1"/>
  </r>
  <r>
    <s v="50001400"/>
    <s v="Assembling"/>
    <n v="-41"/>
    <s v="USD"/>
    <n v="2"/>
    <s v="HR"/>
    <s v="1394533"/>
    <s v="Product Inlet 2 S-30 Duplex"/>
    <s v=""/>
    <s v="MSTK"/>
    <s v=""/>
    <x v="8"/>
  </r>
  <r>
    <s v="50001400"/>
    <s v="Assembling"/>
    <n v="-41"/>
    <s v="USD"/>
    <n v="2"/>
    <s v="HR"/>
    <s v="1394125"/>
    <s v="Bottom Rim ID574xT3"/>
    <s v=""/>
    <s v="MSTK"/>
    <s v=""/>
    <x v="1"/>
  </r>
  <r>
    <s v="50001400"/>
    <s v="Assembling"/>
    <n v="-164"/>
    <s v="USD"/>
    <n v="8"/>
    <s v="HR"/>
    <s v="1394125"/>
    <s v="Bottom Rim ID574xT3"/>
    <s v=""/>
    <s v="MSTK"/>
    <s v=""/>
    <x v="1"/>
  </r>
  <r>
    <s v="50001400"/>
    <s v="Assembling"/>
    <n v="-82"/>
    <s v="USD"/>
    <n v="4"/>
    <s v="HR"/>
    <s v="1394125"/>
    <s v="Bottom Rim ID574xT3"/>
    <s v=""/>
    <s v="MSTK"/>
    <s v=""/>
    <x v="1"/>
  </r>
  <r>
    <s v="50001400"/>
    <s v="Assembling"/>
    <n v="-82"/>
    <s v="USD"/>
    <n v="4"/>
    <s v="HR"/>
    <s v="1394124"/>
    <s v="Reinforcement Ring OD1566x200xT6"/>
    <s v=""/>
    <s v="MSTK"/>
    <s v=""/>
    <x v="1"/>
  </r>
  <r>
    <s v="50001400"/>
    <s v="Assembling"/>
    <n v="-82"/>
    <s v="USD"/>
    <n v="4"/>
    <s v="HR"/>
    <s v="1394124"/>
    <s v="Reinforcement Ring OD1566x200xT6"/>
    <s v=""/>
    <s v="MSTK"/>
    <s v=""/>
    <x v="1"/>
  </r>
  <r>
    <s v="50001400"/>
    <s v="Assembling"/>
    <n v="-328"/>
    <s v="USD"/>
    <n v="16"/>
    <s v="HR"/>
    <s v="1394124"/>
    <s v="Reinforcement Ring OD1566x200xT6"/>
    <s v=""/>
    <s v="MSTK"/>
    <s v=""/>
    <x v="1"/>
  </r>
  <r>
    <s v="50001400"/>
    <s v="Assembling"/>
    <n v="-164"/>
    <s v="USD"/>
    <n v="8"/>
    <s v="HR"/>
    <s v="1394124"/>
    <s v="Reinforcement Ring OD1566x200xT6"/>
    <s v=""/>
    <s v="MSTK"/>
    <s v=""/>
    <x v="1"/>
  </r>
  <r>
    <s v="50001400"/>
    <s v="Assembling"/>
    <n v="-41"/>
    <s v="USD"/>
    <n v="2"/>
    <s v="HR"/>
    <s v="1397146"/>
    <s v="Reinforcement ring OD1276X100xT6"/>
    <s v=""/>
    <s v="MSTK"/>
    <s v=""/>
    <x v="1"/>
  </r>
  <r>
    <s v="50001400"/>
    <s v="Assembling"/>
    <n v="-41"/>
    <s v="USD"/>
    <n v="2"/>
    <s v="HR"/>
    <s v="1397146"/>
    <s v="Reinforcement ring OD1276X100xT6"/>
    <s v=""/>
    <s v="MSTK"/>
    <s v=""/>
    <x v="1"/>
  </r>
  <r>
    <s v="50001400"/>
    <s v="Assembling"/>
    <n v="-41"/>
    <s v="USD"/>
    <n v="2"/>
    <s v="HR"/>
    <s v="1397146"/>
    <s v="Reinforcement ring OD1276X100xT6"/>
    <s v=""/>
    <s v="MSTK"/>
    <s v=""/>
    <x v="1"/>
  </r>
  <r>
    <s v="50001400"/>
    <s v="Assembling"/>
    <n v="-30.75"/>
    <s v="USD"/>
    <n v="1.5"/>
    <s v="HR"/>
    <s v="1397238"/>
    <s v="Cone Adapter D400x287xT8"/>
    <s v=""/>
    <s v="MSTK"/>
    <s v=""/>
    <x v="1"/>
  </r>
  <r>
    <s v="50001400"/>
    <s v="Assembling"/>
    <n v="-61.5"/>
    <s v="USD"/>
    <n v="3"/>
    <s v="HR"/>
    <s v="1397238"/>
    <s v="Cone Adapter D400x287xT8"/>
    <s v=""/>
    <s v="MSTK"/>
    <s v=""/>
    <x v="1"/>
  </r>
  <r>
    <s v="50001400"/>
    <s v="Assembling"/>
    <n v="-61.5"/>
    <s v="USD"/>
    <n v="3"/>
    <s v="HR"/>
    <s v="1397238"/>
    <s v="Cone Adapter D400x287xT8"/>
    <s v=""/>
    <s v="MSTK"/>
    <s v=""/>
    <x v="1"/>
  </r>
  <r>
    <s v="50001400"/>
    <s v="Assembling"/>
    <n v="-61.5"/>
    <s v="USD"/>
    <n v="3"/>
    <s v="HR"/>
    <s v="1397238"/>
    <s v="Cone Adapter D400x287xT8"/>
    <s v=""/>
    <s v="MSTK"/>
    <s v=""/>
    <x v="1"/>
  </r>
  <r>
    <s v="50001400"/>
    <s v="Assembling"/>
    <n v="-41"/>
    <s v="USD"/>
    <n v="2"/>
    <s v="HR"/>
    <s v="1391704"/>
    <s v="Upper Ring OD432/ID400x25"/>
    <s v=""/>
    <s v="MSTK"/>
    <s v=""/>
    <x v="10"/>
  </r>
  <r>
    <s v="50001400"/>
    <s v="Assembling"/>
    <n v="-20.5"/>
    <s v="USD"/>
    <n v="1"/>
    <s v="HR"/>
    <s v="1391704"/>
    <s v="Upper Ring OD432/ID400x25"/>
    <s v=""/>
    <s v="MSTK"/>
    <s v=""/>
    <x v="10"/>
  </r>
  <r>
    <s v="50001400"/>
    <s v="Assembling"/>
    <n v="-20.5"/>
    <s v="USD"/>
    <n v="1"/>
    <s v="HR"/>
    <s v="1391704"/>
    <s v="Upper Ring OD432/ID400x25"/>
    <s v=""/>
    <s v="MSTK"/>
    <s v=""/>
    <x v="10"/>
  </r>
  <r>
    <s v="50001400"/>
    <s v="Assembling"/>
    <n v="-20.5"/>
    <s v="USD"/>
    <n v="1"/>
    <s v="HR"/>
    <s v="1391704"/>
    <s v="Upper Ring OD432/ID400x25"/>
    <s v=""/>
    <s v="MSTK"/>
    <s v=""/>
    <x v="10"/>
  </r>
  <r>
    <s v="50001400"/>
    <s v="Assembling"/>
    <n v="-20.5"/>
    <s v="USD"/>
    <n v="1"/>
    <s v="HR"/>
    <s v="1391704"/>
    <s v="Upper Ring OD432/ID400x25"/>
    <s v=""/>
    <s v="MSTK"/>
    <s v=""/>
    <x v="10"/>
  </r>
  <r>
    <s v="50001400"/>
    <s v="Assembling"/>
    <n v="-20.5"/>
    <s v="USD"/>
    <n v="1"/>
    <s v="HR"/>
    <s v="1397277"/>
    <s v="Reinforcement Ring OD1401xID1351xT6"/>
    <s v=""/>
    <s v="MSTK"/>
    <s v=""/>
    <x v="0"/>
  </r>
  <r>
    <s v="50001400"/>
    <s v="Assembling"/>
    <n v="-61.5"/>
    <s v="USD"/>
    <n v="3"/>
    <s v="HR"/>
    <s v="1397277"/>
    <s v="Reinforcement Ring OD1401xID1351xT6"/>
    <s v=""/>
    <s v="MSTK"/>
    <s v=""/>
    <x v="0"/>
  </r>
  <r>
    <s v="50001400"/>
    <s v="Assembling"/>
    <n v="-10.25"/>
    <s v="USD"/>
    <n v="0.5"/>
    <s v="HR"/>
    <s v="1396871"/>
    <s v="Inner Shell Closure DCL-500"/>
    <s v=""/>
    <s v="MSTK"/>
    <s v=""/>
    <x v="1"/>
  </r>
  <r>
    <s v="50001400"/>
    <s v="Assembling"/>
    <n v="-20.5"/>
    <s v="USD"/>
    <n v="1"/>
    <s v="HR"/>
    <s v="1396872"/>
    <s v="Inner Shell DCL-500"/>
    <s v=""/>
    <s v="MSTK"/>
    <s v=""/>
    <x v="1"/>
  </r>
  <r>
    <s v="50001400"/>
    <s v="Assembling"/>
    <n v="-20.5"/>
    <s v="USD"/>
    <n v="1"/>
    <s v="HR"/>
    <s v="1396872"/>
    <s v="Inner Shell DCL-500"/>
    <s v=""/>
    <s v="MSTK"/>
    <s v=""/>
    <x v="1"/>
  </r>
  <r>
    <s v="50001400"/>
    <s v="Assembling"/>
    <n v="-41"/>
    <s v="USD"/>
    <n v="2"/>
    <s v="HR"/>
    <s v="1396872"/>
    <s v="Inner Shell DCL-500"/>
    <s v=""/>
    <s v="MSTK"/>
    <s v=""/>
    <x v="1"/>
  </r>
  <r>
    <s v="50001400"/>
    <s v="Assembling"/>
    <n v="-10.25"/>
    <s v="USD"/>
    <n v="0.5"/>
    <s v="HR"/>
    <s v="1396738"/>
    <s v="Plate 196x41x1.5"/>
    <s v=""/>
    <s v="MSTK"/>
    <s v=""/>
    <x v="1"/>
  </r>
  <r>
    <s v="50001400"/>
    <s v="Assembling"/>
    <n v="-10.25"/>
    <s v="USD"/>
    <n v="0.5"/>
    <s v="HR"/>
    <s v="1393408"/>
    <s v="Lower Ring OD432/ID400xt25"/>
    <s v=""/>
    <s v="MSTK"/>
    <s v=""/>
    <x v="10"/>
  </r>
  <r>
    <s v="50001400"/>
    <s v="Assembling"/>
    <n v="-41"/>
    <s v="USD"/>
    <n v="2"/>
    <s v="HR"/>
    <s v="1393408"/>
    <s v="Lower Ring OD432/ID400xt25"/>
    <s v=""/>
    <s v="MSTK"/>
    <s v=""/>
    <x v="10"/>
  </r>
  <r>
    <s v="50001400"/>
    <s v="Assembling"/>
    <n v="-41"/>
    <s v="USD"/>
    <n v="2"/>
    <s v="HR"/>
    <s v="1393408"/>
    <s v="Lower Ring OD432/ID400xt25"/>
    <s v=""/>
    <s v="MSTK"/>
    <s v=""/>
    <x v="10"/>
  </r>
  <r>
    <s v="50001400"/>
    <s v="Assembling"/>
    <n v="-20.5"/>
    <s v="USD"/>
    <n v="1"/>
    <s v="HR"/>
    <s v="1393408"/>
    <s v="Lower Ring OD432/ID400xt25"/>
    <s v=""/>
    <s v="MSTK"/>
    <s v=""/>
    <x v="10"/>
  </r>
  <r>
    <s v="50001400"/>
    <s v="Assembling"/>
    <n v="-10.25"/>
    <s v="USD"/>
    <n v="0.5"/>
    <s v="HR"/>
    <s v="1396861"/>
    <s v="Outlet DCL-500"/>
    <s v=""/>
    <s v="MSTK"/>
    <s v=""/>
    <x v="1"/>
  </r>
  <r>
    <s v="50001400"/>
    <s v="Assembling"/>
    <n v="-10.25"/>
    <s v="USD"/>
    <n v="0.5"/>
    <s v="HR"/>
    <s v="1396861"/>
    <s v="Outlet DCL-500"/>
    <s v=""/>
    <s v="MSTK"/>
    <s v=""/>
    <x v="1"/>
  </r>
  <r>
    <s v="50001400"/>
    <s v="Assembling"/>
    <n v="-10.25"/>
    <s v="USD"/>
    <n v="0.5"/>
    <s v="HR"/>
    <s v="1396861"/>
    <s v="Outlet DCL-500"/>
    <s v=""/>
    <s v="MSTK"/>
    <s v=""/>
    <x v="1"/>
  </r>
  <r>
    <s v="50001400"/>
    <s v="Assembling"/>
    <n v="-10.25"/>
    <s v="USD"/>
    <n v="0.5"/>
    <s v="HR"/>
    <s v="1396865"/>
    <s v="Side Plate DCL-500"/>
    <s v=""/>
    <s v="MSTK"/>
    <s v=""/>
    <x v="1"/>
  </r>
  <r>
    <s v="50001400"/>
    <s v="Assembling"/>
    <n v="-10.25"/>
    <s v="USD"/>
    <n v="0.5"/>
    <s v="HR"/>
    <s v="1396736"/>
    <s v="Outer Plate Extension Cone DCL-500"/>
    <s v=""/>
    <s v="MSTK"/>
    <s v=""/>
    <x v="1"/>
  </r>
  <r>
    <s v="50001400"/>
    <s v="Assembling"/>
    <n v="-10.25"/>
    <s v="USD"/>
    <n v="0.5"/>
    <s v="HR"/>
    <s v="1396736"/>
    <s v="Outer Plate Extension Cone DCL-500"/>
    <s v=""/>
    <s v="MSTK"/>
    <s v=""/>
    <x v="1"/>
  </r>
  <r>
    <s v="50001400"/>
    <s v="Assembling"/>
    <n v="-10.25"/>
    <s v="USD"/>
    <n v="0.5"/>
    <s v="HR"/>
    <s v="1396736"/>
    <s v="Outer Plate Extension Cone DCL-500"/>
    <s v=""/>
    <s v="MSTK"/>
    <s v=""/>
    <x v="1"/>
  </r>
  <r>
    <s v="50001400"/>
    <s v="Assembling"/>
    <n v="-102.5"/>
    <s v="USD"/>
    <n v="5"/>
    <s v="HR"/>
    <s v="1396116"/>
    <s v="Full Closure Bottom OD244xT3"/>
    <s v=""/>
    <s v="MSTK"/>
    <s v=""/>
    <x v="1"/>
  </r>
  <r>
    <s v="50001400"/>
    <s v="Assembling"/>
    <n v="-102.5"/>
    <s v="USD"/>
    <n v="5"/>
    <s v="HR"/>
    <s v="1396116"/>
    <s v="Full Closure Bottom OD244xT3"/>
    <s v=""/>
    <s v="MSTK"/>
    <s v=""/>
    <x v="1"/>
  </r>
  <r>
    <s v="50001400"/>
    <s v="Assembling"/>
    <n v="-205"/>
    <s v="USD"/>
    <n v="10"/>
    <s v="HR"/>
    <s v="1396116"/>
    <s v="Full Closure Bottom OD244xT3"/>
    <s v=""/>
    <s v="MSTK"/>
    <s v=""/>
    <x v="1"/>
  </r>
  <r>
    <s v="50001400"/>
    <s v="Assembling"/>
    <n v="-41"/>
    <s v="USD"/>
    <n v="2"/>
    <s v="HR"/>
    <s v="1398008"/>
    <s v="Inlet dia.101.6"/>
    <s v=""/>
    <s v="MSTK"/>
    <s v=""/>
    <x v="0"/>
  </r>
  <r>
    <s v="50001400"/>
    <s v="Assembling"/>
    <n v="-82"/>
    <s v="USD"/>
    <n v="4"/>
    <s v="HR"/>
    <s v="1398008"/>
    <s v="Inlet dia.101.6"/>
    <s v=""/>
    <s v="MSTK"/>
    <s v=""/>
    <x v="0"/>
  </r>
  <r>
    <s v="50001400"/>
    <s v="Assembling"/>
    <n v="-738"/>
    <s v="USD"/>
    <n v="36"/>
    <s v="HR"/>
    <s v="1392472"/>
    <s v="Mixer Tetra Aline 101.6 7 Elements"/>
    <s v=""/>
    <s v="MSTK"/>
    <s v=""/>
    <x v="0"/>
  </r>
  <r>
    <s v="50001400"/>
    <s v="Assembling"/>
    <n v="-123"/>
    <s v="USD"/>
    <n v="6"/>
    <s v="HR"/>
    <s v="1392472"/>
    <s v="Mixer Tetra Aline 101.6 7 Elements"/>
    <s v=""/>
    <s v="MSTK"/>
    <s v=""/>
    <x v="0"/>
  </r>
  <r>
    <s v="50001400"/>
    <s v="Assembling"/>
    <n v="-246"/>
    <s v="USD"/>
    <n v="12"/>
    <s v="HR"/>
    <s v="1392472"/>
    <s v="Mixer Tetra Aline 101.6 7 Elements"/>
    <s v=""/>
    <s v="MSTK"/>
    <s v=""/>
    <x v="0"/>
  </r>
  <r>
    <s v="50001400"/>
    <s v="Assembling"/>
    <n v="-369"/>
    <s v="USD"/>
    <n v="18"/>
    <s v="HR"/>
    <s v="1392472"/>
    <s v="Mixer Tetra Aline 101.6 7 Elements"/>
    <s v=""/>
    <s v="MSTK"/>
    <s v=""/>
    <x v="0"/>
  </r>
  <r>
    <s v="50001400"/>
    <s v="Assembling"/>
    <n v="-820"/>
    <s v="USD"/>
    <n v="40"/>
    <s v="HR"/>
    <s v="1399066"/>
    <s v="Components HWD / MRU"/>
    <s v="128058170"/>
    <s v="Project"/>
    <s v="PJ28058170I"/>
    <x v="13"/>
  </r>
  <r>
    <s v="50001400"/>
    <s v="Assembling"/>
    <n v="-266.5"/>
    <s v="USD"/>
    <n v="13"/>
    <s v="HR"/>
    <s v="1393578"/>
    <s v="Basic Tank Process Tank"/>
    <s v="127613020"/>
    <s v="Project"/>
    <s v="PJ27613020I"/>
    <x v="3"/>
  </r>
  <r>
    <s v="50001400"/>
    <s v="Assembling"/>
    <n v="-225.5"/>
    <s v="USD"/>
    <n v="11"/>
    <s v="HR"/>
    <s v="1395721"/>
    <s v="Basic Tank Process Tank"/>
    <s v="127595904"/>
    <s v="Project"/>
    <s v="PJ27595904I"/>
    <x v="3"/>
  </r>
  <r>
    <s v="50001400"/>
    <s v="Assembling"/>
    <n v="-399.75"/>
    <s v="USD"/>
    <n v="19.5"/>
    <s v="HR"/>
    <s v="1396979"/>
    <s v="Basic Tank Process Tank"/>
    <s v="127595879"/>
    <s v="Project"/>
    <s v="PJ27595879I"/>
    <x v="3"/>
  </r>
  <r>
    <s v="50001400"/>
    <s v="Assembling"/>
    <n v="-615"/>
    <s v="USD"/>
    <n v="30"/>
    <s v="HR"/>
    <s v="1396979"/>
    <s v="Basic Tank Process Tank"/>
    <s v="127595879"/>
    <s v="Project"/>
    <s v="PJ27595879I"/>
    <x v="3"/>
  </r>
  <r>
    <s v="50001400"/>
    <s v="Assembling"/>
    <n v="-92.25"/>
    <s v="USD"/>
    <n v="4.5"/>
    <s v="HR"/>
    <s v="1397230"/>
    <s v="Basic Tank Process Tank"/>
    <s v="127595967"/>
    <s v="Project"/>
    <s v="PJ27595967I"/>
    <x v="3"/>
  </r>
  <r>
    <s v="50001400"/>
    <s v="Assembling"/>
    <n v="-348.5"/>
    <s v="USD"/>
    <n v="17"/>
    <s v="HR"/>
    <s v="1397403"/>
    <s v="Inner Shell Assembly F-12 304"/>
    <s v=""/>
    <s v="MSTK"/>
    <s v=""/>
    <x v="9"/>
  </r>
  <r>
    <s v="50001400"/>
    <s v="Assembling"/>
    <n v="-533"/>
    <s v="USD"/>
    <n v="26"/>
    <s v="HR"/>
    <s v="1397682"/>
    <s v="Basic Tank CIP Tank (DT, DTI)"/>
    <s v="127613056"/>
    <s v="Project"/>
    <s v="PJ27613056I"/>
    <x v="3"/>
  </r>
  <r>
    <s v="50001400"/>
    <s v="Assembling"/>
    <n v="-287"/>
    <s v="USD"/>
    <n v="14"/>
    <s v="HR"/>
    <s v="1397682"/>
    <s v="Basic Tank CIP Tank (DT, DTI)"/>
    <s v="127613056"/>
    <s v="Project"/>
    <s v="PJ27613056I"/>
    <x v="3"/>
  </r>
  <r>
    <s v="50001400"/>
    <s v="Assembling"/>
    <n v="-1055.75"/>
    <s v="USD"/>
    <n v="51.5"/>
    <s v="HR"/>
    <s v="1398367"/>
    <s v="Bottom Parts CIP Tank (DT, DTI)"/>
    <s v="127775767"/>
    <s v="Project"/>
    <s v="PJ27775767I"/>
    <x v="3"/>
  </r>
  <r>
    <s v="50001400"/>
    <s v="Assembling"/>
    <n v="-666.25"/>
    <s v="USD"/>
    <n v="32.5"/>
    <s v="HR"/>
    <s v="1398389"/>
    <s v="Basic Tank Process Tank"/>
    <s v="127613033"/>
    <s v="Project"/>
    <s v="PJ27613033I"/>
    <x v="3"/>
  </r>
  <r>
    <s v="50001400"/>
    <s v="Assembling"/>
    <n v="-656"/>
    <s v="USD"/>
    <n v="32"/>
    <s v="HR"/>
    <s v="1398499"/>
    <s v="Top Parts CIP Tank (DT, DTI)"/>
    <s v="127775767"/>
    <s v="Project"/>
    <s v="PJ27775767I"/>
    <x v="3"/>
  </r>
  <r>
    <s v="50001400"/>
    <s v="Assembling"/>
    <n v="-246"/>
    <s v="USD"/>
    <n v="12"/>
    <s v="HR"/>
    <s v="1398499"/>
    <s v="Top Parts CIP Tank (DT, DTI)"/>
    <s v="127775767"/>
    <s v="Project"/>
    <s v="PJ27775767I"/>
    <x v="3"/>
  </r>
  <r>
    <s v="50001400"/>
    <s v="Assembling"/>
    <n v="-266.5"/>
    <s v="USD"/>
    <n v="13"/>
    <s v="HR"/>
    <s v="1398541"/>
    <s v="Basic Vessel Unit TA3.5T EN 1.4404 ALT"/>
    <s v=""/>
    <s v="MSTK"/>
    <s v=""/>
    <x v="0"/>
  </r>
  <r>
    <s v="50001400"/>
    <s v="Assembling"/>
    <n v="-1230"/>
    <s v="USD"/>
    <n v="60"/>
    <s v="HR"/>
    <s v="1398670"/>
    <s v="Inner Shell for Premix 1 SC E"/>
    <s v="127647653"/>
    <s v="Project"/>
    <s v="PJ27647653I"/>
    <x v="4"/>
  </r>
  <r>
    <s v="50001400"/>
    <s v="Assembling"/>
    <n v="-861"/>
    <s v="USD"/>
    <n v="42"/>
    <s v="HR"/>
    <s v="1398670"/>
    <s v="Inner Shell for Premix 1 SC E"/>
    <s v="127647653"/>
    <s v="Project"/>
    <s v="PJ27647653I"/>
    <x v="4"/>
  </r>
  <r>
    <s v="50001400"/>
    <s v="Assembling"/>
    <n v="-41"/>
    <s v="USD"/>
    <n v="2"/>
    <s v="HR"/>
    <s v="1394871"/>
    <s v="Inner Shell BTD-200"/>
    <s v=""/>
    <s v="MSTK"/>
    <s v=""/>
    <x v="1"/>
  </r>
  <r>
    <s v="50001400"/>
    <s v="Assembling"/>
    <n v="-82"/>
    <s v="USD"/>
    <n v="4"/>
    <s v="HR"/>
    <s v="1394871"/>
    <s v="Inner Shell BTD-200"/>
    <s v=""/>
    <s v="MSTK"/>
    <s v=""/>
    <x v="1"/>
  </r>
  <r>
    <s v="50001400"/>
    <s v="Assembling"/>
    <n v="-164"/>
    <s v="USD"/>
    <n v="8"/>
    <s v="HR"/>
    <s v="1394871"/>
    <s v="Inner Shell BTD-200"/>
    <s v=""/>
    <s v="MSTK"/>
    <s v=""/>
    <x v="1"/>
  </r>
  <r>
    <s v="50001400"/>
    <s v="Assembling"/>
    <n v="-51.25"/>
    <s v="USD"/>
    <n v="2.5"/>
    <s v="HR"/>
    <s v="1394692"/>
    <s v="Bottom Part BTD-200"/>
    <s v=""/>
    <s v="MSTK"/>
    <s v=""/>
    <x v="0"/>
  </r>
  <r>
    <s v="50001400"/>
    <s v="Assembling"/>
    <n v="-205"/>
    <s v="USD"/>
    <n v="10"/>
    <s v="HR"/>
    <s v="1394849"/>
    <s v="Top Parts Process Tank"/>
    <s v="127595904"/>
    <s v="Project"/>
    <s v="PJ27595904I"/>
    <x v="3"/>
  </r>
  <r>
    <s v="50001400"/>
    <s v="Assembling"/>
    <n v="-461.25"/>
    <s v="USD"/>
    <n v="22.5"/>
    <s v="HR"/>
    <s v="1395791"/>
    <s v="Top Parts for Premix 1 SC E"/>
    <s v="127647653"/>
    <s v="Project"/>
    <s v="PJ27647653I"/>
    <x v="4"/>
  </r>
  <r>
    <s v="50001400"/>
    <s v="Assembling"/>
    <n v="-246"/>
    <s v="USD"/>
    <n v="12"/>
    <s v="HR"/>
    <s v="1395846"/>
    <s v="Top Parts for Premix 1 General C"/>
    <s v="127647653"/>
    <s v="Project"/>
    <s v="PJ27647653I"/>
    <x v="4"/>
  </r>
  <r>
    <s v="50001400"/>
    <s v="Assembling"/>
    <n v="-850.75"/>
    <s v="USD"/>
    <n v="41.5"/>
    <s v="HR"/>
    <s v="1397424"/>
    <s v="Top Assembly TA 20T Hunhseal"/>
    <s v="128129542"/>
    <s v="Project"/>
    <s v="PJ28129542I"/>
    <x v="5"/>
  </r>
  <r>
    <s v="50001400"/>
    <s v="Assembling"/>
    <n v="-225.5"/>
    <s v="USD"/>
    <n v="11"/>
    <s v="HR"/>
    <s v="1397426"/>
    <s v="Bottom Assembly TA 20T"/>
    <s v="128129608"/>
    <s v="Project"/>
    <s v="PJ28129608I"/>
    <x v="5"/>
  </r>
  <r>
    <s v="50001400"/>
    <s v="Assembling"/>
    <n v="-41"/>
    <s v="USD"/>
    <n v="2"/>
    <s v="HR"/>
    <s v="1397427"/>
    <s v="Top Assembly TA 20T Hunhseal"/>
    <s v="128129608"/>
    <s v="Project"/>
    <s v="PJ28129608I"/>
    <x v="5"/>
  </r>
  <r>
    <s v="50001400"/>
    <s v="Assembling"/>
    <n v="-410"/>
    <s v="USD"/>
    <n v="20"/>
    <s v="HR"/>
    <s v="1397447"/>
    <s v="Top Parts for Storage General C"/>
    <s v="127647653"/>
    <s v="Project"/>
    <s v="PJ27647653I"/>
    <x v="4"/>
  </r>
  <r>
    <s v="50001400"/>
    <s v="Assembling"/>
    <n v="-225.5"/>
    <s v="USD"/>
    <n v="11"/>
    <s v="HR"/>
    <s v="1397448"/>
    <s v="Top Parts for Storage General C"/>
    <s v="127647653"/>
    <s v="Project"/>
    <s v="PJ27647653I"/>
    <x v="4"/>
  </r>
  <r>
    <s v="50001400"/>
    <s v="Assembling"/>
    <n v="-153.75"/>
    <s v="USD"/>
    <n v="7.5"/>
    <s v="HR"/>
    <s v="1397510"/>
    <s v="Assembly Top BTD-150"/>
    <s v=""/>
    <s v="MSTK"/>
    <s v=""/>
    <x v="0"/>
  </r>
  <r>
    <s v="50001400"/>
    <s v="Assembling"/>
    <n v="-369"/>
    <s v="USD"/>
    <n v="18"/>
    <s v="HR"/>
    <s v="1397726"/>
    <s v="Bottom Parts for Storage General C"/>
    <s v="127647653"/>
    <s v="Project"/>
    <s v="PJ27647653I"/>
    <x v="4"/>
  </r>
  <r>
    <s v="50001400"/>
    <s v="Assembling"/>
    <n v="-164"/>
    <s v="USD"/>
    <n v="8"/>
    <s v="HR"/>
    <s v="1397829"/>
    <s v="Bottom Parts CIP Tank (DT, DTI)"/>
    <s v="127613033"/>
    <s v="Project"/>
    <s v="PJ27613033I"/>
    <x v="3"/>
  </r>
  <r>
    <s v="50001400"/>
    <s v="Assembling"/>
    <n v="-82"/>
    <s v="USD"/>
    <n v="4"/>
    <s v="HR"/>
    <s v="1393575"/>
    <s v="Shell Outer OD2300x2993xT1.5"/>
    <s v=""/>
    <s v="MSTK"/>
    <s v=""/>
    <x v="1"/>
  </r>
  <r>
    <s v="50001400"/>
    <s v="Assembling"/>
    <n v="-41"/>
    <s v="USD"/>
    <n v="2"/>
    <s v="HR"/>
    <s v="1395541"/>
    <s v="Dimple Jacket Bottom Cone OD2366x231"/>
    <s v=""/>
    <s v="MSTK"/>
    <s v=""/>
    <x v="1"/>
  </r>
  <r>
    <s v="50001400"/>
    <s v="Assembling"/>
    <n v="-41"/>
    <s v="USD"/>
    <n v="2"/>
    <s v="HR"/>
    <s v="1396557"/>
    <s v="Reinforcement Ring OD3052x150xT6, ASME"/>
    <s v=""/>
    <s v="MSTK"/>
    <s v=""/>
    <x v="1"/>
  </r>
  <r>
    <s v="50001400"/>
    <s v="Assembling"/>
    <n v="-225.5"/>
    <s v="USD"/>
    <n v="11"/>
    <s v="HR"/>
    <s v="1396580"/>
    <s v="Jacket Shell OD3056x1910xT2"/>
    <s v=""/>
    <s v="MSTK"/>
    <s v=""/>
    <x v="1"/>
  </r>
  <r>
    <s v="50001400"/>
    <s v="Assembling"/>
    <n v="-143.5"/>
    <s v="USD"/>
    <n v="7"/>
    <s v="HR"/>
    <s v="1397027"/>
    <s v="Inner Shell ID600x1524xT2"/>
    <s v=""/>
    <s v="MSTK"/>
    <s v=""/>
    <x v="1"/>
  </r>
  <r>
    <s v="50001400"/>
    <s v="Assembling"/>
    <n v="-358.75"/>
    <s v="USD"/>
    <n v="17.5"/>
    <s v="HR"/>
    <s v="1397027"/>
    <s v="Inner Shell ID600x1524xT2"/>
    <s v=""/>
    <s v="MSTK"/>
    <s v=""/>
    <x v="1"/>
  </r>
  <r>
    <s v="50001400"/>
    <s v="Assembling"/>
    <n v="-30.75"/>
    <s v="USD"/>
    <n v="1.5"/>
    <s v="HR"/>
    <s v="1397028"/>
    <s v="Top Cover ID600x28xT3"/>
    <s v=""/>
    <s v="MSTK"/>
    <s v=""/>
    <x v="1"/>
  </r>
  <r>
    <s v="50001400"/>
    <s v="Assembling"/>
    <n v="-194.75"/>
    <s v="USD"/>
    <n v="9.5"/>
    <s v="HR"/>
    <s v="1397231"/>
    <s v="Dimple Jacket Bot. Cone OD2387x510x30deg"/>
    <s v=""/>
    <s v="MSTK"/>
    <s v=""/>
    <x v="1"/>
  </r>
  <r>
    <s v="50001400"/>
    <s v="Assembling"/>
    <n v="-30.75"/>
    <s v="USD"/>
    <n v="1.5"/>
    <s v="HR"/>
    <s v="1397237"/>
    <s v="Conical DN220x130xT3"/>
    <s v=""/>
    <s v="MSTK"/>
    <s v=""/>
    <x v="1"/>
  </r>
  <r>
    <s v="50001400"/>
    <s v="Assembling"/>
    <n v="-256.25"/>
    <s v="USD"/>
    <n v="12.5"/>
    <s v="HR"/>
    <s v="1397393"/>
    <s v="Pipe OD154xH1724x2mm"/>
    <s v=""/>
    <s v="MSTK"/>
    <s v=""/>
    <x v="9"/>
  </r>
  <r>
    <s v="50001400"/>
    <s v="Assembling"/>
    <n v="-112.75"/>
    <s v="USD"/>
    <n v="5.5"/>
    <s v="HR"/>
    <s v="1397472"/>
    <s v="Bottom Cone ID2700x30degxT4"/>
    <s v=""/>
    <s v="MSTK"/>
    <s v=""/>
    <x v="1"/>
  </r>
  <r>
    <s v="50001400"/>
    <s v="Assembling"/>
    <n v="-379.25"/>
    <s v="USD"/>
    <n v="18.5"/>
    <s v="HR"/>
    <s v="1397473"/>
    <s v="Top Cone ID2700x15DegxT4"/>
    <s v=""/>
    <s v="MSTK"/>
    <s v=""/>
    <x v="1"/>
  </r>
  <r>
    <s v="50001400"/>
    <s v="Assembling"/>
    <n v="-184.5"/>
    <s v="USD"/>
    <n v="9"/>
    <s v="HR"/>
    <s v="1397474"/>
    <s v="Top Cone ID2000x15degxT3"/>
    <s v=""/>
    <s v="MSTK"/>
    <s v=""/>
    <x v="1"/>
  </r>
  <r>
    <s v="50001400"/>
    <s v="Assembling"/>
    <n v="-266.5"/>
    <s v="USD"/>
    <n v="13"/>
    <s v="HR"/>
    <s v="1397475"/>
    <s v="Bottom Cone ID2000x15degxT3"/>
    <s v=""/>
    <s v="MSTK"/>
    <s v=""/>
    <x v="1"/>
  </r>
  <r>
    <s v="50001400"/>
    <s v="Assembling"/>
    <n v="-225.5"/>
    <s v="USD"/>
    <n v="11"/>
    <s v="HR"/>
    <s v="1397475"/>
    <s v="Bottom Cone ID2000x15degxT3"/>
    <s v=""/>
    <s v="MSTK"/>
    <s v=""/>
    <x v="1"/>
  </r>
  <r>
    <s v="50001400"/>
    <s v="Assembling"/>
    <n v="-41"/>
    <s v="USD"/>
    <n v="2"/>
    <s v="HR"/>
    <s v="1397503"/>
    <s v="Cover Adapter R125x80xT1.5"/>
    <s v=""/>
    <s v="MSTK"/>
    <s v=""/>
    <x v="1"/>
  </r>
  <r>
    <s v="50001400"/>
    <s v="Assembling"/>
    <n v="-112.75"/>
    <s v="USD"/>
    <n v="5.5"/>
    <s v="HR"/>
    <s v="1397729"/>
    <s v="Top Cone/Dished Process Tank"/>
    <s v="127775625"/>
    <s v="Project"/>
    <s v="PJ27775625I"/>
    <x v="3"/>
  </r>
  <r>
    <s v="50001400"/>
    <s v="Assembling"/>
    <n v="-82"/>
    <s v="USD"/>
    <n v="4"/>
    <s v="HR"/>
    <s v="1398198"/>
    <s v="Shell Outer OD2150x1584xT1.5"/>
    <s v=""/>
    <s v="MSTK"/>
    <s v=""/>
    <x v="1"/>
  </r>
  <r>
    <s v="50001400"/>
    <s v="Assembling"/>
    <n v="-71.75"/>
    <s v="USD"/>
    <n v="3.5"/>
    <s v="HR"/>
    <s v="1398232"/>
    <s v="Manhole Extension ID510x150xT10mm"/>
    <s v=""/>
    <s v="MSTK"/>
    <s v=""/>
    <x v="1"/>
  </r>
  <r>
    <s v="50001400"/>
    <s v="Assembling"/>
    <n v="-82"/>
    <s v="USD"/>
    <n v="4"/>
    <s v="HR"/>
    <s v="1398327"/>
    <s v="Reinforcement Ring OD2413x500xT6"/>
    <s v=""/>
    <s v="MSTK"/>
    <s v=""/>
    <x v="1"/>
  </r>
  <r>
    <s v="50001400"/>
    <s v="Assembling"/>
    <n v="-71.75"/>
    <s v="USD"/>
    <n v="3.5"/>
    <s v="HR"/>
    <s v="1398435"/>
    <s v="Shell Inner OD3504x4000xT14-EN1.4404"/>
    <s v="128112208"/>
    <s v="Project"/>
    <s v="PJ28112208I"/>
    <x v="1"/>
  </r>
  <r>
    <s v="50001400"/>
    <s v="Assembling"/>
    <n v="-164"/>
    <s v="USD"/>
    <n v="8"/>
    <s v="HR"/>
    <s v="1390382"/>
    <s v="Pipe 1 3bar for MRU-2"/>
    <s v=""/>
    <s v="MSTK"/>
    <s v=""/>
    <x v="0"/>
  </r>
  <r>
    <s v="50001400"/>
    <s v="Assembling"/>
    <n v="-82"/>
    <s v="USD"/>
    <n v="4"/>
    <s v="HR"/>
    <s v="1390387"/>
    <s v="MRU-2 Pump for 3 bar Counter Pressure"/>
    <s v=""/>
    <s v="MSTK"/>
    <s v=""/>
    <x v="0"/>
  </r>
  <r>
    <s v="50001400"/>
    <s v="Assembling"/>
    <n v="-123"/>
    <s v="USD"/>
    <n v="6"/>
    <s v="HR"/>
    <s v="1390388"/>
    <s v="Pipe 1 3bar for MRU-1"/>
    <s v=""/>
    <s v="MSTK"/>
    <s v=""/>
    <x v="0"/>
  </r>
  <r>
    <s v="50001400"/>
    <s v="Assembling"/>
    <n v="-123"/>
    <s v="USD"/>
    <n v="6"/>
    <s v="HR"/>
    <s v="1390389"/>
    <s v="Pipe 3 3bar for MRU-1 (Manual)"/>
    <s v=""/>
    <s v="MSTK"/>
    <s v=""/>
    <x v="0"/>
  </r>
  <r>
    <s v="50001400"/>
    <s v="Assembling"/>
    <n v="-676.5"/>
    <s v="USD"/>
    <n v="33"/>
    <s v="HR"/>
    <s v="1392464"/>
    <s v="Tetra Aline D63.5 Acc to Dwg 63224703201"/>
    <s v=""/>
    <s v="MSTK"/>
    <s v=""/>
    <x v="0"/>
  </r>
  <r>
    <s v="50001400"/>
    <s v="Assembling"/>
    <n v="-266.5"/>
    <s v="USD"/>
    <n v="13"/>
    <s v="HR"/>
    <s v="1392464"/>
    <s v="Tetra Aline D63.5 Acc to Dwg 63224703201"/>
    <s v=""/>
    <s v="MSTK"/>
    <s v=""/>
    <x v="0"/>
  </r>
  <r>
    <s v="50001400"/>
    <s v="Assembling"/>
    <n v="-82"/>
    <s v="USD"/>
    <n v="4"/>
    <s v="HR"/>
    <s v="1392493"/>
    <s v="MRU-2 Pump for 3 bar Counter Pressure"/>
    <s v=""/>
    <s v="MSTK"/>
    <s v=""/>
    <x v="0"/>
  </r>
  <r>
    <s v="50001400"/>
    <s v="Assembling"/>
    <n v="-287"/>
    <s v="USD"/>
    <n v="14"/>
    <s v="HR"/>
    <s v="1394447"/>
    <s v="Spool Vacuum Module VC-150E"/>
    <s v="127810921"/>
    <s v="Project"/>
    <s v="PJ27810921I"/>
    <x v="4"/>
  </r>
  <r>
    <s v="50001400"/>
    <s v="Assembling"/>
    <n v="-902"/>
    <s v="USD"/>
    <n v="44"/>
    <s v="HR"/>
    <s v="1395615"/>
    <s v="Spool Mixing Vessel General C"/>
    <s v="127647653"/>
    <s v="Project"/>
    <s v="PJ27647653I"/>
    <x v="4"/>
  </r>
  <r>
    <s v="50001400"/>
    <s v="Assembling"/>
    <n v="-123"/>
    <s v="USD"/>
    <n v="6"/>
    <s v="HR"/>
    <s v="1395615"/>
    <s v="Spool Mixing Vessel General C"/>
    <s v="127647653"/>
    <s v="Project"/>
    <s v="PJ27647653I"/>
    <x v="4"/>
  </r>
  <r>
    <s v="50001400"/>
    <s v="Assembling"/>
    <n v="-533"/>
    <s v="USD"/>
    <n v="26"/>
    <s v="HR"/>
    <s v="1395617"/>
    <s v="Spool Premix 2 Vessel General C"/>
    <s v="127647653"/>
    <s v="Project"/>
    <s v="PJ27647653I"/>
    <x v="4"/>
  </r>
  <r>
    <s v="50001400"/>
    <s v="Assembling"/>
    <n v="-123"/>
    <s v="USD"/>
    <n v="6"/>
    <s v="HR"/>
    <s v="1395617"/>
    <s v="Spool Premix 2 Vessel General C"/>
    <s v="127647653"/>
    <s v="Project"/>
    <s v="PJ27647653I"/>
    <x v="4"/>
  </r>
  <r>
    <s v="50001400"/>
    <s v="Assembling"/>
    <n v="-287"/>
    <s v="USD"/>
    <n v="14"/>
    <s v="HR"/>
    <s v="1395618"/>
    <s v="Spool Wax Melter Vessel PWA-400E"/>
    <s v="127647653"/>
    <s v="Project"/>
    <s v="PJ27647653I"/>
    <x v="4"/>
  </r>
  <r>
    <s v="50001400"/>
    <s v="Assembling"/>
    <n v="-266.5"/>
    <s v="USD"/>
    <n v="13"/>
    <s v="HR"/>
    <s v="1395618"/>
    <s v="Spool Wax Melter Vessel PWA-400E"/>
    <s v="127647653"/>
    <s v="Project"/>
    <s v="PJ27647653I"/>
    <x v="4"/>
  </r>
  <r>
    <s v="50001400"/>
    <s v="Assembling"/>
    <n v="-533"/>
    <s v="USD"/>
    <n v="26"/>
    <s v="HR"/>
    <s v="1397931"/>
    <s v="Frame for Pump mixing Vessel General C"/>
    <s v="127647653"/>
    <s v="Project"/>
    <s v="PJ27647653I"/>
    <x v="4"/>
  </r>
  <r>
    <s v="50001400"/>
    <s v="Assembling"/>
    <n v="-246"/>
    <s v="USD"/>
    <n v="12"/>
    <s v="HR"/>
    <s v="1397931"/>
    <s v="Frame for Pump mixing Vessel General C"/>
    <s v="127647653"/>
    <s v="Project"/>
    <s v="PJ27647653I"/>
    <x v="4"/>
  </r>
  <r>
    <s v="50001400"/>
    <s v="Assembling"/>
    <n v="-656"/>
    <s v="USD"/>
    <n v="32"/>
    <s v="HR"/>
    <s v="1399067"/>
    <s v="Spool Premix 1 Vessel General C"/>
    <s v="127647653"/>
    <s v="Project"/>
    <s v="PJ27647653I"/>
    <x v="4"/>
  </r>
  <r>
    <s v="50001400"/>
    <s v="Assembling"/>
    <n v="-533"/>
    <s v="USD"/>
    <n v="26"/>
    <s v="HR"/>
    <s v="1399067"/>
    <s v="Spool Premix 1 Vessel General C"/>
    <s v="127647653"/>
    <s v="Project"/>
    <s v="PJ27647653I"/>
    <x v="4"/>
  </r>
  <r>
    <s v="50001400"/>
    <s v="Assembling"/>
    <n v="-143.5"/>
    <s v="USD"/>
    <n v="7"/>
    <s v="HR"/>
    <s v="1399068"/>
    <s v="Frame for Pump Premix 1 Vessel General C"/>
    <s v="127647653"/>
    <s v="Project"/>
    <s v="PJ27647653I"/>
    <x v="4"/>
  </r>
  <r>
    <s v="50001400"/>
    <s v="Assembling"/>
    <n v="-194.75"/>
    <s v="USD"/>
    <n v="9.5"/>
    <s v="HR"/>
    <s v="1392489"/>
    <s v="Storage Vessel MRU 150L"/>
    <s v=""/>
    <s v="MSTK"/>
    <s v=""/>
    <x v="0"/>
  </r>
  <r>
    <s v="50001400"/>
    <s v="Assembling"/>
    <n v="-143.5"/>
    <s v="USD"/>
    <n v="7"/>
    <s v="HR"/>
    <s v="1393115"/>
    <s v="BTD 200L For Tetra Lacta (BTD) 200L"/>
    <s v=""/>
    <s v="MSTK"/>
    <s v=""/>
    <x v="0"/>
  </r>
  <r>
    <s v="50001400"/>
    <s v="Assembling"/>
    <n v="-41"/>
    <s v="USD"/>
    <n v="2"/>
    <s v="HR"/>
    <s v="1395315"/>
    <s v="Storage Vessel MRU 150L"/>
    <s v=""/>
    <s v="MSTK"/>
    <s v=""/>
    <x v="0"/>
  </r>
  <r>
    <s v="50001400"/>
    <s v="Assembling"/>
    <n v="-246"/>
    <s v="USD"/>
    <n v="12"/>
    <s v="HR"/>
    <s v="1395316"/>
    <s v="Storage Vessel MRU 150L"/>
    <s v=""/>
    <s v="MSTK"/>
    <s v=""/>
    <x v="0"/>
  </r>
  <r>
    <s v="50001400"/>
    <s v="Assembling"/>
    <n v="-205"/>
    <s v="USD"/>
    <n v="10"/>
    <s v="HR"/>
    <s v="1395398"/>
    <s v="Storage Vessel MRU 150L"/>
    <s v=""/>
    <s v="MSTK"/>
    <s v=""/>
    <x v="0"/>
  </r>
  <r>
    <s v="50001400"/>
    <s v="Assembling"/>
    <n v="-1127.5"/>
    <s v="USD"/>
    <n v="55"/>
    <s v="HR"/>
    <s v="1396142"/>
    <s v="Vacuum Vessel C-12 ASME MHLW"/>
    <s v=""/>
    <s v="MSTK"/>
    <s v=""/>
    <x v="9"/>
  </r>
  <r>
    <s v="50001400"/>
    <s v="Assembling"/>
    <n v="-41"/>
    <s v="USD"/>
    <n v="2"/>
    <s v="HR"/>
    <s v="1396651"/>
    <s v="CL Product Tank S2 PED Without Agitator"/>
    <s v=""/>
    <s v="MSTK"/>
    <s v=""/>
    <x v="9"/>
  </r>
  <r>
    <s v="50001400"/>
    <s v="Assembling"/>
    <n v="-307.5"/>
    <s v="USD"/>
    <n v="15"/>
    <s v="HR"/>
    <s v="1396652"/>
    <s v="CL Product Tank S1 PED Without Agitator"/>
    <s v=""/>
    <s v="MSTK"/>
    <s v=""/>
    <x v="9"/>
  </r>
  <r>
    <s v="50001400"/>
    <s v="Assembling"/>
    <n v="-430.5"/>
    <s v="USD"/>
    <n v="21"/>
    <s v="HR"/>
    <s v="1397273"/>
    <s v="Lower Head Assembly S-30"/>
    <s v=""/>
    <s v="MSTK"/>
    <s v=""/>
    <x v="9"/>
  </r>
  <r>
    <s v="50001400"/>
    <s v="Assembling"/>
    <n v="-471.5"/>
    <s v="USD"/>
    <n v="23"/>
    <s v="HR"/>
    <s v="1397382"/>
    <s v="Inner Part Assy S-30"/>
    <s v=""/>
    <s v="MSTK"/>
    <s v=""/>
    <x v="0"/>
  </r>
  <r>
    <s v="50001400"/>
    <s v="Assembling"/>
    <n v="-225.5"/>
    <s v="USD"/>
    <n v="11"/>
    <s v="HR"/>
    <s v="1397399"/>
    <s v="Inner Shell Parts With Acc. OD154xT2"/>
    <s v=""/>
    <s v="MSTK"/>
    <s v=""/>
    <x v="5"/>
  </r>
  <r>
    <s v="50001400"/>
    <s v="Assembling"/>
    <n v="-123"/>
    <s v="USD"/>
    <n v="6"/>
    <s v="HR"/>
    <s v="1397403"/>
    <s v="Inner Shell Assembly F-12 304"/>
    <s v=""/>
    <s v="MSTK"/>
    <s v=""/>
    <x v="9"/>
  </r>
  <r>
    <s v="50001400"/>
    <s v="Assembling"/>
    <n v="-133.25"/>
    <s v="USD"/>
    <n v="6.5"/>
    <s v="HR"/>
    <s v="1397404"/>
    <s v="Inner Part Assembly  F-12 304"/>
    <s v=""/>
    <s v="MSTK"/>
    <s v=""/>
    <x v="9"/>
  </r>
  <r>
    <s v="50001400"/>
    <s v="Assembling"/>
    <n v="-861"/>
    <s v="USD"/>
    <n v="42"/>
    <s v="HR"/>
    <s v="1397714"/>
    <s v="Lid Cover OD217.4"/>
    <s v=""/>
    <s v="MSTK"/>
    <s v=""/>
    <x v="9"/>
  </r>
  <r>
    <s v="50001400"/>
    <s v="Assembling"/>
    <n v="-758.5"/>
    <s v="USD"/>
    <n v="37"/>
    <s v="HR"/>
    <s v="1398120"/>
    <s v="Vacuum Vessel C-8 ASME + MHLW"/>
    <s v=""/>
    <s v="MSTK"/>
    <s v=""/>
    <x v="9"/>
  </r>
  <r>
    <s v="50001400"/>
    <s v="Assembling"/>
    <n v="-174.25"/>
    <s v="USD"/>
    <n v="8.5"/>
    <s v="HR"/>
    <s v="1398270"/>
    <s v="Basic Tank Process Tank"/>
    <s v="127775833"/>
    <s v="Project"/>
    <s v="PJ27775833I"/>
    <x v="3"/>
  </r>
  <r>
    <s v="50001400"/>
    <s v="Assembling"/>
    <n v="-430.5"/>
    <s v="USD"/>
    <n v="21"/>
    <s v="HR"/>
    <s v="1398273"/>
    <s v="Balance Tank (BTD)"/>
    <s v="127775783"/>
    <s v="Project"/>
    <s v="PJ27775783I"/>
    <x v="13"/>
  </r>
  <r>
    <s v="50001400"/>
    <s v="Assembling"/>
    <n v="-338.25"/>
    <s v="USD"/>
    <n v="16.5"/>
    <s v="HR"/>
    <s v="1398274"/>
    <s v="Basic Tank Process Tank"/>
    <s v="127775814"/>
    <s v="Project"/>
    <s v="PJ27775814I"/>
    <x v="3"/>
  </r>
  <r>
    <s v="50001400"/>
    <s v="Assembling"/>
    <n v="-471.5"/>
    <s v="USD"/>
    <n v="23"/>
    <s v="HR"/>
    <s v="1398797"/>
    <s v="Vacuum Vessel S-30 H ASME Inlet Duplex"/>
    <s v=""/>
    <s v="MSTK"/>
    <s v=""/>
    <x v="0"/>
  </r>
  <r>
    <s v="50001400"/>
    <s v="Assembling"/>
    <n v="-666.25"/>
    <s v="USD"/>
    <n v="32.5"/>
    <s v="HR"/>
    <s v="1392489"/>
    <s v="Storage Vessel MRU 150L"/>
    <s v=""/>
    <s v="MSTK"/>
    <s v=""/>
    <x v="0"/>
  </r>
  <r>
    <s v="50001400"/>
    <s v="Assembling"/>
    <n v="-82"/>
    <s v="USD"/>
    <n v="4"/>
    <s v="HR"/>
    <s v="1392489"/>
    <s v="Storage Vessel MRU 150L"/>
    <s v=""/>
    <s v="MSTK"/>
    <s v=""/>
    <x v="0"/>
  </r>
  <r>
    <s v="50001400"/>
    <s v="Assembling"/>
    <n v="-379.25"/>
    <s v="USD"/>
    <n v="18.5"/>
    <s v="HR"/>
    <s v="1393115"/>
    <s v="BTD 200L For Tetra Lacta (BTD) 200L"/>
    <s v=""/>
    <s v="MSTK"/>
    <s v=""/>
    <x v="0"/>
  </r>
  <r>
    <s v="50001400"/>
    <s v="Assembling"/>
    <n v="-235.75"/>
    <s v="USD"/>
    <n v="11.5"/>
    <s v="HR"/>
    <s v="1393506"/>
    <s v="Condenser Assembly C8"/>
    <s v=""/>
    <s v="MSTK"/>
    <s v=""/>
    <x v="9"/>
  </r>
  <r>
    <s v="50001400"/>
    <s v="Assembling"/>
    <n v="-205"/>
    <s v="USD"/>
    <n v="10"/>
    <s v="HR"/>
    <s v="1393509"/>
    <s v="Flushing Device C-8"/>
    <s v=""/>
    <s v="MSTK"/>
    <s v=""/>
    <x v="9"/>
  </r>
  <r>
    <s v="50001400"/>
    <s v="Assembling"/>
    <n v="-348.5"/>
    <s v="USD"/>
    <n v="17"/>
    <s v="HR"/>
    <s v="1393541"/>
    <s v="Inner Part Assy C-8"/>
    <s v=""/>
    <s v="MSTK"/>
    <s v=""/>
    <x v="9"/>
  </r>
  <r>
    <s v="50001400"/>
    <s v="Assembling"/>
    <n v="-307.5"/>
    <s v="USD"/>
    <n v="15"/>
    <s v="HR"/>
    <s v="1393575"/>
    <s v="Shell Outer OD2300x2993xT1.5"/>
    <s v=""/>
    <s v="MSTK"/>
    <s v=""/>
    <x v="1"/>
  </r>
  <r>
    <s v="50001400"/>
    <s v="Assembling"/>
    <n v="-410"/>
    <s v="USD"/>
    <n v="20"/>
    <s v="HR"/>
    <s v="1397550"/>
    <s v="Wax Melter Vessel PWA-400E"/>
    <s v="127647653"/>
    <s v="Project"/>
    <s v="PJ27647653I"/>
    <x v="4"/>
  </r>
  <r>
    <s v="50001400"/>
    <s v="Assembling"/>
    <n v="-287"/>
    <s v="USD"/>
    <n v="14"/>
    <s v="HR"/>
    <s v="1397550"/>
    <s v="Wax Melter Vessel PWA-400E"/>
    <s v="127647653"/>
    <s v="Project"/>
    <s v="PJ27647653I"/>
    <x v="4"/>
  </r>
  <r>
    <s v="50001400"/>
    <s v="Assembling"/>
    <n v="-123"/>
    <s v="USD"/>
    <n v="6"/>
    <s v="HR"/>
    <s v="1394184"/>
    <s v="Bottom Cone OD801xID785x8mm"/>
    <s v=""/>
    <s v="MSTK"/>
    <s v=""/>
    <x v="1"/>
  </r>
  <r>
    <s v="50001400"/>
    <s v="Assembling"/>
    <n v="-543.25"/>
    <s v="USD"/>
    <n v="26.5"/>
    <s v="HR"/>
    <s v="1394641"/>
    <s v="Shell OD600x785x2mm 1.4404"/>
    <s v=""/>
    <s v="MSTK"/>
    <s v=""/>
    <x v="1"/>
  </r>
  <r>
    <s v="50001400"/>
    <s v="Assembling"/>
    <n v="-20.5"/>
    <s v="USD"/>
    <n v="1"/>
    <s v="HR"/>
    <s v="1394677"/>
    <s v="Bottom Assembly TA 20T"/>
    <s v=""/>
    <s v="MSTK"/>
    <s v=""/>
    <x v="9"/>
  </r>
  <r>
    <s v="50001400"/>
    <s v="Assembling"/>
    <n v="-348.5"/>
    <s v="USD"/>
    <n v="17"/>
    <s v="HR"/>
    <s v="1394691"/>
    <s v="BTD - 200"/>
    <s v=""/>
    <s v="MSTK"/>
    <s v=""/>
    <x v="0"/>
  </r>
  <r>
    <s v="50001400"/>
    <s v="Assembling"/>
    <n v="-410"/>
    <s v="USD"/>
    <n v="20"/>
    <s v="HR"/>
    <s v="1394849"/>
    <s v="Top Parts Process Tank"/>
    <s v="127595904"/>
    <s v="Project"/>
    <s v="PJ27595904I"/>
    <x v="3"/>
  </r>
  <r>
    <s v="50001400"/>
    <s v="Assembling"/>
    <n v="-71.75"/>
    <s v="USD"/>
    <n v="3.5"/>
    <s v="HR"/>
    <s v="1394994"/>
    <s v="Rim Outer Bottom ID450x73xT3"/>
    <s v=""/>
    <s v="MSTK"/>
    <s v=""/>
    <x v="1"/>
  </r>
  <r>
    <s v="50001400"/>
    <s v="Assembling"/>
    <n v="-143.5"/>
    <s v="USD"/>
    <n v="7"/>
    <s v="HR"/>
    <s v="1395082"/>
    <s v="Top Parts Process Tank"/>
    <s v="127596035"/>
    <s v="Project"/>
    <s v="PJ27596035I"/>
    <x v="3"/>
  </r>
  <r>
    <s v="50001400"/>
    <s v="Assembling"/>
    <n v="-287"/>
    <s v="USD"/>
    <n v="14"/>
    <s v="HR"/>
    <s v="1395315"/>
    <s v="Storage Vessel MRU 150L"/>
    <s v=""/>
    <s v="MSTK"/>
    <s v=""/>
    <x v="0"/>
  </r>
  <r>
    <s v="50001400"/>
    <s v="Assembling"/>
    <n v="-389.5"/>
    <s v="USD"/>
    <n v="19"/>
    <s v="HR"/>
    <s v="1395316"/>
    <s v="Storage Vessel MRU 150L"/>
    <s v=""/>
    <s v="MSTK"/>
    <s v=""/>
    <x v="0"/>
  </r>
  <r>
    <s v="50001400"/>
    <s v="Assembling"/>
    <n v="-287"/>
    <s v="USD"/>
    <n v="14"/>
    <s v="HR"/>
    <s v="1395398"/>
    <s v="Storage Vessel MRU 150L"/>
    <s v=""/>
    <s v="MSTK"/>
    <s v=""/>
    <x v="0"/>
  </r>
  <r>
    <s v="50001400"/>
    <s v="Assembling"/>
    <n v="-82"/>
    <s v="USD"/>
    <n v="4"/>
    <s v="HR"/>
    <s v="1395398"/>
    <s v="Storage Vessel MRU 150L"/>
    <s v=""/>
    <s v="MSTK"/>
    <s v=""/>
    <x v="0"/>
  </r>
  <r>
    <s v="50001400"/>
    <s v="Assembling"/>
    <n v="-502.25"/>
    <s v="USD"/>
    <n v="24.5"/>
    <s v="HR"/>
    <s v="1396142"/>
    <s v="Vacuum Vessel C-12 ASME MHLW"/>
    <s v=""/>
    <s v="MSTK"/>
    <s v=""/>
    <x v="9"/>
  </r>
  <r>
    <s v="50001400"/>
    <s v="Assembling"/>
    <n v="-41"/>
    <s v="USD"/>
    <n v="2"/>
    <s v="HR"/>
    <s v="1396142"/>
    <s v="Vacuum Vessel C-12 ASME MHLW"/>
    <s v=""/>
    <s v="MSTK"/>
    <s v=""/>
    <x v="9"/>
  </r>
  <r>
    <s v="50001400"/>
    <s v="Assembling"/>
    <n v="-51.25"/>
    <s v="USD"/>
    <n v="2.5"/>
    <s v="HR"/>
    <s v="1396580"/>
    <s v="Jacket Shell OD3056x1910xT2"/>
    <s v=""/>
    <s v="MSTK"/>
    <s v=""/>
    <x v="1"/>
  </r>
  <r>
    <s v="50001400"/>
    <s v="Assembling"/>
    <n v="-430.5"/>
    <s v="USD"/>
    <n v="21"/>
    <s v="HR"/>
    <s v="1396652"/>
    <s v="CL Product Tank S1 PED Without Agitator"/>
    <s v=""/>
    <s v="MSTK"/>
    <s v=""/>
    <x v="9"/>
  </r>
  <r>
    <s v="50001400"/>
    <s v="Assembling"/>
    <n v="-1045.5"/>
    <s v="USD"/>
    <n v="51"/>
    <s v="HR"/>
    <s v="1396654"/>
    <s v="C-L Product Tank S2 PED Without Agitator"/>
    <s v=""/>
    <s v="MSTK"/>
    <s v=""/>
    <x v="9"/>
  </r>
  <r>
    <s v="50001400"/>
    <s v="Assembling"/>
    <n v="-184.5"/>
    <s v="USD"/>
    <n v="9"/>
    <s v="HR"/>
    <s v="1396900"/>
    <s v="Assembly Bottom BTD 150"/>
    <s v=""/>
    <s v="MSTK"/>
    <s v=""/>
    <x v="0"/>
  </r>
  <r>
    <s v="50001400"/>
    <s v="Assembling"/>
    <n v="-82"/>
    <s v="USD"/>
    <n v="4"/>
    <s v="HR"/>
    <s v="1396903"/>
    <s v="Top Plate BTD-150"/>
    <s v=""/>
    <s v="MSTK"/>
    <s v=""/>
    <x v="1"/>
  </r>
  <r>
    <s v="50001400"/>
    <s v="Assembling"/>
    <n v="-82"/>
    <s v="USD"/>
    <n v="4"/>
    <s v="HR"/>
    <s v="1397237"/>
    <s v="Conical DN220x130xT3"/>
    <s v=""/>
    <s v="MSTK"/>
    <s v=""/>
    <x v="1"/>
  </r>
  <r>
    <s v="50001400"/>
    <s v="Assembling"/>
    <n v="-215.25"/>
    <s v="USD"/>
    <n v="10.5"/>
    <s v="HR"/>
    <s v="1397273"/>
    <s v="Lower Head Assembly S-30"/>
    <s v=""/>
    <s v="MSTK"/>
    <s v=""/>
    <x v="9"/>
  </r>
  <r>
    <s v="50001400"/>
    <s v="Assembling"/>
    <n v="-133.25"/>
    <s v="USD"/>
    <n v="6.5"/>
    <s v="HR"/>
    <s v="1397274"/>
    <s v="Lower Part Assembly S-30"/>
    <s v=""/>
    <s v="MSTK"/>
    <s v=""/>
    <x v="9"/>
  </r>
  <r>
    <s v="50001400"/>
    <s v="Assembling"/>
    <n v="-276.75"/>
    <s v="USD"/>
    <n v="13.5"/>
    <s v="HR"/>
    <s v="1397427"/>
    <s v="Top Assembly TA 20T Hunhseal"/>
    <s v="128129608"/>
    <s v="Project"/>
    <s v="PJ28129608I"/>
    <x v="5"/>
  </r>
  <r>
    <s v="50001400"/>
    <s v="Assembling"/>
    <n v="-143.5"/>
    <s v="USD"/>
    <n v="7"/>
    <s v="HR"/>
    <s v="1397684"/>
    <s v="Basic Tank CIP Tank (DT, DTI)"/>
    <s v="127613066"/>
    <s v="Project"/>
    <s v="PJ27613066I"/>
    <x v="3"/>
  </r>
  <r>
    <s v="50001400"/>
    <s v="Assembling"/>
    <n v="-205"/>
    <s v="USD"/>
    <n v="10"/>
    <s v="HR"/>
    <s v="1397714"/>
    <s v="Lid Cover OD217.4"/>
    <s v=""/>
    <s v="MSTK"/>
    <s v=""/>
    <x v="9"/>
  </r>
  <r>
    <s v="50001400"/>
    <s v="Assembling"/>
    <n v="-41"/>
    <s v="USD"/>
    <n v="2"/>
    <s v="HR"/>
    <s v="1397830"/>
    <s v="Bottom Parts CIP Tank (DT, DTI)"/>
    <s v="127613056"/>
    <s v="Project"/>
    <s v="PJ27613056I"/>
    <x v="3"/>
  </r>
  <r>
    <s v="50001400"/>
    <s v="Assembling"/>
    <n v="-123"/>
    <s v="USD"/>
    <n v="6"/>
    <s v="HR"/>
    <s v="1398120"/>
    <s v="Vacuum Vessel C-8 ASME + MHLW"/>
    <s v=""/>
    <s v="MSTK"/>
    <s v=""/>
    <x v="9"/>
  </r>
  <r>
    <s v="50001400"/>
    <s v="Assembling"/>
    <n v="-41"/>
    <s v="USD"/>
    <n v="2"/>
    <s v="HR"/>
    <s v="1398270"/>
    <s v="Basic Tank Process Tank"/>
    <s v="127775833"/>
    <s v="Project"/>
    <s v="PJ27775833I"/>
    <x v="3"/>
  </r>
  <r>
    <s v="50001400"/>
    <s v="Assembling"/>
    <n v="-82"/>
    <s v="USD"/>
    <n v="4"/>
    <s v="HR"/>
    <s v="1398274"/>
    <s v="Basic Tank Process Tank"/>
    <s v="127775814"/>
    <s v="Project"/>
    <s v="PJ27775814I"/>
    <x v="3"/>
  </r>
  <r>
    <s v="50001400"/>
    <s v="Assembling"/>
    <n v="-174.25"/>
    <s v="USD"/>
    <n v="8.5"/>
    <s v="HR"/>
    <s v="1398364"/>
    <s v="Top Parts Process Tank"/>
    <s v="127775644"/>
    <s v="Project"/>
    <s v="PJ27775644I"/>
    <x v="3"/>
  </r>
  <r>
    <s v="50001400"/>
    <s v="Assembling"/>
    <n v="-51.25"/>
    <s v="USD"/>
    <n v="2.5"/>
    <s v="HR"/>
    <s v="1398702"/>
    <s v="Top assembly Product Tank 50L"/>
    <s v=""/>
    <s v="MSTK"/>
    <s v=""/>
    <x v="9"/>
  </r>
  <r>
    <s v="50001400"/>
    <s v="Assembling"/>
    <n v="-41"/>
    <s v="USD"/>
    <n v="2"/>
    <s v="HR"/>
    <s v="1398703"/>
    <s v="Bottom Assembly Product Tank 50L"/>
    <s v=""/>
    <s v="MSTK"/>
    <s v=""/>
    <x v="9"/>
  </r>
  <r>
    <s v="50001400"/>
    <s v="Assembling"/>
    <n v="-164"/>
    <s v="USD"/>
    <n v="8"/>
    <s v="HR"/>
    <s v="1398745"/>
    <s v="Shell Outer OD2300x3722xT1.5"/>
    <s v=""/>
    <s v="MSTK"/>
    <s v=""/>
    <x v="1"/>
  </r>
  <r>
    <s v="50001400"/>
    <s v="Assembling"/>
    <n v="-112.75"/>
    <s v="USD"/>
    <n v="5.5"/>
    <s v="HR"/>
    <s v="1398796"/>
    <s v="Vacuum Vessel S-30 H ASME Inlet Duplex"/>
    <s v=""/>
    <s v="MSTK"/>
    <s v=""/>
    <x v="0"/>
  </r>
  <r>
    <s v="50001400"/>
    <s v="Assembling"/>
    <n v="-225.5"/>
    <s v="USD"/>
    <n v="11"/>
    <s v="HR"/>
    <s v="1398797"/>
    <s v="Vacuum Vessel S-30 H ASME Inlet Duplex"/>
    <s v=""/>
    <s v="MSTK"/>
    <s v=""/>
    <x v="0"/>
  </r>
  <r>
    <s v="50001400"/>
    <s v="Assembling"/>
    <n v="-451"/>
    <s v="USD"/>
    <n v="22"/>
    <s v="HR"/>
    <s v="1393578"/>
    <s v="Basic Tank Process Tank"/>
    <s v="127613020"/>
    <s v="Project"/>
    <s v="PJ27613020I"/>
    <x v="3"/>
  </r>
  <r>
    <s v="50001400"/>
    <s v="Assembling"/>
    <n v="-194.75"/>
    <s v="USD"/>
    <n v="9.5"/>
    <s v="HR"/>
    <s v="1393578"/>
    <s v="Basic Tank Process Tank"/>
    <s v="127613020"/>
    <s v="Project"/>
    <s v="PJ27613020I"/>
    <x v="3"/>
  </r>
  <r>
    <s v="50001400"/>
    <s v="Assembling"/>
    <n v="-112.75"/>
    <s v="USD"/>
    <n v="5.5"/>
    <s v="HR"/>
    <s v="1394950"/>
    <s v="Agitator Propeller Assy dia.185"/>
    <s v=""/>
    <s v="MSTK"/>
    <s v=""/>
    <x v="5"/>
  </r>
  <r>
    <s v="50001400"/>
    <s v="Assembling"/>
    <n v="-61.5"/>
    <s v="USD"/>
    <n v="3"/>
    <s v="HR"/>
    <s v="1394964"/>
    <s v="Blade Propeller D185xT3"/>
    <s v=""/>
    <s v="MSTK"/>
    <s v=""/>
    <x v="5"/>
  </r>
  <r>
    <s v="50001400"/>
    <s v="Assembling"/>
    <n v="-194.75"/>
    <s v="USD"/>
    <n v="9.5"/>
    <s v="HR"/>
    <s v="1395100"/>
    <s v="Lug Assy. 35x36xT4"/>
    <s v=""/>
    <s v="MSTK"/>
    <s v=""/>
    <x v="10"/>
  </r>
  <r>
    <s v="50001400"/>
    <s v="Assembling"/>
    <n v="-143.5"/>
    <s v="USD"/>
    <n v="7"/>
    <s v="HR"/>
    <s v="1395100"/>
    <s v="Lug Assy. 35x36xT4"/>
    <s v=""/>
    <s v="MSTK"/>
    <s v=""/>
    <x v="10"/>
  </r>
  <r>
    <s v="50001400"/>
    <s v="Assembling"/>
    <n v="-399.75"/>
    <s v="USD"/>
    <n v="19.5"/>
    <s v="HR"/>
    <s v="1395102"/>
    <s v="Top Parts for Premix 2 SC E"/>
    <s v="127647653"/>
    <s v="Project"/>
    <s v="PJ27647653I"/>
    <x v="4"/>
  </r>
  <r>
    <s v="50001400"/>
    <s v="Assembling"/>
    <n v="-276.75"/>
    <s v="USD"/>
    <n v="13.5"/>
    <s v="HR"/>
    <s v="1395103"/>
    <s v="Top Parts for Premix 2 General C"/>
    <s v="127647653"/>
    <s v="Project"/>
    <s v="PJ27647653I"/>
    <x v="4"/>
  </r>
  <r>
    <s v="50001400"/>
    <s v="Assembling"/>
    <n v="-276.75"/>
    <s v="USD"/>
    <n v="13.5"/>
    <s v="HR"/>
    <s v="1395103"/>
    <s v="Top Parts for Premix 2 General C"/>
    <s v="127647653"/>
    <s v="Project"/>
    <s v="PJ27647653I"/>
    <x v="4"/>
  </r>
  <r>
    <s v="50001400"/>
    <s v="Assembling"/>
    <n v="-225.5"/>
    <s v="USD"/>
    <n v="11"/>
    <s v="HR"/>
    <s v="1395791"/>
    <s v="Top Parts for Premix 1 SC E"/>
    <s v="127647653"/>
    <s v="Project"/>
    <s v="PJ27647653I"/>
    <x v="4"/>
  </r>
  <r>
    <s v="50001400"/>
    <s v="Assembling"/>
    <n v="-143.5"/>
    <s v="USD"/>
    <n v="7"/>
    <s v="HR"/>
    <s v="1395797"/>
    <s v="Stator Flange for Rotor dia.180 Gap 0.8"/>
    <s v=""/>
    <s v="MSTK"/>
    <s v=""/>
    <x v="2"/>
  </r>
  <r>
    <s v="50001400"/>
    <s v="Assembling"/>
    <n v="-348.5"/>
    <s v="USD"/>
    <n v="17"/>
    <s v="HR"/>
    <s v="1395799"/>
    <s v="Gearbox Adapter OD660/ID175x299"/>
    <s v=""/>
    <s v="MSTK"/>
    <s v=""/>
    <x v="2"/>
  </r>
  <r>
    <s v="50001400"/>
    <s v="Assembling"/>
    <n v="-348.5"/>
    <s v="USD"/>
    <n v="17"/>
    <s v="HR"/>
    <s v="1395841"/>
    <s v="YS-Propeller D1320/ID89.5"/>
    <s v=""/>
    <s v="MSTK"/>
    <s v=""/>
    <x v="2"/>
  </r>
  <r>
    <s v="50001400"/>
    <s v="Assembling"/>
    <n v="-143.5"/>
    <s v="USD"/>
    <n v="7"/>
    <s v="HR"/>
    <s v="1395841"/>
    <s v="YS-Propeller D1320/ID89.5"/>
    <s v=""/>
    <s v="MSTK"/>
    <s v=""/>
    <x v="2"/>
  </r>
  <r>
    <s v="50001400"/>
    <s v="Assembling"/>
    <n v="-194.75"/>
    <s v="USD"/>
    <n v="9.5"/>
    <s v="HR"/>
    <s v="1395846"/>
    <s v="Top Parts for Premix 1 General C"/>
    <s v="127647653"/>
    <s v="Project"/>
    <s v="PJ27647653I"/>
    <x v="4"/>
  </r>
  <r>
    <s v="50001400"/>
    <s v="Assembling"/>
    <n v="-205"/>
    <s v="USD"/>
    <n v="10"/>
    <s v="HR"/>
    <s v="1395854"/>
    <s v="Deflection Limiter Ring Type D1430"/>
    <s v=""/>
    <s v="MSTK"/>
    <s v=""/>
    <x v="10"/>
  </r>
  <r>
    <s v="50001400"/>
    <s v="Assembling"/>
    <n v="-276.75"/>
    <s v="USD"/>
    <n v="13.5"/>
    <s v="HR"/>
    <s v="1397306"/>
    <s v="Contra Rotating Drive Unit 15kW/11kW"/>
    <s v=""/>
    <s v="MSTK"/>
    <s v=""/>
    <x v="10"/>
  </r>
  <r>
    <s v="50001400"/>
    <s v="Assembling"/>
    <n v="-297.25"/>
    <s v="USD"/>
    <n v="14.5"/>
    <s v="HR"/>
    <s v="1397446"/>
    <s v="Top Parts for Main Mixing General C"/>
    <s v="127647653"/>
    <s v="Project"/>
    <s v="PJ27647653I"/>
    <x v="4"/>
  </r>
  <r>
    <s v="50001400"/>
    <s v="Assembling"/>
    <n v="-328"/>
    <s v="USD"/>
    <n v="16"/>
    <s v="HR"/>
    <s v="1397447"/>
    <s v="Top Parts for Storage General C"/>
    <s v="127647653"/>
    <s v="Project"/>
    <s v="PJ27647653I"/>
    <x v="4"/>
  </r>
  <r>
    <s v="50001400"/>
    <s v="Assembling"/>
    <n v="-225.5"/>
    <s v="USD"/>
    <n v="11"/>
    <s v="HR"/>
    <s v="1397448"/>
    <s v="Top Parts for Storage General C"/>
    <s v="127647653"/>
    <s v="Project"/>
    <s v="PJ27647653I"/>
    <x v="4"/>
  </r>
  <r>
    <s v="50001400"/>
    <s v="Assembling"/>
    <n v="-809.75"/>
    <s v="USD"/>
    <n v="39.5"/>
    <s v="HR"/>
    <s v="1397682"/>
    <s v="Basic Tank CIP Tank (DT, DTI)"/>
    <s v="127613056"/>
    <s v="Project"/>
    <s v="PJ27613056I"/>
    <x v="3"/>
  </r>
  <r>
    <s v="50001400"/>
    <s v="Assembling"/>
    <n v="-317.75"/>
    <s v="USD"/>
    <n v="15.5"/>
    <s v="HR"/>
    <s v="1397682"/>
    <s v="Basic Tank CIP Tank (DT, DTI)"/>
    <s v="127613056"/>
    <s v="Project"/>
    <s v="PJ27613056I"/>
    <x v="3"/>
  </r>
  <r>
    <s v="50001400"/>
    <s v="Assembling"/>
    <n v="-1189"/>
    <s v="USD"/>
    <n v="58"/>
    <s v="HR"/>
    <s v="1397684"/>
    <s v="Basic Tank CIP Tank (DT, DTI)"/>
    <s v="127613066"/>
    <s v="Project"/>
    <s v="PJ27613066I"/>
    <x v="3"/>
  </r>
  <r>
    <s v="50001400"/>
    <s v="Assembling"/>
    <n v="-522.75"/>
    <s v="USD"/>
    <n v="25.5"/>
    <s v="HR"/>
    <s v="1397684"/>
    <s v="Basic Tank CIP Tank (DT, DTI)"/>
    <s v="127613066"/>
    <s v="Project"/>
    <s v="PJ27613066I"/>
    <x v="3"/>
  </r>
  <r>
    <s v="50001400"/>
    <s v="Assembling"/>
    <n v="-481.75"/>
    <s v="USD"/>
    <n v="23.5"/>
    <s v="HR"/>
    <s v="1398250"/>
    <s v="Contra Rotating Gear Nord 55kW/22kW"/>
    <s v=""/>
    <s v="MSTK"/>
    <s v=""/>
    <x v="2"/>
  </r>
  <r>
    <s v="50001400"/>
    <s v="Assembling"/>
    <n v="-287"/>
    <s v="USD"/>
    <n v="14"/>
    <s v="HR"/>
    <s v="1398389"/>
    <s v="Basic Tank Process Tank"/>
    <s v="127613033"/>
    <s v="Project"/>
    <s v="PJ27613033I"/>
    <x v="3"/>
  </r>
  <r>
    <s v="50001400"/>
    <s v="Assembling"/>
    <n v="-1025"/>
    <s v="USD"/>
    <n v="50"/>
    <s v="HR"/>
    <s v="1398389"/>
    <s v="Basic Tank Process Tank"/>
    <s v="127613033"/>
    <s v="Project"/>
    <s v="PJ27613033I"/>
    <x v="3"/>
  </r>
  <r>
    <s v="50001400"/>
    <s v="Assembling"/>
    <n v="-553.5"/>
    <s v="USD"/>
    <n v="27"/>
    <s v="HR"/>
    <s v="1398391"/>
    <s v="Basic Tank CIP Tank (DT, DTI)"/>
    <s v="127622099"/>
    <s v="Project"/>
    <s v="PJ27622099I"/>
    <x v="3"/>
  </r>
  <r>
    <s v="50001400"/>
    <s v="Assembling"/>
    <n v="-615"/>
    <s v="USD"/>
    <n v="30"/>
    <s v="HR"/>
    <s v="1398391"/>
    <s v="Basic Tank CIP Tank (DT, DTI)"/>
    <s v="127622099"/>
    <s v="Project"/>
    <s v="PJ27622099I"/>
    <x v="3"/>
  </r>
  <r>
    <s v="50001400"/>
    <s v="Assembling"/>
    <n v="-246"/>
    <s v="USD"/>
    <n v="12"/>
    <s v="HR"/>
    <s v="1398544"/>
    <s v="Lower Shaft D88.9/D114x2169"/>
    <s v=""/>
    <s v="MSTK"/>
    <s v=""/>
    <x v="2"/>
  </r>
  <r>
    <s v="50001400"/>
    <s v="Assembling"/>
    <n v="-153.75"/>
    <s v="USD"/>
    <n v="7.5"/>
    <s v="HR"/>
    <s v="1398880"/>
    <s v="Agitator Parts Process Tank"/>
    <s v="127595981"/>
    <s v="Project"/>
    <s v="PJ27595981I"/>
    <x v="3"/>
  </r>
  <r>
    <s v="50001400"/>
    <s v="Assembling"/>
    <n v="-789.25"/>
    <s v="USD"/>
    <n v="38.5"/>
    <s v="HR"/>
    <s v="1394922"/>
    <s v="Process Tank"/>
    <s v="127595967"/>
    <s v="Project"/>
    <s v="PJ27595967I"/>
    <x v="3"/>
  </r>
  <r>
    <s v="50001400"/>
    <s v="Assembling"/>
    <n v="-133.25"/>
    <s v="USD"/>
    <n v="6.5"/>
    <s v="HR"/>
    <s v="1394922"/>
    <s v="Process Tank"/>
    <s v="127595967"/>
    <s v="Project"/>
    <s v="PJ27595967I"/>
    <x v="3"/>
  </r>
  <r>
    <s v="50001400"/>
    <s v="Assembling"/>
    <n v="-502.25"/>
    <s v="USD"/>
    <n v="24.5"/>
    <s v="HR"/>
    <s v="1394894"/>
    <s v="Process Tank"/>
    <s v="127595904"/>
    <s v="Project"/>
    <s v="PJ27595904I"/>
    <x v="3"/>
  </r>
  <r>
    <s v="50001400"/>
    <s v="Assembling"/>
    <n v="-123"/>
    <s v="USD"/>
    <n v="6"/>
    <s v="HR"/>
    <s v="1394894"/>
    <s v="Process Tank"/>
    <s v="127595904"/>
    <s v="Project"/>
    <s v="PJ27595904I"/>
    <x v="3"/>
  </r>
  <r>
    <s v="50001400"/>
    <s v="Assembling"/>
    <n v="-758.5"/>
    <s v="USD"/>
    <n v="37"/>
    <s v="HR"/>
    <s v="1394921"/>
    <s v="Process Tank"/>
    <s v="127595938"/>
    <s v="Project"/>
    <s v="PJ27595938I"/>
    <x v="3"/>
  </r>
  <r>
    <s v="50001400"/>
    <s v="Assembling"/>
    <n v="-307.5"/>
    <s v="USD"/>
    <n v="15"/>
    <s v="HR"/>
    <s v="1394921"/>
    <s v="Process Tank"/>
    <s v="127595938"/>
    <s v="Project"/>
    <s v="PJ27595938I"/>
    <x v="3"/>
  </r>
  <r>
    <s v="50001400"/>
    <s v="Assembling"/>
    <n v="-789.25"/>
    <s v="USD"/>
    <n v="38.5"/>
    <s v="HR"/>
    <s v="1394922"/>
    <s v="Process Tank"/>
    <s v="127595967"/>
    <s v="Project"/>
    <s v="PJ27595967I"/>
    <x v="3"/>
  </r>
  <r>
    <s v="50001400"/>
    <s v="Assembling"/>
    <n v="-379.25"/>
    <s v="USD"/>
    <n v="18.5"/>
    <s v="HR"/>
    <s v="1394923"/>
    <s v="Process Tank"/>
    <s v="127613020"/>
    <s v="Project"/>
    <s v="PJ27613020I"/>
    <x v="3"/>
  </r>
  <r>
    <s v="50001400"/>
    <s v="Assembling"/>
    <n v="-871.25"/>
    <s v="USD"/>
    <n v="42.5"/>
    <s v="HR"/>
    <s v="1394940"/>
    <s v="Process Tank"/>
    <s v="127595981"/>
    <s v="Project"/>
    <s v="PJ27595981I"/>
    <x v="3"/>
  </r>
  <r>
    <s v="50001400"/>
    <s v="Assembling"/>
    <n v="-194.75"/>
    <s v="USD"/>
    <n v="9.5"/>
    <s v="HR"/>
    <s v="1394940"/>
    <s v="Process Tank"/>
    <s v="127595981"/>
    <s v="Project"/>
    <s v="PJ27595981I"/>
    <x v="3"/>
  </r>
  <r>
    <s v="50001400"/>
    <s v="Assembling"/>
    <n v="-143.5"/>
    <s v="USD"/>
    <n v="7"/>
    <s v="HR"/>
    <s v="1394941"/>
    <s v="Process Tank"/>
    <s v="127595993"/>
    <s v="Project"/>
    <s v="PJ27595993I"/>
    <x v="3"/>
  </r>
  <r>
    <s v="50001400"/>
    <s v="Assembling"/>
    <n v="-133.25"/>
    <s v="USD"/>
    <n v="6.5"/>
    <s v="HR"/>
    <s v="1394941"/>
    <s v="Process Tank"/>
    <s v="127595993"/>
    <s v="Project"/>
    <s v="PJ27595993I"/>
    <x v="3"/>
  </r>
  <r>
    <s v="50001400"/>
    <s v="Assembling"/>
    <n v="-287"/>
    <s v="USD"/>
    <n v="14"/>
    <s v="HR"/>
    <s v="1394942"/>
    <s v="Process Tank"/>
    <s v="127596009"/>
    <s v="Project"/>
    <s v="PJ27596009I"/>
    <x v="3"/>
  </r>
  <r>
    <s v="50001400"/>
    <s v="Assembling"/>
    <n v="-133.25"/>
    <s v="USD"/>
    <n v="6.5"/>
    <s v="HR"/>
    <s v="1394942"/>
    <s v="Process Tank"/>
    <s v="127596009"/>
    <s v="Project"/>
    <s v="PJ27596009I"/>
    <x v="3"/>
  </r>
  <r>
    <s v="50001400"/>
    <s v="Assembling"/>
    <n v="-410"/>
    <s v="USD"/>
    <n v="20"/>
    <s v="HR"/>
    <s v="1396979"/>
    <s v="Basic Tank Process Tank"/>
    <s v="127595879"/>
    <s v="Project"/>
    <s v="PJ27595879I"/>
    <x v="3"/>
  </r>
  <r>
    <s v="50001400"/>
    <s v="Assembling"/>
    <n v="-276.75"/>
    <s v="USD"/>
    <n v="13.5"/>
    <s v="HR"/>
    <s v="1396979"/>
    <s v="Basic Tank Process Tank"/>
    <s v="127595879"/>
    <s v="Project"/>
    <s v="PJ27595879I"/>
    <x v="3"/>
  </r>
  <r>
    <s v="50001400"/>
    <s v="Assembling"/>
    <n v="-440.75"/>
    <s v="USD"/>
    <n v="21.5"/>
    <s v="HR"/>
    <s v="1397511"/>
    <s v="Basic Vessel Inner Component TA 20T"/>
    <s v=""/>
    <s v="MSTK"/>
    <s v=""/>
    <x v="9"/>
  </r>
  <r>
    <s v="50001400"/>
    <s v="Assembling"/>
    <n v="-112.75"/>
    <s v="USD"/>
    <n v="5.5"/>
    <s v="HR"/>
    <s v="1397511"/>
    <s v="Basic Vessel Inner Component TA 20T"/>
    <s v=""/>
    <s v="MSTK"/>
    <s v=""/>
    <x v="9"/>
  </r>
  <r>
    <s v="50001400"/>
    <s v="Assembling"/>
    <n v="-123"/>
    <s v="USD"/>
    <n v="6"/>
    <s v="HR"/>
    <s v="1397682"/>
    <s v="Basic Tank CIP Tank (DT, DTI)"/>
    <s v="127613056"/>
    <s v="Project"/>
    <s v="PJ27613056I"/>
    <x v="3"/>
  </r>
  <r>
    <s v="50001400"/>
    <s v="Assembling"/>
    <n v="-205"/>
    <s v="USD"/>
    <n v="10"/>
    <s v="HR"/>
    <s v="1398503"/>
    <s v="Bottom Parts CIP Tank (DT, DTI)"/>
    <s v="127775689"/>
    <s v="Project"/>
    <s v="PJ27775689I"/>
    <x v="3"/>
  </r>
  <r>
    <s v="50001400"/>
    <s v="Assembling"/>
    <n v="-174.25"/>
    <s v="USD"/>
    <n v="8.5"/>
    <s v="HR"/>
    <s v="1398504"/>
    <s v="Top Parts CIP Tank (DT, DTI)"/>
    <s v="127775689"/>
    <s v="Project"/>
    <s v="PJ27775689I"/>
    <x v="3"/>
  </r>
  <r>
    <s v="50001400"/>
    <s v="Assembling"/>
    <n v="-51.25"/>
    <s v="USD"/>
    <n v="2.5"/>
    <s v="HR"/>
    <s v="1398504"/>
    <s v="Top Parts CIP Tank (DT, DTI)"/>
    <s v="127775689"/>
    <s v="Project"/>
    <s v="PJ27775689I"/>
    <x v="3"/>
  </r>
  <r>
    <s v="50001400"/>
    <s v="Assembling"/>
    <n v="-492"/>
    <s v="USD"/>
    <n v="24"/>
    <s v="HR"/>
    <s v="1398506"/>
    <s v="Bottom Parts CIP Tank (DT, DTI)"/>
    <s v="127775732"/>
    <s v="Project"/>
    <s v="PJ27775732I"/>
    <x v="3"/>
  </r>
  <r>
    <s v="50001400"/>
    <s v="Assembling"/>
    <n v="-153.75"/>
    <s v="USD"/>
    <n v="7.5"/>
    <s v="HR"/>
    <s v="1398507"/>
    <s v="Top Parts CIP Tank (DT, DTI)"/>
    <s v="127775732"/>
    <s v="Project"/>
    <s v="PJ27775732I"/>
    <x v="3"/>
  </r>
  <r>
    <s v="50001400"/>
    <s v="Assembling"/>
    <n v="-133.25"/>
    <s v="USD"/>
    <n v="6.5"/>
    <s v="HR"/>
    <s v="1398507"/>
    <s v="Top Parts CIP Tank (DT, DTI)"/>
    <s v="127775732"/>
    <s v="Project"/>
    <s v="PJ27775732I"/>
    <x v="3"/>
  </r>
  <r>
    <s v="50001400"/>
    <s v="Assembling"/>
    <n v="-225.5"/>
    <s v="USD"/>
    <n v="11"/>
    <s v="HR"/>
    <s v="1398541"/>
    <s v="Basic Vessel Unit TA3.5T EN 1.4404 ALT"/>
    <s v=""/>
    <s v="MSTK"/>
    <s v=""/>
    <x v="0"/>
  </r>
  <r>
    <s v="50001400"/>
    <s v="Assembling"/>
    <n v="-379.25"/>
    <s v="USD"/>
    <n v="18.5"/>
    <s v="HR"/>
    <s v="1394959"/>
    <s v="Process Tank"/>
    <s v="127596017"/>
    <s v="Project"/>
    <s v="PJ27596017I"/>
    <x v="3"/>
  </r>
  <r>
    <s v="50001400"/>
    <s v="Assembling"/>
    <n v="-61.5"/>
    <s v="USD"/>
    <n v="3"/>
    <s v="HR"/>
    <s v="1393576"/>
    <s v="Outer Bottom OD2300x236xxT2x15deg"/>
    <s v=""/>
    <s v="MSTK"/>
    <s v=""/>
    <x v="1"/>
  </r>
  <r>
    <s v="50001400"/>
    <s v="Assembling"/>
    <n v="-246"/>
    <s v="USD"/>
    <n v="12"/>
    <s v="HR"/>
    <s v="1394983"/>
    <s v="Upper Blade D580"/>
    <s v=""/>
    <s v="MSTK"/>
    <s v=""/>
    <x v="5"/>
  </r>
  <r>
    <s v="50001400"/>
    <s v="Assembling"/>
    <n v="-246"/>
    <s v="USD"/>
    <n v="12"/>
    <s v="HR"/>
    <s v="1394983"/>
    <s v="Upper Blade D580"/>
    <s v=""/>
    <s v="MSTK"/>
    <s v=""/>
    <x v="5"/>
  </r>
  <r>
    <s v="50001400"/>
    <s v="Assembling"/>
    <n v="-246"/>
    <s v="USD"/>
    <n v="12"/>
    <s v="HR"/>
    <s v="1394984"/>
    <s v="Lower Blade D578"/>
    <s v=""/>
    <s v="MSTK"/>
    <s v=""/>
    <x v="5"/>
  </r>
  <r>
    <s v="50001400"/>
    <s v="Assembling"/>
    <n v="-246"/>
    <s v="USD"/>
    <n v="12"/>
    <s v="HR"/>
    <s v="1394984"/>
    <s v="Lower Blade D578"/>
    <s v=""/>
    <s v="MSTK"/>
    <s v=""/>
    <x v="5"/>
  </r>
  <r>
    <s v="50001400"/>
    <s v="Assembling"/>
    <n v="-41"/>
    <s v="USD"/>
    <n v="2"/>
    <s v="HR"/>
    <s v="1393712"/>
    <s v="Top Parts CIP Tank (DT, DTI)"/>
    <s v="127613033"/>
    <s v="Project"/>
    <s v="PJ27613033I"/>
    <x v="3"/>
  </r>
  <r>
    <s v="50001400"/>
    <s v="Assembling"/>
    <n v="-82"/>
    <s v="USD"/>
    <n v="4"/>
    <s v="HR"/>
    <s v="1393575"/>
    <s v="Shell Outer OD2300x2993xT1.5"/>
    <s v=""/>
    <s v="MSTK"/>
    <s v="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3:O18" firstHeaderRow="1" firstDataRow="1" firstDataCol="1"/>
  <pivotFields count="12"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15">
        <item x="7"/>
        <item x="0"/>
        <item x="13"/>
        <item x="5"/>
        <item x="9"/>
        <item x="10"/>
        <item x="2"/>
        <item x="3"/>
        <item x="12"/>
        <item x="4"/>
        <item x="8"/>
        <item x="11"/>
        <item x="1"/>
        <item x="6"/>
        <item t="default"/>
      </items>
    </pivotField>
  </pivotFields>
  <rowFields count="1">
    <field x="1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Total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2A94B3-0EF0-43E3-8EE4-4A6141AB267E}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V2:X11" firstHeaderRow="0" firstDataRow="1" firstDataCol="1"/>
  <pivotFields count="22">
    <pivotField subtotalTop="0" showAll="0"/>
    <pivotField axis="axisRow" subtotalTop="0" showAll="0">
      <items count="9">
        <item x="3"/>
        <item x="5"/>
        <item x="4"/>
        <item x="6"/>
        <item x="7"/>
        <item x="2"/>
        <item x="1"/>
        <item x="0"/>
        <item t="default"/>
      </items>
    </pivotField>
    <pivotField showAll="0"/>
    <pivotField dataField="1" subtotalTop="0" showAll="0"/>
    <pivotField dataField="1" showAll="0"/>
    <pivotField subtotalTop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 Monthly" fld="3" baseField="1" baseItem="0"/>
    <dataField name="Sum of Actual" fld="4" baseField="0" baseItem="0"/>
  </dataFields>
  <formats count="3"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2FA811-6E4A-4FC6-A5A3-24758606433A}" name="Table3" displayName="Table3" ref="A1:Q47" totalsRowShown="0">
  <autoFilter ref="A1:Q47" xr:uid="{BBAC2974-A8A8-4D33-98B1-1F5EFABF1DCC}">
    <filterColumn colId="7">
      <filters>
        <filter val="Repair Hoist Crane Gedung AB Hoist 1 &amp; H"/>
        <filter val="Repair Hoist Crane Gedung AB hoist GH Ho"/>
        <filter val="Repair Hoist Crane Gedung EF Hoist 1 &amp; H"/>
        <filter val="Repair Hoist Crane Gedung GH Hoist crane"/>
        <filter val="Repair NT-250ID Mfd.-FN3-02159"/>
      </filters>
    </filterColumn>
  </autoFilter>
  <tableColumns count="17">
    <tableColumn id="1" xr3:uid="{3F2F2CC7-5833-4FDF-B4AE-A74908FBD6AF}" name="Cost Element"/>
    <tableColumn id="2" xr3:uid="{45DC633A-86F4-45F2-A5E6-487A21B8FFAC}" name="Cost Center"/>
    <tableColumn id="3" xr3:uid="{1DC1F548-4C24-4FFE-BD40-366CABDDED61}" name="Cost element name"/>
    <tableColumn id="4" xr3:uid="{6E07D96C-1AC7-4A3E-90AB-9540E66770C9}" name="Val.in rep.cur."/>
    <tableColumn id="5" xr3:uid="{F018409C-9849-4890-97C9-1088CACBCB25}" name="Offsetting account type"/>
    <tableColumn id="6" xr3:uid="{6E089286-6DED-4275-9DE0-F8E8833F5B2E}" name="Offsetting acct no."/>
    <tableColumn id="7" xr3:uid="{3679235D-3FBC-45D2-A3D6-93B9E82246F7}" name="Purchasing Document"/>
    <tableColumn id="8" xr3:uid="{C384D011-327A-4E4F-8C35-FA0F0C0D863D}" name="Name"/>
    <tableColumn id="9" xr3:uid="{252E4117-D9AD-470B-A5AA-0B4636C332FE}" name="Name of offsetting account"/>
    <tableColumn id="10" xr3:uid="{8FF46FBB-0C3B-47D1-BB5F-C2F4ADEEB0F2}" name="Value in Obj. Crcy"/>
    <tableColumn id="11" xr3:uid="{EDD4AFF7-A90F-4E4C-8063-9F9E7E7AD62B}" name="Document Number"/>
    <tableColumn id="12" xr3:uid="{9214B483-7A00-495F-8E29-D148A2A6E0A6}" name="Reference Transact."/>
    <tableColumn id="13" xr3:uid="{50641188-07DE-4118-8B73-DD4FDEF17015}" name="Document Header Text"/>
    <tableColumn id="14" xr3:uid="{63CAD1C5-994E-48EB-8CD1-28AB94129782}" name="Document Date" dataDxfId="1"/>
    <tableColumn id="15" xr3:uid="{A4172CF7-3B06-4DDB-AFB9-95C37AA1888B}" name="Posting Date" dataDxfId="0"/>
    <tableColumn id="16" xr3:uid="{413BA7C5-BDDC-43E1-B4A9-D6A180864880}" name="Material"/>
    <tableColumn id="17" xr3:uid="{B5432867-952C-472E-8B6D-ED4E213B4DAC}" name="Material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8.bin"/><Relationship Id="rId1" Type="http://schemas.openxmlformats.org/officeDocument/2006/relationships/pivotTable" Target="../pivotTables/pivotTable2.xml"/><Relationship Id="rId4" Type="http://schemas.openxmlformats.org/officeDocument/2006/relationships/comments" Target="../comments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09AD-48A2-47D4-A5B3-991006C5A5C1}">
  <dimension ref="A1:AO97"/>
  <sheetViews>
    <sheetView topLeftCell="O19" zoomScale="67" zoomScaleNormal="67" workbookViewId="0">
      <selection activeCell="AO44" sqref="AO44"/>
    </sheetView>
  </sheetViews>
  <sheetFormatPr defaultColWidth="9.109375" defaultRowHeight="14.4"/>
  <cols>
    <col min="1" max="2" width="19.5546875" customWidth="1"/>
    <col min="3" max="3" width="25.5546875" customWidth="1"/>
    <col min="4" max="4" width="26" bestFit="1" customWidth="1"/>
    <col min="5" max="5" width="18.33203125" customWidth="1"/>
    <col min="6" max="6" width="13.109375" customWidth="1"/>
    <col min="7" max="7" width="12" bestFit="1" customWidth="1"/>
    <col min="8" max="12" width="11" bestFit="1" customWidth="1"/>
    <col min="13" max="13" width="10" bestFit="1" customWidth="1"/>
    <col min="15" max="15" width="10" bestFit="1" customWidth="1"/>
  </cols>
  <sheetData>
    <row r="1" spans="1:41" ht="27" customHeight="1" thickBot="1">
      <c r="Q1" t="s">
        <v>2236</v>
      </c>
      <c r="T1" s="292" t="s">
        <v>30</v>
      </c>
      <c r="U1" s="292"/>
      <c r="V1" s="292"/>
      <c r="W1" s="292"/>
      <c r="X1" s="292"/>
      <c r="Y1" s="292"/>
      <c r="Z1" s="292"/>
      <c r="AA1" s="292"/>
      <c r="AB1" s="292"/>
      <c r="AC1" s="292"/>
      <c r="AF1" s="292" t="s">
        <v>2285</v>
      </c>
      <c r="AG1" s="292"/>
      <c r="AH1" s="292"/>
      <c r="AI1" s="292"/>
      <c r="AJ1" s="292"/>
      <c r="AK1" s="292"/>
      <c r="AL1" s="292"/>
      <c r="AM1" s="292"/>
      <c r="AN1" s="292"/>
      <c r="AO1" s="292"/>
    </row>
    <row r="2" spans="1:41" ht="25.5" customHeight="1">
      <c r="A2" s="310" t="s">
        <v>2237</v>
      </c>
      <c r="B2" s="294"/>
      <c r="C2" s="294"/>
      <c r="D2" s="311"/>
      <c r="E2" s="146"/>
      <c r="F2" s="147">
        <v>43555</v>
      </c>
      <c r="G2" s="147">
        <v>43585</v>
      </c>
      <c r="H2" s="147">
        <v>43616</v>
      </c>
      <c r="I2" s="147">
        <v>43646</v>
      </c>
      <c r="J2" s="148">
        <v>43677</v>
      </c>
      <c r="K2" s="148">
        <v>43708</v>
      </c>
      <c r="L2" s="148">
        <v>43738</v>
      </c>
      <c r="M2" s="148">
        <v>43769</v>
      </c>
      <c r="N2" s="148">
        <v>43799</v>
      </c>
      <c r="O2" s="149">
        <v>43830</v>
      </c>
      <c r="T2" t="s">
        <v>64</v>
      </c>
      <c r="U2" t="s">
        <v>66</v>
      </c>
      <c r="V2" t="s">
        <v>549</v>
      </c>
      <c r="W2" t="s">
        <v>1639</v>
      </c>
      <c r="X2" t="s">
        <v>2017</v>
      </c>
      <c r="Y2" t="s">
        <v>2045</v>
      </c>
      <c r="Z2" t="s">
        <v>2280</v>
      </c>
      <c r="AA2" t="s">
        <v>2281</v>
      </c>
      <c r="AB2" t="s">
        <v>2282</v>
      </c>
      <c r="AC2" t="s">
        <v>2283</v>
      </c>
      <c r="AF2" t="s">
        <v>64</v>
      </c>
      <c r="AG2" t="s">
        <v>66</v>
      </c>
      <c r="AH2" t="s">
        <v>549</v>
      </c>
      <c r="AI2" t="s">
        <v>1639</v>
      </c>
      <c r="AJ2" t="s">
        <v>2017</v>
      </c>
      <c r="AK2" t="s">
        <v>2045</v>
      </c>
      <c r="AL2" t="s">
        <v>2280</v>
      </c>
      <c r="AM2" t="s">
        <v>2281</v>
      </c>
      <c r="AN2" t="s">
        <v>2282</v>
      </c>
      <c r="AO2" t="s">
        <v>2283</v>
      </c>
    </row>
    <row r="3" spans="1:41">
      <c r="A3" s="298" t="s">
        <v>2238</v>
      </c>
      <c r="B3" s="298" t="s">
        <v>2239</v>
      </c>
      <c r="C3" s="312" t="s">
        <v>2240</v>
      </c>
      <c r="D3" s="102" t="s">
        <v>2241</v>
      </c>
      <c r="E3" s="150">
        <v>37</v>
      </c>
      <c r="F3" s="127">
        <v>5</v>
      </c>
      <c r="G3" s="127">
        <v>9</v>
      </c>
      <c r="H3" s="127">
        <v>3</v>
      </c>
      <c r="I3" s="127">
        <v>9</v>
      </c>
      <c r="J3" s="151">
        <v>9</v>
      </c>
      <c r="K3" s="151"/>
      <c r="L3" s="151">
        <v>2</v>
      </c>
      <c r="M3" s="151"/>
      <c r="N3" s="151"/>
      <c r="O3" s="152"/>
      <c r="Q3">
        <f>SUM(F3:O3)-E3</f>
        <v>0</v>
      </c>
      <c r="S3">
        <f>E3</f>
        <v>37</v>
      </c>
      <c r="T3">
        <f>F3</f>
        <v>5</v>
      </c>
      <c r="U3">
        <f t="shared" ref="U3:AC4" si="0">G3</f>
        <v>9</v>
      </c>
      <c r="V3">
        <f t="shared" si="0"/>
        <v>3</v>
      </c>
      <c r="W3">
        <f t="shared" si="0"/>
        <v>9</v>
      </c>
      <c r="X3">
        <f t="shared" si="0"/>
        <v>9</v>
      </c>
      <c r="Y3">
        <f t="shared" si="0"/>
        <v>0</v>
      </c>
      <c r="Z3">
        <f t="shared" si="0"/>
        <v>2</v>
      </c>
      <c r="AA3">
        <f t="shared" si="0"/>
        <v>0</v>
      </c>
      <c r="AB3">
        <f t="shared" si="0"/>
        <v>0</v>
      </c>
      <c r="AC3">
        <f t="shared" si="0"/>
        <v>0</v>
      </c>
    </row>
    <row r="4" spans="1:41">
      <c r="A4" s="298"/>
      <c r="B4" s="298"/>
      <c r="C4" s="312"/>
      <c r="D4" s="102" t="s">
        <v>2242</v>
      </c>
      <c r="E4" s="153">
        <v>34</v>
      </c>
      <c r="F4" s="102">
        <v>2</v>
      </c>
      <c r="G4" s="102">
        <v>1</v>
      </c>
      <c r="H4" s="102">
        <v>10</v>
      </c>
      <c r="I4" s="102">
        <v>21</v>
      </c>
      <c r="J4" s="118"/>
      <c r="K4" s="118"/>
      <c r="L4" s="118"/>
      <c r="M4" s="118"/>
      <c r="N4" s="118"/>
      <c r="O4" s="154"/>
      <c r="Q4">
        <f t="shared" ref="Q4:Q16" si="1">SUM(F4:O4)-E4</f>
        <v>0</v>
      </c>
      <c r="S4">
        <f>E4</f>
        <v>34</v>
      </c>
      <c r="T4">
        <f>F4</f>
        <v>2</v>
      </c>
      <c r="U4">
        <f t="shared" si="0"/>
        <v>1</v>
      </c>
      <c r="V4">
        <f t="shared" si="0"/>
        <v>10</v>
      </c>
      <c r="W4">
        <f t="shared" si="0"/>
        <v>21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</row>
    <row r="5" spans="1:41">
      <c r="A5" s="298"/>
      <c r="B5" s="298"/>
      <c r="C5" s="312"/>
      <c r="D5" s="102" t="s">
        <v>2243</v>
      </c>
      <c r="E5" s="153">
        <v>21</v>
      </c>
      <c r="F5" s="102">
        <v>5</v>
      </c>
      <c r="G5" s="102">
        <v>10</v>
      </c>
      <c r="H5" s="102">
        <v>2</v>
      </c>
      <c r="I5" s="102">
        <v>0</v>
      </c>
      <c r="J5" s="118">
        <v>4</v>
      </c>
      <c r="K5" s="118"/>
      <c r="L5" s="118"/>
      <c r="M5" s="118"/>
      <c r="N5" s="118"/>
      <c r="O5" s="154"/>
      <c r="Q5">
        <f t="shared" si="1"/>
        <v>0</v>
      </c>
      <c r="AE5">
        <f>E5</f>
        <v>21</v>
      </c>
      <c r="AF5">
        <f t="shared" ref="AF5:AO5" si="2">F5</f>
        <v>5</v>
      </c>
      <c r="AG5">
        <f t="shared" si="2"/>
        <v>10</v>
      </c>
      <c r="AH5">
        <f t="shared" si="2"/>
        <v>2</v>
      </c>
      <c r="AI5">
        <f t="shared" si="2"/>
        <v>0</v>
      </c>
      <c r="AJ5">
        <f t="shared" si="2"/>
        <v>4</v>
      </c>
      <c r="AK5">
        <f t="shared" si="2"/>
        <v>0</v>
      </c>
      <c r="AL5">
        <f t="shared" si="2"/>
        <v>0</v>
      </c>
      <c r="AM5">
        <f t="shared" si="2"/>
        <v>0</v>
      </c>
      <c r="AN5">
        <f t="shared" si="2"/>
        <v>0</v>
      </c>
      <c r="AO5">
        <f t="shared" si="2"/>
        <v>0</v>
      </c>
    </row>
    <row r="6" spans="1:41">
      <c r="A6" s="298"/>
      <c r="B6" s="298"/>
      <c r="C6" s="155" t="s">
        <v>2244</v>
      </c>
      <c r="D6" s="312" t="s">
        <v>2245</v>
      </c>
      <c r="E6" s="150">
        <v>18</v>
      </c>
      <c r="F6" s="127">
        <v>3</v>
      </c>
      <c r="G6" s="127">
        <v>3</v>
      </c>
      <c r="H6" s="127">
        <v>8</v>
      </c>
      <c r="I6" s="127">
        <v>1</v>
      </c>
      <c r="J6" s="151"/>
      <c r="K6" s="151"/>
      <c r="L6" s="151">
        <v>2</v>
      </c>
      <c r="M6" s="151"/>
      <c r="N6" s="151"/>
      <c r="O6" s="152">
        <v>1</v>
      </c>
      <c r="Q6">
        <f t="shared" si="1"/>
        <v>0</v>
      </c>
      <c r="S6">
        <f t="shared" ref="S6:T8" si="3">E6</f>
        <v>18</v>
      </c>
      <c r="T6">
        <f t="shared" si="3"/>
        <v>3</v>
      </c>
      <c r="U6">
        <f t="shared" ref="U6:AC8" si="4">G6</f>
        <v>3</v>
      </c>
      <c r="V6">
        <f t="shared" si="4"/>
        <v>8</v>
      </c>
      <c r="W6">
        <f t="shared" si="4"/>
        <v>1</v>
      </c>
      <c r="X6">
        <f t="shared" si="4"/>
        <v>0</v>
      </c>
      <c r="Y6">
        <f t="shared" si="4"/>
        <v>0</v>
      </c>
      <c r="Z6">
        <f t="shared" si="4"/>
        <v>2</v>
      </c>
      <c r="AA6">
        <f t="shared" si="4"/>
        <v>0</v>
      </c>
      <c r="AB6">
        <f t="shared" si="4"/>
        <v>0</v>
      </c>
      <c r="AC6">
        <f t="shared" si="4"/>
        <v>1</v>
      </c>
    </row>
    <row r="7" spans="1:41">
      <c r="A7" s="298"/>
      <c r="B7" s="298"/>
      <c r="C7" s="155" t="s">
        <v>2246</v>
      </c>
      <c r="D7" s="312"/>
      <c r="E7" s="150">
        <v>2</v>
      </c>
      <c r="F7" s="127">
        <v>2</v>
      </c>
      <c r="G7" s="127"/>
      <c r="H7" s="127"/>
      <c r="I7" s="127"/>
      <c r="J7" s="151"/>
      <c r="K7" s="151"/>
      <c r="L7" s="151"/>
      <c r="M7" s="151"/>
      <c r="N7" s="151"/>
      <c r="O7" s="152"/>
      <c r="Q7">
        <f t="shared" si="1"/>
        <v>0</v>
      </c>
      <c r="S7">
        <f t="shared" si="3"/>
        <v>2</v>
      </c>
      <c r="T7">
        <f t="shared" si="3"/>
        <v>2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</row>
    <row r="8" spans="1:41">
      <c r="A8" s="298"/>
      <c r="B8" s="298"/>
      <c r="C8" s="155" t="s">
        <v>2247</v>
      </c>
      <c r="D8" s="312"/>
      <c r="E8" s="150">
        <v>3</v>
      </c>
      <c r="F8" s="127">
        <v>3</v>
      </c>
      <c r="G8" s="127"/>
      <c r="H8" s="127"/>
      <c r="I8" s="127"/>
      <c r="J8" s="151"/>
      <c r="K8" s="151"/>
      <c r="L8" s="151"/>
      <c r="M8" s="151"/>
      <c r="N8" s="151"/>
      <c r="O8" s="152"/>
      <c r="Q8">
        <f t="shared" si="1"/>
        <v>0</v>
      </c>
      <c r="S8">
        <f t="shared" si="3"/>
        <v>3</v>
      </c>
      <c r="T8">
        <f t="shared" si="3"/>
        <v>3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</row>
    <row r="9" spans="1:41">
      <c r="A9" s="298"/>
      <c r="B9" s="298"/>
      <c r="C9" s="155" t="s">
        <v>2248</v>
      </c>
      <c r="D9" s="102" t="s">
        <v>2249</v>
      </c>
      <c r="E9" s="150">
        <v>7</v>
      </c>
      <c r="F9" s="127">
        <v>3</v>
      </c>
      <c r="G9" s="127">
        <v>2</v>
      </c>
      <c r="H9" s="127">
        <v>1</v>
      </c>
      <c r="I9" s="127"/>
      <c r="J9" s="151"/>
      <c r="K9" s="151"/>
      <c r="L9" s="151">
        <v>1</v>
      </c>
      <c r="M9" s="151"/>
      <c r="N9" s="151"/>
      <c r="O9" s="152"/>
      <c r="Q9">
        <f t="shared" si="1"/>
        <v>0</v>
      </c>
      <c r="AE9">
        <f>E9</f>
        <v>7</v>
      </c>
      <c r="AF9">
        <f t="shared" ref="AF9:AO9" si="5">F9</f>
        <v>3</v>
      </c>
      <c r="AG9">
        <f t="shared" si="5"/>
        <v>2</v>
      </c>
      <c r="AH9">
        <f t="shared" si="5"/>
        <v>1</v>
      </c>
      <c r="AI9">
        <f t="shared" si="5"/>
        <v>0</v>
      </c>
      <c r="AJ9">
        <f t="shared" si="5"/>
        <v>0</v>
      </c>
      <c r="AK9">
        <f t="shared" si="5"/>
        <v>0</v>
      </c>
      <c r="AL9">
        <f t="shared" si="5"/>
        <v>1</v>
      </c>
      <c r="AM9">
        <f t="shared" si="5"/>
        <v>0</v>
      </c>
      <c r="AN9">
        <f t="shared" si="5"/>
        <v>0</v>
      </c>
      <c r="AO9">
        <f t="shared" si="5"/>
        <v>0</v>
      </c>
    </row>
    <row r="10" spans="1:41">
      <c r="A10" s="298"/>
      <c r="B10" s="313" t="s">
        <v>1640</v>
      </c>
      <c r="C10" s="313"/>
      <c r="D10" s="313"/>
      <c r="E10" s="156">
        <f>SUM(E3:E9)</f>
        <v>122</v>
      </c>
      <c r="F10" s="156">
        <f t="shared" ref="F10:O10" si="6">SUM(F3:F9)</f>
        <v>23</v>
      </c>
      <c r="G10" s="156">
        <f t="shared" si="6"/>
        <v>25</v>
      </c>
      <c r="H10" s="156">
        <f t="shared" si="6"/>
        <v>24</v>
      </c>
      <c r="I10" s="156">
        <f t="shared" si="6"/>
        <v>31</v>
      </c>
      <c r="J10" s="156">
        <f t="shared" si="6"/>
        <v>13</v>
      </c>
      <c r="K10" s="156">
        <f t="shared" si="6"/>
        <v>0</v>
      </c>
      <c r="L10" s="156">
        <f t="shared" si="6"/>
        <v>5</v>
      </c>
      <c r="M10" s="156">
        <f t="shared" si="6"/>
        <v>0</v>
      </c>
      <c r="N10" s="156">
        <f t="shared" si="6"/>
        <v>0</v>
      </c>
      <c r="O10" s="156">
        <f t="shared" si="6"/>
        <v>1</v>
      </c>
    </row>
    <row r="11" spans="1:41">
      <c r="A11" s="298"/>
      <c r="B11" s="313"/>
      <c r="C11" s="313"/>
      <c r="D11" s="313"/>
      <c r="E11" s="150"/>
      <c r="F11" s="127"/>
      <c r="G11" s="127"/>
      <c r="H11" s="127"/>
      <c r="I11" s="127"/>
      <c r="J11" s="151"/>
      <c r="K11" s="151"/>
      <c r="L11" s="151"/>
      <c r="M11" s="151"/>
      <c r="N11" s="151"/>
      <c r="O11" s="152"/>
    </row>
    <row r="12" spans="1:41">
      <c r="A12" s="298"/>
      <c r="B12" s="298" t="s">
        <v>33</v>
      </c>
      <c r="C12" s="155" t="s">
        <v>2250</v>
      </c>
      <c r="D12" s="312" t="s">
        <v>30</v>
      </c>
      <c r="E12" s="150">
        <v>9</v>
      </c>
      <c r="F12" s="127">
        <v>2</v>
      </c>
      <c r="G12" s="127"/>
      <c r="H12" s="127">
        <v>2</v>
      </c>
      <c r="I12" s="127">
        <v>2</v>
      </c>
      <c r="J12" s="151"/>
      <c r="K12" s="151"/>
      <c r="L12" s="151">
        <v>2</v>
      </c>
      <c r="M12" s="151"/>
      <c r="N12" s="151"/>
      <c r="O12" s="152">
        <v>1</v>
      </c>
      <c r="Q12">
        <f t="shared" si="1"/>
        <v>0</v>
      </c>
      <c r="S12">
        <f t="shared" ref="S12:T16" si="7">E12</f>
        <v>9</v>
      </c>
      <c r="T12">
        <f t="shared" si="7"/>
        <v>2</v>
      </c>
      <c r="U12">
        <f t="shared" ref="U12:AC16" si="8">G12</f>
        <v>0</v>
      </c>
      <c r="V12">
        <f t="shared" si="8"/>
        <v>2</v>
      </c>
      <c r="W12">
        <f t="shared" si="8"/>
        <v>2</v>
      </c>
      <c r="X12">
        <f t="shared" si="8"/>
        <v>0</v>
      </c>
      <c r="Y12">
        <f t="shared" si="8"/>
        <v>0</v>
      </c>
      <c r="Z12">
        <f t="shared" si="8"/>
        <v>2</v>
      </c>
      <c r="AA12">
        <f t="shared" si="8"/>
        <v>0</v>
      </c>
      <c r="AB12">
        <f t="shared" si="8"/>
        <v>0</v>
      </c>
      <c r="AC12">
        <f t="shared" si="8"/>
        <v>1</v>
      </c>
    </row>
    <row r="13" spans="1:41">
      <c r="A13" s="298"/>
      <c r="B13" s="298"/>
      <c r="C13" s="155" t="s">
        <v>2251</v>
      </c>
      <c r="D13" s="312"/>
      <c r="E13" s="150">
        <v>9</v>
      </c>
      <c r="F13" s="127">
        <v>2</v>
      </c>
      <c r="G13" s="127">
        <v>0</v>
      </c>
      <c r="H13" s="127">
        <v>5</v>
      </c>
      <c r="I13" s="127">
        <v>2</v>
      </c>
      <c r="J13" s="151"/>
      <c r="K13" s="151"/>
      <c r="L13" s="151"/>
      <c r="M13" s="151"/>
      <c r="N13" s="151"/>
      <c r="O13" s="152"/>
      <c r="Q13">
        <f t="shared" si="1"/>
        <v>0</v>
      </c>
      <c r="S13">
        <f t="shared" si="7"/>
        <v>9</v>
      </c>
      <c r="T13">
        <f t="shared" si="7"/>
        <v>2</v>
      </c>
      <c r="U13">
        <f t="shared" si="8"/>
        <v>0</v>
      </c>
      <c r="V13">
        <f t="shared" si="8"/>
        <v>5</v>
      </c>
      <c r="W13">
        <f t="shared" si="8"/>
        <v>2</v>
      </c>
      <c r="X13">
        <f t="shared" si="8"/>
        <v>0</v>
      </c>
      <c r="Y13">
        <f t="shared" si="8"/>
        <v>0</v>
      </c>
      <c r="Z13">
        <f t="shared" si="8"/>
        <v>0</v>
      </c>
      <c r="AA13">
        <f t="shared" si="8"/>
        <v>0</v>
      </c>
      <c r="AB13">
        <f t="shared" si="8"/>
        <v>0</v>
      </c>
      <c r="AC13">
        <f t="shared" si="8"/>
        <v>0</v>
      </c>
    </row>
    <row r="14" spans="1:41">
      <c r="A14" s="298"/>
      <c r="B14" s="298"/>
      <c r="C14" s="155" t="s">
        <v>2252</v>
      </c>
      <c r="D14" s="312"/>
      <c r="E14" s="150">
        <v>11</v>
      </c>
      <c r="F14" s="102">
        <v>4</v>
      </c>
      <c r="G14" s="102"/>
      <c r="H14" s="102">
        <v>4</v>
      </c>
      <c r="I14" s="102"/>
      <c r="J14" s="102"/>
      <c r="K14" s="102"/>
      <c r="L14" s="102">
        <v>3</v>
      </c>
      <c r="M14" s="102"/>
      <c r="N14" s="102"/>
      <c r="O14" s="152"/>
      <c r="Q14">
        <f t="shared" si="1"/>
        <v>0</v>
      </c>
      <c r="S14">
        <f t="shared" si="7"/>
        <v>11</v>
      </c>
      <c r="T14">
        <f t="shared" si="7"/>
        <v>4</v>
      </c>
      <c r="U14">
        <f t="shared" si="8"/>
        <v>0</v>
      </c>
      <c r="V14">
        <f t="shared" si="8"/>
        <v>4</v>
      </c>
      <c r="W14">
        <f t="shared" si="8"/>
        <v>0</v>
      </c>
      <c r="X14">
        <f t="shared" si="8"/>
        <v>0</v>
      </c>
      <c r="Y14">
        <f t="shared" si="8"/>
        <v>0</v>
      </c>
      <c r="Z14">
        <f t="shared" si="8"/>
        <v>3</v>
      </c>
      <c r="AA14">
        <f t="shared" si="8"/>
        <v>0</v>
      </c>
      <c r="AB14">
        <f t="shared" si="8"/>
        <v>0</v>
      </c>
      <c r="AC14">
        <f t="shared" si="8"/>
        <v>0</v>
      </c>
    </row>
    <row r="15" spans="1:41">
      <c r="A15" s="298"/>
      <c r="B15" s="298"/>
      <c r="C15" s="155" t="s">
        <v>0</v>
      </c>
      <c r="D15" s="312"/>
      <c r="E15" s="157">
        <v>1</v>
      </c>
      <c r="F15" s="102"/>
      <c r="G15" s="102"/>
      <c r="H15" s="102">
        <v>1</v>
      </c>
      <c r="I15" s="102"/>
      <c r="J15" s="102"/>
      <c r="K15" s="102"/>
      <c r="L15" s="102"/>
      <c r="M15" s="102"/>
      <c r="N15" s="102"/>
      <c r="O15" s="152"/>
      <c r="Q15">
        <f t="shared" si="1"/>
        <v>0</v>
      </c>
      <c r="S15">
        <f t="shared" si="7"/>
        <v>1</v>
      </c>
      <c r="T15">
        <f t="shared" si="7"/>
        <v>0</v>
      </c>
      <c r="U15">
        <f t="shared" si="8"/>
        <v>0</v>
      </c>
      <c r="V15">
        <f t="shared" si="8"/>
        <v>1</v>
      </c>
      <c r="W15">
        <f t="shared" si="8"/>
        <v>0</v>
      </c>
      <c r="X15">
        <f t="shared" si="8"/>
        <v>0</v>
      </c>
      <c r="Y15">
        <f t="shared" si="8"/>
        <v>0</v>
      </c>
      <c r="Z15">
        <f t="shared" si="8"/>
        <v>0</v>
      </c>
      <c r="AA15">
        <f t="shared" si="8"/>
        <v>0</v>
      </c>
      <c r="AB15">
        <f t="shared" si="8"/>
        <v>0</v>
      </c>
      <c r="AC15">
        <f t="shared" si="8"/>
        <v>0</v>
      </c>
    </row>
    <row r="16" spans="1:41">
      <c r="A16" s="298"/>
      <c r="B16" s="298"/>
      <c r="C16" s="155" t="s">
        <v>2253</v>
      </c>
      <c r="D16" s="312"/>
      <c r="E16" s="158">
        <v>6</v>
      </c>
      <c r="F16" s="159">
        <v>4</v>
      </c>
      <c r="G16" s="159"/>
      <c r="H16" s="127">
        <v>1</v>
      </c>
      <c r="I16" s="127">
        <v>1</v>
      </c>
      <c r="J16" s="151"/>
      <c r="K16" s="151"/>
      <c r="L16" s="151"/>
      <c r="M16" s="160"/>
      <c r="N16" s="160"/>
      <c r="O16" s="161"/>
      <c r="Q16">
        <f t="shared" si="1"/>
        <v>0</v>
      </c>
      <c r="S16">
        <f t="shared" si="7"/>
        <v>6</v>
      </c>
      <c r="T16">
        <f t="shared" si="7"/>
        <v>4</v>
      </c>
      <c r="U16">
        <f t="shared" si="8"/>
        <v>0</v>
      </c>
      <c r="V16">
        <f t="shared" si="8"/>
        <v>1</v>
      </c>
      <c r="W16">
        <f t="shared" si="8"/>
        <v>1</v>
      </c>
      <c r="X16">
        <f t="shared" si="8"/>
        <v>0</v>
      </c>
      <c r="Y16">
        <f t="shared" si="8"/>
        <v>0</v>
      </c>
      <c r="Z16">
        <f t="shared" si="8"/>
        <v>0</v>
      </c>
      <c r="AA16">
        <f t="shared" si="8"/>
        <v>0</v>
      </c>
      <c r="AB16">
        <f t="shared" si="8"/>
        <v>0</v>
      </c>
      <c r="AC16">
        <f t="shared" si="8"/>
        <v>0</v>
      </c>
    </row>
    <row r="17" spans="1:41">
      <c r="A17" s="298"/>
      <c r="B17" s="298"/>
      <c r="C17" s="155" t="s">
        <v>2254</v>
      </c>
      <c r="D17" s="102" t="s">
        <v>2255</v>
      </c>
      <c r="E17" s="162">
        <v>11</v>
      </c>
      <c r="F17" s="159">
        <v>3</v>
      </c>
      <c r="G17" s="159"/>
      <c r="H17" s="127">
        <v>2</v>
      </c>
      <c r="I17" s="127">
        <v>2</v>
      </c>
      <c r="J17" s="151">
        <v>1</v>
      </c>
      <c r="K17" s="151">
        <v>1</v>
      </c>
      <c r="L17" s="151">
        <v>2</v>
      </c>
      <c r="M17" s="160"/>
      <c r="N17" s="160"/>
      <c r="O17" s="161"/>
      <c r="AE17">
        <f>E17</f>
        <v>11</v>
      </c>
      <c r="AF17">
        <f t="shared" ref="AF17:AO17" si="9">F17</f>
        <v>3</v>
      </c>
      <c r="AG17">
        <f t="shared" si="9"/>
        <v>0</v>
      </c>
      <c r="AH17">
        <f t="shared" si="9"/>
        <v>2</v>
      </c>
      <c r="AI17">
        <f t="shared" si="9"/>
        <v>2</v>
      </c>
      <c r="AJ17">
        <f t="shared" si="9"/>
        <v>1</v>
      </c>
      <c r="AK17">
        <f t="shared" si="9"/>
        <v>1</v>
      </c>
      <c r="AL17">
        <f t="shared" si="9"/>
        <v>2</v>
      </c>
      <c r="AM17">
        <f t="shared" si="9"/>
        <v>0</v>
      </c>
      <c r="AN17">
        <f t="shared" si="9"/>
        <v>0</v>
      </c>
      <c r="AO17">
        <f t="shared" si="9"/>
        <v>0</v>
      </c>
    </row>
    <row r="18" spans="1:41" ht="24.75" customHeight="1" thickBot="1">
      <c r="A18" s="298"/>
      <c r="B18" s="314" t="s">
        <v>1640</v>
      </c>
      <c r="C18" s="314"/>
      <c r="D18" s="314"/>
      <c r="E18" s="163">
        <f t="shared" ref="E18:O18" si="10">SUM(E12:E17)</f>
        <v>47</v>
      </c>
      <c r="F18" s="163">
        <f t="shared" si="10"/>
        <v>15</v>
      </c>
      <c r="G18" s="163">
        <f t="shared" si="10"/>
        <v>0</v>
      </c>
      <c r="H18" s="163">
        <f t="shared" si="10"/>
        <v>15</v>
      </c>
      <c r="I18" s="163">
        <f t="shared" si="10"/>
        <v>7</v>
      </c>
      <c r="J18" s="163">
        <f t="shared" si="10"/>
        <v>1</v>
      </c>
      <c r="K18" s="163">
        <f t="shared" si="10"/>
        <v>1</v>
      </c>
      <c r="L18" s="163">
        <f t="shared" si="10"/>
        <v>7</v>
      </c>
      <c r="M18" s="163">
        <f t="shared" si="10"/>
        <v>0</v>
      </c>
      <c r="N18" s="163">
        <f t="shared" si="10"/>
        <v>0</v>
      </c>
      <c r="O18" s="163">
        <f t="shared" si="10"/>
        <v>1</v>
      </c>
    </row>
    <row r="19" spans="1:41" ht="18.600000000000001" thickTop="1">
      <c r="A19" s="298"/>
      <c r="B19" s="293" t="s">
        <v>17</v>
      </c>
      <c r="C19" s="293"/>
      <c r="D19" s="293"/>
      <c r="E19" s="164">
        <f>E18+E10</f>
        <v>169</v>
      </c>
      <c r="F19" s="164">
        <f t="shared" ref="F19:O19" si="11">F18+F10</f>
        <v>38</v>
      </c>
      <c r="G19" s="164">
        <f t="shared" si="11"/>
        <v>25</v>
      </c>
      <c r="H19" s="164">
        <f t="shared" si="11"/>
        <v>39</v>
      </c>
      <c r="I19" s="164">
        <f t="shared" si="11"/>
        <v>38</v>
      </c>
      <c r="J19" s="164">
        <f t="shared" si="11"/>
        <v>14</v>
      </c>
      <c r="K19" s="164">
        <f t="shared" si="11"/>
        <v>1</v>
      </c>
      <c r="L19" s="164">
        <f t="shared" si="11"/>
        <v>12</v>
      </c>
      <c r="M19" s="164">
        <f t="shared" si="11"/>
        <v>0</v>
      </c>
      <c r="N19" s="164">
        <f t="shared" si="11"/>
        <v>0</v>
      </c>
      <c r="O19" s="164">
        <f t="shared" si="11"/>
        <v>2</v>
      </c>
      <c r="S19">
        <f>SUM(S3:S16)</f>
        <v>130</v>
      </c>
      <c r="T19">
        <f t="shared" ref="T19:AC19" si="12">SUM(T3:T16)</f>
        <v>27</v>
      </c>
      <c r="U19">
        <f t="shared" si="12"/>
        <v>13</v>
      </c>
      <c r="V19">
        <f t="shared" si="12"/>
        <v>34</v>
      </c>
      <c r="W19">
        <f t="shared" si="12"/>
        <v>36</v>
      </c>
      <c r="X19">
        <f t="shared" si="12"/>
        <v>9</v>
      </c>
      <c r="Y19">
        <f t="shared" si="12"/>
        <v>0</v>
      </c>
      <c r="Z19">
        <f t="shared" si="12"/>
        <v>9</v>
      </c>
      <c r="AA19">
        <f t="shared" si="12"/>
        <v>0</v>
      </c>
      <c r="AB19">
        <f t="shared" si="12"/>
        <v>0</v>
      </c>
      <c r="AC19">
        <f t="shared" si="12"/>
        <v>2</v>
      </c>
      <c r="AE19">
        <f>SUM(AE3:AE17)</f>
        <v>39</v>
      </c>
      <c r="AF19">
        <f t="shared" ref="AF19:AO19" si="13">SUM(AF3:AF17)</f>
        <v>11</v>
      </c>
      <c r="AG19">
        <f t="shared" si="13"/>
        <v>12</v>
      </c>
      <c r="AH19">
        <f t="shared" si="13"/>
        <v>5</v>
      </c>
      <c r="AI19">
        <f t="shared" si="13"/>
        <v>2</v>
      </c>
      <c r="AJ19">
        <f t="shared" si="13"/>
        <v>5</v>
      </c>
      <c r="AK19">
        <f t="shared" si="13"/>
        <v>1</v>
      </c>
      <c r="AL19">
        <f t="shared" si="13"/>
        <v>3</v>
      </c>
      <c r="AM19">
        <f t="shared" si="13"/>
        <v>0</v>
      </c>
      <c r="AN19">
        <f t="shared" si="13"/>
        <v>0</v>
      </c>
      <c r="AO19">
        <f t="shared" si="13"/>
        <v>0</v>
      </c>
    </row>
    <row r="20" spans="1:41">
      <c r="E20" s="165" t="s">
        <v>2256</v>
      </c>
      <c r="F20">
        <f>E19-F19</f>
        <v>131</v>
      </c>
      <c r="G20">
        <f>F20-G19</f>
        <v>106</v>
      </c>
      <c r="H20">
        <f t="shared" ref="H20:O20" si="14">G20-H19</f>
        <v>67</v>
      </c>
      <c r="I20">
        <f t="shared" si="14"/>
        <v>29</v>
      </c>
      <c r="J20">
        <f>I20-J19</f>
        <v>15</v>
      </c>
      <c r="K20">
        <f t="shared" si="14"/>
        <v>14</v>
      </c>
      <c r="L20">
        <f t="shared" si="14"/>
        <v>2</v>
      </c>
      <c r="M20">
        <f t="shared" si="14"/>
        <v>2</v>
      </c>
      <c r="N20">
        <f t="shared" si="14"/>
        <v>2</v>
      </c>
      <c r="O20">
        <f t="shared" si="14"/>
        <v>0</v>
      </c>
      <c r="T20" s="1">
        <f>S19-T19</f>
        <v>103</v>
      </c>
      <c r="U20" s="1">
        <f>T20-U19</f>
        <v>90</v>
      </c>
      <c r="V20" s="1">
        <f t="shared" ref="V20:AC20" si="15">U20-V19</f>
        <v>56</v>
      </c>
      <c r="W20" s="1">
        <f t="shared" si="15"/>
        <v>20</v>
      </c>
      <c r="X20" s="1">
        <f t="shared" si="15"/>
        <v>11</v>
      </c>
      <c r="Y20" s="1">
        <f t="shared" si="15"/>
        <v>11</v>
      </c>
      <c r="Z20" s="1">
        <f t="shared" si="15"/>
        <v>2</v>
      </c>
      <c r="AA20" s="1">
        <f t="shared" si="15"/>
        <v>2</v>
      </c>
      <c r="AB20" s="1">
        <f t="shared" si="15"/>
        <v>2</v>
      </c>
      <c r="AC20" s="1">
        <f t="shared" si="15"/>
        <v>0</v>
      </c>
      <c r="AF20" s="1">
        <f>AE19-AF19</f>
        <v>28</v>
      </c>
      <c r="AG20" s="1">
        <f t="shared" ref="AG20:AO20" si="16">AF20-AG19</f>
        <v>16</v>
      </c>
      <c r="AH20" s="1">
        <f t="shared" si="16"/>
        <v>11</v>
      </c>
      <c r="AI20" s="1">
        <f t="shared" si="16"/>
        <v>9</v>
      </c>
      <c r="AJ20" s="1">
        <f t="shared" si="16"/>
        <v>4</v>
      </c>
      <c r="AK20" s="1">
        <f t="shared" si="16"/>
        <v>3</v>
      </c>
      <c r="AL20" s="1">
        <f t="shared" si="16"/>
        <v>0</v>
      </c>
      <c r="AM20" s="1">
        <f t="shared" si="16"/>
        <v>0</v>
      </c>
      <c r="AN20" s="1">
        <f t="shared" si="16"/>
        <v>0</v>
      </c>
      <c r="AO20" s="1">
        <f t="shared" si="16"/>
        <v>0</v>
      </c>
    </row>
    <row r="21" spans="1:41">
      <c r="E21" s="165" t="s">
        <v>2257</v>
      </c>
      <c r="F21">
        <f>SUM(E3:E5)-SUM(F3:F5)</f>
        <v>80</v>
      </c>
      <c r="G21">
        <f t="shared" ref="G21:O21" si="17">F21-SUM(G3:G5)</f>
        <v>60</v>
      </c>
      <c r="H21">
        <f t="shared" si="17"/>
        <v>45</v>
      </c>
      <c r="I21">
        <f t="shared" si="17"/>
        <v>15</v>
      </c>
      <c r="J21">
        <f t="shared" si="17"/>
        <v>2</v>
      </c>
      <c r="K21">
        <f t="shared" si="17"/>
        <v>2</v>
      </c>
      <c r="L21">
        <f t="shared" si="17"/>
        <v>0</v>
      </c>
      <c r="M21">
        <f t="shared" si="17"/>
        <v>0</v>
      </c>
      <c r="N21">
        <f t="shared" si="17"/>
        <v>0</v>
      </c>
      <c r="O21">
        <f t="shared" si="17"/>
        <v>0</v>
      </c>
      <c r="T21" s="180">
        <f>T20/$S$19</f>
        <v>0.79230769230769227</v>
      </c>
      <c r="U21" s="180">
        <f t="shared" ref="U21:AC21" si="18">U20/$S$19</f>
        <v>0.69230769230769229</v>
      </c>
      <c r="V21" s="180">
        <f t="shared" si="18"/>
        <v>0.43076923076923079</v>
      </c>
      <c r="W21" s="180">
        <f t="shared" si="18"/>
        <v>0.15384615384615385</v>
      </c>
      <c r="X21" s="180">
        <f t="shared" si="18"/>
        <v>8.461538461538462E-2</v>
      </c>
      <c r="Y21" s="180">
        <f t="shared" si="18"/>
        <v>8.461538461538462E-2</v>
      </c>
      <c r="Z21" s="180">
        <f t="shared" si="18"/>
        <v>1.5384615384615385E-2</v>
      </c>
      <c r="AA21" s="180">
        <f t="shared" si="18"/>
        <v>1.5384615384615385E-2</v>
      </c>
      <c r="AB21" s="180">
        <f t="shared" si="18"/>
        <v>1.5384615384615385E-2</v>
      </c>
      <c r="AC21" s="180">
        <f t="shared" si="18"/>
        <v>0</v>
      </c>
      <c r="AF21" s="180">
        <f>AF20/$AE$19</f>
        <v>0.71794871794871795</v>
      </c>
      <c r="AG21" s="180">
        <f t="shared" ref="AG21:AO21" si="19">AG20/$AE$19</f>
        <v>0.41025641025641024</v>
      </c>
      <c r="AH21" s="180">
        <f t="shared" si="19"/>
        <v>0.28205128205128205</v>
      </c>
      <c r="AI21" s="180">
        <f t="shared" si="19"/>
        <v>0.23076923076923078</v>
      </c>
      <c r="AJ21" s="180">
        <f t="shared" si="19"/>
        <v>0.10256410256410256</v>
      </c>
      <c r="AK21" s="180">
        <f t="shared" si="19"/>
        <v>7.6923076923076927E-2</v>
      </c>
      <c r="AL21" s="180">
        <f t="shared" si="19"/>
        <v>0</v>
      </c>
      <c r="AM21" s="180">
        <f t="shared" si="19"/>
        <v>0</v>
      </c>
      <c r="AN21" s="180">
        <f t="shared" si="19"/>
        <v>0</v>
      </c>
      <c r="AO21" s="180">
        <f t="shared" si="19"/>
        <v>0</v>
      </c>
    </row>
    <row r="22" spans="1:41">
      <c r="E22" s="165" t="s">
        <v>2258</v>
      </c>
      <c r="F22">
        <f>E10-F10</f>
        <v>99</v>
      </c>
      <c r="G22">
        <f>F22-G10</f>
        <v>74</v>
      </c>
      <c r="H22">
        <f t="shared" ref="H22:O22" si="20">G22-H10</f>
        <v>50</v>
      </c>
      <c r="I22">
        <f t="shared" si="20"/>
        <v>19</v>
      </c>
      <c r="J22">
        <f t="shared" si="20"/>
        <v>6</v>
      </c>
      <c r="K22">
        <f t="shared" si="20"/>
        <v>6</v>
      </c>
      <c r="L22">
        <f t="shared" si="20"/>
        <v>1</v>
      </c>
      <c r="M22">
        <f t="shared" si="20"/>
        <v>1</v>
      </c>
      <c r="N22">
        <f t="shared" si="20"/>
        <v>1</v>
      </c>
      <c r="O22">
        <f t="shared" si="20"/>
        <v>0</v>
      </c>
    </row>
    <row r="23" spans="1:41">
      <c r="E23" s="165"/>
      <c r="F23" s="41">
        <f>F22/F26</f>
        <v>0.75572519083969469</v>
      </c>
      <c r="G23" s="41">
        <f t="shared" ref="G23:N23" si="21">G22/G26</f>
        <v>0.69811320754716977</v>
      </c>
      <c r="H23" s="41">
        <f t="shared" si="21"/>
        <v>0.74626865671641796</v>
      </c>
      <c r="I23" s="41">
        <f t="shared" si="21"/>
        <v>0.65517241379310343</v>
      </c>
      <c r="J23" s="41">
        <f t="shared" si="21"/>
        <v>0.4</v>
      </c>
      <c r="K23" s="41">
        <f t="shared" si="21"/>
        <v>0.42857142857142855</v>
      </c>
      <c r="L23" s="41">
        <f t="shared" si="21"/>
        <v>0.5</v>
      </c>
      <c r="M23" s="41">
        <f t="shared" si="21"/>
        <v>0.5</v>
      </c>
      <c r="N23" s="41">
        <f t="shared" si="21"/>
        <v>0.5</v>
      </c>
      <c r="O23" s="41"/>
    </row>
    <row r="24" spans="1:41">
      <c r="E24" s="165" t="s">
        <v>2259</v>
      </c>
      <c r="F24">
        <f>E18-F18</f>
        <v>32</v>
      </c>
      <c r="G24">
        <f>F24-G18</f>
        <v>32</v>
      </c>
      <c r="H24">
        <f t="shared" ref="H24:O24" si="22">G24-H18</f>
        <v>17</v>
      </c>
      <c r="I24">
        <f t="shared" si="22"/>
        <v>10</v>
      </c>
      <c r="J24">
        <f t="shared" si="22"/>
        <v>9</v>
      </c>
      <c r="K24">
        <f t="shared" si="22"/>
        <v>8</v>
      </c>
      <c r="L24">
        <f t="shared" si="22"/>
        <v>1</v>
      </c>
      <c r="M24">
        <f t="shared" si="22"/>
        <v>1</v>
      </c>
      <c r="N24">
        <f t="shared" si="22"/>
        <v>1</v>
      </c>
      <c r="O24">
        <f t="shared" si="22"/>
        <v>0</v>
      </c>
    </row>
    <row r="25" spans="1:41">
      <c r="E25" s="165"/>
      <c r="F25" s="41">
        <f>F24/F26</f>
        <v>0.24427480916030533</v>
      </c>
      <c r="G25" s="41">
        <f t="shared" ref="G25:N25" si="23">G24/G26</f>
        <v>0.30188679245283018</v>
      </c>
      <c r="H25" s="41">
        <f t="shared" si="23"/>
        <v>0.2537313432835821</v>
      </c>
      <c r="I25" s="41">
        <f t="shared" si="23"/>
        <v>0.34482758620689657</v>
      </c>
      <c r="J25" s="41">
        <f t="shared" si="23"/>
        <v>0.6</v>
      </c>
      <c r="K25" s="41">
        <f t="shared" si="23"/>
        <v>0.5714285714285714</v>
      </c>
      <c r="L25" s="41">
        <f t="shared" si="23"/>
        <v>0.5</v>
      </c>
      <c r="M25" s="41">
        <f t="shared" si="23"/>
        <v>0.5</v>
      </c>
      <c r="N25" s="41">
        <f t="shared" si="23"/>
        <v>0.5</v>
      </c>
      <c r="O25" s="41"/>
    </row>
    <row r="26" spans="1:41">
      <c r="E26" s="165"/>
      <c r="F26">
        <f>E19-F19</f>
        <v>131</v>
      </c>
      <c r="G26">
        <f>F26-G19</f>
        <v>106</v>
      </c>
      <c r="H26">
        <f t="shared" ref="H26:O26" si="24">G26-H19</f>
        <v>67</v>
      </c>
      <c r="I26">
        <f t="shared" si="24"/>
        <v>29</v>
      </c>
      <c r="J26">
        <f t="shared" si="24"/>
        <v>15</v>
      </c>
      <c r="K26">
        <f t="shared" si="24"/>
        <v>14</v>
      </c>
      <c r="L26">
        <f t="shared" si="24"/>
        <v>2</v>
      </c>
      <c r="M26">
        <f t="shared" si="24"/>
        <v>2</v>
      </c>
      <c r="N26">
        <f t="shared" si="24"/>
        <v>2</v>
      </c>
      <c r="O26">
        <f t="shared" si="24"/>
        <v>0</v>
      </c>
    </row>
    <row r="27" spans="1:41">
      <c r="E27" s="165"/>
    </row>
    <row r="28" spans="1:41">
      <c r="E28" s="165"/>
    </row>
    <row r="29" spans="1:41">
      <c r="E29" s="165"/>
      <c r="T29" s="292" t="s">
        <v>30</v>
      </c>
      <c r="U29" s="292"/>
      <c r="V29" s="292"/>
      <c r="W29" s="292"/>
      <c r="X29" s="292"/>
      <c r="Y29" s="292"/>
      <c r="Z29" s="292"/>
      <c r="AA29" s="292"/>
      <c r="AB29" s="292"/>
      <c r="AC29" s="292"/>
      <c r="AF29" s="292" t="s">
        <v>2285</v>
      </c>
      <c r="AG29" s="292"/>
      <c r="AH29" s="292"/>
      <c r="AI29" s="292"/>
      <c r="AJ29" s="292"/>
      <c r="AK29" s="292"/>
      <c r="AL29" s="292"/>
      <c r="AM29" s="292"/>
      <c r="AN29" s="292"/>
      <c r="AO29" s="292"/>
    </row>
    <row r="30" spans="1:41" ht="15" thickBot="1">
      <c r="E30" s="165"/>
      <c r="T30" t="s">
        <v>64</v>
      </c>
      <c r="U30" t="s">
        <v>66</v>
      </c>
      <c r="V30" t="s">
        <v>549</v>
      </c>
      <c r="W30" t="s">
        <v>1639</v>
      </c>
      <c r="X30" t="s">
        <v>2017</v>
      </c>
      <c r="Y30" t="s">
        <v>2045</v>
      </c>
      <c r="Z30" t="s">
        <v>2280</v>
      </c>
      <c r="AA30" t="s">
        <v>2281</v>
      </c>
      <c r="AB30" t="s">
        <v>2282</v>
      </c>
      <c r="AC30" t="s">
        <v>2283</v>
      </c>
      <c r="AF30" t="s">
        <v>64</v>
      </c>
      <c r="AG30" t="s">
        <v>66</v>
      </c>
      <c r="AH30" t="s">
        <v>549</v>
      </c>
      <c r="AI30" t="s">
        <v>1639</v>
      </c>
      <c r="AJ30" t="s">
        <v>2017</v>
      </c>
      <c r="AK30" t="s">
        <v>2045</v>
      </c>
      <c r="AL30" t="s">
        <v>2280</v>
      </c>
      <c r="AM30" t="s">
        <v>2281</v>
      </c>
      <c r="AN30" t="s">
        <v>2282</v>
      </c>
      <c r="AO30" t="s">
        <v>2283</v>
      </c>
    </row>
    <row r="31" spans="1:41" ht="17.25" customHeight="1">
      <c r="A31" s="294" t="s">
        <v>2260</v>
      </c>
      <c r="B31" s="297" t="s">
        <v>2239</v>
      </c>
      <c r="C31" s="299" t="s">
        <v>2261</v>
      </c>
      <c r="D31" s="166" t="s">
        <v>2245</v>
      </c>
      <c r="E31" s="167">
        <v>9</v>
      </c>
      <c r="F31" s="166">
        <v>8</v>
      </c>
      <c r="G31" s="166"/>
      <c r="H31" s="166"/>
      <c r="I31" s="166">
        <v>1</v>
      </c>
      <c r="J31" s="166"/>
      <c r="K31" s="166"/>
      <c r="L31" s="166"/>
      <c r="M31" s="166"/>
      <c r="N31" s="166"/>
      <c r="O31" s="168"/>
      <c r="Q31">
        <f>SUM(F31:O31)-E31</f>
        <v>0</v>
      </c>
      <c r="S31">
        <f>E31</f>
        <v>9</v>
      </c>
      <c r="T31">
        <f t="shared" ref="T31:AC32" si="25">F31</f>
        <v>8</v>
      </c>
      <c r="U31">
        <f t="shared" si="25"/>
        <v>0</v>
      </c>
      <c r="V31">
        <f t="shared" si="25"/>
        <v>0</v>
      </c>
      <c r="W31">
        <f t="shared" si="25"/>
        <v>1</v>
      </c>
      <c r="X31">
        <f t="shared" si="25"/>
        <v>0</v>
      </c>
      <c r="Y31">
        <f t="shared" si="25"/>
        <v>0</v>
      </c>
      <c r="Z31">
        <f t="shared" si="25"/>
        <v>0</v>
      </c>
      <c r="AA31">
        <f t="shared" si="25"/>
        <v>0</v>
      </c>
      <c r="AB31">
        <f t="shared" si="25"/>
        <v>0</v>
      </c>
      <c r="AC31">
        <f t="shared" si="25"/>
        <v>0</v>
      </c>
    </row>
    <row r="32" spans="1:41" ht="17.25" customHeight="1">
      <c r="A32" s="295"/>
      <c r="B32" s="298"/>
      <c r="C32" s="300"/>
      <c r="D32" s="102" t="s">
        <v>2262</v>
      </c>
      <c r="E32" s="153">
        <v>2</v>
      </c>
      <c r="F32" s="102"/>
      <c r="G32" s="102"/>
      <c r="H32" s="102"/>
      <c r="I32" s="102">
        <v>2</v>
      </c>
      <c r="J32" s="102"/>
      <c r="K32" s="102"/>
      <c r="L32" s="102"/>
      <c r="M32" s="102"/>
      <c r="N32" s="102"/>
      <c r="O32" s="154"/>
      <c r="Q32">
        <f>SUM(F32:O32)-E32</f>
        <v>0</v>
      </c>
      <c r="S32">
        <f>E32</f>
        <v>2</v>
      </c>
      <c r="T32">
        <f t="shared" si="25"/>
        <v>0</v>
      </c>
      <c r="U32">
        <f t="shared" si="25"/>
        <v>0</v>
      </c>
      <c r="V32">
        <f t="shared" si="25"/>
        <v>0</v>
      </c>
      <c r="W32">
        <f t="shared" si="25"/>
        <v>2</v>
      </c>
      <c r="X32">
        <f t="shared" si="25"/>
        <v>0</v>
      </c>
      <c r="Y32">
        <f t="shared" si="25"/>
        <v>0</v>
      </c>
      <c r="Z32">
        <f t="shared" si="25"/>
        <v>0</v>
      </c>
      <c r="AA32">
        <f t="shared" si="25"/>
        <v>0</v>
      </c>
      <c r="AB32">
        <f t="shared" si="25"/>
        <v>0</v>
      </c>
      <c r="AC32">
        <f t="shared" si="25"/>
        <v>0</v>
      </c>
    </row>
    <row r="33" spans="1:41" ht="17.25" customHeight="1">
      <c r="A33" s="295"/>
      <c r="B33" s="298"/>
      <c r="C33" s="301"/>
      <c r="D33" s="102" t="s">
        <v>2263</v>
      </c>
      <c r="E33" s="153">
        <v>13</v>
      </c>
      <c r="F33" s="102"/>
      <c r="G33" s="102"/>
      <c r="H33" s="102">
        <v>5</v>
      </c>
      <c r="I33" s="102">
        <v>0</v>
      </c>
      <c r="J33" s="102">
        <v>0</v>
      </c>
      <c r="K33" s="102">
        <v>5</v>
      </c>
      <c r="L33" s="102"/>
      <c r="M33" s="102">
        <v>3</v>
      </c>
      <c r="N33" s="102"/>
      <c r="O33" s="154"/>
      <c r="Q33">
        <f>SUM(F33:O33)-E33</f>
        <v>0</v>
      </c>
      <c r="AE33">
        <f>E33</f>
        <v>13</v>
      </c>
      <c r="AF33">
        <f t="shared" ref="AF33:AO33" si="26">F33</f>
        <v>0</v>
      </c>
      <c r="AG33">
        <f t="shared" si="26"/>
        <v>0</v>
      </c>
      <c r="AH33">
        <f t="shared" si="26"/>
        <v>5</v>
      </c>
      <c r="AI33">
        <f t="shared" si="26"/>
        <v>0</v>
      </c>
      <c r="AJ33">
        <f t="shared" si="26"/>
        <v>0</v>
      </c>
      <c r="AK33">
        <f t="shared" si="26"/>
        <v>5</v>
      </c>
      <c r="AL33">
        <f t="shared" si="26"/>
        <v>0</v>
      </c>
      <c r="AM33">
        <f t="shared" si="26"/>
        <v>3</v>
      </c>
      <c r="AN33">
        <f t="shared" si="26"/>
        <v>0</v>
      </c>
      <c r="AO33">
        <f t="shared" si="26"/>
        <v>0</v>
      </c>
    </row>
    <row r="34" spans="1:41" ht="17.25" customHeight="1">
      <c r="A34" s="295"/>
      <c r="B34" s="302" t="s">
        <v>1640</v>
      </c>
      <c r="C34" s="303"/>
      <c r="D34" s="304"/>
      <c r="E34" s="169">
        <f>SUM(E31:E33)</f>
        <v>24</v>
      </c>
      <c r="F34" s="169">
        <f t="shared" ref="F34:O34" si="27">SUM(F31:F33)</f>
        <v>8</v>
      </c>
      <c r="G34" s="169">
        <f t="shared" si="27"/>
        <v>0</v>
      </c>
      <c r="H34" s="169">
        <f t="shared" si="27"/>
        <v>5</v>
      </c>
      <c r="I34" s="169">
        <f t="shared" si="27"/>
        <v>3</v>
      </c>
      <c r="J34" s="169">
        <f t="shared" si="27"/>
        <v>0</v>
      </c>
      <c r="K34" s="169">
        <f t="shared" si="27"/>
        <v>5</v>
      </c>
      <c r="L34" s="169">
        <f t="shared" si="27"/>
        <v>0</v>
      </c>
      <c r="M34" s="169">
        <f t="shared" si="27"/>
        <v>3</v>
      </c>
      <c r="N34" s="169">
        <f t="shared" si="27"/>
        <v>0</v>
      </c>
      <c r="O34" s="169">
        <f t="shared" si="27"/>
        <v>0</v>
      </c>
    </row>
    <row r="35" spans="1:41" ht="17.25" customHeight="1">
      <c r="A35" s="295"/>
      <c r="B35" s="302"/>
      <c r="C35" s="303"/>
      <c r="D35" s="304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</row>
    <row r="36" spans="1:41" ht="17.25" customHeight="1">
      <c r="A36" s="295"/>
      <c r="B36" s="298" t="s">
        <v>33</v>
      </c>
      <c r="C36" s="306" t="s">
        <v>2261</v>
      </c>
      <c r="D36" s="170" t="s">
        <v>30</v>
      </c>
      <c r="E36" s="153">
        <v>4</v>
      </c>
      <c r="F36" s="102">
        <v>1</v>
      </c>
      <c r="G36" s="102"/>
      <c r="H36" s="102"/>
      <c r="I36" s="102">
        <v>1</v>
      </c>
      <c r="J36" s="102"/>
      <c r="K36" s="102"/>
      <c r="L36" s="102"/>
      <c r="M36" s="102">
        <v>2</v>
      </c>
      <c r="N36" s="102"/>
      <c r="O36" s="154"/>
      <c r="Q36">
        <f>SUM(F36:O36)-E36</f>
        <v>0</v>
      </c>
      <c r="S36">
        <f>E36</f>
        <v>4</v>
      </c>
      <c r="T36">
        <f t="shared" ref="T36:AC36" si="28">F36</f>
        <v>1</v>
      </c>
      <c r="U36">
        <f t="shared" si="28"/>
        <v>0</v>
      </c>
      <c r="V36">
        <f t="shared" si="28"/>
        <v>0</v>
      </c>
      <c r="W36">
        <f t="shared" si="28"/>
        <v>1</v>
      </c>
      <c r="X36">
        <f t="shared" si="28"/>
        <v>0</v>
      </c>
      <c r="Y36">
        <f t="shared" si="28"/>
        <v>0</v>
      </c>
      <c r="Z36">
        <f t="shared" si="28"/>
        <v>0</v>
      </c>
      <c r="AA36">
        <f t="shared" si="28"/>
        <v>2</v>
      </c>
      <c r="AB36">
        <f t="shared" si="28"/>
        <v>0</v>
      </c>
      <c r="AC36">
        <f t="shared" si="28"/>
        <v>0</v>
      </c>
    </row>
    <row r="37" spans="1:41" ht="17.25" customHeight="1">
      <c r="A37" s="295"/>
      <c r="B37" s="298"/>
      <c r="C37" s="301"/>
      <c r="D37" s="171" t="s">
        <v>2264</v>
      </c>
      <c r="E37" s="153">
        <v>2</v>
      </c>
      <c r="F37" s="102"/>
      <c r="G37" s="102"/>
      <c r="H37" s="102"/>
      <c r="I37" s="102"/>
      <c r="J37" s="102"/>
      <c r="K37" s="102"/>
      <c r="L37" s="102"/>
      <c r="M37" s="102">
        <v>1</v>
      </c>
      <c r="N37" s="102"/>
      <c r="O37" s="154">
        <v>1</v>
      </c>
      <c r="Q37">
        <f>SUM(F37:O37)-E37</f>
        <v>0</v>
      </c>
      <c r="AE37">
        <f>E37</f>
        <v>2</v>
      </c>
      <c r="AF37">
        <f t="shared" ref="AF37:AO37" si="29">F37</f>
        <v>0</v>
      </c>
      <c r="AG37">
        <f t="shared" si="29"/>
        <v>0</v>
      </c>
      <c r="AH37">
        <f t="shared" si="29"/>
        <v>0</v>
      </c>
      <c r="AI37">
        <f t="shared" si="29"/>
        <v>0</v>
      </c>
      <c r="AJ37">
        <f t="shared" si="29"/>
        <v>0</v>
      </c>
      <c r="AK37">
        <f t="shared" si="29"/>
        <v>0</v>
      </c>
      <c r="AL37">
        <f t="shared" si="29"/>
        <v>0</v>
      </c>
      <c r="AM37">
        <f t="shared" si="29"/>
        <v>1</v>
      </c>
      <c r="AN37">
        <f t="shared" si="29"/>
        <v>0</v>
      </c>
      <c r="AO37">
        <f t="shared" si="29"/>
        <v>1</v>
      </c>
    </row>
    <row r="38" spans="1:41" ht="17.25" customHeight="1">
      <c r="A38" s="295"/>
      <c r="B38" s="298"/>
      <c r="C38" s="172" t="s">
        <v>2265</v>
      </c>
      <c r="D38" s="307" t="s">
        <v>30</v>
      </c>
      <c r="E38" s="153">
        <v>2</v>
      </c>
      <c r="F38" s="102">
        <v>1</v>
      </c>
      <c r="G38" s="102"/>
      <c r="H38" s="102">
        <v>1</v>
      </c>
      <c r="I38" s="102"/>
      <c r="J38" s="102"/>
      <c r="K38" s="102"/>
      <c r="L38" s="102"/>
      <c r="M38" s="102"/>
      <c r="N38" s="102"/>
      <c r="O38" s="154"/>
      <c r="Q38">
        <f>SUM(F38:O38)-E38</f>
        <v>0</v>
      </c>
      <c r="S38">
        <f>E38</f>
        <v>2</v>
      </c>
      <c r="T38">
        <f t="shared" ref="T38:AC40" si="30">F38</f>
        <v>1</v>
      </c>
      <c r="U38">
        <f t="shared" si="30"/>
        <v>0</v>
      </c>
      <c r="V38">
        <f t="shared" si="30"/>
        <v>1</v>
      </c>
      <c r="W38">
        <f t="shared" si="30"/>
        <v>0</v>
      </c>
      <c r="X38">
        <f t="shared" si="30"/>
        <v>0</v>
      </c>
      <c r="Y38">
        <f t="shared" si="30"/>
        <v>0</v>
      </c>
      <c r="Z38">
        <f t="shared" si="30"/>
        <v>0</v>
      </c>
      <c r="AA38">
        <f t="shared" si="30"/>
        <v>0</v>
      </c>
      <c r="AB38">
        <f t="shared" si="30"/>
        <v>0</v>
      </c>
      <c r="AC38">
        <f t="shared" si="30"/>
        <v>0</v>
      </c>
    </row>
    <row r="39" spans="1:41" ht="17.25" customHeight="1">
      <c r="A39" s="295"/>
      <c r="B39" s="298"/>
      <c r="C39" s="172" t="s">
        <v>2266</v>
      </c>
      <c r="D39" s="308"/>
      <c r="E39" s="153">
        <v>1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54">
        <v>1</v>
      </c>
      <c r="Q39">
        <f>SUM(F39:O39)-E39</f>
        <v>0</v>
      </c>
      <c r="S39">
        <f>E39</f>
        <v>1</v>
      </c>
      <c r="T39">
        <f t="shared" si="30"/>
        <v>0</v>
      </c>
      <c r="U39">
        <f t="shared" si="30"/>
        <v>0</v>
      </c>
      <c r="V39">
        <f t="shared" si="30"/>
        <v>0</v>
      </c>
      <c r="W39">
        <f t="shared" si="30"/>
        <v>0</v>
      </c>
      <c r="X39">
        <f t="shared" si="30"/>
        <v>0</v>
      </c>
      <c r="Y39">
        <f t="shared" si="30"/>
        <v>0</v>
      </c>
      <c r="Z39">
        <f t="shared" si="30"/>
        <v>0</v>
      </c>
      <c r="AA39">
        <f t="shared" si="30"/>
        <v>0</v>
      </c>
      <c r="AB39">
        <f t="shared" si="30"/>
        <v>0</v>
      </c>
      <c r="AC39">
        <f t="shared" si="30"/>
        <v>1</v>
      </c>
    </row>
    <row r="40" spans="1:41" ht="17.25" customHeight="1">
      <c r="A40" s="295"/>
      <c r="B40" s="298"/>
      <c r="C40" s="309" t="s">
        <v>2267</v>
      </c>
      <c r="D40" s="170" t="s">
        <v>30</v>
      </c>
      <c r="E40" s="153">
        <v>3</v>
      </c>
      <c r="F40" s="102">
        <v>1</v>
      </c>
      <c r="G40" s="102"/>
      <c r="H40" s="102">
        <v>2</v>
      </c>
      <c r="I40" s="102"/>
      <c r="J40" s="102"/>
      <c r="K40" s="102"/>
      <c r="L40" s="102"/>
      <c r="M40" s="102"/>
      <c r="N40" s="102"/>
      <c r="O40" s="154"/>
      <c r="S40">
        <f>E40</f>
        <v>3</v>
      </c>
      <c r="T40">
        <f t="shared" si="30"/>
        <v>1</v>
      </c>
      <c r="U40">
        <f t="shared" si="30"/>
        <v>0</v>
      </c>
      <c r="V40">
        <f t="shared" si="30"/>
        <v>2</v>
      </c>
      <c r="W40">
        <f t="shared" si="30"/>
        <v>0</v>
      </c>
      <c r="X40">
        <f t="shared" si="30"/>
        <v>0</v>
      </c>
      <c r="Y40">
        <f t="shared" si="30"/>
        <v>0</v>
      </c>
      <c r="Z40">
        <f t="shared" si="30"/>
        <v>0</v>
      </c>
      <c r="AA40">
        <f t="shared" si="30"/>
        <v>0</v>
      </c>
      <c r="AB40">
        <f t="shared" si="30"/>
        <v>0</v>
      </c>
      <c r="AC40">
        <f t="shared" si="30"/>
        <v>0</v>
      </c>
    </row>
    <row r="41" spans="1:41" ht="17.25" customHeight="1">
      <c r="A41" s="295"/>
      <c r="B41" s="298"/>
      <c r="C41" s="309"/>
      <c r="D41" s="173" t="s">
        <v>2268</v>
      </c>
      <c r="E41" s="174">
        <v>2</v>
      </c>
      <c r="F41" s="173"/>
      <c r="G41" s="173">
        <v>1</v>
      </c>
      <c r="H41" s="173">
        <v>1</v>
      </c>
      <c r="I41" s="173"/>
      <c r="J41" s="173"/>
      <c r="K41" s="173"/>
      <c r="L41" s="173"/>
      <c r="M41" s="173"/>
      <c r="N41" s="173"/>
      <c r="O41" s="175"/>
      <c r="AE41">
        <f>E41</f>
        <v>2</v>
      </c>
      <c r="AF41">
        <f t="shared" ref="AF41:AO42" si="31">F41</f>
        <v>0</v>
      </c>
      <c r="AG41">
        <f t="shared" si="31"/>
        <v>1</v>
      </c>
      <c r="AH41">
        <f t="shared" si="31"/>
        <v>1</v>
      </c>
      <c r="AI41">
        <f t="shared" si="31"/>
        <v>0</v>
      </c>
      <c r="AJ41">
        <f t="shared" si="31"/>
        <v>0</v>
      </c>
      <c r="AK41">
        <f t="shared" si="31"/>
        <v>0</v>
      </c>
      <c r="AL41">
        <f t="shared" si="31"/>
        <v>0</v>
      </c>
      <c r="AM41">
        <f t="shared" si="31"/>
        <v>0</v>
      </c>
      <c r="AN41">
        <f t="shared" si="31"/>
        <v>0</v>
      </c>
      <c r="AO41">
        <f t="shared" si="31"/>
        <v>0</v>
      </c>
    </row>
    <row r="42" spans="1:41" ht="17.25" customHeight="1">
      <c r="A42" s="295"/>
      <c r="B42" s="305"/>
      <c r="C42" s="172" t="s">
        <v>2269</v>
      </c>
      <c r="D42" s="173" t="s">
        <v>2268</v>
      </c>
      <c r="E42" s="174">
        <v>3</v>
      </c>
      <c r="F42" s="173"/>
      <c r="G42" s="173"/>
      <c r="H42" s="173">
        <v>1</v>
      </c>
      <c r="I42" s="173"/>
      <c r="J42" s="173"/>
      <c r="K42" s="173"/>
      <c r="L42" s="173"/>
      <c r="M42" s="173"/>
      <c r="N42" s="173"/>
      <c r="O42" s="175">
        <v>2</v>
      </c>
      <c r="Q42">
        <f>SUM(F42:O42)-E42</f>
        <v>0</v>
      </c>
      <c r="AE42">
        <f>E42</f>
        <v>3</v>
      </c>
      <c r="AF42">
        <f t="shared" si="31"/>
        <v>0</v>
      </c>
      <c r="AG42">
        <f t="shared" si="31"/>
        <v>0</v>
      </c>
      <c r="AH42">
        <f t="shared" si="31"/>
        <v>1</v>
      </c>
      <c r="AI42">
        <f t="shared" si="31"/>
        <v>0</v>
      </c>
      <c r="AJ42">
        <f t="shared" si="31"/>
        <v>0</v>
      </c>
      <c r="AK42">
        <f t="shared" si="31"/>
        <v>0</v>
      </c>
      <c r="AL42">
        <f t="shared" si="31"/>
        <v>0</v>
      </c>
      <c r="AM42">
        <f t="shared" si="31"/>
        <v>0</v>
      </c>
      <c r="AN42">
        <f t="shared" si="31"/>
        <v>0</v>
      </c>
      <c r="AO42">
        <f t="shared" si="31"/>
        <v>2</v>
      </c>
    </row>
    <row r="43" spans="1:41" ht="15" thickBot="1">
      <c r="A43" s="295"/>
      <c r="B43" s="302" t="s">
        <v>1640</v>
      </c>
      <c r="C43" s="303"/>
      <c r="D43" s="304"/>
      <c r="E43" s="163">
        <f>SUM(E36:E42)</f>
        <v>17</v>
      </c>
      <c r="F43" s="163">
        <f>SUM(F36:F42)</f>
        <v>3</v>
      </c>
      <c r="G43" s="163">
        <f>SUM(G36:G42)</f>
        <v>1</v>
      </c>
      <c r="H43" s="163">
        <f t="shared" ref="H43:O43" si="32">SUM(H36:H42)</f>
        <v>5</v>
      </c>
      <c r="I43" s="163">
        <f t="shared" si="32"/>
        <v>1</v>
      </c>
      <c r="J43" s="163">
        <f t="shared" si="32"/>
        <v>0</v>
      </c>
      <c r="K43" s="163">
        <f t="shared" si="32"/>
        <v>0</v>
      </c>
      <c r="L43" s="163">
        <f t="shared" si="32"/>
        <v>0</v>
      </c>
      <c r="M43" s="163">
        <f t="shared" si="32"/>
        <v>3</v>
      </c>
      <c r="N43" s="163">
        <f t="shared" si="32"/>
        <v>0</v>
      </c>
      <c r="O43" s="163">
        <f t="shared" si="32"/>
        <v>4</v>
      </c>
      <c r="S43">
        <f>SUM(S31:S42)</f>
        <v>21</v>
      </c>
      <c r="T43">
        <f t="shared" ref="T43:AC43" si="33">SUM(T31:T42)</f>
        <v>11</v>
      </c>
      <c r="U43">
        <f t="shared" si="33"/>
        <v>0</v>
      </c>
      <c r="V43">
        <f t="shared" si="33"/>
        <v>3</v>
      </c>
      <c r="W43">
        <f t="shared" si="33"/>
        <v>4</v>
      </c>
      <c r="X43">
        <f t="shared" si="33"/>
        <v>0</v>
      </c>
      <c r="Y43">
        <f t="shared" si="33"/>
        <v>0</v>
      </c>
      <c r="Z43">
        <f t="shared" si="33"/>
        <v>0</v>
      </c>
      <c r="AA43">
        <f t="shared" si="33"/>
        <v>2</v>
      </c>
      <c r="AB43">
        <f t="shared" si="33"/>
        <v>0</v>
      </c>
      <c r="AC43">
        <f t="shared" si="33"/>
        <v>1</v>
      </c>
      <c r="AE43">
        <f>SUM(AE33:AE42)</f>
        <v>20</v>
      </c>
      <c r="AF43">
        <f t="shared" ref="AF43:AO43" si="34">SUM(AF33:AF42)</f>
        <v>0</v>
      </c>
      <c r="AG43">
        <f t="shared" si="34"/>
        <v>1</v>
      </c>
      <c r="AH43">
        <f t="shared" si="34"/>
        <v>7</v>
      </c>
      <c r="AI43">
        <f t="shared" si="34"/>
        <v>0</v>
      </c>
      <c r="AJ43">
        <f t="shared" si="34"/>
        <v>0</v>
      </c>
      <c r="AK43">
        <f t="shared" si="34"/>
        <v>5</v>
      </c>
      <c r="AL43">
        <f t="shared" si="34"/>
        <v>0</v>
      </c>
      <c r="AM43">
        <f t="shared" si="34"/>
        <v>4</v>
      </c>
      <c r="AN43">
        <f t="shared" si="34"/>
        <v>0</v>
      </c>
      <c r="AO43">
        <f t="shared" si="34"/>
        <v>3</v>
      </c>
    </row>
    <row r="44" spans="1:41" ht="15" thickTop="1">
      <c r="A44" s="295"/>
      <c r="B44" s="176"/>
      <c r="C44" s="177"/>
      <c r="D44" s="177"/>
      <c r="E44" s="162"/>
      <c r="F44" s="159"/>
      <c r="G44" s="159"/>
      <c r="H44" s="159"/>
      <c r="I44" s="159"/>
      <c r="J44" s="160"/>
      <c r="K44" s="160"/>
      <c r="L44" s="160"/>
      <c r="M44" s="160"/>
      <c r="N44" s="160"/>
      <c r="O44" s="161"/>
      <c r="T44" s="1">
        <f>S43-T43</f>
        <v>10</v>
      </c>
      <c r="U44" s="1">
        <f>T44-U43</f>
        <v>10</v>
      </c>
      <c r="V44" s="1">
        <f t="shared" ref="V44:AC44" si="35">U44-V43</f>
        <v>7</v>
      </c>
      <c r="W44" s="1">
        <f t="shared" si="35"/>
        <v>3</v>
      </c>
      <c r="X44" s="1">
        <f t="shared" si="35"/>
        <v>3</v>
      </c>
      <c r="Y44" s="1">
        <f t="shared" si="35"/>
        <v>3</v>
      </c>
      <c r="Z44" s="1">
        <f t="shared" si="35"/>
        <v>3</v>
      </c>
      <c r="AA44" s="1">
        <f t="shared" si="35"/>
        <v>1</v>
      </c>
      <c r="AB44" s="1">
        <f t="shared" si="35"/>
        <v>1</v>
      </c>
      <c r="AC44" s="1">
        <f t="shared" si="35"/>
        <v>0</v>
      </c>
      <c r="AF44" s="1">
        <f>AE43-AF43</f>
        <v>20</v>
      </c>
      <c r="AG44" s="1">
        <f t="shared" ref="AG44:AO44" si="36">AF44-AG43</f>
        <v>19</v>
      </c>
      <c r="AH44" s="1">
        <f t="shared" si="36"/>
        <v>12</v>
      </c>
      <c r="AI44" s="1">
        <f t="shared" si="36"/>
        <v>12</v>
      </c>
      <c r="AJ44" s="1">
        <f t="shared" si="36"/>
        <v>12</v>
      </c>
      <c r="AK44" s="1">
        <f t="shared" si="36"/>
        <v>7</v>
      </c>
      <c r="AL44" s="1">
        <f t="shared" si="36"/>
        <v>7</v>
      </c>
      <c r="AM44" s="1">
        <f t="shared" si="36"/>
        <v>3</v>
      </c>
      <c r="AN44" s="1">
        <f t="shared" si="36"/>
        <v>3</v>
      </c>
      <c r="AO44" s="1">
        <f t="shared" si="36"/>
        <v>0</v>
      </c>
    </row>
    <row r="45" spans="1:41" ht="18.600000000000001" thickBot="1">
      <c r="A45" s="296"/>
      <c r="B45" s="293" t="s">
        <v>17</v>
      </c>
      <c r="C45" s="293"/>
      <c r="D45" s="293"/>
      <c r="E45" s="164">
        <f>E43+E34</f>
        <v>41</v>
      </c>
      <c r="F45" s="164">
        <f t="shared" ref="F45:O45" si="37">F43+F34</f>
        <v>11</v>
      </c>
      <c r="G45" s="164">
        <f t="shared" si="37"/>
        <v>1</v>
      </c>
      <c r="H45" s="164">
        <f t="shared" si="37"/>
        <v>10</v>
      </c>
      <c r="I45" s="164">
        <f t="shared" si="37"/>
        <v>4</v>
      </c>
      <c r="J45" s="164">
        <f t="shared" si="37"/>
        <v>0</v>
      </c>
      <c r="K45" s="164">
        <f t="shared" si="37"/>
        <v>5</v>
      </c>
      <c r="L45" s="164">
        <f t="shared" si="37"/>
        <v>0</v>
      </c>
      <c r="M45" s="164">
        <f t="shared" si="37"/>
        <v>6</v>
      </c>
      <c r="N45" s="164">
        <f t="shared" si="37"/>
        <v>0</v>
      </c>
      <c r="O45" s="164">
        <f t="shared" si="37"/>
        <v>4</v>
      </c>
      <c r="Q45">
        <f>SUM(F45:O45)-E45</f>
        <v>0</v>
      </c>
      <c r="T45" s="41">
        <f>T44/$S$43</f>
        <v>0.47619047619047616</v>
      </c>
      <c r="U45" s="41">
        <f t="shared" ref="U45:AC45" si="38">U44/$S$43</f>
        <v>0.47619047619047616</v>
      </c>
      <c r="V45" s="41">
        <f t="shared" si="38"/>
        <v>0.33333333333333331</v>
      </c>
      <c r="W45" s="41">
        <f t="shared" si="38"/>
        <v>0.14285714285714285</v>
      </c>
      <c r="X45" s="41">
        <f t="shared" si="38"/>
        <v>0.14285714285714285</v>
      </c>
      <c r="Y45" s="41">
        <f t="shared" si="38"/>
        <v>0.14285714285714285</v>
      </c>
      <c r="Z45" s="41">
        <f t="shared" si="38"/>
        <v>0.14285714285714285</v>
      </c>
      <c r="AA45" s="41">
        <f t="shared" si="38"/>
        <v>4.7619047619047616E-2</v>
      </c>
      <c r="AB45" s="41">
        <f t="shared" si="38"/>
        <v>4.7619047619047616E-2</v>
      </c>
      <c r="AC45" s="41">
        <f t="shared" si="38"/>
        <v>0</v>
      </c>
      <c r="AF45" s="41">
        <f>AF44/$AE$43</f>
        <v>1</v>
      </c>
      <c r="AG45" s="41">
        <f t="shared" ref="AG45:AO45" si="39">AG44/$AE$43</f>
        <v>0.95</v>
      </c>
      <c r="AH45" s="41">
        <f t="shared" si="39"/>
        <v>0.6</v>
      </c>
      <c r="AI45" s="41">
        <f t="shared" si="39"/>
        <v>0.6</v>
      </c>
      <c r="AJ45" s="41">
        <f t="shared" si="39"/>
        <v>0.6</v>
      </c>
      <c r="AK45" s="41">
        <f t="shared" si="39"/>
        <v>0.35</v>
      </c>
      <c r="AL45" s="41">
        <f t="shared" si="39"/>
        <v>0.35</v>
      </c>
      <c r="AM45" s="41">
        <f t="shared" si="39"/>
        <v>0.15</v>
      </c>
      <c r="AN45" s="41">
        <f t="shared" si="39"/>
        <v>0.15</v>
      </c>
      <c r="AO45" s="41">
        <f t="shared" si="39"/>
        <v>0</v>
      </c>
    </row>
    <row r="46" spans="1:41">
      <c r="E46" s="165" t="s">
        <v>2256</v>
      </c>
      <c r="F46">
        <f>E45-F45</f>
        <v>30</v>
      </c>
      <c r="G46">
        <f t="shared" ref="G46:O46" si="40">F46-G45</f>
        <v>29</v>
      </c>
      <c r="H46">
        <f t="shared" si="40"/>
        <v>19</v>
      </c>
      <c r="I46">
        <f t="shared" si="40"/>
        <v>15</v>
      </c>
      <c r="J46">
        <f t="shared" si="40"/>
        <v>15</v>
      </c>
      <c r="K46">
        <f t="shared" si="40"/>
        <v>10</v>
      </c>
      <c r="L46">
        <f t="shared" si="40"/>
        <v>10</v>
      </c>
      <c r="M46">
        <f t="shared" si="40"/>
        <v>4</v>
      </c>
      <c r="N46">
        <f t="shared" si="40"/>
        <v>4</v>
      </c>
      <c r="O46">
        <f t="shared" si="40"/>
        <v>0</v>
      </c>
    </row>
    <row r="47" spans="1:41">
      <c r="E47" s="165"/>
    </row>
    <row r="48" spans="1:41">
      <c r="E48" s="165" t="s">
        <v>2258</v>
      </c>
      <c r="F48">
        <f>E34-F34</f>
        <v>16</v>
      </c>
      <c r="G48">
        <f>F48-G34</f>
        <v>16</v>
      </c>
      <c r="H48">
        <f>G48-H34</f>
        <v>11</v>
      </c>
      <c r="I48">
        <f t="shared" ref="I48:O48" si="41">H48-I34</f>
        <v>8</v>
      </c>
      <c r="J48">
        <f t="shared" si="41"/>
        <v>8</v>
      </c>
      <c r="K48">
        <f t="shared" si="41"/>
        <v>3</v>
      </c>
      <c r="L48">
        <f t="shared" si="41"/>
        <v>3</v>
      </c>
      <c r="M48">
        <f t="shared" si="41"/>
        <v>0</v>
      </c>
      <c r="N48">
        <f t="shared" si="41"/>
        <v>0</v>
      </c>
      <c r="O48">
        <f t="shared" si="41"/>
        <v>0</v>
      </c>
    </row>
    <row r="49" spans="3:17">
      <c r="E49" s="165"/>
      <c r="F49" s="41">
        <f>F48/F52</f>
        <v>0.53333333333333333</v>
      </c>
      <c r="G49" s="41">
        <f t="shared" ref="G49:N49" si="42">G48/G52</f>
        <v>0.55172413793103448</v>
      </c>
      <c r="H49" s="41">
        <f t="shared" si="42"/>
        <v>0.57894736842105265</v>
      </c>
      <c r="I49" s="41">
        <f t="shared" si="42"/>
        <v>0.53333333333333333</v>
      </c>
      <c r="J49" s="41">
        <f t="shared" si="42"/>
        <v>0.53333333333333333</v>
      </c>
      <c r="K49" s="41">
        <f t="shared" si="42"/>
        <v>0.3</v>
      </c>
      <c r="L49" s="41">
        <f t="shared" si="42"/>
        <v>0.3</v>
      </c>
      <c r="M49" s="41">
        <f t="shared" si="42"/>
        <v>0</v>
      </c>
      <c r="N49" s="41">
        <f t="shared" si="42"/>
        <v>0</v>
      </c>
      <c r="O49" s="41"/>
    </row>
    <row r="50" spans="3:17">
      <c r="E50" s="165" t="s">
        <v>2259</v>
      </c>
      <c r="F50">
        <f>E43-F43</f>
        <v>14</v>
      </c>
      <c r="G50">
        <f>F50-G43</f>
        <v>13</v>
      </c>
      <c r="H50">
        <f t="shared" ref="H50:O50" si="43">G50-H43</f>
        <v>8</v>
      </c>
      <c r="I50">
        <f t="shared" si="43"/>
        <v>7</v>
      </c>
      <c r="J50">
        <f t="shared" si="43"/>
        <v>7</v>
      </c>
      <c r="K50">
        <f t="shared" si="43"/>
        <v>7</v>
      </c>
      <c r="L50">
        <f t="shared" si="43"/>
        <v>7</v>
      </c>
      <c r="M50">
        <f t="shared" si="43"/>
        <v>4</v>
      </c>
      <c r="N50">
        <f t="shared" si="43"/>
        <v>4</v>
      </c>
      <c r="O50">
        <f t="shared" si="43"/>
        <v>0</v>
      </c>
    </row>
    <row r="51" spans="3:17">
      <c r="E51" s="165"/>
      <c r="F51" s="41">
        <f>F50/F52</f>
        <v>0.46666666666666667</v>
      </c>
      <c r="G51" s="41">
        <f t="shared" ref="G51:N51" si="44">G50/G52</f>
        <v>0.44827586206896552</v>
      </c>
      <c r="H51" s="41">
        <f t="shared" si="44"/>
        <v>0.42105263157894735</v>
      </c>
      <c r="I51" s="41">
        <f t="shared" si="44"/>
        <v>0.46666666666666667</v>
      </c>
      <c r="J51" s="41">
        <f t="shared" si="44"/>
        <v>0.46666666666666667</v>
      </c>
      <c r="K51" s="41">
        <f t="shared" si="44"/>
        <v>0.7</v>
      </c>
      <c r="L51" s="41">
        <f t="shared" si="44"/>
        <v>0.7</v>
      </c>
      <c r="M51" s="41">
        <f t="shared" si="44"/>
        <v>1</v>
      </c>
      <c r="N51" s="41">
        <f t="shared" si="44"/>
        <v>1</v>
      </c>
      <c r="O51" s="41"/>
    </row>
    <row r="52" spans="3:17">
      <c r="E52" s="165"/>
      <c r="F52">
        <f>E45-F45</f>
        <v>30</v>
      </c>
      <c r="G52">
        <f>F52-G45</f>
        <v>29</v>
      </c>
      <c r="H52">
        <f t="shared" ref="H52:O52" si="45">G52-H45</f>
        <v>19</v>
      </c>
      <c r="I52">
        <f t="shared" si="45"/>
        <v>15</v>
      </c>
      <c r="J52">
        <f t="shared" si="45"/>
        <v>15</v>
      </c>
      <c r="K52">
        <f t="shared" si="45"/>
        <v>10</v>
      </c>
      <c r="L52">
        <f t="shared" si="45"/>
        <v>10</v>
      </c>
      <c r="M52">
        <f t="shared" si="45"/>
        <v>4</v>
      </c>
      <c r="N52">
        <f t="shared" si="45"/>
        <v>4</v>
      </c>
      <c r="O52">
        <f t="shared" si="45"/>
        <v>0</v>
      </c>
    </row>
    <row r="54" spans="3:17">
      <c r="D54" t="s">
        <v>2255</v>
      </c>
      <c r="E54">
        <v>59</v>
      </c>
    </row>
    <row r="55" spans="3:17">
      <c r="D55" t="s">
        <v>30</v>
      </c>
      <c r="E55">
        <v>151</v>
      </c>
      <c r="F55">
        <v>35</v>
      </c>
      <c r="G55">
        <v>10</v>
      </c>
    </row>
    <row r="56" spans="3:17">
      <c r="E56">
        <f>SUM(E54:E55)</f>
        <v>210</v>
      </c>
    </row>
    <row r="57" spans="3:17" hidden="1">
      <c r="F57">
        <f>E45-F45</f>
        <v>30</v>
      </c>
      <c r="G57">
        <f>E45-F45-G45</f>
        <v>29</v>
      </c>
      <c r="H57">
        <f>E45-F45-G45-H45</f>
        <v>19</v>
      </c>
      <c r="I57">
        <f>E45-F45-G45-H45-I45</f>
        <v>15</v>
      </c>
      <c r="J57">
        <f>E45-SUM(F45:J45)</f>
        <v>15</v>
      </c>
      <c r="K57">
        <f>E45-SUM(F45:K45)</f>
        <v>10</v>
      </c>
      <c r="L57">
        <f>E45-SUM(F45:L45)</f>
        <v>10</v>
      </c>
      <c r="M57">
        <f>L57-M45</f>
        <v>4</v>
      </c>
      <c r="N57">
        <f>M57-N45</f>
        <v>4</v>
      </c>
      <c r="O57">
        <f>N57-O45</f>
        <v>0</v>
      </c>
    </row>
    <row r="58" spans="3:17" hidden="1"/>
    <row r="59" spans="3:17" hidden="1">
      <c r="E59">
        <f>SUM(E3:E5)</f>
        <v>92</v>
      </c>
      <c r="F59">
        <f t="shared" ref="F59:O59" si="46">E59-SUM(F3:F5)</f>
        <v>80</v>
      </c>
      <c r="G59">
        <f t="shared" si="46"/>
        <v>60</v>
      </c>
      <c r="H59">
        <f t="shared" si="46"/>
        <v>45</v>
      </c>
      <c r="I59">
        <f t="shared" si="46"/>
        <v>15</v>
      </c>
      <c r="J59">
        <f t="shared" si="46"/>
        <v>2</v>
      </c>
      <c r="K59">
        <f t="shared" si="46"/>
        <v>2</v>
      </c>
      <c r="L59">
        <f t="shared" si="46"/>
        <v>0</v>
      </c>
      <c r="M59">
        <f t="shared" si="46"/>
        <v>0</v>
      </c>
      <c r="N59">
        <f t="shared" si="46"/>
        <v>0</v>
      </c>
      <c r="O59">
        <f t="shared" si="46"/>
        <v>0</v>
      </c>
    </row>
    <row r="60" spans="3:17" hidden="1"/>
    <row r="61" spans="3:17" hidden="1"/>
    <row r="62" spans="3:17" hidden="1">
      <c r="D62" s="102"/>
      <c r="E62" s="102" t="s">
        <v>2270</v>
      </c>
      <c r="F62" s="178">
        <v>43555</v>
      </c>
      <c r="G62" s="178">
        <v>43585</v>
      </c>
      <c r="H62" s="178">
        <v>43616</v>
      </c>
      <c r="I62" s="178">
        <v>43646</v>
      </c>
      <c r="J62" s="178">
        <v>43677</v>
      </c>
      <c r="K62" s="178">
        <v>43708</v>
      </c>
      <c r="L62" s="178">
        <v>43738</v>
      </c>
      <c r="M62" s="178">
        <v>43769</v>
      </c>
      <c r="N62" s="178">
        <v>43799</v>
      </c>
      <c r="O62" s="178">
        <v>43830</v>
      </c>
      <c r="P62" s="179"/>
    </row>
    <row r="63" spans="3:17" hidden="1">
      <c r="C63" s="295" t="s">
        <v>2271</v>
      </c>
      <c r="D63" s="102" t="s">
        <v>2272</v>
      </c>
      <c r="E63" s="102">
        <v>21</v>
      </c>
      <c r="F63" s="102">
        <v>11</v>
      </c>
      <c r="G63" s="102"/>
      <c r="H63" s="102">
        <v>3</v>
      </c>
      <c r="I63" s="102">
        <v>4</v>
      </c>
      <c r="J63" s="102"/>
      <c r="K63" s="102"/>
      <c r="L63" s="102"/>
      <c r="M63" s="102">
        <v>2</v>
      </c>
      <c r="N63" s="102"/>
      <c r="O63" s="102">
        <v>1</v>
      </c>
      <c r="P63" s="160"/>
      <c r="Q63">
        <f>E63-SUM(F63:O63)</f>
        <v>0</v>
      </c>
    </row>
    <row r="64" spans="3:17" hidden="1">
      <c r="C64" s="295"/>
      <c r="D64" s="102" t="s">
        <v>2273</v>
      </c>
      <c r="E64" s="102">
        <v>8</v>
      </c>
      <c r="F64" s="102">
        <v>6</v>
      </c>
      <c r="G64" s="102"/>
      <c r="H64" s="102"/>
      <c r="I64" s="102"/>
      <c r="J64" s="102"/>
      <c r="K64" s="102"/>
      <c r="L64" s="102"/>
      <c r="M64" s="102"/>
      <c r="N64" s="102"/>
      <c r="O64" s="102"/>
      <c r="P64" s="160"/>
    </row>
    <row r="65" spans="3:16" hidden="1">
      <c r="C65" s="295"/>
      <c r="D65" s="102" t="s">
        <v>2274</v>
      </c>
      <c r="E65" s="102">
        <v>11</v>
      </c>
      <c r="F65" s="102">
        <v>4</v>
      </c>
      <c r="G65" s="102"/>
      <c r="H65" s="102"/>
      <c r="I65" s="102"/>
      <c r="J65" s="102"/>
      <c r="K65" s="102"/>
      <c r="L65" s="102"/>
      <c r="M65" s="102"/>
      <c r="N65" s="102"/>
      <c r="O65" s="102"/>
      <c r="P65" s="160"/>
    </row>
    <row r="66" spans="3:16" hidden="1">
      <c r="C66" s="295"/>
      <c r="D66" s="102" t="s">
        <v>0</v>
      </c>
      <c r="E66" s="102">
        <v>1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60"/>
    </row>
    <row r="67" spans="3:16" hidden="1">
      <c r="C67" s="295"/>
      <c r="D67" s="102" t="s">
        <v>2240</v>
      </c>
      <c r="E67" s="102">
        <v>106</v>
      </c>
      <c r="F67" s="102">
        <v>14</v>
      </c>
      <c r="G67" s="102"/>
      <c r="H67" s="102"/>
      <c r="I67" s="102"/>
      <c r="J67" s="102"/>
      <c r="K67" s="102"/>
      <c r="L67" s="102"/>
      <c r="M67" s="102"/>
      <c r="N67" s="102"/>
      <c r="O67" s="102"/>
      <c r="P67" s="160"/>
    </row>
    <row r="68" spans="3:16" hidden="1">
      <c r="C68" s="295"/>
      <c r="D68" s="102" t="s">
        <v>1796</v>
      </c>
      <c r="E68" s="102">
        <v>3</v>
      </c>
      <c r="F68" s="102">
        <v>3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60"/>
    </row>
    <row r="69" spans="3:16" hidden="1"/>
    <row r="70" spans="3:16" hidden="1">
      <c r="F70">
        <f>SUM(F63:F68)</f>
        <v>38</v>
      </c>
    </row>
    <row r="71" spans="3:16" hidden="1">
      <c r="D71" t="s">
        <v>2275</v>
      </c>
      <c r="F71">
        <f>F3+F31+F39</f>
        <v>13</v>
      </c>
    </row>
    <row r="72" spans="3:16" hidden="1"/>
    <row r="73" spans="3:16" hidden="1">
      <c r="D73" s="102"/>
      <c r="E73" s="102" t="s">
        <v>2270</v>
      </c>
      <c r="F73" s="178">
        <v>43555</v>
      </c>
      <c r="G73" s="178">
        <v>43585</v>
      </c>
      <c r="H73" s="178">
        <v>43616</v>
      </c>
      <c r="I73" s="178">
        <v>43646</v>
      </c>
      <c r="J73" s="178">
        <v>43677</v>
      </c>
      <c r="K73" s="178">
        <v>43708</v>
      </c>
      <c r="L73" s="178">
        <v>43738</v>
      </c>
      <c r="M73" s="178">
        <v>43769</v>
      </c>
      <c r="N73" s="178">
        <v>43799</v>
      </c>
      <c r="O73" s="178">
        <v>43830</v>
      </c>
      <c r="P73" s="179"/>
    </row>
    <row r="74" spans="3:16" hidden="1">
      <c r="C74" s="295" t="s">
        <v>2255</v>
      </c>
      <c r="D74" s="102" t="s">
        <v>2272</v>
      </c>
      <c r="E74" s="102">
        <v>13</v>
      </c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60"/>
    </row>
    <row r="75" spans="3:16" hidden="1">
      <c r="C75" s="295"/>
      <c r="D75" s="102" t="s">
        <v>2273</v>
      </c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60"/>
    </row>
    <row r="76" spans="3:16" hidden="1">
      <c r="C76" s="295"/>
      <c r="D76" s="102" t="s">
        <v>2274</v>
      </c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60"/>
    </row>
    <row r="77" spans="3:16" hidden="1">
      <c r="C77" s="295"/>
      <c r="D77" s="102" t="s">
        <v>0</v>
      </c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60"/>
    </row>
    <row r="78" spans="3:16" hidden="1">
      <c r="C78" s="295"/>
      <c r="D78" s="102" t="s">
        <v>2240</v>
      </c>
      <c r="E78" s="102">
        <v>21</v>
      </c>
      <c r="F78" s="102">
        <v>5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60"/>
    </row>
    <row r="79" spans="3:16" hidden="1">
      <c r="C79" s="295"/>
      <c r="D79" s="102" t="s">
        <v>2276</v>
      </c>
      <c r="E79" s="102">
        <v>7</v>
      </c>
      <c r="F79" s="102">
        <v>6</v>
      </c>
      <c r="G79" s="102"/>
      <c r="H79" s="102"/>
      <c r="I79" s="102"/>
      <c r="J79" s="102"/>
      <c r="K79" s="102"/>
      <c r="L79" s="102"/>
      <c r="M79" s="102"/>
      <c r="N79" s="102"/>
      <c r="O79" s="102"/>
      <c r="P79" s="160"/>
    </row>
    <row r="80" spans="3:16" hidden="1">
      <c r="F80">
        <f>SUM(F78:F79)</f>
        <v>11</v>
      </c>
    </row>
    <row r="81" spans="3:15" hidden="1">
      <c r="D81" t="s">
        <v>2275</v>
      </c>
      <c r="F81" t="e">
        <f>#REF!+F33+F42</f>
        <v>#REF!</v>
      </c>
    </row>
    <row r="82" spans="3:15" hidden="1"/>
    <row r="83" spans="3:15" hidden="1"/>
    <row r="84" spans="3:15" hidden="1"/>
    <row r="85" spans="3:15" hidden="1"/>
    <row r="88" spans="3:15">
      <c r="E88" s="84">
        <f>E19+E45</f>
        <v>210</v>
      </c>
      <c r="F88" s="84">
        <f t="shared" ref="F88:O88" si="47">F19+F45</f>
        <v>49</v>
      </c>
      <c r="G88" s="84">
        <f t="shared" si="47"/>
        <v>26</v>
      </c>
      <c r="H88" s="84">
        <f t="shared" si="47"/>
        <v>49</v>
      </c>
      <c r="I88" s="84">
        <f t="shared" si="47"/>
        <v>42</v>
      </c>
      <c r="J88" s="84">
        <f t="shared" si="47"/>
        <v>14</v>
      </c>
      <c r="K88" s="84">
        <f t="shared" si="47"/>
        <v>6</v>
      </c>
      <c r="L88" s="84">
        <f t="shared" si="47"/>
        <v>12</v>
      </c>
      <c r="M88" s="84">
        <f t="shared" si="47"/>
        <v>6</v>
      </c>
      <c r="N88" s="84">
        <f t="shared" si="47"/>
        <v>0</v>
      </c>
      <c r="O88" s="84">
        <f t="shared" si="47"/>
        <v>6</v>
      </c>
    </row>
    <row r="91" spans="3:15">
      <c r="F91" s="41">
        <f t="shared" ref="F91:M91" si="48">F88/$E$88</f>
        <v>0.23333333333333334</v>
      </c>
      <c r="G91" s="41">
        <f t="shared" si="48"/>
        <v>0.12380952380952381</v>
      </c>
      <c r="H91" s="41">
        <f t="shared" si="48"/>
        <v>0.23333333333333334</v>
      </c>
      <c r="I91" s="41">
        <f t="shared" si="48"/>
        <v>0.2</v>
      </c>
      <c r="J91" s="41">
        <f t="shared" si="48"/>
        <v>6.6666666666666666E-2</v>
      </c>
      <c r="K91" s="41">
        <f t="shared" si="48"/>
        <v>2.8571428571428571E-2</v>
      </c>
      <c r="L91" s="41">
        <f t="shared" si="48"/>
        <v>5.7142857142857141E-2</v>
      </c>
      <c r="M91" s="41">
        <f t="shared" si="48"/>
        <v>2.8571428571428571E-2</v>
      </c>
      <c r="N91" s="41">
        <f>N88/$E$88</f>
        <v>0</v>
      </c>
      <c r="O91" s="41">
        <f>O88/$E$88</f>
        <v>2.8571428571428571E-2</v>
      </c>
    </row>
    <row r="92" spans="3:15">
      <c r="F92" s="180">
        <f>1-F91</f>
        <v>0.76666666666666661</v>
      </c>
      <c r="G92" s="180">
        <f t="shared" ref="G92:M92" si="49">F92-G91</f>
        <v>0.64285714285714279</v>
      </c>
      <c r="H92" s="180">
        <f t="shared" si="49"/>
        <v>0.40952380952380946</v>
      </c>
      <c r="I92" s="180">
        <f t="shared" si="49"/>
        <v>0.20952380952380945</v>
      </c>
      <c r="J92" s="180">
        <f t="shared" si="49"/>
        <v>0.14285714285714279</v>
      </c>
      <c r="K92" s="180">
        <f t="shared" si="49"/>
        <v>0.11428571428571423</v>
      </c>
      <c r="L92" s="180">
        <f t="shared" si="49"/>
        <v>5.7142857142857086E-2</v>
      </c>
      <c r="M92" s="180">
        <f t="shared" si="49"/>
        <v>2.8571428571428515E-2</v>
      </c>
      <c r="N92" s="180">
        <f>M92-N91</f>
        <v>2.8571428571428515E-2</v>
      </c>
      <c r="O92" s="180">
        <f>N92-O91</f>
        <v>-5.5511151231257827E-17</v>
      </c>
    </row>
    <row r="93" spans="3:15">
      <c r="C93" t="s">
        <v>2277</v>
      </c>
      <c r="D93">
        <v>355</v>
      </c>
      <c r="F93" s="181">
        <f>$D$93*F92</f>
        <v>272.16666666666663</v>
      </c>
      <c r="G93" s="181">
        <f t="shared" ref="G93:M93" si="50">$D$93*G92</f>
        <v>228.21428571428569</v>
      </c>
      <c r="H93" s="181">
        <f t="shared" si="50"/>
        <v>145.38095238095235</v>
      </c>
      <c r="I93" s="181">
        <f t="shared" si="50"/>
        <v>74.380952380952351</v>
      </c>
      <c r="J93" s="181">
        <f t="shared" si="50"/>
        <v>50.714285714285694</v>
      </c>
      <c r="K93" s="181">
        <f t="shared" si="50"/>
        <v>40.571428571428548</v>
      </c>
      <c r="L93" s="181">
        <f t="shared" si="50"/>
        <v>20.285714285714267</v>
      </c>
      <c r="M93" s="181">
        <f t="shared" si="50"/>
        <v>10.142857142857123</v>
      </c>
      <c r="N93" s="181">
        <f>$D$93*N92</f>
        <v>10.142857142857123</v>
      </c>
      <c r="O93" s="181">
        <f>$D$93*O92</f>
        <v>-1.9706458687096529E-14</v>
      </c>
    </row>
    <row r="94" spans="3:15">
      <c r="D94" s="181">
        <v>198000000</v>
      </c>
      <c r="F94" s="48">
        <f>$D$94*F91</f>
        <v>46200000</v>
      </c>
      <c r="G94" s="48">
        <f t="shared" ref="G94:M94" si="51">$D$94*G91</f>
        <v>24514285.714285716</v>
      </c>
      <c r="H94" s="48">
        <f t="shared" si="51"/>
        <v>46200000</v>
      </c>
      <c r="I94" s="48">
        <f t="shared" si="51"/>
        <v>39600000</v>
      </c>
      <c r="J94" s="48">
        <f t="shared" si="51"/>
        <v>13200000</v>
      </c>
      <c r="K94" s="48">
        <f t="shared" si="51"/>
        <v>5657142.8571428573</v>
      </c>
      <c r="L94" s="48">
        <f t="shared" si="51"/>
        <v>11314285.714285715</v>
      </c>
      <c r="M94" s="48">
        <f t="shared" si="51"/>
        <v>5657142.8571428573</v>
      </c>
      <c r="N94" s="48">
        <f>$D$94*N91</f>
        <v>0</v>
      </c>
      <c r="O94" s="48">
        <f>$D$94*O91</f>
        <v>5657142.8571428573</v>
      </c>
    </row>
    <row r="95" spans="3:15">
      <c r="F95" s="48">
        <f>F94*65%</f>
        <v>30030000</v>
      </c>
      <c r="G95" s="48">
        <f t="shared" ref="G95:M95" si="52">G94*65%</f>
        <v>15934285.714285716</v>
      </c>
      <c r="H95" s="48">
        <f t="shared" si="52"/>
        <v>30030000</v>
      </c>
      <c r="I95" s="48">
        <f t="shared" si="52"/>
        <v>25740000</v>
      </c>
      <c r="J95" s="48">
        <f t="shared" si="52"/>
        <v>8580000</v>
      </c>
      <c r="K95" s="48">
        <f t="shared" si="52"/>
        <v>3677142.8571428573</v>
      </c>
      <c r="L95" s="48">
        <f t="shared" si="52"/>
        <v>7354285.7142857146</v>
      </c>
      <c r="M95" s="48">
        <f t="shared" si="52"/>
        <v>3677142.8571428573</v>
      </c>
      <c r="N95" s="48">
        <f>N94*65%</f>
        <v>0</v>
      </c>
      <c r="O95" s="48">
        <f>O94*65%</f>
        <v>3677142.8571428573</v>
      </c>
    </row>
    <row r="96" spans="3:15">
      <c r="F96" s="43">
        <f>F95/14100</f>
        <v>2129.7872340425533</v>
      </c>
      <c r="G96" s="43">
        <f t="shared" ref="G96:M96" si="53">G95/14100</f>
        <v>1130.0911854103344</v>
      </c>
      <c r="H96" s="43">
        <f t="shared" si="53"/>
        <v>2129.7872340425533</v>
      </c>
      <c r="I96" s="43">
        <f t="shared" si="53"/>
        <v>1825.5319148936171</v>
      </c>
      <c r="J96" s="43">
        <f t="shared" si="53"/>
        <v>608.51063829787233</v>
      </c>
      <c r="K96" s="43">
        <f t="shared" si="53"/>
        <v>260.790273556231</v>
      </c>
      <c r="L96" s="43">
        <f t="shared" si="53"/>
        <v>521.580547112462</v>
      </c>
      <c r="M96" s="43">
        <f t="shared" si="53"/>
        <v>260.790273556231</v>
      </c>
      <c r="N96" s="43">
        <f>N95/14100</f>
        <v>0</v>
      </c>
      <c r="O96" s="43">
        <f>O95/14100</f>
        <v>260.790273556231</v>
      </c>
    </row>
    <row r="97" spans="6:15">
      <c r="F97" s="43">
        <f>F96</f>
        <v>2129.7872340425533</v>
      </c>
      <c r="G97" s="43">
        <f>F96+G96</f>
        <v>3259.878419452888</v>
      </c>
      <c r="H97" s="43">
        <f t="shared" ref="H97:O97" si="54">G97+H96</f>
        <v>5389.6656534954418</v>
      </c>
      <c r="I97" s="43">
        <f t="shared" si="54"/>
        <v>7215.1975683890587</v>
      </c>
      <c r="J97" s="43">
        <f t="shared" si="54"/>
        <v>7823.7082066869307</v>
      </c>
      <c r="K97" s="43">
        <f t="shared" si="54"/>
        <v>8084.4984802431618</v>
      </c>
      <c r="L97" s="43">
        <f t="shared" si="54"/>
        <v>8606.0790273556231</v>
      </c>
      <c r="M97" s="43">
        <f t="shared" si="54"/>
        <v>8866.8693009118542</v>
      </c>
      <c r="N97" s="43">
        <f t="shared" si="54"/>
        <v>8866.8693009118542</v>
      </c>
      <c r="O97" s="43">
        <f t="shared" si="54"/>
        <v>9127.6595744680853</v>
      </c>
    </row>
  </sheetData>
  <mergeCells count="28">
    <mergeCell ref="B43:D43"/>
    <mergeCell ref="B45:D45"/>
    <mergeCell ref="C63:C68"/>
    <mergeCell ref="C74:C79"/>
    <mergeCell ref="T1:AC1"/>
    <mergeCell ref="C3:C5"/>
    <mergeCell ref="D6:D8"/>
    <mergeCell ref="B10:D10"/>
    <mergeCell ref="B11:D11"/>
    <mergeCell ref="B12:B17"/>
    <mergeCell ref="D12:D16"/>
    <mergeCell ref="B18:D18"/>
    <mergeCell ref="AF1:AO1"/>
    <mergeCell ref="T29:AC29"/>
    <mergeCell ref="AF29:AO29"/>
    <mergeCell ref="B19:D19"/>
    <mergeCell ref="A31:A45"/>
    <mergeCell ref="B31:B33"/>
    <mergeCell ref="C31:C33"/>
    <mergeCell ref="B34:D34"/>
    <mergeCell ref="B35:D35"/>
    <mergeCell ref="B36:B42"/>
    <mergeCell ref="C36:C37"/>
    <mergeCell ref="D38:D39"/>
    <mergeCell ref="C40:C41"/>
    <mergeCell ref="A2:D2"/>
    <mergeCell ref="A3:A19"/>
    <mergeCell ref="B3:B9"/>
  </mergeCells>
  <pageMargins left="0.7" right="0.7" top="0.75" bottom="0.75" header="0.3" footer="0.3"/>
  <pageSetup orientation="portrait" r:id="rId1"/>
  <headerFooter>
    <oddFooter>&amp;R&amp;1#&amp;"Calibri"&amp;8&amp;K737373General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F11" sqref="F11"/>
    </sheetView>
  </sheetViews>
  <sheetFormatPr defaultRowHeight="14.4"/>
  <sheetData>
    <row r="1" spans="1:4">
      <c r="A1" t="s">
        <v>551</v>
      </c>
      <c r="B1" t="s">
        <v>552</v>
      </c>
      <c r="C1" t="s">
        <v>553</v>
      </c>
      <c r="D1" t="s">
        <v>178</v>
      </c>
    </row>
    <row r="2" spans="1:4">
      <c r="A2" t="s">
        <v>524</v>
      </c>
      <c r="B2" t="s">
        <v>525</v>
      </c>
      <c r="C2" t="s">
        <v>183</v>
      </c>
      <c r="D2" t="s">
        <v>554</v>
      </c>
    </row>
    <row r="3" spans="1:4">
      <c r="A3" t="s">
        <v>526</v>
      </c>
      <c r="B3" t="s">
        <v>527</v>
      </c>
      <c r="C3" t="s">
        <v>555</v>
      </c>
      <c r="D3" t="s">
        <v>554</v>
      </c>
    </row>
    <row r="4" spans="1:4">
      <c r="A4" t="s">
        <v>537</v>
      </c>
      <c r="B4" t="s">
        <v>538</v>
      </c>
      <c r="C4" t="s">
        <v>183</v>
      </c>
      <c r="D4" t="s">
        <v>556</v>
      </c>
    </row>
    <row r="5" spans="1:4">
      <c r="A5" t="s">
        <v>531</v>
      </c>
      <c r="B5" t="s">
        <v>532</v>
      </c>
      <c r="C5" t="s">
        <v>183</v>
      </c>
      <c r="D5" t="s">
        <v>557</v>
      </c>
    </row>
    <row r="6" spans="1:4">
      <c r="A6" t="s">
        <v>539</v>
      </c>
      <c r="B6" t="s">
        <v>540</v>
      </c>
      <c r="C6" t="s">
        <v>183</v>
      </c>
      <c r="D6" t="s">
        <v>558</v>
      </c>
    </row>
    <row r="7" spans="1:4">
      <c r="A7" t="s">
        <v>546</v>
      </c>
      <c r="B7" t="s">
        <v>547</v>
      </c>
      <c r="C7" t="s">
        <v>183</v>
      </c>
      <c r="D7" t="s">
        <v>558</v>
      </c>
    </row>
    <row r="8" spans="1:4">
      <c r="A8" t="s">
        <v>529</v>
      </c>
      <c r="B8" t="s">
        <v>530</v>
      </c>
      <c r="C8" t="s">
        <v>555</v>
      </c>
      <c r="D8" t="s">
        <v>556</v>
      </c>
    </row>
    <row r="9" spans="1:4">
      <c r="A9" t="s">
        <v>528</v>
      </c>
      <c r="B9" t="s">
        <v>527</v>
      </c>
      <c r="C9" t="s">
        <v>555</v>
      </c>
      <c r="D9" t="s">
        <v>557</v>
      </c>
    </row>
    <row r="10" spans="1:4">
      <c r="A10" t="s">
        <v>535</v>
      </c>
      <c r="B10" t="s">
        <v>536</v>
      </c>
      <c r="C10" t="s">
        <v>555</v>
      </c>
      <c r="D10" t="s">
        <v>558</v>
      </c>
    </row>
    <row r="11" spans="1:4">
      <c r="A11" t="s">
        <v>559</v>
      </c>
      <c r="B11" t="s">
        <v>560</v>
      </c>
      <c r="C11" t="s">
        <v>555</v>
      </c>
      <c r="D11" t="s">
        <v>558</v>
      </c>
    </row>
    <row r="12" spans="1:4">
      <c r="A12" t="s">
        <v>544</v>
      </c>
      <c r="B12" t="s">
        <v>545</v>
      </c>
      <c r="C12" t="s">
        <v>561</v>
      </c>
      <c r="D12" t="s">
        <v>562</v>
      </c>
    </row>
    <row r="13" spans="1:4">
      <c r="A13" t="s">
        <v>542</v>
      </c>
      <c r="B13" t="s">
        <v>543</v>
      </c>
      <c r="C13" t="s">
        <v>561</v>
      </c>
      <c r="D13" t="s">
        <v>563</v>
      </c>
    </row>
    <row r="14" spans="1:4">
      <c r="A14" t="s">
        <v>533</v>
      </c>
      <c r="B14" t="s">
        <v>534</v>
      </c>
      <c r="C14" t="s">
        <v>183</v>
      </c>
      <c r="D14" t="s">
        <v>563</v>
      </c>
    </row>
  </sheetData>
  <pageMargins left="0.7" right="0.7" top="0.75" bottom="0.75" header="0.3" footer="0.3"/>
  <pageSetup orientation="portrait" r:id="rId1"/>
  <headerFooter>
    <oddFooter>&amp;R&amp;1#&amp;"Calibri"&amp;8&amp;K737373General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82"/>
  <sheetViews>
    <sheetView topLeftCell="D1" workbookViewId="0">
      <selection activeCell="O1" sqref="O1"/>
    </sheetView>
  </sheetViews>
  <sheetFormatPr defaultRowHeight="14.4"/>
  <cols>
    <col min="14" max="14" width="12.44140625" bestFit="1" customWidth="1"/>
    <col min="15" max="15" width="19.109375" bestFit="1" customWidth="1"/>
    <col min="16" max="16" width="23.109375" bestFit="1" customWidth="1"/>
  </cols>
  <sheetData>
    <row r="1" spans="1:19">
      <c r="A1" t="s">
        <v>70</v>
      </c>
      <c r="B1" t="s">
        <v>72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</v>
      </c>
      <c r="K1" t="s">
        <v>177</v>
      </c>
      <c r="L1" t="s">
        <v>178</v>
      </c>
    </row>
    <row r="2" spans="1:19">
      <c r="A2" t="s">
        <v>179</v>
      </c>
      <c r="B2" t="s">
        <v>180</v>
      </c>
      <c r="C2">
        <v>-82</v>
      </c>
      <c r="D2" t="s">
        <v>181</v>
      </c>
      <c r="E2">
        <v>4</v>
      </c>
      <c r="F2" t="s">
        <v>182</v>
      </c>
      <c r="G2" t="s">
        <v>353</v>
      </c>
      <c r="H2" t="s">
        <v>354</v>
      </c>
      <c r="I2" t="s">
        <v>62</v>
      </c>
      <c r="J2" t="s">
        <v>183</v>
      </c>
      <c r="K2" t="s">
        <v>62</v>
      </c>
      <c r="L2" t="s">
        <v>524</v>
      </c>
    </row>
    <row r="3" spans="1:19">
      <c r="A3" t="s">
        <v>179</v>
      </c>
      <c r="B3" t="s">
        <v>180</v>
      </c>
      <c r="C3">
        <v>-30.75</v>
      </c>
      <c r="D3" t="s">
        <v>181</v>
      </c>
      <c r="E3">
        <v>1.5</v>
      </c>
      <c r="F3" t="s">
        <v>182</v>
      </c>
      <c r="G3" t="s">
        <v>564</v>
      </c>
      <c r="H3" t="s">
        <v>565</v>
      </c>
      <c r="I3" t="s">
        <v>62</v>
      </c>
      <c r="J3" t="s">
        <v>183</v>
      </c>
      <c r="K3" t="s">
        <v>62</v>
      </c>
      <c r="L3" t="s">
        <v>524</v>
      </c>
      <c r="N3" s="97" t="s">
        <v>6</v>
      </c>
      <c r="O3" t="s">
        <v>548</v>
      </c>
    </row>
    <row r="4" spans="1:19">
      <c r="A4" t="s">
        <v>179</v>
      </c>
      <c r="B4" t="s">
        <v>180</v>
      </c>
      <c r="C4">
        <v>-61.5</v>
      </c>
      <c r="D4" t="s">
        <v>181</v>
      </c>
      <c r="E4">
        <v>3</v>
      </c>
      <c r="F4" t="s">
        <v>182</v>
      </c>
      <c r="G4" t="s">
        <v>564</v>
      </c>
      <c r="H4" t="s">
        <v>565</v>
      </c>
      <c r="I4" t="s">
        <v>62</v>
      </c>
      <c r="J4" t="s">
        <v>183</v>
      </c>
      <c r="K4" t="s">
        <v>62</v>
      </c>
      <c r="L4" t="s">
        <v>524</v>
      </c>
      <c r="N4" s="98" t="s">
        <v>541</v>
      </c>
      <c r="O4" s="193">
        <v>8</v>
      </c>
      <c r="P4" t="e">
        <f>VLOOKUP(N4,Sheet2!A:B,2,0)</f>
        <v>#N/A</v>
      </c>
      <c r="Q4" t="s">
        <v>1638</v>
      </c>
      <c r="R4" t="s">
        <v>1638</v>
      </c>
      <c r="S4">
        <f>O4+O5+O8+O12+O14+O15+O16+O6</f>
        <v>9135</v>
      </c>
    </row>
    <row r="5" spans="1:19">
      <c r="A5" t="s">
        <v>179</v>
      </c>
      <c r="B5" t="s">
        <v>180</v>
      </c>
      <c r="C5">
        <v>-61.5</v>
      </c>
      <c r="D5" t="s">
        <v>181</v>
      </c>
      <c r="E5">
        <v>3</v>
      </c>
      <c r="F5" t="s">
        <v>182</v>
      </c>
      <c r="G5" t="s">
        <v>564</v>
      </c>
      <c r="H5" t="s">
        <v>565</v>
      </c>
      <c r="I5" t="s">
        <v>62</v>
      </c>
      <c r="J5" t="s">
        <v>183</v>
      </c>
      <c r="K5" t="s">
        <v>62</v>
      </c>
      <c r="L5" t="s">
        <v>524</v>
      </c>
      <c r="N5" s="98" t="s">
        <v>524</v>
      </c>
      <c r="O5" s="193">
        <v>4766.5</v>
      </c>
      <c r="P5" t="str">
        <f>VLOOKUP(N5,Sheet2!A:B,2,0)</f>
        <v>INTERNATL MSTK SP1</v>
      </c>
      <c r="Q5" t="s">
        <v>1638</v>
      </c>
      <c r="R5" t="s">
        <v>186</v>
      </c>
      <c r="S5">
        <f>O7+O11</f>
        <v>5737</v>
      </c>
    </row>
    <row r="6" spans="1:19">
      <c r="A6" t="s">
        <v>179</v>
      </c>
      <c r="B6" t="s">
        <v>180</v>
      </c>
      <c r="C6">
        <v>-41</v>
      </c>
      <c r="D6" t="s">
        <v>181</v>
      </c>
      <c r="E6">
        <v>2</v>
      </c>
      <c r="F6" t="s">
        <v>182</v>
      </c>
      <c r="G6" t="s">
        <v>370</v>
      </c>
      <c r="H6" t="s">
        <v>371</v>
      </c>
      <c r="I6" t="s">
        <v>62</v>
      </c>
      <c r="J6" t="s">
        <v>183</v>
      </c>
      <c r="K6" t="s">
        <v>62</v>
      </c>
      <c r="L6" t="s">
        <v>533</v>
      </c>
      <c r="N6" s="98" t="s">
        <v>526</v>
      </c>
      <c r="O6" s="193">
        <v>61</v>
      </c>
      <c r="P6" t="str">
        <f>VLOOKUP(N6,Sheet2!A:B,2,0)</f>
        <v>INTERNAL MCON SP1</v>
      </c>
      <c r="Q6" t="s">
        <v>1638</v>
      </c>
      <c r="R6" t="s">
        <v>193</v>
      </c>
      <c r="S6">
        <f>O9+O13+O17</f>
        <v>4314.5</v>
      </c>
    </row>
    <row r="7" spans="1:19">
      <c r="A7" t="s">
        <v>179</v>
      </c>
      <c r="B7" t="s">
        <v>180</v>
      </c>
      <c r="C7">
        <v>-143.5</v>
      </c>
      <c r="D7" t="s">
        <v>181</v>
      </c>
      <c r="E7">
        <v>7</v>
      </c>
      <c r="F7" t="s">
        <v>182</v>
      </c>
      <c r="G7" t="s">
        <v>370</v>
      </c>
      <c r="H7" t="s">
        <v>371</v>
      </c>
      <c r="I7" t="s">
        <v>62</v>
      </c>
      <c r="J7" t="s">
        <v>183</v>
      </c>
      <c r="K7" t="s">
        <v>62</v>
      </c>
      <c r="L7" t="s">
        <v>533</v>
      </c>
      <c r="N7" s="98" t="s">
        <v>537</v>
      </c>
      <c r="O7" s="193">
        <v>902.5</v>
      </c>
      <c r="P7" t="str">
        <f>VLOOKUP(N7,Sheet2!A:B,2,0)</f>
        <v>INTERNAL MSTK SU</v>
      </c>
      <c r="Q7" t="s">
        <v>186</v>
      </c>
      <c r="R7" t="s">
        <v>185</v>
      </c>
      <c r="S7">
        <f>O10</f>
        <v>415.5</v>
      </c>
    </row>
    <row r="8" spans="1:19">
      <c r="A8" t="s">
        <v>179</v>
      </c>
      <c r="B8" t="s">
        <v>180</v>
      </c>
      <c r="C8">
        <v>-82</v>
      </c>
      <c r="D8" t="s">
        <v>181</v>
      </c>
      <c r="E8">
        <v>4</v>
      </c>
      <c r="F8" t="s">
        <v>182</v>
      </c>
      <c r="G8" t="s">
        <v>370</v>
      </c>
      <c r="H8" t="s">
        <v>371</v>
      </c>
      <c r="I8" t="s">
        <v>62</v>
      </c>
      <c r="J8" t="s">
        <v>183</v>
      </c>
      <c r="K8" t="s">
        <v>62</v>
      </c>
      <c r="L8" t="s">
        <v>533</v>
      </c>
      <c r="N8" s="98" t="s">
        <v>531</v>
      </c>
      <c r="O8" s="193">
        <v>1942.5</v>
      </c>
      <c r="P8" t="str">
        <f>VLOOKUP(N8,Sheet2!A:B,2,0)</f>
        <v>INTERNAL MSTK SP</v>
      </c>
      <c r="Q8" t="s">
        <v>1638</v>
      </c>
    </row>
    <row r="9" spans="1:19">
      <c r="A9" t="s">
        <v>179</v>
      </c>
      <c r="B9" t="s">
        <v>180</v>
      </c>
      <c r="C9">
        <v>-348.5</v>
      </c>
      <c r="D9" t="s">
        <v>181</v>
      </c>
      <c r="E9">
        <v>17</v>
      </c>
      <c r="F9" t="s">
        <v>182</v>
      </c>
      <c r="G9" t="s">
        <v>312</v>
      </c>
      <c r="H9" t="s">
        <v>313</v>
      </c>
      <c r="I9" t="s">
        <v>62</v>
      </c>
      <c r="J9" t="s">
        <v>183</v>
      </c>
      <c r="K9" t="s">
        <v>62</v>
      </c>
      <c r="L9" t="s">
        <v>524</v>
      </c>
      <c r="N9" s="98" t="s">
        <v>539</v>
      </c>
      <c r="O9" s="193">
        <v>477</v>
      </c>
      <c r="P9" t="str">
        <f>VLOOKUP(N9,Sheet2!A:B,2,0)</f>
        <v>INTERNAL MSTK Cosmetic</v>
      </c>
      <c r="Q9" t="s">
        <v>193</v>
      </c>
    </row>
    <row r="10" spans="1:19">
      <c r="A10" t="s">
        <v>179</v>
      </c>
      <c r="B10" t="s">
        <v>180</v>
      </c>
      <c r="C10">
        <v>-41</v>
      </c>
      <c r="D10" t="s">
        <v>181</v>
      </c>
      <c r="E10">
        <v>2</v>
      </c>
      <c r="F10" t="s">
        <v>182</v>
      </c>
      <c r="G10" t="s">
        <v>312</v>
      </c>
      <c r="H10" t="s">
        <v>313</v>
      </c>
      <c r="I10" t="s">
        <v>62</v>
      </c>
      <c r="J10" t="s">
        <v>183</v>
      </c>
      <c r="K10" t="s">
        <v>62</v>
      </c>
      <c r="L10" t="s">
        <v>524</v>
      </c>
      <c r="N10" s="98" t="s">
        <v>546</v>
      </c>
      <c r="O10" s="193">
        <v>415.5</v>
      </c>
      <c r="P10" t="str">
        <f>VLOOKUP(N10,Sheet2!A:B,2,0)</f>
        <v>INTERNAL MSTK Pharma</v>
      </c>
      <c r="Q10" t="s">
        <v>185</v>
      </c>
    </row>
    <row r="11" spans="1:19">
      <c r="A11" t="s">
        <v>179</v>
      </c>
      <c r="B11" t="s">
        <v>180</v>
      </c>
      <c r="C11">
        <v>-102.5</v>
      </c>
      <c r="D11" t="s">
        <v>181</v>
      </c>
      <c r="E11">
        <v>5</v>
      </c>
      <c r="F11" t="s">
        <v>182</v>
      </c>
      <c r="G11" t="s">
        <v>312</v>
      </c>
      <c r="H11" t="s">
        <v>313</v>
      </c>
      <c r="I11" t="s">
        <v>62</v>
      </c>
      <c r="J11" t="s">
        <v>183</v>
      </c>
      <c r="K11" t="s">
        <v>62</v>
      </c>
      <c r="L11" t="s">
        <v>524</v>
      </c>
      <c r="N11" s="98" t="s">
        <v>529</v>
      </c>
      <c r="O11" s="193">
        <v>4834.5</v>
      </c>
      <c r="P11" t="str">
        <f>VLOOKUP(N11,Sheet2!A:B,2,0)</f>
        <v>INTERNAL MCON SU</v>
      </c>
      <c r="Q11" t="s">
        <v>186</v>
      </c>
    </row>
    <row r="12" spans="1:19">
      <c r="A12" t="s">
        <v>179</v>
      </c>
      <c r="B12" t="s">
        <v>180</v>
      </c>
      <c r="C12">
        <v>-102.5</v>
      </c>
      <c r="D12" t="s">
        <v>181</v>
      </c>
      <c r="E12">
        <v>5</v>
      </c>
      <c r="F12" t="s">
        <v>182</v>
      </c>
      <c r="G12" t="s">
        <v>312</v>
      </c>
      <c r="H12" t="s">
        <v>313</v>
      </c>
      <c r="I12" t="s">
        <v>62</v>
      </c>
      <c r="J12" t="s">
        <v>183</v>
      </c>
      <c r="K12" t="s">
        <v>62</v>
      </c>
      <c r="L12" t="s">
        <v>524</v>
      </c>
      <c r="N12" s="98" t="s">
        <v>528</v>
      </c>
      <c r="O12" s="193">
        <v>4</v>
      </c>
      <c r="P12" t="str">
        <f>VLOOKUP(N12,Sheet2!A:B,2,0)</f>
        <v>INTERNAL MCON SP1</v>
      </c>
      <c r="Q12" t="s">
        <v>1638</v>
      </c>
    </row>
    <row r="13" spans="1:19">
      <c r="A13" t="s">
        <v>179</v>
      </c>
      <c r="B13" t="s">
        <v>180</v>
      </c>
      <c r="C13">
        <v>-82</v>
      </c>
      <c r="D13" t="s">
        <v>181</v>
      </c>
      <c r="E13">
        <v>4</v>
      </c>
      <c r="F13" t="s">
        <v>182</v>
      </c>
      <c r="G13" t="s">
        <v>312</v>
      </c>
      <c r="H13" t="s">
        <v>313</v>
      </c>
      <c r="I13" t="s">
        <v>62</v>
      </c>
      <c r="J13" t="s">
        <v>183</v>
      </c>
      <c r="K13" t="s">
        <v>62</v>
      </c>
      <c r="L13" t="s">
        <v>524</v>
      </c>
      <c r="N13" s="98" t="s">
        <v>535</v>
      </c>
      <c r="O13" s="193">
        <v>3451.5</v>
      </c>
      <c r="P13" t="str">
        <f>VLOOKUP(N13,Sheet2!A:B,2,0)</f>
        <v>INTERNAL MCON Cosmetic</v>
      </c>
      <c r="Q13" t="s">
        <v>193</v>
      </c>
    </row>
    <row r="14" spans="1:19">
      <c r="A14" t="s">
        <v>179</v>
      </c>
      <c r="B14" t="s">
        <v>180</v>
      </c>
      <c r="C14">
        <v>-533</v>
      </c>
      <c r="D14" t="s">
        <v>181</v>
      </c>
      <c r="E14">
        <v>26</v>
      </c>
      <c r="F14" t="s">
        <v>182</v>
      </c>
      <c r="G14" t="s">
        <v>312</v>
      </c>
      <c r="H14" t="s">
        <v>313</v>
      </c>
      <c r="I14" t="s">
        <v>62</v>
      </c>
      <c r="J14" t="s">
        <v>183</v>
      </c>
      <c r="K14" t="s">
        <v>62</v>
      </c>
      <c r="L14" t="s">
        <v>524</v>
      </c>
      <c r="N14" s="98" t="s">
        <v>544</v>
      </c>
      <c r="O14" s="193">
        <v>109.5</v>
      </c>
      <c r="P14" t="str">
        <f>VLOOKUP(N14,Sheet2!A:B,2,0)</f>
        <v>INTERNAL SC</v>
      </c>
      <c r="Q14" t="s">
        <v>1638</v>
      </c>
    </row>
    <row r="15" spans="1:19">
      <c r="A15" t="s">
        <v>179</v>
      </c>
      <c r="B15" t="s">
        <v>180</v>
      </c>
      <c r="C15">
        <v>-41</v>
      </c>
      <c r="D15" t="s">
        <v>181</v>
      </c>
      <c r="E15">
        <v>2</v>
      </c>
      <c r="F15" t="s">
        <v>182</v>
      </c>
      <c r="G15" t="s">
        <v>566</v>
      </c>
      <c r="H15" t="s">
        <v>567</v>
      </c>
      <c r="I15" t="s">
        <v>62</v>
      </c>
      <c r="J15" t="s">
        <v>183</v>
      </c>
      <c r="K15" t="s">
        <v>62</v>
      </c>
      <c r="L15" t="s">
        <v>546</v>
      </c>
      <c r="N15" s="98" t="s">
        <v>542</v>
      </c>
      <c r="O15" s="193">
        <v>100.5</v>
      </c>
      <c r="P15" t="str">
        <f>VLOOKUP(N15,Sheet2!A:B,2,0)</f>
        <v>INTERNAL Cutting</v>
      </c>
      <c r="Q15" t="s">
        <v>1638</v>
      </c>
    </row>
    <row r="16" spans="1:19">
      <c r="A16" t="s">
        <v>179</v>
      </c>
      <c r="B16" t="s">
        <v>180</v>
      </c>
      <c r="C16">
        <v>-61.5</v>
      </c>
      <c r="D16" t="s">
        <v>181</v>
      </c>
      <c r="E16">
        <v>3</v>
      </c>
      <c r="F16" t="s">
        <v>182</v>
      </c>
      <c r="G16" t="s">
        <v>566</v>
      </c>
      <c r="H16" t="s">
        <v>567</v>
      </c>
      <c r="I16" t="s">
        <v>62</v>
      </c>
      <c r="J16" t="s">
        <v>183</v>
      </c>
      <c r="K16" t="s">
        <v>62</v>
      </c>
      <c r="L16" t="s">
        <v>546</v>
      </c>
      <c r="N16" s="98" t="s">
        <v>533</v>
      </c>
      <c r="O16" s="193">
        <v>2143</v>
      </c>
      <c r="P16" t="str">
        <f>VLOOKUP(N16,Sheet2!A:B,2,0)</f>
        <v>INTERNAL Sub-part</v>
      </c>
      <c r="Q16" t="s">
        <v>1638</v>
      </c>
    </row>
    <row r="17" spans="1:17">
      <c r="A17" t="s">
        <v>179</v>
      </c>
      <c r="B17" t="s">
        <v>180</v>
      </c>
      <c r="C17">
        <v>-20.5</v>
      </c>
      <c r="D17" t="s">
        <v>181</v>
      </c>
      <c r="E17">
        <v>1</v>
      </c>
      <c r="F17" t="s">
        <v>182</v>
      </c>
      <c r="G17" t="s">
        <v>566</v>
      </c>
      <c r="H17" t="s">
        <v>567</v>
      </c>
      <c r="I17" t="s">
        <v>62</v>
      </c>
      <c r="J17" t="s">
        <v>183</v>
      </c>
      <c r="K17" t="s">
        <v>62</v>
      </c>
      <c r="L17" t="s">
        <v>546</v>
      </c>
      <c r="N17" s="98" t="s">
        <v>57</v>
      </c>
      <c r="O17" s="193">
        <v>386</v>
      </c>
      <c r="P17" t="s">
        <v>193</v>
      </c>
      <c r="Q17" t="s">
        <v>193</v>
      </c>
    </row>
    <row r="18" spans="1:17">
      <c r="A18" t="s">
        <v>179</v>
      </c>
      <c r="B18" t="s">
        <v>180</v>
      </c>
      <c r="C18">
        <v>-41</v>
      </c>
      <c r="D18" t="s">
        <v>181</v>
      </c>
      <c r="E18">
        <v>2</v>
      </c>
      <c r="F18" t="s">
        <v>182</v>
      </c>
      <c r="G18" t="s">
        <v>568</v>
      </c>
      <c r="H18" t="s">
        <v>567</v>
      </c>
      <c r="I18" t="s">
        <v>62</v>
      </c>
      <c r="J18" t="s">
        <v>183</v>
      </c>
      <c r="K18" t="s">
        <v>62</v>
      </c>
      <c r="L18" t="s">
        <v>546</v>
      </c>
      <c r="N18" s="98" t="s">
        <v>17</v>
      </c>
      <c r="O18" s="193">
        <v>19602</v>
      </c>
    </row>
    <row r="19" spans="1:17">
      <c r="A19" t="s">
        <v>179</v>
      </c>
      <c r="B19" t="s">
        <v>180</v>
      </c>
      <c r="C19">
        <v>-20.5</v>
      </c>
      <c r="D19" t="s">
        <v>181</v>
      </c>
      <c r="E19">
        <v>1</v>
      </c>
      <c r="F19" t="s">
        <v>182</v>
      </c>
      <c r="G19" t="s">
        <v>568</v>
      </c>
      <c r="H19" t="s">
        <v>567</v>
      </c>
      <c r="I19" t="s">
        <v>62</v>
      </c>
      <c r="J19" t="s">
        <v>183</v>
      </c>
      <c r="K19" t="s">
        <v>62</v>
      </c>
      <c r="L19" t="s">
        <v>546</v>
      </c>
    </row>
    <row r="20" spans="1:17">
      <c r="A20" t="s">
        <v>179</v>
      </c>
      <c r="B20" t="s">
        <v>180</v>
      </c>
      <c r="C20">
        <v>-41</v>
      </c>
      <c r="D20" t="s">
        <v>181</v>
      </c>
      <c r="E20">
        <v>2</v>
      </c>
      <c r="F20" t="s">
        <v>182</v>
      </c>
      <c r="G20" t="s">
        <v>568</v>
      </c>
      <c r="H20" t="s">
        <v>567</v>
      </c>
      <c r="I20" t="s">
        <v>62</v>
      </c>
      <c r="J20" t="s">
        <v>183</v>
      </c>
      <c r="K20" t="s">
        <v>62</v>
      </c>
      <c r="L20" t="s">
        <v>546</v>
      </c>
    </row>
    <row r="21" spans="1:17">
      <c r="A21" t="s">
        <v>179</v>
      </c>
      <c r="B21" t="s">
        <v>180</v>
      </c>
      <c r="C21">
        <v>-20.5</v>
      </c>
      <c r="D21" t="s">
        <v>181</v>
      </c>
      <c r="E21">
        <v>1</v>
      </c>
      <c r="F21" t="s">
        <v>182</v>
      </c>
      <c r="G21" t="s">
        <v>568</v>
      </c>
      <c r="H21" t="s">
        <v>567</v>
      </c>
      <c r="I21" t="s">
        <v>62</v>
      </c>
      <c r="J21" t="s">
        <v>183</v>
      </c>
      <c r="K21" t="s">
        <v>62</v>
      </c>
      <c r="L21" t="s">
        <v>546</v>
      </c>
    </row>
    <row r="22" spans="1:17">
      <c r="A22" t="s">
        <v>179</v>
      </c>
      <c r="B22" t="s">
        <v>180</v>
      </c>
      <c r="C22">
        <v>-389.5</v>
      </c>
      <c r="D22" t="s">
        <v>181</v>
      </c>
      <c r="E22">
        <v>19</v>
      </c>
      <c r="F22" t="s">
        <v>182</v>
      </c>
      <c r="G22" t="s">
        <v>500</v>
      </c>
      <c r="H22" t="s">
        <v>501</v>
      </c>
      <c r="I22" t="s">
        <v>62</v>
      </c>
      <c r="J22" t="s">
        <v>183</v>
      </c>
      <c r="K22" t="s">
        <v>62</v>
      </c>
      <c r="L22" t="s">
        <v>524</v>
      </c>
    </row>
    <row r="23" spans="1:17">
      <c r="A23" t="s">
        <v>179</v>
      </c>
      <c r="B23" t="s">
        <v>180</v>
      </c>
      <c r="C23">
        <v>-287</v>
      </c>
      <c r="D23" t="s">
        <v>181</v>
      </c>
      <c r="E23">
        <v>14</v>
      </c>
      <c r="F23" t="s">
        <v>182</v>
      </c>
      <c r="G23" t="s">
        <v>500</v>
      </c>
      <c r="H23" t="s">
        <v>501</v>
      </c>
      <c r="I23" t="s">
        <v>62</v>
      </c>
      <c r="J23" t="s">
        <v>183</v>
      </c>
      <c r="K23" t="s">
        <v>62</v>
      </c>
      <c r="L23" t="s">
        <v>524</v>
      </c>
    </row>
    <row r="24" spans="1:17">
      <c r="A24" t="s">
        <v>179</v>
      </c>
      <c r="B24" t="s">
        <v>180</v>
      </c>
      <c r="C24">
        <v>-41</v>
      </c>
      <c r="D24" t="s">
        <v>181</v>
      </c>
      <c r="E24">
        <v>2</v>
      </c>
      <c r="F24" t="s">
        <v>182</v>
      </c>
      <c r="G24" t="s">
        <v>569</v>
      </c>
      <c r="H24" t="s">
        <v>570</v>
      </c>
      <c r="I24" t="s">
        <v>62</v>
      </c>
      <c r="J24" t="s">
        <v>183</v>
      </c>
      <c r="K24" t="s">
        <v>62</v>
      </c>
      <c r="L24" t="s">
        <v>524</v>
      </c>
    </row>
    <row r="25" spans="1:17">
      <c r="A25" t="s">
        <v>179</v>
      </c>
      <c r="B25" t="s">
        <v>180</v>
      </c>
      <c r="C25">
        <v>-20.5</v>
      </c>
      <c r="D25" t="s">
        <v>181</v>
      </c>
      <c r="E25">
        <v>1</v>
      </c>
      <c r="F25" t="s">
        <v>182</v>
      </c>
      <c r="G25" t="s">
        <v>569</v>
      </c>
      <c r="H25" t="s">
        <v>570</v>
      </c>
      <c r="I25" t="s">
        <v>62</v>
      </c>
      <c r="J25" t="s">
        <v>183</v>
      </c>
      <c r="K25" t="s">
        <v>62</v>
      </c>
      <c r="L25" t="s">
        <v>524</v>
      </c>
    </row>
    <row r="26" spans="1:17">
      <c r="A26" t="s">
        <v>179</v>
      </c>
      <c r="B26" t="s">
        <v>180</v>
      </c>
      <c r="C26">
        <v>-41</v>
      </c>
      <c r="D26" t="s">
        <v>181</v>
      </c>
      <c r="E26">
        <v>2</v>
      </c>
      <c r="F26" t="s">
        <v>182</v>
      </c>
      <c r="G26" t="s">
        <v>571</v>
      </c>
      <c r="H26" t="s">
        <v>572</v>
      </c>
      <c r="I26" t="s">
        <v>62</v>
      </c>
      <c r="J26" t="s">
        <v>183</v>
      </c>
      <c r="K26" t="s">
        <v>62</v>
      </c>
      <c r="L26" t="s">
        <v>524</v>
      </c>
    </row>
    <row r="27" spans="1:17">
      <c r="A27" t="s">
        <v>179</v>
      </c>
      <c r="B27" t="s">
        <v>180</v>
      </c>
      <c r="C27">
        <v>-123</v>
      </c>
      <c r="D27" t="s">
        <v>181</v>
      </c>
      <c r="E27">
        <v>6</v>
      </c>
      <c r="F27" t="s">
        <v>182</v>
      </c>
      <c r="G27" t="s">
        <v>343</v>
      </c>
      <c r="H27" t="s">
        <v>344</v>
      </c>
      <c r="I27" t="s">
        <v>62</v>
      </c>
      <c r="J27" t="s">
        <v>183</v>
      </c>
      <c r="K27" t="s">
        <v>62</v>
      </c>
      <c r="L27" t="s">
        <v>533</v>
      </c>
    </row>
    <row r="28" spans="1:17">
      <c r="A28" t="s">
        <v>179</v>
      </c>
      <c r="B28" t="s">
        <v>180</v>
      </c>
      <c r="C28">
        <v>-266.5</v>
      </c>
      <c r="D28" t="s">
        <v>181</v>
      </c>
      <c r="E28">
        <v>13</v>
      </c>
      <c r="F28" t="s">
        <v>182</v>
      </c>
      <c r="G28" t="s">
        <v>343</v>
      </c>
      <c r="H28" t="s">
        <v>344</v>
      </c>
      <c r="I28" t="s">
        <v>62</v>
      </c>
      <c r="J28" t="s">
        <v>183</v>
      </c>
      <c r="K28" t="s">
        <v>62</v>
      </c>
      <c r="L28" t="s">
        <v>533</v>
      </c>
    </row>
    <row r="29" spans="1:17">
      <c r="A29" t="s">
        <v>179</v>
      </c>
      <c r="B29" t="s">
        <v>180</v>
      </c>
      <c r="C29">
        <v>-30.75</v>
      </c>
      <c r="D29" t="s">
        <v>181</v>
      </c>
      <c r="E29">
        <v>1.5</v>
      </c>
      <c r="F29" t="s">
        <v>182</v>
      </c>
      <c r="G29" t="s">
        <v>343</v>
      </c>
      <c r="H29" t="s">
        <v>344</v>
      </c>
      <c r="I29" t="s">
        <v>62</v>
      </c>
      <c r="J29" t="s">
        <v>183</v>
      </c>
      <c r="K29" t="s">
        <v>62</v>
      </c>
      <c r="L29" t="s">
        <v>533</v>
      </c>
    </row>
    <row r="30" spans="1:17">
      <c r="A30" t="s">
        <v>179</v>
      </c>
      <c r="B30" t="s">
        <v>180</v>
      </c>
      <c r="C30">
        <v>-102.5</v>
      </c>
      <c r="D30" t="s">
        <v>181</v>
      </c>
      <c r="E30">
        <v>5</v>
      </c>
      <c r="F30" t="s">
        <v>182</v>
      </c>
      <c r="G30" t="s">
        <v>468</v>
      </c>
      <c r="H30" t="s">
        <v>190</v>
      </c>
      <c r="I30" t="s">
        <v>466</v>
      </c>
      <c r="J30" t="s">
        <v>184</v>
      </c>
      <c r="K30" t="s">
        <v>467</v>
      </c>
      <c r="L30" t="s">
        <v>529</v>
      </c>
    </row>
    <row r="31" spans="1:17">
      <c r="A31" t="s">
        <v>179</v>
      </c>
      <c r="B31" t="s">
        <v>180</v>
      </c>
      <c r="C31">
        <v>-153.75</v>
      </c>
      <c r="D31" t="s">
        <v>181</v>
      </c>
      <c r="E31">
        <v>7.5</v>
      </c>
      <c r="F31" t="s">
        <v>182</v>
      </c>
      <c r="G31" t="s">
        <v>468</v>
      </c>
      <c r="H31" t="s">
        <v>190</v>
      </c>
      <c r="I31" t="s">
        <v>466</v>
      </c>
      <c r="J31" t="s">
        <v>184</v>
      </c>
      <c r="K31" t="s">
        <v>467</v>
      </c>
      <c r="L31" t="s">
        <v>529</v>
      </c>
    </row>
    <row r="32" spans="1:17">
      <c r="A32" t="s">
        <v>179</v>
      </c>
      <c r="B32" t="s">
        <v>180</v>
      </c>
      <c r="C32">
        <v>-41</v>
      </c>
      <c r="D32" t="s">
        <v>181</v>
      </c>
      <c r="E32">
        <v>2</v>
      </c>
      <c r="F32" t="s">
        <v>182</v>
      </c>
      <c r="G32" t="s">
        <v>573</v>
      </c>
      <c r="H32" t="s">
        <v>344</v>
      </c>
      <c r="I32" t="s">
        <v>62</v>
      </c>
      <c r="J32" t="s">
        <v>183</v>
      </c>
      <c r="K32" t="s">
        <v>62</v>
      </c>
      <c r="L32" t="s">
        <v>533</v>
      </c>
    </row>
    <row r="33" spans="1:12">
      <c r="A33" t="s">
        <v>179</v>
      </c>
      <c r="B33" t="s">
        <v>180</v>
      </c>
      <c r="C33">
        <v>-41</v>
      </c>
      <c r="D33" t="s">
        <v>181</v>
      </c>
      <c r="E33">
        <v>2</v>
      </c>
      <c r="F33" t="s">
        <v>182</v>
      </c>
      <c r="G33" t="s">
        <v>573</v>
      </c>
      <c r="H33" t="s">
        <v>344</v>
      </c>
      <c r="I33" t="s">
        <v>62</v>
      </c>
      <c r="J33" t="s">
        <v>183</v>
      </c>
      <c r="K33" t="s">
        <v>62</v>
      </c>
      <c r="L33" t="s">
        <v>533</v>
      </c>
    </row>
    <row r="34" spans="1:12">
      <c r="A34" t="s">
        <v>179</v>
      </c>
      <c r="B34" t="s">
        <v>180</v>
      </c>
      <c r="C34">
        <v>-20.5</v>
      </c>
      <c r="D34" t="s">
        <v>181</v>
      </c>
      <c r="E34">
        <v>1</v>
      </c>
      <c r="F34" t="s">
        <v>182</v>
      </c>
      <c r="G34" t="s">
        <v>573</v>
      </c>
      <c r="H34" t="s">
        <v>344</v>
      </c>
      <c r="I34" t="s">
        <v>62</v>
      </c>
      <c r="J34" t="s">
        <v>183</v>
      </c>
      <c r="K34" t="s">
        <v>62</v>
      </c>
      <c r="L34" t="s">
        <v>533</v>
      </c>
    </row>
    <row r="35" spans="1:12">
      <c r="A35" t="s">
        <v>179</v>
      </c>
      <c r="B35" t="s">
        <v>180</v>
      </c>
      <c r="C35">
        <v>-51.25</v>
      </c>
      <c r="D35" t="s">
        <v>181</v>
      </c>
      <c r="E35">
        <v>2.5</v>
      </c>
      <c r="F35" t="s">
        <v>182</v>
      </c>
      <c r="G35" t="s">
        <v>573</v>
      </c>
      <c r="H35" t="s">
        <v>344</v>
      </c>
      <c r="I35" t="s">
        <v>62</v>
      </c>
      <c r="J35" t="s">
        <v>183</v>
      </c>
      <c r="K35" t="s">
        <v>62</v>
      </c>
      <c r="L35" t="s">
        <v>533</v>
      </c>
    </row>
    <row r="36" spans="1:12">
      <c r="A36" t="s">
        <v>179</v>
      </c>
      <c r="B36" t="s">
        <v>180</v>
      </c>
      <c r="C36">
        <v>-20.5</v>
      </c>
      <c r="D36" t="s">
        <v>181</v>
      </c>
      <c r="E36">
        <v>1</v>
      </c>
      <c r="F36" t="s">
        <v>182</v>
      </c>
      <c r="G36" t="s">
        <v>573</v>
      </c>
      <c r="H36" t="s">
        <v>344</v>
      </c>
      <c r="I36" t="s">
        <v>62</v>
      </c>
      <c r="J36" t="s">
        <v>183</v>
      </c>
      <c r="K36" t="s">
        <v>62</v>
      </c>
      <c r="L36" t="s">
        <v>533</v>
      </c>
    </row>
    <row r="37" spans="1:12">
      <c r="A37" t="s">
        <v>179</v>
      </c>
      <c r="B37" t="s">
        <v>180</v>
      </c>
      <c r="C37">
        <v>-82</v>
      </c>
      <c r="D37" t="s">
        <v>181</v>
      </c>
      <c r="E37">
        <v>4</v>
      </c>
      <c r="F37" t="s">
        <v>182</v>
      </c>
      <c r="G37" t="s">
        <v>573</v>
      </c>
      <c r="H37" t="s">
        <v>344</v>
      </c>
      <c r="I37" t="s">
        <v>62</v>
      </c>
      <c r="J37" t="s">
        <v>183</v>
      </c>
      <c r="K37" t="s">
        <v>62</v>
      </c>
      <c r="L37" t="s">
        <v>533</v>
      </c>
    </row>
    <row r="38" spans="1:12">
      <c r="A38" t="s">
        <v>179</v>
      </c>
      <c r="B38" t="s">
        <v>180</v>
      </c>
      <c r="C38">
        <v>-71.75</v>
      </c>
      <c r="D38" t="s">
        <v>181</v>
      </c>
      <c r="E38">
        <v>3.5</v>
      </c>
      <c r="F38" t="s">
        <v>182</v>
      </c>
      <c r="G38" t="s">
        <v>475</v>
      </c>
      <c r="H38" t="s">
        <v>476</v>
      </c>
      <c r="I38" t="s">
        <v>62</v>
      </c>
      <c r="J38" t="s">
        <v>183</v>
      </c>
      <c r="K38" t="s">
        <v>62</v>
      </c>
      <c r="L38" t="s">
        <v>533</v>
      </c>
    </row>
    <row r="39" spans="1:12">
      <c r="A39" t="s">
        <v>179</v>
      </c>
      <c r="B39" t="s">
        <v>180</v>
      </c>
      <c r="C39">
        <v>-102.5</v>
      </c>
      <c r="D39" t="s">
        <v>181</v>
      </c>
      <c r="E39">
        <v>5</v>
      </c>
      <c r="F39" t="s">
        <v>182</v>
      </c>
      <c r="G39" t="s">
        <v>485</v>
      </c>
      <c r="H39" t="s">
        <v>486</v>
      </c>
      <c r="I39" t="s">
        <v>62</v>
      </c>
      <c r="J39" t="s">
        <v>183</v>
      </c>
      <c r="K39" t="s">
        <v>62</v>
      </c>
      <c r="L39" t="s">
        <v>524</v>
      </c>
    </row>
    <row r="40" spans="1:12">
      <c r="A40" t="s">
        <v>179</v>
      </c>
      <c r="B40" t="s">
        <v>180</v>
      </c>
      <c r="C40">
        <v>-41</v>
      </c>
      <c r="D40" t="s">
        <v>181</v>
      </c>
      <c r="E40">
        <v>2</v>
      </c>
      <c r="F40" t="s">
        <v>182</v>
      </c>
      <c r="G40" t="s">
        <v>485</v>
      </c>
      <c r="H40" t="s">
        <v>486</v>
      </c>
      <c r="I40" t="s">
        <v>62</v>
      </c>
      <c r="J40" t="s">
        <v>183</v>
      </c>
      <c r="K40" t="s">
        <v>62</v>
      </c>
      <c r="L40" t="s">
        <v>524</v>
      </c>
    </row>
    <row r="41" spans="1:12">
      <c r="A41" t="s">
        <v>179</v>
      </c>
      <c r="B41" t="s">
        <v>180</v>
      </c>
      <c r="C41">
        <v>-123</v>
      </c>
      <c r="D41" t="s">
        <v>181</v>
      </c>
      <c r="E41">
        <v>6</v>
      </c>
      <c r="F41" t="s">
        <v>182</v>
      </c>
      <c r="G41" t="s">
        <v>485</v>
      </c>
      <c r="H41" t="s">
        <v>486</v>
      </c>
      <c r="I41" t="s">
        <v>62</v>
      </c>
      <c r="J41" t="s">
        <v>183</v>
      </c>
      <c r="K41" t="s">
        <v>62</v>
      </c>
      <c r="L41" t="s">
        <v>524</v>
      </c>
    </row>
    <row r="42" spans="1:12">
      <c r="A42" t="s">
        <v>179</v>
      </c>
      <c r="B42" t="s">
        <v>180</v>
      </c>
      <c r="C42">
        <v>-430.5</v>
      </c>
      <c r="D42" t="s">
        <v>181</v>
      </c>
      <c r="E42">
        <v>21</v>
      </c>
      <c r="F42" t="s">
        <v>182</v>
      </c>
      <c r="G42" t="s">
        <v>485</v>
      </c>
      <c r="H42" t="s">
        <v>486</v>
      </c>
      <c r="I42" t="s">
        <v>62</v>
      </c>
      <c r="J42" t="s">
        <v>183</v>
      </c>
      <c r="K42" t="s">
        <v>62</v>
      </c>
      <c r="L42" t="s">
        <v>524</v>
      </c>
    </row>
    <row r="43" spans="1:12">
      <c r="A43" t="s">
        <v>179</v>
      </c>
      <c r="B43" t="s">
        <v>180</v>
      </c>
      <c r="C43">
        <v>-41</v>
      </c>
      <c r="D43" t="s">
        <v>181</v>
      </c>
      <c r="E43">
        <v>2</v>
      </c>
      <c r="F43" t="s">
        <v>182</v>
      </c>
      <c r="G43" t="s">
        <v>482</v>
      </c>
      <c r="H43" t="s">
        <v>233</v>
      </c>
      <c r="I43" t="s">
        <v>62</v>
      </c>
      <c r="J43" t="s">
        <v>183</v>
      </c>
      <c r="K43" t="s">
        <v>62</v>
      </c>
      <c r="L43" t="s">
        <v>533</v>
      </c>
    </row>
    <row r="44" spans="1:12">
      <c r="A44" t="s">
        <v>179</v>
      </c>
      <c r="B44" t="s">
        <v>180</v>
      </c>
      <c r="C44">
        <v>-61.5</v>
      </c>
      <c r="D44" t="s">
        <v>181</v>
      </c>
      <c r="E44">
        <v>3</v>
      </c>
      <c r="F44" t="s">
        <v>182</v>
      </c>
      <c r="G44" t="s">
        <v>482</v>
      </c>
      <c r="H44" t="s">
        <v>233</v>
      </c>
      <c r="I44" t="s">
        <v>62</v>
      </c>
      <c r="J44" t="s">
        <v>183</v>
      </c>
      <c r="K44" t="s">
        <v>62</v>
      </c>
      <c r="L44" t="s">
        <v>533</v>
      </c>
    </row>
    <row r="45" spans="1:12">
      <c r="A45" t="s">
        <v>179</v>
      </c>
      <c r="B45" t="s">
        <v>180</v>
      </c>
      <c r="C45">
        <v>-266.5</v>
      </c>
      <c r="D45" t="s">
        <v>181</v>
      </c>
      <c r="E45">
        <v>13</v>
      </c>
      <c r="F45" t="s">
        <v>182</v>
      </c>
      <c r="G45" t="s">
        <v>482</v>
      </c>
      <c r="H45" t="s">
        <v>233</v>
      </c>
      <c r="I45" t="s">
        <v>62</v>
      </c>
      <c r="J45" t="s">
        <v>183</v>
      </c>
      <c r="K45" t="s">
        <v>62</v>
      </c>
      <c r="L45" t="s">
        <v>533</v>
      </c>
    </row>
    <row r="46" spans="1:12">
      <c r="A46" t="s">
        <v>179</v>
      </c>
      <c r="B46" t="s">
        <v>180</v>
      </c>
      <c r="C46">
        <v>-307.5</v>
      </c>
      <c r="D46" t="s">
        <v>181</v>
      </c>
      <c r="E46">
        <v>15</v>
      </c>
      <c r="F46" t="s">
        <v>182</v>
      </c>
      <c r="G46" t="s">
        <v>482</v>
      </c>
      <c r="H46" t="s">
        <v>233</v>
      </c>
      <c r="I46" t="s">
        <v>62</v>
      </c>
      <c r="J46" t="s">
        <v>183</v>
      </c>
      <c r="K46" t="s">
        <v>62</v>
      </c>
      <c r="L46" t="s">
        <v>533</v>
      </c>
    </row>
    <row r="47" spans="1:12">
      <c r="A47" t="s">
        <v>179</v>
      </c>
      <c r="B47" t="s">
        <v>180</v>
      </c>
      <c r="C47">
        <v>-20.5</v>
      </c>
      <c r="D47" t="s">
        <v>181</v>
      </c>
      <c r="E47">
        <v>1</v>
      </c>
      <c r="F47" t="s">
        <v>182</v>
      </c>
      <c r="G47" t="s">
        <v>460</v>
      </c>
      <c r="H47" t="s">
        <v>190</v>
      </c>
      <c r="I47" t="s">
        <v>458</v>
      </c>
      <c r="J47" t="s">
        <v>184</v>
      </c>
      <c r="K47" t="s">
        <v>459</v>
      </c>
      <c r="L47" t="s">
        <v>529</v>
      </c>
    </row>
    <row r="48" spans="1:12">
      <c r="A48" t="s">
        <v>179</v>
      </c>
      <c r="B48" t="s">
        <v>180</v>
      </c>
      <c r="C48">
        <v>-82</v>
      </c>
      <c r="D48" t="s">
        <v>181</v>
      </c>
      <c r="E48">
        <v>4</v>
      </c>
      <c r="F48" t="s">
        <v>182</v>
      </c>
      <c r="G48" t="s">
        <v>460</v>
      </c>
      <c r="H48" t="s">
        <v>190</v>
      </c>
      <c r="I48" t="s">
        <v>458</v>
      </c>
      <c r="J48" t="s">
        <v>184</v>
      </c>
      <c r="K48" t="s">
        <v>459</v>
      </c>
      <c r="L48" t="s">
        <v>529</v>
      </c>
    </row>
    <row r="49" spans="1:12">
      <c r="A49" t="s">
        <v>179</v>
      </c>
      <c r="B49" t="s">
        <v>180</v>
      </c>
      <c r="C49">
        <v>-184.5</v>
      </c>
      <c r="D49" t="s">
        <v>181</v>
      </c>
      <c r="E49">
        <v>9</v>
      </c>
      <c r="F49" t="s">
        <v>182</v>
      </c>
      <c r="G49" t="s">
        <v>460</v>
      </c>
      <c r="H49" t="s">
        <v>190</v>
      </c>
      <c r="I49" t="s">
        <v>458</v>
      </c>
      <c r="J49" t="s">
        <v>184</v>
      </c>
      <c r="K49" t="s">
        <v>459</v>
      </c>
      <c r="L49" t="s">
        <v>529</v>
      </c>
    </row>
    <row r="50" spans="1:12">
      <c r="A50" t="s">
        <v>179</v>
      </c>
      <c r="B50" t="s">
        <v>180</v>
      </c>
      <c r="C50">
        <v>-389.5</v>
      </c>
      <c r="D50" t="s">
        <v>181</v>
      </c>
      <c r="E50">
        <v>19</v>
      </c>
      <c r="F50" t="s">
        <v>182</v>
      </c>
      <c r="G50" t="s">
        <v>574</v>
      </c>
      <c r="H50" t="s">
        <v>450</v>
      </c>
      <c r="I50" t="s">
        <v>62</v>
      </c>
      <c r="J50" t="s">
        <v>183</v>
      </c>
      <c r="K50" t="s">
        <v>62</v>
      </c>
      <c r="L50" t="s">
        <v>524</v>
      </c>
    </row>
    <row r="51" spans="1:12">
      <c r="A51" t="s">
        <v>179</v>
      </c>
      <c r="B51" t="s">
        <v>180</v>
      </c>
      <c r="C51">
        <v>-369</v>
      </c>
      <c r="D51" t="s">
        <v>181</v>
      </c>
      <c r="E51">
        <v>18</v>
      </c>
      <c r="F51" t="s">
        <v>182</v>
      </c>
      <c r="G51" t="s">
        <v>574</v>
      </c>
      <c r="H51" t="s">
        <v>450</v>
      </c>
      <c r="I51" t="s">
        <v>62</v>
      </c>
      <c r="J51" t="s">
        <v>183</v>
      </c>
      <c r="K51" t="s">
        <v>62</v>
      </c>
      <c r="L51" t="s">
        <v>524</v>
      </c>
    </row>
    <row r="52" spans="1:12">
      <c r="A52" t="s">
        <v>179</v>
      </c>
      <c r="B52" t="s">
        <v>180</v>
      </c>
      <c r="C52">
        <v>-102.5</v>
      </c>
      <c r="D52" t="s">
        <v>181</v>
      </c>
      <c r="E52">
        <v>5</v>
      </c>
      <c r="F52" t="s">
        <v>182</v>
      </c>
      <c r="G52" t="s">
        <v>355</v>
      </c>
      <c r="H52" t="s">
        <v>356</v>
      </c>
      <c r="I52" t="s">
        <v>62</v>
      </c>
      <c r="J52" t="s">
        <v>183</v>
      </c>
      <c r="K52" t="s">
        <v>62</v>
      </c>
      <c r="L52" t="s">
        <v>524</v>
      </c>
    </row>
    <row r="53" spans="1:12">
      <c r="A53" t="s">
        <v>179</v>
      </c>
      <c r="B53" t="s">
        <v>180</v>
      </c>
      <c r="C53">
        <v>-492</v>
      </c>
      <c r="D53" t="s">
        <v>181</v>
      </c>
      <c r="E53">
        <v>24</v>
      </c>
      <c r="F53" t="s">
        <v>182</v>
      </c>
      <c r="G53" t="s">
        <v>355</v>
      </c>
      <c r="H53" t="s">
        <v>356</v>
      </c>
      <c r="I53" t="s">
        <v>62</v>
      </c>
      <c r="J53" t="s">
        <v>183</v>
      </c>
      <c r="K53" t="s">
        <v>62</v>
      </c>
      <c r="L53" t="s">
        <v>524</v>
      </c>
    </row>
    <row r="54" spans="1:12">
      <c r="A54" t="s">
        <v>179</v>
      </c>
      <c r="B54" t="s">
        <v>180</v>
      </c>
      <c r="C54">
        <v>-41</v>
      </c>
      <c r="D54" t="s">
        <v>181</v>
      </c>
      <c r="E54">
        <v>2</v>
      </c>
      <c r="F54" t="s">
        <v>182</v>
      </c>
      <c r="G54" t="s">
        <v>364</v>
      </c>
      <c r="H54" t="s">
        <v>365</v>
      </c>
      <c r="I54" t="s">
        <v>62</v>
      </c>
      <c r="J54" t="s">
        <v>183</v>
      </c>
      <c r="K54" t="s">
        <v>62</v>
      </c>
      <c r="L54" t="s">
        <v>533</v>
      </c>
    </row>
    <row r="55" spans="1:12">
      <c r="A55" t="s">
        <v>179</v>
      </c>
      <c r="B55" t="s">
        <v>180</v>
      </c>
      <c r="C55">
        <v>-164</v>
      </c>
      <c r="D55" t="s">
        <v>181</v>
      </c>
      <c r="E55">
        <v>8</v>
      </c>
      <c r="F55" t="s">
        <v>182</v>
      </c>
      <c r="G55" t="s">
        <v>575</v>
      </c>
      <c r="H55" t="s">
        <v>576</v>
      </c>
      <c r="I55" t="s">
        <v>62</v>
      </c>
      <c r="J55" t="s">
        <v>183</v>
      </c>
      <c r="K55" t="s">
        <v>62</v>
      </c>
      <c r="L55" t="s">
        <v>524</v>
      </c>
    </row>
    <row r="56" spans="1:12">
      <c r="A56" t="s">
        <v>179</v>
      </c>
      <c r="B56" t="s">
        <v>180</v>
      </c>
      <c r="C56">
        <v>-143.5</v>
      </c>
      <c r="D56" t="s">
        <v>181</v>
      </c>
      <c r="E56">
        <v>7</v>
      </c>
      <c r="F56" t="s">
        <v>182</v>
      </c>
      <c r="G56" t="s">
        <v>577</v>
      </c>
      <c r="H56" t="s">
        <v>578</v>
      </c>
      <c r="I56" t="s">
        <v>62</v>
      </c>
      <c r="J56" t="s">
        <v>183</v>
      </c>
      <c r="K56" t="s">
        <v>62</v>
      </c>
      <c r="L56" t="s">
        <v>533</v>
      </c>
    </row>
    <row r="57" spans="1:12">
      <c r="A57" t="s">
        <v>179</v>
      </c>
      <c r="B57" t="s">
        <v>180</v>
      </c>
      <c r="C57">
        <v>-41</v>
      </c>
      <c r="D57" t="s">
        <v>181</v>
      </c>
      <c r="E57">
        <v>2</v>
      </c>
      <c r="F57" t="s">
        <v>182</v>
      </c>
      <c r="G57" t="s">
        <v>334</v>
      </c>
      <c r="H57" t="s">
        <v>335</v>
      </c>
      <c r="I57" t="s">
        <v>62</v>
      </c>
      <c r="J57" t="s">
        <v>183</v>
      </c>
      <c r="K57" t="s">
        <v>62</v>
      </c>
      <c r="L57" t="s">
        <v>533</v>
      </c>
    </row>
    <row r="58" spans="1:12">
      <c r="A58" t="s">
        <v>179</v>
      </c>
      <c r="B58" t="s">
        <v>180</v>
      </c>
      <c r="C58">
        <v>-61.5</v>
      </c>
      <c r="D58" t="s">
        <v>181</v>
      </c>
      <c r="E58">
        <v>3</v>
      </c>
      <c r="F58" t="s">
        <v>182</v>
      </c>
      <c r="G58" t="s">
        <v>334</v>
      </c>
      <c r="H58" t="s">
        <v>335</v>
      </c>
      <c r="I58" t="s">
        <v>62</v>
      </c>
      <c r="J58" t="s">
        <v>183</v>
      </c>
      <c r="K58" t="s">
        <v>62</v>
      </c>
      <c r="L58" t="s">
        <v>533</v>
      </c>
    </row>
    <row r="59" spans="1:12">
      <c r="A59" t="s">
        <v>179</v>
      </c>
      <c r="B59" t="s">
        <v>180</v>
      </c>
      <c r="C59">
        <v>-246</v>
      </c>
      <c r="D59" t="s">
        <v>181</v>
      </c>
      <c r="E59">
        <v>12</v>
      </c>
      <c r="F59" t="s">
        <v>182</v>
      </c>
      <c r="G59" t="s">
        <v>579</v>
      </c>
      <c r="H59" t="s">
        <v>580</v>
      </c>
      <c r="I59" t="s">
        <v>191</v>
      </c>
      <c r="J59" t="s">
        <v>184</v>
      </c>
      <c r="K59" t="s">
        <v>192</v>
      </c>
      <c r="L59" t="s">
        <v>535</v>
      </c>
    </row>
    <row r="60" spans="1:12">
      <c r="A60" t="s">
        <v>179</v>
      </c>
      <c r="B60" t="s">
        <v>180</v>
      </c>
      <c r="C60">
        <v>-102.5</v>
      </c>
      <c r="D60" t="s">
        <v>181</v>
      </c>
      <c r="E60">
        <v>5</v>
      </c>
      <c r="F60" t="s">
        <v>182</v>
      </c>
      <c r="G60" t="s">
        <v>581</v>
      </c>
      <c r="H60" t="s">
        <v>582</v>
      </c>
      <c r="I60" t="s">
        <v>191</v>
      </c>
      <c r="J60" t="s">
        <v>184</v>
      </c>
      <c r="K60" t="s">
        <v>192</v>
      </c>
      <c r="L60" t="s">
        <v>535</v>
      </c>
    </row>
    <row r="61" spans="1:12">
      <c r="A61" t="s">
        <v>179</v>
      </c>
      <c r="B61" t="s">
        <v>180</v>
      </c>
      <c r="C61">
        <v>-82</v>
      </c>
      <c r="D61" t="s">
        <v>181</v>
      </c>
      <c r="E61">
        <v>4</v>
      </c>
      <c r="F61" t="s">
        <v>182</v>
      </c>
      <c r="G61" t="s">
        <v>583</v>
      </c>
      <c r="H61" t="s">
        <v>584</v>
      </c>
      <c r="I61" t="s">
        <v>62</v>
      </c>
      <c r="J61" t="s">
        <v>183</v>
      </c>
      <c r="K61" t="s">
        <v>62</v>
      </c>
      <c r="L61" t="s">
        <v>524</v>
      </c>
    </row>
    <row r="62" spans="1:12">
      <c r="A62" t="s">
        <v>179</v>
      </c>
      <c r="B62" t="s">
        <v>180</v>
      </c>
      <c r="C62">
        <v>-512.5</v>
      </c>
      <c r="D62" t="s">
        <v>181</v>
      </c>
      <c r="E62">
        <v>25</v>
      </c>
      <c r="F62" t="s">
        <v>182</v>
      </c>
      <c r="G62" t="s">
        <v>520</v>
      </c>
      <c r="H62" t="s">
        <v>521</v>
      </c>
      <c r="I62" t="s">
        <v>191</v>
      </c>
      <c r="J62" t="s">
        <v>184</v>
      </c>
      <c r="K62" t="s">
        <v>192</v>
      </c>
      <c r="L62" t="s">
        <v>535</v>
      </c>
    </row>
    <row r="63" spans="1:12">
      <c r="A63" t="s">
        <v>179</v>
      </c>
      <c r="B63" t="s">
        <v>180</v>
      </c>
      <c r="C63">
        <v>-451</v>
      </c>
      <c r="D63" t="s">
        <v>181</v>
      </c>
      <c r="E63">
        <v>22</v>
      </c>
      <c r="F63" t="s">
        <v>182</v>
      </c>
      <c r="G63" t="s">
        <v>520</v>
      </c>
      <c r="H63" t="s">
        <v>521</v>
      </c>
      <c r="I63" t="s">
        <v>191</v>
      </c>
      <c r="J63" t="s">
        <v>184</v>
      </c>
      <c r="K63" t="s">
        <v>192</v>
      </c>
      <c r="L63" t="s">
        <v>535</v>
      </c>
    </row>
    <row r="64" spans="1:12">
      <c r="A64" t="s">
        <v>179</v>
      </c>
      <c r="B64" t="s">
        <v>180</v>
      </c>
      <c r="C64">
        <v>-123</v>
      </c>
      <c r="D64" t="s">
        <v>181</v>
      </c>
      <c r="E64">
        <v>6</v>
      </c>
      <c r="F64" t="s">
        <v>182</v>
      </c>
      <c r="G64" t="s">
        <v>520</v>
      </c>
      <c r="H64" t="s">
        <v>521</v>
      </c>
      <c r="I64" t="s">
        <v>191</v>
      </c>
      <c r="J64" t="s">
        <v>184</v>
      </c>
      <c r="K64" t="s">
        <v>192</v>
      </c>
      <c r="L64" t="s">
        <v>535</v>
      </c>
    </row>
    <row r="65" spans="1:12">
      <c r="A65" t="s">
        <v>179</v>
      </c>
      <c r="B65" t="s">
        <v>180</v>
      </c>
      <c r="C65">
        <v>-266.5</v>
      </c>
      <c r="D65" t="s">
        <v>181</v>
      </c>
      <c r="E65">
        <v>13</v>
      </c>
      <c r="F65" t="s">
        <v>182</v>
      </c>
      <c r="G65" t="s">
        <v>520</v>
      </c>
      <c r="H65" t="s">
        <v>521</v>
      </c>
      <c r="I65" t="s">
        <v>191</v>
      </c>
      <c r="J65" t="s">
        <v>184</v>
      </c>
      <c r="K65" t="s">
        <v>192</v>
      </c>
      <c r="L65" t="s">
        <v>535</v>
      </c>
    </row>
    <row r="66" spans="1:12">
      <c r="A66" t="s">
        <v>179</v>
      </c>
      <c r="B66" t="s">
        <v>180</v>
      </c>
      <c r="C66">
        <v>-143.5</v>
      </c>
      <c r="D66" t="s">
        <v>181</v>
      </c>
      <c r="E66">
        <v>7</v>
      </c>
      <c r="F66" t="s">
        <v>182</v>
      </c>
      <c r="G66" t="s">
        <v>585</v>
      </c>
      <c r="H66" t="s">
        <v>586</v>
      </c>
      <c r="I66" t="s">
        <v>191</v>
      </c>
      <c r="J66" t="s">
        <v>184</v>
      </c>
      <c r="K66" t="s">
        <v>192</v>
      </c>
      <c r="L66" t="s">
        <v>535</v>
      </c>
    </row>
    <row r="67" spans="1:12">
      <c r="A67" t="s">
        <v>179</v>
      </c>
      <c r="B67" t="s">
        <v>180</v>
      </c>
      <c r="C67">
        <v>-164</v>
      </c>
      <c r="D67" t="s">
        <v>181</v>
      </c>
      <c r="E67">
        <v>8</v>
      </c>
      <c r="F67" t="s">
        <v>182</v>
      </c>
      <c r="G67" t="s">
        <v>585</v>
      </c>
      <c r="H67" t="s">
        <v>586</v>
      </c>
      <c r="I67" t="s">
        <v>191</v>
      </c>
      <c r="J67" t="s">
        <v>184</v>
      </c>
      <c r="K67" t="s">
        <v>192</v>
      </c>
      <c r="L67" t="s">
        <v>535</v>
      </c>
    </row>
    <row r="68" spans="1:12">
      <c r="A68" t="s">
        <v>179</v>
      </c>
      <c r="B68" t="s">
        <v>180</v>
      </c>
      <c r="C68">
        <v>-225.5</v>
      </c>
      <c r="D68" t="s">
        <v>181</v>
      </c>
      <c r="E68">
        <v>11</v>
      </c>
      <c r="F68" t="s">
        <v>182</v>
      </c>
      <c r="G68" t="s">
        <v>585</v>
      </c>
      <c r="H68" t="s">
        <v>586</v>
      </c>
      <c r="I68" t="s">
        <v>191</v>
      </c>
      <c r="J68" t="s">
        <v>184</v>
      </c>
      <c r="K68" t="s">
        <v>192</v>
      </c>
      <c r="L68" t="s">
        <v>535</v>
      </c>
    </row>
    <row r="69" spans="1:12">
      <c r="A69" t="s">
        <v>179</v>
      </c>
      <c r="B69" t="s">
        <v>180</v>
      </c>
      <c r="C69">
        <v>-307.5</v>
      </c>
      <c r="D69" t="s">
        <v>181</v>
      </c>
      <c r="E69">
        <v>15</v>
      </c>
      <c r="F69" t="s">
        <v>182</v>
      </c>
      <c r="G69" t="s">
        <v>587</v>
      </c>
      <c r="H69" t="s">
        <v>588</v>
      </c>
      <c r="I69" t="s">
        <v>191</v>
      </c>
      <c r="J69" t="s">
        <v>184</v>
      </c>
      <c r="K69" t="s">
        <v>192</v>
      </c>
      <c r="L69" t="s">
        <v>535</v>
      </c>
    </row>
    <row r="70" spans="1:12">
      <c r="A70" t="s">
        <v>179</v>
      </c>
      <c r="B70" t="s">
        <v>180</v>
      </c>
      <c r="C70">
        <v>-102.5</v>
      </c>
      <c r="D70" t="s">
        <v>181</v>
      </c>
      <c r="E70">
        <v>5</v>
      </c>
      <c r="F70" t="s">
        <v>182</v>
      </c>
      <c r="G70" t="s">
        <v>589</v>
      </c>
      <c r="H70" t="s">
        <v>208</v>
      </c>
      <c r="I70" t="s">
        <v>293</v>
      </c>
      <c r="J70" t="s">
        <v>184</v>
      </c>
      <c r="K70" t="s">
        <v>294</v>
      </c>
      <c r="L70" t="s">
        <v>529</v>
      </c>
    </row>
    <row r="71" spans="1:12">
      <c r="A71" t="s">
        <v>179</v>
      </c>
      <c r="B71" t="s">
        <v>180</v>
      </c>
      <c r="C71">
        <v>-256.25</v>
      </c>
      <c r="D71" t="s">
        <v>181</v>
      </c>
      <c r="E71">
        <v>12.5</v>
      </c>
      <c r="F71" t="s">
        <v>182</v>
      </c>
      <c r="G71" t="s">
        <v>589</v>
      </c>
      <c r="H71" t="s">
        <v>208</v>
      </c>
      <c r="I71" t="s">
        <v>293</v>
      </c>
      <c r="J71" t="s">
        <v>184</v>
      </c>
      <c r="K71" t="s">
        <v>294</v>
      </c>
      <c r="L71" t="s">
        <v>529</v>
      </c>
    </row>
    <row r="72" spans="1:12">
      <c r="A72" t="s">
        <v>179</v>
      </c>
      <c r="B72" t="s">
        <v>180</v>
      </c>
      <c r="C72">
        <v>-112.75</v>
      </c>
      <c r="D72" t="s">
        <v>181</v>
      </c>
      <c r="E72">
        <v>5.5</v>
      </c>
      <c r="F72" t="s">
        <v>182</v>
      </c>
      <c r="G72" t="s">
        <v>452</v>
      </c>
      <c r="H72" t="s">
        <v>208</v>
      </c>
      <c r="I72" t="s">
        <v>284</v>
      </c>
      <c r="J72" t="s">
        <v>184</v>
      </c>
      <c r="K72" t="s">
        <v>285</v>
      </c>
      <c r="L72" t="s">
        <v>529</v>
      </c>
    </row>
    <row r="73" spans="1:12">
      <c r="A73" t="s">
        <v>179</v>
      </c>
      <c r="B73" t="s">
        <v>180</v>
      </c>
      <c r="C73">
        <v>-153.75</v>
      </c>
      <c r="D73" t="s">
        <v>181</v>
      </c>
      <c r="E73">
        <v>7.5</v>
      </c>
      <c r="F73" t="s">
        <v>182</v>
      </c>
      <c r="G73" t="s">
        <v>454</v>
      </c>
      <c r="H73" t="s">
        <v>187</v>
      </c>
      <c r="I73" t="s">
        <v>275</v>
      </c>
      <c r="J73" t="s">
        <v>184</v>
      </c>
      <c r="K73" t="s">
        <v>276</v>
      </c>
      <c r="L73" t="s">
        <v>529</v>
      </c>
    </row>
    <row r="74" spans="1:12">
      <c r="A74" t="s">
        <v>179</v>
      </c>
      <c r="B74" t="s">
        <v>180</v>
      </c>
      <c r="C74">
        <v>-123</v>
      </c>
      <c r="D74" t="s">
        <v>181</v>
      </c>
      <c r="E74">
        <v>6</v>
      </c>
      <c r="F74" t="s">
        <v>182</v>
      </c>
      <c r="G74" t="s">
        <v>425</v>
      </c>
      <c r="H74" t="s">
        <v>187</v>
      </c>
      <c r="I74" t="s">
        <v>273</v>
      </c>
      <c r="J74" t="s">
        <v>184</v>
      </c>
      <c r="K74" t="s">
        <v>274</v>
      </c>
      <c r="L74" t="s">
        <v>529</v>
      </c>
    </row>
    <row r="75" spans="1:12">
      <c r="A75" t="s">
        <v>179</v>
      </c>
      <c r="B75" t="s">
        <v>180</v>
      </c>
      <c r="C75">
        <v>-41</v>
      </c>
      <c r="D75" t="s">
        <v>181</v>
      </c>
      <c r="E75">
        <v>2</v>
      </c>
      <c r="F75" t="s">
        <v>182</v>
      </c>
      <c r="G75" t="s">
        <v>472</v>
      </c>
      <c r="H75" t="s">
        <v>295</v>
      </c>
      <c r="I75" t="s">
        <v>62</v>
      </c>
      <c r="J75" t="s">
        <v>183</v>
      </c>
      <c r="K75" t="s">
        <v>62</v>
      </c>
      <c r="L75" t="s">
        <v>537</v>
      </c>
    </row>
    <row r="76" spans="1:12">
      <c r="A76" t="s">
        <v>179</v>
      </c>
      <c r="B76" t="s">
        <v>180</v>
      </c>
      <c r="C76">
        <v>-123</v>
      </c>
      <c r="D76" t="s">
        <v>181</v>
      </c>
      <c r="E76">
        <v>6</v>
      </c>
      <c r="F76" t="s">
        <v>182</v>
      </c>
      <c r="G76" t="s">
        <v>590</v>
      </c>
      <c r="H76" t="s">
        <v>295</v>
      </c>
      <c r="I76" t="s">
        <v>62</v>
      </c>
      <c r="J76" t="s">
        <v>183</v>
      </c>
      <c r="K76" t="s">
        <v>62</v>
      </c>
      <c r="L76" t="s">
        <v>537</v>
      </c>
    </row>
    <row r="77" spans="1:12">
      <c r="A77" t="s">
        <v>179</v>
      </c>
      <c r="B77" t="s">
        <v>180</v>
      </c>
      <c r="C77">
        <v>-41</v>
      </c>
      <c r="D77" t="s">
        <v>181</v>
      </c>
      <c r="E77">
        <v>2</v>
      </c>
      <c r="F77" t="s">
        <v>182</v>
      </c>
      <c r="G77" t="s">
        <v>590</v>
      </c>
      <c r="H77" t="s">
        <v>295</v>
      </c>
      <c r="I77" t="s">
        <v>62</v>
      </c>
      <c r="J77" t="s">
        <v>183</v>
      </c>
      <c r="K77" t="s">
        <v>62</v>
      </c>
      <c r="L77" t="s">
        <v>537</v>
      </c>
    </row>
    <row r="78" spans="1:12">
      <c r="A78" t="s">
        <v>179</v>
      </c>
      <c r="B78" t="s">
        <v>180</v>
      </c>
      <c r="C78">
        <v>-123</v>
      </c>
      <c r="D78" t="s">
        <v>181</v>
      </c>
      <c r="E78">
        <v>6</v>
      </c>
      <c r="F78" t="s">
        <v>182</v>
      </c>
      <c r="G78" t="s">
        <v>591</v>
      </c>
      <c r="H78" t="s">
        <v>295</v>
      </c>
      <c r="I78" t="s">
        <v>62</v>
      </c>
      <c r="J78" t="s">
        <v>183</v>
      </c>
      <c r="K78" t="s">
        <v>62</v>
      </c>
      <c r="L78" t="s">
        <v>537</v>
      </c>
    </row>
    <row r="79" spans="1:12">
      <c r="A79" t="s">
        <v>179</v>
      </c>
      <c r="B79" t="s">
        <v>180</v>
      </c>
      <c r="C79">
        <v>-123</v>
      </c>
      <c r="D79" t="s">
        <v>181</v>
      </c>
      <c r="E79">
        <v>6</v>
      </c>
      <c r="F79" t="s">
        <v>182</v>
      </c>
      <c r="G79" t="s">
        <v>591</v>
      </c>
      <c r="H79" t="s">
        <v>295</v>
      </c>
      <c r="I79" t="s">
        <v>62</v>
      </c>
      <c r="J79" t="s">
        <v>183</v>
      </c>
      <c r="K79" t="s">
        <v>62</v>
      </c>
      <c r="L79" t="s">
        <v>537</v>
      </c>
    </row>
    <row r="80" spans="1:12">
      <c r="A80" t="s">
        <v>179</v>
      </c>
      <c r="B80" t="s">
        <v>180</v>
      </c>
      <c r="C80">
        <v>-41</v>
      </c>
      <c r="D80" t="s">
        <v>181</v>
      </c>
      <c r="E80">
        <v>2</v>
      </c>
      <c r="F80" t="s">
        <v>182</v>
      </c>
      <c r="G80" t="s">
        <v>591</v>
      </c>
      <c r="H80" t="s">
        <v>295</v>
      </c>
      <c r="I80" t="s">
        <v>62</v>
      </c>
      <c r="J80" t="s">
        <v>183</v>
      </c>
      <c r="K80" t="s">
        <v>62</v>
      </c>
      <c r="L80" t="s">
        <v>537</v>
      </c>
    </row>
    <row r="81" spans="1:12">
      <c r="A81" t="s">
        <v>179</v>
      </c>
      <c r="B81" t="s">
        <v>180</v>
      </c>
      <c r="C81">
        <v>-41</v>
      </c>
      <c r="D81" t="s">
        <v>181</v>
      </c>
      <c r="E81">
        <v>2</v>
      </c>
      <c r="F81" t="s">
        <v>182</v>
      </c>
      <c r="G81" t="s">
        <v>592</v>
      </c>
      <c r="H81" t="s">
        <v>295</v>
      </c>
      <c r="I81" t="s">
        <v>62</v>
      </c>
      <c r="J81" t="s">
        <v>183</v>
      </c>
      <c r="K81" t="s">
        <v>62</v>
      </c>
      <c r="L81" t="s">
        <v>537</v>
      </c>
    </row>
    <row r="82" spans="1:12">
      <c r="A82" t="s">
        <v>179</v>
      </c>
      <c r="B82" t="s">
        <v>180</v>
      </c>
      <c r="C82">
        <v>-123</v>
      </c>
      <c r="D82" t="s">
        <v>181</v>
      </c>
      <c r="E82">
        <v>6</v>
      </c>
      <c r="F82" t="s">
        <v>182</v>
      </c>
      <c r="G82" t="s">
        <v>593</v>
      </c>
      <c r="H82" t="s">
        <v>295</v>
      </c>
      <c r="I82" t="s">
        <v>62</v>
      </c>
      <c r="J82" t="s">
        <v>183</v>
      </c>
      <c r="K82" t="s">
        <v>62</v>
      </c>
      <c r="L82" t="s">
        <v>537</v>
      </c>
    </row>
    <row r="83" spans="1:12">
      <c r="A83" t="s">
        <v>179</v>
      </c>
      <c r="B83" t="s">
        <v>180</v>
      </c>
      <c r="C83">
        <v>-123</v>
      </c>
      <c r="D83" t="s">
        <v>181</v>
      </c>
      <c r="E83">
        <v>6</v>
      </c>
      <c r="F83" t="s">
        <v>182</v>
      </c>
      <c r="G83" t="s">
        <v>593</v>
      </c>
      <c r="H83" t="s">
        <v>295</v>
      </c>
      <c r="I83" t="s">
        <v>62</v>
      </c>
      <c r="J83" t="s">
        <v>183</v>
      </c>
      <c r="K83" t="s">
        <v>62</v>
      </c>
      <c r="L83" t="s">
        <v>537</v>
      </c>
    </row>
    <row r="84" spans="1:12">
      <c r="A84" t="s">
        <v>179</v>
      </c>
      <c r="B84" t="s">
        <v>180</v>
      </c>
      <c r="C84">
        <v>-41</v>
      </c>
      <c r="D84" t="s">
        <v>181</v>
      </c>
      <c r="E84">
        <v>2</v>
      </c>
      <c r="F84" t="s">
        <v>182</v>
      </c>
      <c r="G84" t="s">
        <v>593</v>
      </c>
      <c r="H84" t="s">
        <v>295</v>
      </c>
      <c r="I84" t="s">
        <v>62</v>
      </c>
      <c r="J84" t="s">
        <v>183</v>
      </c>
      <c r="K84" t="s">
        <v>62</v>
      </c>
      <c r="L84" t="s">
        <v>537</v>
      </c>
    </row>
    <row r="85" spans="1:12">
      <c r="A85" t="s">
        <v>179</v>
      </c>
      <c r="B85" t="s">
        <v>180</v>
      </c>
      <c r="C85">
        <v>-123</v>
      </c>
      <c r="D85" t="s">
        <v>181</v>
      </c>
      <c r="E85">
        <v>6</v>
      </c>
      <c r="F85" t="s">
        <v>182</v>
      </c>
      <c r="G85" t="s">
        <v>594</v>
      </c>
      <c r="H85" t="s">
        <v>295</v>
      </c>
      <c r="I85" t="s">
        <v>62</v>
      </c>
      <c r="J85" t="s">
        <v>183</v>
      </c>
      <c r="K85" t="s">
        <v>62</v>
      </c>
      <c r="L85" t="s">
        <v>537</v>
      </c>
    </row>
    <row r="86" spans="1:12">
      <c r="A86" t="s">
        <v>179</v>
      </c>
      <c r="B86" t="s">
        <v>180</v>
      </c>
      <c r="C86">
        <v>-123</v>
      </c>
      <c r="D86" t="s">
        <v>181</v>
      </c>
      <c r="E86">
        <v>6</v>
      </c>
      <c r="F86" t="s">
        <v>182</v>
      </c>
      <c r="G86" t="s">
        <v>594</v>
      </c>
      <c r="H86" t="s">
        <v>295</v>
      </c>
      <c r="I86" t="s">
        <v>62</v>
      </c>
      <c r="J86" t="s">
        <v>183</v>
      </c>
      <c r="K86" t="s">
        <v>62</v>
      </c>
      <c r="L86" t="s">
        <v>537</v>
      </c>
    </row>
    <row r="87" spans="1:12">
      <c r="A87" t="s">
        <v>179</v>
      </c>
      <c r="B87" t="s">
        <v>180</v>
      </c>
      <c r="C87">
        <v>-41</v>
      </c>
      <c r="D87" t="s">
        <v>181</v>
      </c>
      <c r="E87">
        <v>2</v>
      </c>
      <c r="F87" t="s">
        <v>182</v>
      </c>
      <c r="G87" t="s">
        <v>594</v>
      </c>
      <c r="H87" t="s">
        <v>295</v>
      </c>
      <c r="I87" t="s">
        <v>62</v>
      </c>
      <c r="J87" t="s">
        <v>183</v>
      </c>
      <c r="K87" t="s">
        <v>62</v>
      </c>
      <c r="L87" t="s">
        <v>537</v>
      </c>
    </row>
    <row r="88" spans="1:12">
      <c r="A88" t="s">
        <v>179</v>
      </c>
      <c r="B88" t="s">
        <v>180</v>
      </c>
      <c r="C88">
        <v>-123</v>
      </c>
      <c r="D88" t="s">
        <v>181</v>
      </c>
      <c r="E88">
        <v>6</v>
      </c>
      <c r="F88" t="s">
        <v>182</v>
      </c>
      <c r="G88" t="s">
        <v>595</v>
      </c>
      <c r="H88" t="s">
        <v>295</v>
      </c>
      <c r="I88" t="s">
        <v>62</v>
      </c>
      <c r="J88" t="s">
        <v>183</v>
      </c>
      <c r="K88" t="s">
        <v>62</v>
      </c>
      <c r="L88" t="s">
        <v>537</v>
      </c>
    </row>
    <row r="89" spans="1:12">
      <c r="A89" t="s">
        <v>179</v>
      </c>
      <c r="B89" t="s">
        <v>180</v>
      </c>
      <c r="C89">
        <v>-123</v>
      </c>
      <c r="D89" t="s">
        <v>181</v>
      </c>
      <c r="E89">
        <v>6</v>
      </c>
      <c r="F89" t="s">
        <v>182</v>
      </c>
      <c r="G89" t="s">
        <v>595</v>
      </c>
      <c r="H89" t="s">
        <v>295</v>
      </c>
      <c r="I89" t="s">
        <v>62</v>
      </c>
      <c r="J89" t="s">
        <v>183</v>
      </c>
      <c r="K89" t="s">
        <v>62</v>
      </c>
      <c r="L89" t="s">
        <v>537</v>
      </c>
    </row>
    <row r="90" spans="1:12">
      <c r="A90" t="s">
        <v>179</v>
      </c>
      <c r="B90" t="s">
        <v>180</v>
      </c>
      <c r="C90">
        <v>-41</v>
      </c>
      <c r="D90" t="s">
        <v>181</v>
      </c>
      <c r="E90">
        <v>2</v>
      </c>
      <c r="F90" t="s">
        <v>182</v>
      </c>
      <c r="G90" t="s">
        <v>595</v>
      </c>
      <c r="H90" t="s">
        <v>295</v>
      </c>
      <c r="I90" t="s">
        <v>62</v>
      </c>
      <c r="J90" t="s">
        <v>183</v>
      </c>
      <c r="K90" t="s">
        <v>62</v>
      </c>
      <c r="L90" t="s">
        <v>537</v>
      </c>
    </row>
    <row r="91" spans="1:12">
      <c r="A91" t="s">
        <v>179</v>
      </c>
      <c r="B91" t="s">
        <v>180</v>
      </c>
      <c r="C91">
        <v>-123</v>
      </c>
      <c r="D91" t="s">
        <v>181</v>
      </c>
      <c r="E91">
        <v>6</v>
      </c>
      <c r="F91" t="s">
        <v>182</v>
      </c>
      <c r="G91" t="s">
        <v>596</v>
      </c>
      <c r="H91" t="s">
        <v>295</v>
      </c>
      <c r="I91" t="s">
        <v>62</v>
      </c>
      <c r="J91" t="s">
        <v>183</v>
      </c>
      <c r="K91" t="s">
        <v>62</v>
      </c>
      <c r="L91" t="s">
        <v>537</v>
      </c>
    </row>
    <row r="92" spans="1:12">
      <c r="A92" t="s">
        <v>179</v>
      </c>
      <c r="B92" t="s">
        <v>180</v>
      </c>
      <c r="C92">
        <v>-123</v>
      </c>
      <c r="D92" t="s">
        <v>181</v>
      </c>
      <c r="E92">
        <v>6</v>
      </c>
      <c r="F92" t="s">
        <v>182</v>
      </c>
      <c r="G92" t="s">
        <v>596</v>
      </c>
      <c r="H92" t="s">
        <v>295</v>
      </c>
      <c r="I92" t="s">
        <v>62</v>
      </c>
      <c r="J92" t="s">
        <v>183</v>
      </c>
      <c r="K92" t="s">
        <v>62</v>
      </c>
      <c r="L92" t="s">
        <v>537</v>
      </c>
    </row>
    <row r="93" spans="1:12">
      <c r="A93" t="s">
        <v>179</v>
      </c>
      <c r="B93" t="s">
        <v>180</v>
      </c>
      <c r="C93">
        <v>-41</v>
      </c>
      <c r="D93" t="s">
        <v>181</v>
      </c>
      <c r="E93">
        <v>2</v>
      </c>
      <c r="F93" t="s">
        <v>182</v>
      </c>
      <c r="G93" t="s">
        <v>596</v>
      </c>
      <c r="H93" t="s">
        <v>295</v>
      </c>
      <c r="I93" t="s">
        <v>62</v>
      </c>
      <c r="J93" t="s">
        <v>183</v>
      </c>
      <c r="K93" t="s">
        <v>62</v>
      </c>
      <c r="L93" t="s">
        <v>537</v>
      </c>
    </row>
    <row r="94" spans="1:12">
      <c r="A94" t="s">
        <v>179</v>
      </c>
      <c r="B94" t="s">
        <v>180</v>
      </c>
      <c r="C94">
        <v>-471.5</v>
      </c>
      <c r="D94" t="s">
        <v>181</v>
      </c>
      <c r="E94">
        <v>23</v>
      </c>
      <c r="F94" t="s">
        <v>220</v>
      </c>
      <c r="G94" t="s">
        <v>522</v>
      </c>
      <c r="H94" t="s">
        <v>523</v>
      </c>
      <c r="I94" t="s">
        <v>221</v>
      </c>
      <c r="J94" t="s">
        <v>184</v>
      </c>
      <c r="L94" t="e">
        <v>#N/A</v>
      </c>
    </row>
    <row r="95" spans="1:12">
      <c r="A95" t="s">
        <v>179</v>
      </c>
      <c r="B95" t="s">
        <v>180</v>
      </c>
      <c r="C95">
        <v>-471.5</v>
      </c>
      <c r="D95" t="s">
        <v>181</v>
      </c>
      <c r="E95">
        <v>23</v>
      </c>
      <c r="F95" t="s">
        <v>220</v>
      </c>
      <c r="G95" t="s">
        <v>522</v>
      </c>
      <c r="H95" t="s">
        <v>523</v>
      </c>
      <c r="I95" t="s">
        <v>221</v>
      </c>
      <c r="J95" t="s">
        <v>184</v>
      </c>
      <c r="L95" t="e">
        <v>#N/A</v>
      </c>
    </row>
    <row r="96" spans="1:12">
      <c r="A96" t="s">
        <v>179</v>
      </c>
      <c r="B96" t="s">
        <v>180</v>
      </c>
      <c r="C96">
        <v>-471.5</v>
      </c>
      <c r="D96" t="s">
        <v>181</v>
      </c>
      <c r="E96">
        <v>23</v>
      </c>
      <c r="F96" t="s">
        <v>220</v>
      </c>
      <c r="G96" t="s">
        <v>522</v>
      </c>
      <c r="H96" t="s">
        <v>523</v>
      </c>
      <c r="I96" t="s">
        <v>221</v>
      </c>
      <c r="J96" t="s">
        <v>184</v>
      </c>
      <c r="L96" t="e">
        <v>#N/A</v>
      </c>
    </row>
    <row r="97" spans="1:12">
      <c r="A97" t="s">
        <v>179</v>
      </c>
      <c r="B97" t="s">
        <v>180</v>
      </c>
      <c r="C97">
        <v>-471.5</v>
      </c>
      <c r="D97" t="s">
        <v>181</v>
      </c>
      <c r="E97">
        <v>23</v>
      </c>
      <c r="F97" t="s">
        <v>220</v>
      </c>
      <c r="G97" t="s">
        <v>522</v>
      </c>
      <c r="H97" t="s">
        <v>523</v>
      </c>
      <c r="I97" t="s">
        <v>221</v>
      </c>
      <c r="J97" t="s">
        <v>184</v>
      </c>
      <c r="L97" t="e">
        <v>#N/A</v>
      </c>
    </row>
    <row r="98" spans="1:12">
      <c r="A98" t="s">
        <v>179</v>
      </c>
      <c r="B98" t="s">
        <v>180</v>
      </c>
      <c r="C98">
        <v>-471.5</v>
      </c>
      <c r="D98" t="s">
        <v>181</v>
      </c>
      <c r="E98">
        <v>23</v>
      </c>
      <c r="F98" t="s">
        <v>220</v>
      </c>
      <c r="G98" t="s">
        <v>522</v>
      </c>
      <c r="H98" t="s">
        <v>523</v>
      </c>
      <c r="I98" t="s">
        <v>221</v>
      </c>
      <c r="J98" t="s">
        <v>184</v>
      </c>
      <c r="L98" t="e">
        <v>#N/A</v>
      </c>
    </row>
    <row r="99" spans="1:12">
      <c r="A99" t="s">
        <v>179</v>
      </c>
      <c r="B99" t="s">
        <v>180</v>
      </c>
      <c r="C99">
        <v>-492</v>
      </c>
      <c r="D99" t="s">
        <v>181</v>
      </c>
      <c r="E99">
        <v>24</v>
      </c>
      <c r="F99" t="s">
        <v>220</v>
      </c>
      <c r="G99" t="s">
        <v>522</v>
      </c>
      <c r="H99" t="s">
        <v>523</v>
      </c>
      <c r="I99" t="s">
        <v>221</v>
      </c>
      <c r="J99" t="s">
        <v>184</v>
      </c>
      <c r="L99" t="e">
        <v>#N/A</v>
      </c>
    </row>
    <row r="100" spans="1:12">
      <c r="A100" t="s">
        <v>179</v>
      </c>
      <c r="B100" t="s">
        <v>180</v>
      </c>
      <c r="C100">
        <v>-492</v>
      </c>
      <c r="D100" t="s">
        <v>181</v>
      </c>
      <c r="E100">
        <v>24</v>
      </c>
      <c r="F100" t="s">
        <v>220</v>
      </c>
      <c r="G100" t="s">
        <v>522</v>
      </c>
      <c r="H100" t="s">
        <v>523</v>
      </c>
      <c r="I100" t="s">
        <v>221</v>
      </c>
      <c r="J100" t="s">
        <v>184</v>
      </c>
      <c r="L100" t="e">
        <v>#N/A</v>
      </c>
    </row>
    <row r="101" spans="1:12">
      <c r="A101" t="s">
        <v>179</v>
      </c>
      <c r="B101" t="s">
        <v>180</v>
      </c>
      <c r="C101">
        <v>-471.5</v>
      </c>
      <c r="D101" t="s">
        <v>181</v>
      </c>
      <c r="E101">
        <v>23</v>
      </c>
      <c r="F101" t="s">
        <v>220</v>
      </c>
      <c r="G101" t="s">
        <v>522</v>
      </c>
      <c r="H101" t="s">
        <v>523</v>
      </c>
      <c r="I101" t="s">
        <v>221</v>
      </c>
      <c r="J101" t="s">
        <v>184</v>
      </c>
      <c r="L101" t="e">
        <v>#N/A</v>
      </c>
    </row>
    <row r="102" spans="1:12">
      <c r="A102" t="s">
        <v>179</v>
      </c>
      <c r="B102" t="s">
        <v>180</v>
      </c>
      <c r="C102">
        <v>-471.5</v>
      </c>
      <c r="D102" t="s">
        <v>181</v>
      </c>
      <c r="E102">
        <v>23</v>
      </c>
      <c r="F102" t="s">
        <v>220</v>
      </c>
      <c r="G102" t="s">
        <v>522</v>
      </c>
      <c r="H102" t="s">
        <v>523</v>
      </c>
      <c r="I102" t="s">
        <v>221</v>
      </c>
      <c r="J102" t="s">
        <v>184</v>
      </c>
      <c r="L102" t="e">
        <v>#N/A</v>
      </c>
    </row>
    <row r="103" spans="1:12">
      <c r="A103" t="s">
        <v>179</v>
      </c>
      <c r="B103" t="s">
        <v>180</v>
      </c>
      <c r="C103">
        <v>-471.5</v>
      </c>
      <c r="D103" t="s">
        <v>181</v>
      </c>
      <c r="E103">
        <v>23</v>
      </c>
      <c r="F103" t="s">
        <v>220</v>
      </c>
      <c r="G103" t="s">
        <v>522</v>
      </c>
      <c r="H103" t="s">
        <v>523</v>
      </c>
      <c r="I103" t="s">
        <v>221</v>
      </c>
      <c r="J103" t="s">
        <v>184</v>
      </c>
      <c r="L103" t="e">
        <v>#N/A</v>
      </c>
    </row>
    <row r="104" spans="1:12">
      <c r="A104" t="s">
        <v>179</v>
      </c>
      <c r="B104" t="s">
        <v>180</v>
      </c>
      <c r="C104">
        <v>-471.5</v>
      </c>
      <c r="D104" t="s">
        <v>181</v>
      </c>
      <c r="E104">
        <v>23</v>
      </c>
      <c r="F104" t="s">
        <v>220</v>
      </c>
      <c r="G104" t="s">
        <v>522</v>
      </c>
      <c r="H104" t="s">
        <v>523</v>
      </c>
      <c r="I104" t="s">
        <v>221</v>
      </c>
      <c r="J104" t="s">
        <v>184</v>
      </c>
      <c r="L104" t="e">
        <v>#N/A</v>
      </c>
    </row>
    <row r="105" spans="1:12">
      <c r="A105" t="s">
        <v>179</v>
      </c>
      <c r="B105" t="s">
        <v>180</v>
      </c>
      <c r="C105">
        <v>-471.5</v>
      </c>
      <c r="D105" t="s">
        <v>181</v>
      </c>
      <c r="E105">
        <v>23</v>
      </c>
      <c r="F105" t="s">
        <v>220</v>
      </c>
      <c r="G105" t="s">
        <v>522</v>
      </c>
      <c r="H105" t="s">
        <v>523</v>
      </c>
      <c r="I105" t="s">
        <v>221</v>
      </c>
      <c r="J105" t="s">
        <v>184</v>
      </c>
      <c r="L105" t="e">
        <v>#N/A</v>
      </c>
    </row>
    <row r="106" spans="1:12">
      <c r="A106" t="s">
        <v>179</v>
      </c>
      <c r="B106" t="s">
        <v>180</v>
      </c>
      <c r="C106">
        <v>-492</v>
      </c>
      <c r="D106" t="s">
        <v>181</v>
      </c>
      <c r="E106">
        <v>24</v>
      </c>
      <c r="F106" t="s">
        <v>220</v>
      </c>
      <c r="G106" t="s">
        <v>522</v>
      </c>
      <c r="H106" t="s">
        <v>523</v>
      </c>
      <c r="I106" t="s">
        <v>221</v>
      </c>
      <c r="J106" t="s">
        <v>184</v>
      </c>
      <c r="L106" t="e">
        <v>#N/A</v>
      </c>
    </row>
    <row r="107" spans="1:12">
      <c r="A107" t="s">
        <v>179</v>
      </c>
      <c r="B107" t="s">
        <v>180</v>
      </c>
      <c r="C107">
        <v>-492</v>
      </c>
      <c r="D107" t="s">
        <v>181</v>
      </c>
      <c r="E107">
        <v>24</v>
      </c>
      <c r="F107" t="s">
        <v>220</v>
      </c>
      <c r="G107" t="s">
        <v>522</v>
      </c>
      <c r="H107" t="s">
        <v>523</v>
      </c>
      <c r="I107" t="s">
        <v>221</v>
      </c>
      <c r="J107" t="s">
        <v>184</v>
      </c>
      <c r="L107" t="e">
        <v>#N/A</v>
      </c>
    </row>
    <row r="108" spans="1:12">
      <c r="A108" t="s">
        <v>179</v>
      </c>
      <c r="B108" t="s">
        <v>180</v>
      </c>
      <c r="C108">
        <v>-61.5</v>
      </c>
      <c r="D108" t="s">
        <v>181</v>
      </c>
      <c r="E108">
        <v>3</v>
      </c>
      <c r="F108" t="s">
        <v>182</v>
      </c>
      <c r="G108" t="s">
        <v>597</v>
      </c>
      <c r="H108" t="s">
        <v>567</v>
      </c>
      <c r="I108" t="s">
        <v>62</v>
      </c>
      <c r="J108" t="s">
        <v>183</v>
      </c>
      <c r="K108" t="s">
        <v>62</v>
      </c>
      <c r="L108" t="s">
        <v>546</v>
      </c>
    </row>
    <row r="109" spans="1:12">
      <c r="A109" t="s">
        <v>179</v>
      </c>
      <c r="B109" t="s">
        <v>180</v>
      </c>
      <c r="C109">
        <v>-41</v>
      </c>
      <c r="D109" t="s">
        <v>181</v>
      </c>
      <c r="E109">
        <v>2</v>
      </c>
      <c r="F109" t="s">
        <v>182</v>
      </c>
      <c r="G109" t="s">
        <v>597</v>
      </c>
      <c r="H109" t="s">
        <v>567</v>
      </c>
      <c r="I109" t="s">
        <v>62</v>
      </c>
      <c r="J109" t="s">
        <v>183</v>
      </c>
      <c r="K109" t="s">
        <v>62</v>
      </c>
      <c r="L109" t="s">
        <v>546</v>
      </c>
    </row>
    <row r="110" spans="1:12">
      <c r="A110" t="s">
        <v>179</v>
      </c>
      <c r="B110" t="s">
        <v>180</v>
      </c>
      <c r="C110">
        <v>-20.5</v>
      </c>
      <c r="D110" t="s">
        <v>181</v>
      </c>
      <c r="E110">
        <v>1</v>
      </c>
      <c r="F110" t="s">
        <v>182</v>
      </c>
      <c r="G110" t="s">
        <v>597</v>
      </c>
      <c r="H110" t="s">
        <v>567</v>
      </c>
      <c r="I110" t="s">
        <v>62</v>
      </c>
      <c r="J110" t="s">
        <v>183</v>
      </c>
      <c r="K110" t="s">
        <v>62</v>
      </c>
      <c r="L110" t="s">
        <v>546</v>
      </c>
    </row>
    <row r="111" spans="1:12">
      <c r="A111" t="s">
        <v>179</v>
      </c>
      <c r="B111" t="s">
        <v>180</v>
      </c>
      <c r="C111">
        <v>-71.75</v>
      </c>
      <c r="D111" t="s">
        <v>181</v>
      </c>
      <c r="E111">
        <v>3.5</v>
      </c>
      <c r="F111" t="s">
        <v>182</v>
      </c>
      <c r="G111" t="s">
        <v>597</v>
      </c>
      <c r="H111" t="s">
        <v>567</v>
      </c>
      <c r="I111" t="s">
        <v>62</v>
      </c>
      <c r="J111" t="s">
        <v>183</v>
      </c>
      <c r="K111" t="s">
        <v>62</v>
      </c>
      <c r="L111" t="s">
        <v>546</v>
      </c>
    </row>
    <row r="112" spans="1:12">
      <c r="A112" t="s">
        <v>179</v>
      </c>
      <c r="B112" t="s">
        <v>180</v>
      </c>
      <c r="C112">
        <v>-41</v>
      </c>
      <c r="D112" t="s">
        <v>181</v>
      </c>
      <c r="E112">
        <v>2</v>
      </c>
      <c r="F112" t="s">
        <v>182</v>
      </c>
      <c r="G112" t="s">
        <v>597</v>
      </c>
      <c r="H112" t="s">
        <v>567</v>
      </c>
      <c r="I112" t="s">
        <v>62</v>
      </c>
      <c r="J112" t="s">
        <v>183</v>
      </c>
      <c r="K112" t="s">
        <v>62</v>
      </c>
      <c r="L112" t="s">
        <v>546</v>
      </c>
    </row>
    <row r="113" spans="1:12">
      <c r="A113" t="s">
        <v>179</v>
      </c>
      <c r="B113" t="s">
        <v>180</v>
      </c>
      <c r="C113">
        <v>-471.5</v>
      </c>
      <c r="D113" t="s">
        <v>181</v>
      </c>
      <c r="E113">
        <v>23</v>
      </c>
      <c r="F113" t="s">
        <v>220</v>
      </c>
      <c r="G113" t="s">
        <v>522</v>
      </c>
      <c r="H113" t="s">
        <v>523</v>
      </c>
      <c r="I113" t="s">
        <v>221</v>
      </c>
      <c r="J113" t="s">
        <v>184</v>
      </c>
      <c r="L113" t="e">
        <v>#N/A</v>
      </c>
    </row>
    <row r="114" spans="1:12">
      <c r="A114" t="s">
        <v>179</v>
      </c>
      <c r="B114" t="s">
        <v>180</v>
      </c>
      <c r="C114">
        <v>-471.5</v>
      </c>
      <c r="D114" t="s">
        <v>181</v>
      </c>
      <c r="E114">
        <v>23</v>
      </c>
      <c r="F114" t="s">
        <v>220</v>
      </c>
      <c r="G114" t="s">
        <v>522</v>
      </c>
      <c r="H114" t="s">
        <v>523</v>
      </c>
      <c r="I114" t="s">
        <v>221</v>
      </c>
      <c r="J114" t="s">
        <v>184</v>
      </c>
      <c r="L114" t="e">
        <v>#N/A</v>
      </c>
    </row>
    <row r="115" spans="1:12">
      <c r="A115" t="s">
        <v>179</v>
      </c>
      <c r="B115" t="s">
        <v>180</v>
      </c>
      <c r="C115">
        <v>-287</v>
      </c>
      <c r="D115" t="s">
        <v>181</v>
      </c>
      <c r="E115">
        <v>14</v>
      </c>
      <c r="F115" t="s">
        <v>220</v>
      </c>
      <c r="G115" t="s">
        <v>522</v>
      </c>
      <c r="H115" t="s">
        <v>523</v>
      </c>
      <c r="I115" t="s">
        <v>221</v>
      </c>
      <c r="J115" t="s">
        <v>184</v>
      </c>
      <c r="L115" t="e">
        <v>#N/A</v>
      </c>
    </row>
    <row r="116" spans="1:12">
      <c r="A116" t="s">
        <v>179</v>
      </c>
      <c r="B116" t="s">
        <v>180</v>
      </c>
      <c r="C116">
        <v>-82</v>
      </c>
      <c r="D116" t="s">
        <v>181</v>
      </c>
      <c r="E116">
        <v>4</v>
      </c>
      <c r="F116" t="s">
        <v>182</v>
      </c>
      <c r="G116" t="s">
        <v>598</v>
      </c>
      <c r="H116" t="s">
        <v>599</v>
      </c>
      <c r="I116" t="s">
        <v>62</v>
      </c>
      <c r="J116" t="s">
        <v>183</v>
      </c>
      <c r="K116" t="s">
        <v>62</v>
      </c>
      <c r="L116" t="s">
        <v>537</v>
      </c>
    </row>
    <row r="117" spans="1:12">
      <c r="A117" t="s">
        <v>179</v>
      </c>
      <c r="B117" t="s">
        <v>180</v>
      </c>
      <c r="C117">
        <v>-20.5</v>
      </c>
      <c r="D117" t="s">
        <v>181</v>
      </c>
      <c r="E117">
        <v>1</v>
      </c>
      <c r="F117" t="s">
        <v>182</v>
      </c>
      <c r="G117" t="s">
        <v>442</v>
      </c>
      <c r="H117" t="s">
        <v>443</v>
      </c>
      <c r="I117" t="s">
        <v>62</v>
      </c>
      <c r="J117" t="s">
        <v>183</v>
      </c>
      <c r="K117" t="s">
        <v>62</v>
      </c>
      <c r="L117" t="s">
        <v>541</v>
      </c>
    </row>
    <row r="118" spans="1:12">
      <c r="A118" t="s">
        <v>179</v>
      </c>
      <c r="B118" t="s">
        <v>180</v>
      </c>
      <c r="C118">
        <v>-41</v>
      </c>
      <c r="D118" t="s">
        <v>181</v>
      </c>
      <c r="E118">
        <v>2</v>
      </c>
      <c r="F118" t="s">
        <v>182</v>
      </c>
      <c r="G118" t="s">
        <v>442</v>
      </c>
      <c r="H118" t="s">
        <v>443</v>
      </c>
      <c r="I118" t="s">
        <v>62</v>
      </c>
      <c r="J118" t="s">
        <v>183</v>
      </c>
      <c r="K118" t="s">
        <v>62</v>
      </c>
      <c r="L118" t="s">
        <v>541</v>
      </c>
    </row>
    <row r="119" spans="1:12">
      <c r="A119" t="s">
        <v>179</v>
      </c>
      <c r="B119" t="s">
        <v>180</v>
      </c>
      <c r="C119">
        <v>-20.5</v>
      </c>
      <c r="D119" t="s">
        <v>181</v>
      </c>
      <c r="E119">
        <v>1</v>
      </c>
      <c r="F119" t="s">
        <v>182</v>
      </c>
      <c r="G119" t="s">
        <v>600</v>
      </c>
      <c r="H119" t="s">
        <v>601</v>
      </c>
      <c r="I119" t="s">
        <v>62</v>
      </c>
      <c r="J119" t="s">
        <v>183</v>
      </c>
      <c r="K119" t="s">
        <v>62</v>
      </c>
      <c r="L119" t="s">
        <v>544</v>
      </c>
    </row>
    <row r="120" spans="1:12">
      <c r="A120" t="s">
        <v>179</v>
      </c>
      <c r="B120" t="s">
        <v>180</v>
      </c>
      <c r="C120">
        <v>-10.25</v>
      </c>
      <c r="D120" t="s">
        <v>181</v>
      </c>
      <c r="E120">
        <v>0.5</v>
      </c>
      <c r="F120" t="s">
        <v>182</v>
      </c>
      <c r="G120" t="s">
        <v>412</v>
      </c>
      <c r="H120" t="s">
        <v>413</v>
      </c>
      <c r="I120" t="s">
        <v>62</v>
      </c>
      <c r="J120" t="s">
        <v>183</v>
      </c>
      <c r="K120" t="s">
        <v>62</v>
      </c>
      <c r="L120" t="s">
        <v>533</v>
      </c>
    </row>
    <row r="121" spans="1:12">
      <c r="A121" t="s">
        <v>179</v>
      </c>
      <c r="B121" t="s">
        <v>180</v>
      </c>
      <c r="C121">
        <v>-10.25</v>
      </c>
      <c r="D121" t="s">
        <v>181</v>
      </c>
      <c r="E121">
        <v>0.5</v>
      </c>
      <c r="F121" t="s">
        <v>182</v>
      </c>
      <c r="G121" t="s">
        <v>412</v>
      </c>
      <c r="H121" t="s">
        <v>413</v>
      </c>
      <c r="I121" t="s">
        <v>62</v>
      </c>
      <c r="J121" t="s">
        <v>183</v>
      </c>
      <c r="K121" t="s">
        <v>62</v>
      </c>
      <c r="L121" t="s">
        <v>533</v>
      </c>
    </row>
    <row r="122" spans="1:12">
      <c r="A122" t="s">
        <v>179</v>
      </c>
      <c r="B122" t="s">
        <v>180</v>
      </c>
      <c r="C122">
        <v>-10.25</v>
      </c>
      <c r="D122" t="s">
        <v>181</v>
      </c>
      <c r="E122">
        <v>0.5</v>
      </c>
      <c r="F122" t="s">
        <v>182</v>
      </c>
      <c r="G122" t="s">
        <v>412</v>
      </c>
      <c r="H122" t="s">
        <v>413</v>
      </c>
      <c r="I122" t="s">
        <v>62</v>
      </c>
      <c r="J122" t="s">
        <v>183</v>
      </c>
      <c r="K122" t="s">
        <v>62</v>
      </c>
      <c r="L122" t="s">
        <v>533</v>
      </c>
    </row>
    <row r="123" spans="1:12">
      <c r="A123" t="s">
        <v>179</v>
      </c>
      <c r="B123" t="s">
        <v>180</v>
      </c>
      <c r="C123">
        <v>-10.25</v>
      </c>
      <c r="D123" t="s">
        <v>181</v>
      </c>
      <c r="E123">
        <v>0.5</v>
      </c>
      <c r="F123" t="s">
        <v>182</v>
      </c>
      <c r="G123" t="s">
        <v>412</v>
      </c>
      <c r="H123" t="s">
        <v>413</v>
      </c>
      <c r="I123" t="s">
        <v>62</v>
      </c>
      <c r="J123" t="s">
        <v>183</v>
      </c>
      <c r="K123" t="s">
        <v>62</v>
      </c>
      <c r="L123" t="s">
        <v>533</v>
      </c>
    </row>
    <row r="124" spans="1:12">
      <c r="A124" t="s">
        <v>179</v>
      </c>
      <c r="B124" t="s">
        <v>180</v>
      </c>
      <c r="C124">
        <v>-41</v>
      </c>
      <c r="D124" t="s">
        <v>181</v>
      </c>
      <c r="E124">
        <v>2</v>
      </c>
      <c r="F124" t="s">
        <v>182</v>
      </c>
      <c r="G124" t="s">
        <v>386</v>
      </c>
      <c r="H124" t="s">
        <v>387</v>
      </c>
      <c r="I124" t="s">
        <v>62</v>
      </c>
      <c r="J124" t="s">
        <v>183</v>
      </c>
      <c r="K124" t="s">
        <v>62</v>
      </c>
      <c r="L124" t="s">
        <v>533</v>
      </c>
    </row>
    <row r="125" spans="1:12">
      <c r="A125" t="s">
        <v>179</v>
      </c>
      <c r="B125" t="s">
        <v>180</v>
      </c>
      <c r="C125">
        <v>-10.25</v>
      </c>
      <c r="D125" t="s">
        <v>181</v>
      </c>
      <c r="E125">
        <v>0.5</v>
      </c>
      <c r="F125" t="s">
        <v>182</v>
      </c>
      <c r="G125" t="s">
        <v>602</v>
      </c>
      <c r="H125" t="s">
        <v>603</v>
      </c>
      <c r="I125" t="s">
        <v>62</v>
      </c>
      <c r="J125" t="s">
        <v>183</v>
      </c>
      <c r="K125" t="s">
        <v>62</v>
      </c>
      <c r="L125" t="s">
        <v>533</v>
      </c>
    </row>
    <row r="126" spans="1:12">
      <c r="A126" t="s">
        <v>179</v>
      </c>
      <c r="B126" t="s">
        <v>180</v>
      </c>
      <c r="C126">
        <v>-20.5</v>
      </c>
      <c r="D126" t="s">
        <v>181</v>
      </c>
      <c r="E126">
        <v>1</v>
      </c>
      <c r="F126" t="s">
        <v>182</v>
      </c>
      <c r="G126" t="s">
        <v>604</v>
      </c>
      <c r="H126" t="s">
        <v>605</v>
      </c>
      <c r="I126" t="s">
        <v>62</v>
      </c>
      <c r="J126" t="s">
        <v>183</v>
      </c>
      <c r="K126" t="s">
        <v>62</v>
      </c>
      <c r="L126" t="s">
        <v>533</v>
      </c>
    </row>
    <row r="127" spans="1:12">
      <c r="A127" t="s">
        <v>179</v>
      </c>
      <c r="B127" t="s">
        <v>180</v>
      </c>
      <c r="C127">
        <v>-82</v>
      </c>
      <c r="D127" t="s">
        <v>181</v>
      </c>
      <c r="E127">
        <v>4</v>
      </c>
      <c r="F127" t="s">
        <v>182</v>
      </c>
      <c r="G127" t="s">
        <v>606</v>
      </c>
      <c r="H127" t="s">
        <v>190</v>
      </c>
      <c r="I127" t="s">
        <v>269</v>
      </c>
      <c r="J127" t="s">
        <v>184</v>
      </c>
      <c r="K127" t="s">
        <v>270</v>
      </c>
      <c r="L127" t="s">
        <v>529</v>
      </c>
    </row>
    <row r="128" spans="1:12">
      <c r="A128" t="s">
        <v>179</v>
      </c>
      <c r="B128" t="s">
        <v>180</v>
      </c>
      <c r="C128">
        <v>-61.5</v>
      </c>
      <c r="D128" t="s">
        <v>181</v>
      </c>
      <c r="E128">
        <v>3</v>
      </c>
      <c r="F128" t="s">
        <v>182</v>
      </c>
      <c r="G128" t="s">
        <v>606</v>
      </c>
      <c r="H128" t="s">
        <v>190</v>
      </c>
      <c r="I128" t="s">
        <v>269</v>
      </c>
      <c r="J128" t="s">
        <v>184</v>
      </c>
      <c r="K128" t="s">
        <v>270</v>
      </c>
      <c r="L128" t="s">
        <v>529</v>
      </c>
    </row>
    <row r="129" spans="1:12">
      <c r="A129" t="s">
        <v>179</v>
      </c>
      <c r="B129" t="s">
        <v>180</v>
      </c>
      <c r="C129">
        <v>-20.5</v>
      </c>
      <c r="D129" t="s">
        <v>181</v>
      </c>
      <c r="E129">
        <v>1</v>
      </c>
      <c r="F129" t="s">
        <v>182</v>
      </c>
      <c r="G129" t="s">
        <v>607</v>
      </c>
      <c r="H129" t="s">
        <v>608</v>
      </c>
      <c r="I129" t="s">
        <v>62</v>
      </c>
      <c r="J129" t="s">
        <v>183</v>
      </c>
      <c r="K129" t="s">
        <v>62</v>
      </c>
      <c r="L129" t="s">
        <v>531</v>
      </c>
    </row>
    <row r="130" spans="1:12">
      <c r="A130" t="s">
        <v>179</v>
      </c>
      <c r="B130" t="s">
        <v>180</v>
      </c>
      <c r="C130">
        <v>-102.5</v>
      </c>
      <c r="D130" t="s">
        <v>181</v>
      </c>
      <c r="E130">
        <v>5</v>
      </c>
      <c r="F130" t="s">
        <v>182</v>
      </c>
      <c r="G130" t="s">
        <v>607</v>
      </c>
      <c r="H130" t="s">
        <v>608</v>
      </c>
      <c r="I130" t="s">
        <v>62</v>
      </c>
      <c r="J130" t="s">
        <v>183</v>
      </c>
      <c r="K130" t="s">
        <v>62</v>
      </c>
      <c r="L130" t="s">
        <v>531</v>
      </c>
    </row>
    <row r="131" spans="1:12">
      <c r="A131" t="s">
        <v>179</v>
      </c>
      <c r="B131" t="s">
        <v>180</v>
      </c>
      <c r="C131">
        <v>-41</v>
      </c>
      <c r="D131" t="s">
        <v>181</v>
      </c>
      <c r="E131">
        <v>2</v>
      </c>
      <c r="F131" t="s">
        <v>182</v>
      </c>
      <c r="G131" t="s">
        <v>347</v>
      </c>
      <c r="H131" t="s">
        <v>348</v>
      </c>
      <c r="I131" t="s">
        <v>62</v>
      </c>
      <c r="J131" t="s">
        <v>183</v>
      </c>
      <c r="K131" t="s">
        <v>62</v>
      </c>
      <c r="L131" t="s">
        <v>524</v>
      </c>
    </row>
    <row r="132" spans="1:12">
      <c r="A132" t="s">
        <v>179</v>
      </c>
      <c r="B132" t="s">
        <v>180</v>
      </c>
      <c r="C132">
        <v>-102.5</v>
      </c>
      <c r="D132" t="s">
        <v>181</v>
      </c>
      <c r="E132">
        <v>5</v>
      </c>
      <c r="F132" t="s">
        <v>182</v>
      </c>
      <c r="G132" t="s">
        <v>347</v>
      </c>
      <c r="H132" t="s">
        <v>348</v>
      </c>
      <c r="I132" t="s">
        <v>62</v>
      </c>
      <c r="J132" t="s">
        <v>183</v>
      </c>
      <c r="K132" t="s">
        <v>62</v>
      </c>
      <c r="L132" t="s">
        <v>524</v>
      </c>
    </row>
    <row r="133" spans="1:12">
      <c r="A133" t="s">
        <v>179</v>
      </c>
      <c r="B133" t="s">
        <v>180</v>
      </c>
      <c r="C133">
        <v>-266.5</v>
      </c>
      <c r="D133" t="s">
        <v>181</v>
      </c>
      <c r="E133">
        <v>13</v>
      </c>
      <c r="F133" t="s">
        <v>182</v>
      </c>
      <c r="G133" t="s">
        <v>347</v>
      </c>
      <c r="H133" t="s">
        <v>348</v>
      </c>
      <c r="I133" t="s">
        <v>62</v>
      </c>
      <c r="J133" t="s">
        <v>183</v>
      </c>
      <c r="K133" t="s">
        <v>62</v>
      </c>
      <c r="L133" t="s">
        <v>524</v>
      </c>
    </row>
    <row r="134" spans="1:12">
      <c r="A134" t="s">
        <v>179</v>
      </c>
      <c r="B134" t="s">
        <v>180</v>
      </c>
      <c r="C134">
        <v>-102.5</v>
      </c>
      <c r="D134" t="s">
        <v>181</v>
      </c>
      <c r="E134">
        <v>5</v>
      </c>
      <c r="F134" t="s">
        <v>182</v>
      </c>
      <c r="G134" t="s">
        <v>347</v>
      </c>
      <c r="H134" t="s">
        <v>348</v>
      </c>
      <c r="I134" t="s">
        <v>62</v>
      </c>
      <c r="J134" t="s">
        <v>183</v>
      </c>
      <c r="K134" t="s">
        <v>62</v>
      </c>
      <c r="L134" t="s">
        <v>524</v>
      </c>
    </row>
    <row r="135" spans="1:12">
      <c r="A135" t="s">
        <v>179</v>
      </c>
      <c r="B135" t="s">
        <v>180</v>
      </c>
      <c r="C135">
        <v>-20.5</v>
      </c>
      <c r="D135" t="s">
        <v>181</v>
      </c>
      <c r="E135">
        <v>1</v>
      </c>
      <c r="F135" t="s">
        <v>182</v>
      </c>
      <c r="G135" t="s">
        <v>609</v>
      </c>
      <c r="H135" t="s">
        <v>610</v>
      </c>
      <c r="I135" t="s">
        <v>62</v>
      </c>
      <c r="J135" t="s">
        <v>183</v>
      </c>
      <c r="K135" t="s">
        <v>62</v>
      </c>
      <c r="L135" t="s">
        <v>541</v>
      </c>
    </row>
    <row r="136" spans="1:12">
      <c r="A136" t="s">
        <v>179</v>
      </c>
      <c r="B136" t="s">
        <v>180</v>
      </c>
      <c r="C136">
        <v>-20.5</v>
      </c>
      <c r="D136" t="s">
        <v>181</v>
      </c>
      <c r="E136">
        <v>1</v>
      </c>
      <c r="F136" t="s">
        <v>182</v>
      </c>
      <c r="G136" t="s">
        <v>611</v>
      </c>
      <c r="H136" t="s">
        <v>612</v>
      </c>
      <c r="I136" t="s">
        <v>62</v>
      </c>
      <c r="J136" t="s">
        <v>183</v>
      </c>
      <c r="K136" t="s">
        <v>62</v>
      </c>
      <c r="L136" t="s">
        <v>524</v>
      </c>
    </row>
    <row r="137" spans="1:12">
      <c r="A137" t="s">
        <v>179</v>
      </c>
      <c r="B137" t="s">
        <v>180</v>
      </c>
      <c r="C137">
        <v>-20.5</v>
      </c>
      <c r="D137" t="s">
        <v>181</v>
      </c>
      <c r="E137">
        <v>1</v>
      </c>
      <c r="F137" t="s">
        <v>182</v>
      </c>
      <c r="G137" t="s">
        <v>611</v>
      </c>
      <c r="H137" t="s">
        <v>612</v>
      </c>
      <c r="I137" t="s">
        <v>62</v>
      </c>
      <c r="J137" t="s">
        <v>183</v>
      </c>
      <c r="K137" t="s">
        <v>62</v>
      </c>
      <c r="L137" t="s">
        <v>524</v>
      </c>
    </row>
    <row r="138" spans="1:12">
      <c r="A138" t="s">
        <v>179</v>
      </c>
      <c r="B138" t="s">
        <v>180</v>
      </c>
      <c r="C138">
        <v>-41</v>
      </c>
      <c r="D138" t="s">
        <v>181</v>
      </c>
      <c r="E138">
        <v>2</v>
      </c>
      <c r="F138" t="s">
        <v>182</v>
      </c>
      <c r="G138" t="s">
        <v>613</v>
      </c>
      <c r="H138" t="s">
        <v>614</v>
      </c>
      <c r="I138" t="s">
        <v>62</v>
      </c>
      <c r="J138" t="s">
        <v>183</v>
      </c>
      <c r="K138" t="s">
        <v>62</v>
      </c>
      <c r="L138" t="s">
        <v>533</v>
      </c>
    </row>
    <row r="139" spans="1:12">
      <c r="A139" t="s">
        <v>179</v>
      </c>
      <c r="B139" t="s">
        <v>180</v>
      </c>
      <c r="C139">
        <v>-20.5</v>
      </c>
      <c r="D139" t="s">
        <v>181</v>
      </c>
      <c r="E139">
        <v>1</v>
      </c>
      <c r="F139" t="s">
        <v>182</v>
      </c>
      <c r="G139" t="s">
        <v>613</v>
      </c>
      <c r="H139" t="s">
        <v>614</v>
      </c>
      <c r="I139" t="s">
        <v>62</v>
      </c>
      <c r="J139" t="s">
        <v>183</v>
      </c>
      <c r="K139" t="s">
        <v>62</v>
      </c>
      <c r="L139" t="s">
        <v>533</v>
      </c>
    </row>
    <row r="140" spans="1:12">
      <c r="A140" t="s">
        <v>179</v>
      </c>
      <c r="B140" t="s">
        <v>180</v>
      </c>
      <c r="C140">
        <v>-61.5</v>
      </c>
      <c r="D140" t="s">
        <v>181</v>
      </c>
      <c r="E140">
        <v>3</v>
      </c>
      <c r="F140" t="s">
        <v>182</v>
      </c>
      <c r="G140" t="s">
        <v>615</v>
      </c>
      <c r="H140" t="s">
        <v>245</v>
      </c>
      <c r="I140" t="s">
        <v>62</v>
      </c>
      <c r="J140" t="s">
        <v>183</v>
      </c>
      <c r="K140" t="s">
        <v>62</v>
      </c>
      <c r="L140" t="s">
        <v>533</v>
      </c>
    </row>
    <row r="141" spans="1:12">
      <c r="A141" t="s">
        <v>179</v>
      </c>
      <c r="B141" t="s">
        <v>180</v>
      </c>
      <c r="C141">
        <v>-20.5</v>
      </c>
      <c r="D141" t="s">
        <v>181</v>
      </c>
      <c r="E141">
        <v>1</v>
      </c>
      <c r="F141" t="s">
        <v>182</v>
      </c>
      <c r="G141" t="s">
        <v>616</v>
      </c>
      <c r="H141" t="s">
        <v>213</v>
      </c>
      <c r="I141" t="s">
        <v>62</v>
      </c>
      <c r="J141" t="s">
        <v>183</v>
      </c>
      <c r="K141" t="s">
        <v>62</v>
      </c>
      <c r="L141" t="s">
        <v>524</v>
      </c>
    </row>
    <row r="142" spans="1:12">
      <c r="A142" t="s">
        <v>179</v>
      </c>
      <c r="B142" t="s">
        <v>180</v>
      </c>
      <c r="C142">
        <v>-41</v>
      </c>
      <c r="D142" t="s">
        <v>181</v>
      </c>
      <c r="E142">
        <v>2</v>
      </c>
      <c r="F142" t="s">
        <v>182</v>
      </c>
      <c r="G142" t="s">
        <v>616</v>
      </c>
      <c r="H142" t="s">
        <v>213</v>
      </c>
      <c r="I142" t="s">
        <v>62</v>
      </c>
      <c r="J142" t="s">
        <v>183</v>
      </c>
      <c r="K142" t="s">
        <v>62</v>
      </c>
      <c r="L142" t="s">
        <v>524</v>
      </c>
    </row>
    <row r="143" spans="1:12">
      <c r="A143" t="s">
        <v>179</v>
      </c>
      <c r="B143" t="s">
        <v>180</v>
      </c>
      <c r="C143">
        <v>-266.5</v>
      </c>
      <c r="D143" t="s">
        <v>181</v>
      </c>
      <c r="E143">
        <v>13</v>
      </c>
      <c r="F143" t="s">
        <v>182</v>
      </c>
      <c r="G143" t="s">
        <v>616</v>
      </c>
      <c r="H143" t="s">
        <v>213</v>
      </c>
      <c r="I143" t="s">
        <v>62</v>
      </c>
      <c r="J143" t="s">
        <v>183</v>
      </c>
      <c r="K143" t="s">
        <v>62</v>
      </c>
      <c r="L143" t="s">
        <v>524</v>
      </c>
    </row>
    <row r="144" spans="1:12">
      <c r="A144" t="s">
        <v>179</v>
      </c>
      <c r="B144" t="s">
        <v>180</v>
      </c>
      <c r="C144">
        <v>-225.5</v>
      </c>
      <c r="D144" t="s">
        <v>181</v>
      </c>
      <c r="E144">
        <v>11</v>
      </c>
      <c r="F144" t="s">
        <v>182</v>
      </c>
      <c r="G144" t="s">
        <v>616</v>
      </c>
      <c r="H144" t="s">
        <v>213</v>
      </c>
      <c r="I144" t="s">
        <v>62</v>
      </c>
      <c r="J144" t="s">
        <v>183</v>
      </c>
      <c r="K144" t="s">
        <v>62</v>
      </c>
      <c r="L144" t="s">
        <v>524</v>
      </c>
    </row>
    <row r="145" spans="1:12">
      <c r="A145" t="s">
        <v>179</v>
      </c>
      <c r="B145" t="s">
        <v>180</v>
      </c>
      <c r="C145">
        <v>-41</v>
      </c>
      <c r="D145" t="s">
        <v>181</v>
      </c>
      <c r="E145">
        <v>2</v>
      </c>
      <c r="F145" t="s">
        <v>182</v>
      </c>
      <c r="G145" t="s">
        <v>617</v>
      </c>
      <c r="H145" t="s">
        <v>618</v>
      </c>
      <c r="I145" t="s">
        <v>62</v>
      </c>
      <c r="J145" t="s">
        <v>183</v>
      </c>
      <c r="K145" t="s">
        <v>62</v>
      </c>
      <c r="L145" t="s">
        <v>531</v>
      </c>
    </row>
    <row r="146" spans="1:12">
      <c r="A146" t="s">
        <v>179</v>
      </c>
      <c r="B146" t="s">
        <v>180</v>
      </c>
      <c r="C146">
        <v>-287</v>
      </c>
      <c r="D146" t="s">
        <v>181</v>
      </c>
      <c r="E146">
        <v>14</v>
      </c>
      <c r="F146" t="s">
        <v>182</v>
      </c>
      <c r="G146" t="s">
        <v>617</v>
      </c>
      <c r="H146" t="s">
        <v>618</v>
      </c>
      <c r="I146" t="s">
        <v>62</v>
      </c>
      <c r="J146" t="s">
        <v>183</v>
      </c>
      <c r="K146" t="s">
        <v>62</v>
      </c>
      <c r="L146" t="s">
        <v>531</v>
      </c>
    </row>
    <row r="147" spans="1:12">
      <c r="A147" t="s">
        <v>179</v>
      </c>
      <c r="B147" t="s">
        <v>180</v>
      </c>
      <c r="C147">
        <v>-307.5</v>
      </c>
      <c r="D147" t="s">
        <v>181</v>
      </c>
      <c r="E147">
        <v>15</v>
      </c>
      <c r="F147" t="s">
        <v>182</v>
      </c>
      <c r="G147" t="s">
        <v>617</v>
      </c>
      <c r="H147" t="s">
        <v>618</v>
      </c>
      <c r="I147" t="s">
        <v>62</v>
      </c>
      <c r="J147" t="s">
        <v>183</v>
      </c>
      <c r="K147" t="s">
        <v>62</v>
      </c>
      <c r="L147" t="s">
        <v>531</v>
      </c>
    </row>
    <row r="148" spans="1:12">
      <c r="A148" t="s">
        <v>179</v>
      </c>
      <c r="B148" t="s">
        <v>180</v>
      </c>
      <c r="C148">
        <v>-328</v>
      </c>
      <c r="D148" t="s">
        <v>181</v>
      </c>
      <c r="E148">
        <v>16</v>
      </c>
      <c r="F148" t="s">
        <v>182</v>
      </c>
      <c r="G148" t="s">
        <v>617</v>
      </c>
      <c r="H148" t="s">
        <v>618</v>
      </c>
      <c r="I148" t="s">
        <v>62</v>
      </c>
      <c r="J148" t="s">
        <v>183</v>
      </c>
      <c r="K148" t="s">
        <v>62</v>
      </c>
      <c r="L148" t="s">
        <v>531</v>
      </c>
    </row>
    <row r="149" spans="1:12">
      <c r="A149" t="s">
        <v>179</v>
      </c>
      <c r="B149" t="s">
        <v>180</v>
      </c>
      <c r="C149">
        <v>-164</v>
      </c>
      <c r="D149" t="s">
        <v>181</v>
      </c>
      <c r="E149">
        <v>8</v>
      </c>
      <c r="F149" t="s">
        <v>182</v>
      </c>
      <c r="G149" t="s">
        <v>619</v>
      </c>
      <c r="H149" t="s">
        <v>620</v>
      </c>
      <c r="I149" t="s">
        <v>62</v>
      </c>
      <c r="J149" t="s">
        <v>183</v>
      </c>
      <c r="K149" t="s">
        <v>62</v>
      </c>
      <c r="L149" t="s">
        <v>544</v>
      </c>
    </row>
    <row r="150" spans="1:12">
      <c r="A150" t="s">
        <v>179</v>
      </c>
      <c r="B150" t="s">
        <v>180</v>
      </c>
      <c r="C150">
        <v>-82</v>
      </c>
      <c r="D150" t="s">
        <v>181</v>
      </c>
      <c r="E150">
        <v>4</v>
      </c>
      <c r="F150" t="s">
        <v>182</v>
      </c>
      <c r="G150" t="s">
        <v>621</v>
      </c>
      <c r="H150" t="s">
        <v>622</v>
      </c>
      <c r="I150" t="s">
        <v>62</v>
      </c>
      <c r="J150" t="s">
        <v>183</v>
      </c>
      <c r="K150" t="s">
        <v>62</v>
      </c>
      <c r="L150" t="s">
        <v>544</v>
      </c>
    </row>
    <row r="151" spans="1:12">
      <c r="A151" t="s">
        <v>179</v>
      </c>
      <c r="B151" t="s">
        <v>180</v>
      </c>
      <c r="C151">
        <v>-41</v>
      </c>
      <c r="D151" t="s">
        <v>181</v>
      </c>
      <c r="E151">
        <v>2</v>
      </c>
      <c r="F151" t="s">
        <v>182</v>
      </c>
      <c r="G151" t="s">
        <v>623</v>
      </c>
      <c r="H151" t="s">
        <v>624</v>
      </c>
      <c r="I151" t="s">
        <v>62</v>
      </c>
      <c r="J151" t="s">
        <v>183</v>
      </c>
      <c r="K151" t="s">
        <v>62</v>
      </c>
      <c r="L151" t="s">
        <v>544</v>
      </c>
    </row>
    <row r="152" spans="1:12">
      <c r="A152" t="s">
        <v>179</v>
      </c>
      <c r="B152" t="s">
        <v>180</v>
      </c>
      <c r="C152">
        <v>-20.5</v>
      </c>
      <c r="D152" t="s">
        <v>181</v>
      </c>
      <c r="E152">
        <v>1</v>
      </c>
      <c r="F152" t="s">
        <v>182</v>
      </c>
      <c r="G152" t="s">
        <v>571</v>
      </c>
      <c r="H152" t="s">
        <v>572</v>
      </c>
      <c r="I152" t="s">
        <v>62</v>
      </c>
      <c r="J152" t="s">
        <v>183</v>
      </c>
      <c r="K152" t="s">
        <v>62</v>
      </c>
      <c r="L152" t="s">
        <v>524</v>
      </c>
    </row>
    <row r="153" spans="1:12">
      <c r="A153" t="s">
        <v>179</v>
      </c>
      <c r="B153" t="s">
        <v>180</v>
      </c>
      <c r="C153">
        <v>-430.5</v>
      </c>
      <c r="D153" t="s">
        <v>181</v>
      </c>
      <c r="E153">
        <v>21</v>
      </c>
      <c r="F153" t="s">
        <v>182</v>
      </c>
      <c r="G153" t="s">
        <v>484</v>
      </c>
      <c r="H153" t="s">
        <v>208</v>
      </c>
      <c r="I153" t="s">
        <v>288</v>
      </c>
      <c r="J153" t="s">
        <v>184</v>
      </c>
      <c r="K153" t="s">
        <v>289</v>
      </c>
      <c r="L153" t="s">
        <v>529</v>
      </c>
    </row>
    <row r="154" spans="1:12">
      <c r="A154" t="s">
        <v>179</v>
      </c>
      <c r="B154" t="s">
        <v>180</v>
      </c>
      <c r="C154">
        <v>-369</v>
      </c>
      <c r="D154" t="s">
        <v>181</v>
      </c>
      <c r="E154">
        <v>18</v>
      </c>
      <c r="F154" t="s">
        <v>182</v>
      </c>
      <c r="G154" t="s">
        <v>484</v>
      </c>
      <c r="H154" t="s">
        <v>208</v>
      </c>
      <c r="I154" t="s">
        <v>288</v>
      </c>
      <c r="J154" t="s">
        <v>184</v>
      </c>
      <c r="K154" t="s">
        <v>289</v>
      </c>
      <c r="L154" t="s">
        <v>529</v>
      </c>
    </row>
    <row r="155" spans="1:12">
      <c r="A155" t="s">
        <v>179</v>
      </c>
      <c r="B155" t="s">
        <v>180</v>
      </c>
      <c r="C155">
        <v>-82</v>
      </c>
      <c r="D155" t="s">
        <v>181</v>
      </c>
      <c r="E155">
        <v>4</v>
      </c>
      <c r="F155" t="s">
        <v>182</v>
      </c>
      <c r="G155" t="s">
        <v>625</v>
      </c>
      <c r="H155" t="s">
        <v>570</v>
      </c>
      <c r="I155" t="s">
        <v>62</v>
      </c>
      <c r="J155" t="s">
        <v>183</v>
      </c>
      <c r="K155" t="s">
        <v>62</v>
      </c>
      <c r="L155" t="s">
        <v>524</v>
      </c>
    </row>
    <row r="156" spans="1:12">
      <c r="A156" t="s">
        <v>179</v>
      </c>
      <c r="B156" t="s">
        <v>180</v>
      </c>
      <c r="C156">
        <v>-41</v>
      </c>
      <c r="D156" t="s">
        <v>181</v>
      </c>
      <c r="E156">
        <v>2</v>
      </c>
      <c r="F156" t="s">
        <v>182</v>
      </c>
      <c r="G156" t="s">
        <v>625</v>
      </c>
      <c r="H156" t="s">
        <v>570</v>
      </c>
      <c r="I156" t="s">
        <v>62</v>
      </c>
      <c r="J156" t="s">
        <v>183</v>
      </c>
      <c r="K156" t="s">
        <v>62</v>
      </c>
      <c r="L156" t="s">
        <v>524</v>
      </c>
    </row>
    <row r="157" spans="1:12">
      <c r="A157" t="s">
        <v>179</v>
      </c>
      <c r="B157" t="s">
        <v>180</v>
      </c>
      <c r="C157">
        <v>-82</v>
      </c>
      <c r="D157" t="s">
        <v>181</v>
      </c>
      <c r="E157">
        <v>4</v>
      </c>
      <c r="F157" t="s">
        <v>182</v>
      </c>
      <c r="G157" t="s">
        <v>626</v>
      </c>
      <c r="H157" t="s">
        <v>627</v>
      </c>
      <c r="I157" t="s">
        <v>62</v>
      </c>
      <c r="J157" t="s">
        <v>183</v>
      </c>
      <c r="K157" t="s">
        <v>62</v>
      </c>
      <c r="L157" t="s">
        <v>524</v>
      </c>
    </row>
    <row r="158" spans="1:12">
      <c r="A158" t="s">
        <v>179</v>
      </c>
      <c r="B158" t="s">
        <v>180</v>
      </c>
      <c r="C158">
        <v>-41</v>
      </c>
      <c r="D158" t="s">
        <v>181</v>
      </c>
      <c r="E158">
        <v>2</v>
      </c>
      <c r="F158" t="s">
        <v>182</v>
      </c>
      <c r="G158" t="s">
        <v>506</v>
      </c>
      <c r="H158" t="s">
        <v>507</v>
      </c>
      <c r="I158" t="s">
        <v>62</v>
      </c>
      <c r="J158" t="s">
        <v>183</v>
      </c>
      <c r="K158" t="s">
        <v>62</v>
      </c>
      <c r="L158" t="s">
        <v>524</v>
      </c>
    </row>
    <row r="159" spans="1:12">
      <c r="A159" t="s">
        <v>179</v>
      </c>
      <c r="B159" t="s">
        <v>180</v>
      </c>
      <c r="C159">
        <v>-41</v>
      </c>
      <c r="D159" t="s">
        <v>181</v>
      </c>
      <c r="E159">
        <v>2</v>
      </c>
      <c r="F159" t="s">
        <v>182</v>
      </c>
      <c r="G159" t="s">
        <v>506</v>
      </c>
      <c r="H159" t="s">
        <v>507</v>
      </c>
      <c r="I159" t="s">
        <v>62</v>
      </c>
      <c r="J159" t="s">
        <v>183</v>
      </c>
      <c r="K159" t="s">
        <v>62</v>
      </c>
      <c r="L159" t="s">
        <v>524</v>
      </c>
    </row>
    <row r="160" spans="1:12">
      <c r="A160" t="s">
        <v>179</v>
      </c>
      <c r="B160" t="s">
        <v>180</v>
      </c>
      <c r="C160">
        <v>-61.5</v>
      </c>
      <c r="D160" t="s">
        <v>181</v>
      </c>
      <c r="E160">
        <v>3</v>
      </c>
      <c r="F160" t="s">
        <v>182</v>
      </c>
      <c r="G160" t="s">
        <v>628</v>
      </c>
      <c r="H160" t="s">
        <v>629</v>
      </c>
      <c r="I160" t="s">
        <v>62</v>
      </c>
      <c r="J160" t="s">
        <v>183</v>
      </c>
      <c r="K160" t="s">
        <v>62</v>
      </c>
      <c r="L160" t="s">
        <v>524</v>
      </c>
    </row>
    <row r="161" spans="1:12">
      <c r="A161" t="s">
        <v>179</v>
      </c>
      <c r="B161" t="s">
        <v>180</v>
      </c>
      <c r="C161">
        <v>-20.5</v>
      </c>
      <c r="D161" t="s">
        <v>181</v>
      </c>
      <c r="E161">
        <v>1</v>
      </c>
      <c r="F161" t="s">
        <v>182</v>
      </c>
      <c r="G161" t="s">
        <v>630</v>
      </c>
      <c r="H161" t="s">
        <v>565</v>
      </c>
      <c r="I161" t="s">
        <v>62</v>
      </c>
      <c r="J161" t="s">
        <v>183</v>
      </c>
      <c r="K161" t="s">
        <v>62</v>
      </c>
      <c r="L161" t="s">
        <v>524</v>
      </c>
    </row>
    <row r="162" spans="1:12">
      <c r="A162" t="s">
        <v>179</v>
      </c>
      <c r="B162" t="s">
        <v>180</v>
      </c>
      <c r="C162">
        <v>-20.5</v>
      </c>
      <c r="D162" t="s">
        <v>181</v>
      </c>
      <c r="E162">
        <v>1</v>
      </c>
      <c r="F162" t="s">
        <v>182</v>
      </c>
      <c r="G162" t="s">
        <v>631</v>
      </c>
      <c r="H162" t="s">
        <v>632</v>
      </c>
      <c r="I162" t="s">
        <v>62</v>
      </c>
      <c r="J162" t="s">
        <v>183</v>
      </c>
      <c r="K162" t="s">
        <v>62</v>
      </c>
      <c r="L162" t="s">
        <v>533</v>
      </c>
    </row>
    <row r="163" spans="1:12">
      <c r="A163" t="s">
        <v>179</v>
      </c>
      <c r="B163" t="s">
        <v>180</v>
      </c>
      <c r="C163">
        <v>-20.5</v>
      </c>
      <c r="D163" t="s">
        <v>181</v>
      </c>
      <c r="E163">
        <v>1</v>
      </c>
      <c r="F163" t="s">
        <v>182</v>
      </c>
      <c r="G163" t="s">
        <v>631</v>
      </c>
      <c r="H163" t="s">
        <v>632</v>
      </c>
      <c r="I163" t="s">
        <v>62</v>
      </c>
      <c r="J163" t="s">
        <v>183</v>
      </c>
      <c r="K163" t="s">
        <v>62</v>
      </c>
      <c r="L163" t="s">
        <v>533</v>
      </c>
    </row>
    <row r="164" spans="1:12">
      <c r="A164" t="s">
        <v>179</v>
      </c>
      <c r="B164" t="s">
        <v>180</v>
      </c>
      <c r="C164">
        <v>-20.5</v>
      </c>
      <c r="D164" t="s">
        <v>181</v>
      </c>
      <c r="E164">
        <v>1</v>
      </c>
      <c r="F164" t="s">
        <v>182</v>
      </c>
      <c r="G164" t="s">
        <v>631</v>
      </c>
      <c r="H164" t="s">
        <v>632</v>
      </c>
      <c r="I164" t="s">
        <v>62</v>
      </c>
      <c r="J164" t="s">
        <v>183</v>
      </c>
      <c r="K164" t="s">
        <v>62</v>
      </c>
      <c r="L164" t="s">
        <v>533</v>
      </c>
    </row>
    <row r="165" spans="1:12">
      <c r="A165" t="s">
        <v>179</v>
      </c>
      <c r="B165" t="s">
        <v>180</v>
      </c>
      <c r="C165">
        <v>-71.75</v>
      </c>
      <c r="D165" t="s">
        <v>181</v>
      </c>
      <c r="E165">
        <v>3.5</v>
      </c>
      <c r="F165" t="s">
        <v>182</v>
      </c>
      <c r="G165" t="s">
        <v>633</v>
      </c>
      <c r="H165" t="s">
        <v>634</v>
      </c>
      <c r="I165" t="s">
        <v>62</v>
      </c>
      <c r="J165" t="s">
        <v>183</v>
      </c>
      <c r="K165" t="s">
        <v>62</v>
      </c>
      <c r="L165" t="s">
        <v>524</v>
      </c>
    </row>
    <row r="166" spans="1:12">
      <c r="A166" t="s">
        <v>179</v>
      </c>
      <c r="B166" t="s">
        <v>180</v>
      </c>
      <c r="C166">
        <v>-71.75</v>
      </c>
      <c r="D166" t="s">
        <v>181</v>
      </c>
      <c r="E166">
        <v>3.5</v>
      </c>
      <c r="F166" t="s">
        <v>182</v>
      </c>
      <c r="G166" t="s">
        <v>635</v>
      </c>
      <c r="H166" t="s">
        <v>599</v>
      </c>
      <c r="I166" t="s">
        <v>62</v>
      </c>
      <c r="J166" t="s">
        <v>183</v>
      </c>
      <c r="K166" t="s">
        <v>62</v>
      </c>
      <c r="L166" t="s">
        <v>537</v>
      </c>
    </row>
    <row r="167" spans="1:12">
      <c r="A167" t="s">
        <v>179</v>
      </c>
      <c r="B167" t="s">
        <v>180</v>
      </c>
      <c r="C167">
        <v>-256.25</v>
      </c>
      <c r="D167" t="s">
        <v>181</v>
      </c>
      <c r="E167">
        <v>12.5</v>
      </c>
      <c r="F167" t="s">
        <v>182</v>
      </c>
      <c r="G167" t="s">
        <v>496</v>
      </c>
      <c r="H167" t="s">
        <v>244</v>
      </c>
      <c r="I167" t="s">
        <v>62</v>
      </c>
      <c r="J167" t="s">
        <v>183</v>
      </c>
      <c r="K167" t="s">
        <v>62</v>
      </c>
      <c r="L167" t="s">
        <v>524</v>
      </c>
    </row>
    <row r="168" spans="1:12">
      <c r="A168" t="s">
        <v>179</v>
      </c>
      <c r="B168" t="s">
        <v>180</v>
      </c>
      <c r="C168">
        <v>-61.5</v>
      </c>
      <c r="D168" t="s">
        <v>181</v>
      </c>
      <c r="E168">
        <v>3</v>
      </c>
      <c r="F168" t="s">
        <v>182</v>
      </c>
      <c r="G168" t="s">
        <v>496</v>
      </c>
      <c r="H168" t="s">
        <v>244</v>
      </c>
      <c r="I168" t="s">
        <v>62</v>
      </c>
      <c r="J168" t="s">
        <v>183</v>
      </c>
      <c r="K168" t="s">
        <v>62</v>
      </c>
      <c r="L168" t="s">
        <v>524</v>
      </c>
    </row>
    <row r="169" spans="1:12">
      <c r="A169" t="s">
        <v>179</v>
      </c>
      <c r="B169" t="s">
        <v>180</v>
      </c>
      <c r="C169">
        <v>-143.5</v>
      </c>
      <c r="D169" t="s">
        <v>181</v>
      </c>
      <c r="E169">
        <v>7</v>
      </c>
      <c r="F169" t="s">
        <v>182</v>
      </c>
      <c r="G169" t="s">
        <v>255</v>
      </c>
      <c r="H169" t="s">
        <v>256</v>
      </c>
      <c r="I169" t="s">
        <v>191</v>
      </c>
      <c r="J169" t="s">
        <v>184</v>
      </c>
      <c r="K169" t="s">
        <v>192</v>
      </c>
      <c r="L169" t="s">
        <v>535</v>
      </c>
    </row>
    <row r="170" spans="1:12">
      <c r="A170" t="s">
        <v>179</v>
      </c>
      <c r="B170" t="s">
        <v>180</v>
      </c>
      <c r="C170">
        <v>-71.75</v>
      </c>
      <c r="D170" t="s">
        <v>181</v>
      </c>
      <c r="E170">
        <v>3.5</v>
      </c>
      <c r="F170" t="s">
        <v>182</v>
      </c>
      <c r="G170" t="s">
        <v>636</v>
      </c>
      <c r="H170" t="s">
        <v>637</v>
      </c>
      <c r="I170" t="s">
        <v>62</v>
      </c>
      <c r="J170" t="s">
        <v>183</v>
      </c>
      <c r="K170" t="s">
        <v>62</v>
      </c>
      <c r="L170" t="s">
        <v>524</v>
      </c>
    </row>
    <row r="171" spans="1:12">
      <c r="A171" t="s">
        <v>179</v>
      </c>
      <c r="B171" t="s">
        <v>180</v>
      </c>
      <c r="C171">
        <v>-41</v>
      </c>
      <c r="D171" t="s">
        <v>181</v>
      </c>
      <c r="E171">
        <v>2</v>
      </c>
      <c r="F171" t="s">
        <v>182</v>
      </c>
      <c r="G171" t="s">
        <v>376</v>
      </c>
      <c r="H171" t="s">
        <v>263</v>
      </c>
      <c r="I171" t="s">
        <v>62</v>
      </c>
      <c r="J171" t="s">
        <v>183</v>
      </c>
      <c r="K171" t="s">
        <v>62</v>
      </c>
      <c r="L171" t="s">
        <v>524</v>
      </c>
    </row>
    <row r="172" spans="1:12">
      <c r="A172" t="s">
        <v>179</v>
      </c>
      <c r="B172" t="s">
        <v>180</v>
      </c>
      <c r="C172">
        <v>-102.5</v>
      </c>
      <c r="D172" t="s">
        <v>181</v>
      </c>
      <c r="E172">
        <v>5</v>
      </c>
      <c r="F172" t="s">
        <v>182</v>
      </c>
      <c r="G172" t="s">
        <v>434</v>
      </c>
      <c r="H172" t="s">
        <v>435</v>
      </c>
      <c r="I172" t="s">
        <v>62</v>
      </c>
      <c r="J172" t="s">
        <v>183</v>
      </c>
      <c r="K172" t="s">
        <v>62</v>
      </c>
      <c r="L172" t="s">
        <v>537</v>
      </c>
    </row>
    <row r="173" spans="1:12">
      <c r="A173" t="s">
        <v>179</v>
      </c>
      <c r="B173" t="s">
        <v>180</v>
      </c>
      <c r="C173">
        <v>-287</v>
      </c>
      <c r="D173" t="s">
        <v>181</v>
      </c>
      <c r="E173">
        <v>14</v>
      </c>
      <c r="F173" t="s">
        <v>182</v>
      </c>
      <c r="G173" t="s">
        <v>437</v>
      </c>
      <c r="H173" t="s">
        <v>438</v>
      </c>
      <c r="I173" t="s">
        <v>62</v>
      </c>
      <c r="J173" t="s">
        <v>183</v>
      </c>
      <c r="K173" t="s">
        <v>62</v>
      </c>
      <c r="L173" t="s">
        <v>524</v>
      </c>
    </row>
    <row r="174" spans="1:12">
      <c r="A174" t="s">
        <v>179</v>
      </c>
      <c r="B174" t="s">
        <v>180</v>
      </c>
      <c r="C174">
        <v>-133.25</v>
      </c>
      <c r="D174" t="s">
        <v>181</v>
      </c>
      <c r="E174">
        <v>6.5</v>
      </c>
      <c r="F174" t="s">
        <v>182</v>
      </c>
      <c r="G174" t="s">
        <v>504</v>
      </c>
      <c r="H174" t="s">
        <v>505</v>
      </c>
      <c r="I174" t="s">
        <v>62</v>
      </c>
      <c r="J174" t="s">
        <v>183</v>
      </c>
      <c r="K174" t="s">
        <v>62</v>
      </c>
      <c r="L174" t="s">
        <v>524</v>
      </c>
    </row>
    <row r="175" spans="1:12">
      <c r="A175" t="s">
        <v>179</v>
      </c>
      <c r="B175" t="s">
        <v>180</v>
      </c>
      <c r="C175">
        <v>-133.25</v>
      </c>
      <c r="D175" t="s">
        <v>181</v>
      </c>
      <c r="E175">
        <v>6.5</v>
      </c>
      <c r="F175" t="s">
        <v>182</v>
      </c>
      <c r="G175" t="s">
        <v>504</v>
      </c>
      <c r="H175" t="s">
        <v>505</v>
      </c>
      <c r="I175" t="s">
        <v>62</v>
      </c>
      <c r="J175" t="s">
        <v>183</v>
      </c>
      <c r="K175" t="s">
        <v>62</v>
      </c>
      <c r="L175" t="s">
        <v>524</v>
      </c>
    </row>
    <row r="176" spans="1:12">
      <c r="A176" t="s">
        <v>179</v>
      </c>
      <c r="B176" t="s">
        <v>180</v>
      </c>
      <c r="C176">
        <v>-358.75</v>
      </c>
      <c r="D176" t="s">
        <v>181</v>
      </c>
      <c r="E176">
        <v>17.5</v>
      </c>
      <c r="F176" t="s">
        <v>182</v>
      </c>
      <c r="G176" t="s">
        <v>511</v>
      </c>
      <c r="H176" t="s">
        <v>512</v>
      </c>
      <c r="I176" t="s">
        <v>509</v>
      </c>
      <c r="J176" t="s">
        <v>184</v>
      </c>
      <c r="K176" t="s">
        <v>510</v>
      </c>
      <c r="L176" t="s">
        <v>535</v>
      </c>
    </row>
    <row r="177" spans="1:12">
      <c r="A177" t="s">
        <v>179</v>
      </c>
      <c r="B177" t="s">
        <v>180</v>
      </c>
      <c r="C177">
        <v>-41</v>
      </c>
      <c r="D177" t="s">
        <v>181</v>
      </c>
      <c r="E177">
        <v>2</v>
      </c>
      <c r="F177" t="s">
        <v>182</v>
      </c>
      <c r="G177" t="s">
        <v>511</v>
      </c>
      <c r="H177" t="s">
        <v>512</v>
      </c>
      <c r="I177" t="s">
        <v>509</v>
      </c>
      <c r="J177" t="s">
        <v>184</v>
      </c>
      <c r="K177" t="s">
        <v>510</v>
      </c>
      <c r="L177" t="s">
        <v>535</v>
      </c>
    </row>
    <row r="178" spans="1:12">
      <c r="A178" t="s">
        <v>179</v>
      </c>
      <c r="B178" t="s">
        <v>180</v>
      </c>
      <c r="C178">
        <v>-61.5</v>
      </c>
      <c r="D178" t="s">
        <v>181</v>
      </c>
      <c r="E178">
        <v>3</v>
      </c>
      <c r="F178" t="s">
        <v>182</v>
      </c>
      <c r="G178" t="s">
        <v>638</v>
      </c>
      <c r="H178" t="s">
        <v>639</v>
      </c>
      <c r="I178" t="s">
        <v>62</v>
      </c>
      <c r="J178" t="s">
        <v>183</v>
      </c>
      <c r="K178" t="s">
        <v>62</v>
      </c>
      <c r="L178" t="s">
        <v>524</v>
      </c>
    </row>
    <row r="179" spans="1:12">
      <c r="A179" t="s">
        <v>179</v>
      </c>
      <c r="B179" t="s">
        <v>180</v>
      </c>
      <c r="C179">
        <v>-71.75</v>
      </c>
      <c r="D179" t="s">
        <v>181</v>
      </c>
      <c r="E179">
        <v>3.5</v>
      </c>
      <c r="F179" t="s">
        <v>182</v>
      </c>
      <c r="G179" t="s">
        <v>640</v>
      </c>
      <c r="H179" t="s">
        <v>641</v>
      </c>
      <c r="I179" t="s">
        <v>62</v>
      </c>
      <c r="J179" t="s">
        <v>183</v>
      </c>
      <c r="K179" t="s">
        <v>62</v>
      </c>
      <c r="L179" t="s">
        <v>524</v>
      </c>
    </row>
    <row r="180" spans="1:12">
      <c r="A180" t="s">
        <v>179</v>
      </c>
      <c r="B180" t="s">
        <v>180</v>
      </c>
      <c r="C180">
        <v>-71.75</v>
      </c>
      <c r="D180" t="s">
        <v>181</v>
      </c>
      <c r="E180">
        <v>3.5</v>
      </c>
      <c r="F180" t="s">
        <v>182</v>
      </c>
      <c r="G180" t="s">
        <v>642</v>
      </c>
      <c r="H180" t="s">
        <v>641</v>
      </c>
      <c r="I180" t="s">
        <v>62</v>
      </c>
      <c r="J180" t="s">
        <v>183</v>
      </c>
      <c r="K180" t="s">
        <v>62</v>
      </c>
      <c r="L180" t="s">
        <v>524</v>
      </c>
    </row>
    <row r="181" spans="1:12">
      <c r="A181" t="s">
        <v>179</v>
      </c>
      <c r="B181" t="s">
        <v>180</v>
      </c>
      <c r="C181">
        <v>-71.75</v>
      </c>
      <c r="D181" t="s">
        <v>181</v>
      </c>
      <c r="E181">
        <v>3.5</v>
      </c>
      <c r="F181" t="s">
        <v>182</v>
      </c>
      <c r="G181" t="s">
        <v>643</v>
      </c>
      <c r="H181" t="s">
        <v>641</v>
      </c>
      <c r="I181" t="s">
        <v>62</v>
      </c>
      <c r="J181" t="s">
        <v>183</v>
      </c>
      <c r="K181" t="s">
        <v>62</v>
      </c>
      <c r="L181" t="s">
        <v>524</v>
      </c>
    </row>
    <row r="182" spans="1:12">
      <c r="A182" t="s">
        <v>179</v>
      </c>
      <c r="B182" t="s">
        <v>180</v>
      </c>
      <c r="C182">
        <v>-133.25</v>
      </c>
      <c r="D182" t="s">
        <v>181</v>
      </c>
      <c r="E182">
        <v>6.5</v>
      </c>
      <c r="F182" t="s">
        <v>182</v>
      </c>
      <c r="G182" t="s">
        <v>429</v>
      </c>
      <c r="H182" t="s">
        <v>430</v>
      </c>
      <c r="I182" t="s">
        <v>62</v>
      </c>
      <c r="J182" t="s">
        <v>183</v>
      </c>
      <c r="K182" t="s">
        <v>62</v>
      </c>
      <c r="L182" t="s">
        <v>524</v>
      </c>
    </row>
    <row r="183" spans="1:12">
      <c r="A183" t="s">
        <v>179</v>
      </c>
      <c r="B183" t="s">
        <v>180</v>
      </c>
      <c r="C183">
        <v>-41</v>
      </c>
      <c r="D183" t="s">
        <v>181</v>
      </c>
      <c r="E183">
        <v>2</v>
      </c>
      <c r="F183" t="s">
        <v>182</v>
      </c>
      <c r="G183" t="s">
        <v>398</v>
      </c>
      <c r="H183" t="s">
        <v>399</v>
      </c>
      <c r="I183" t="s">
        <v>62</v>
      </c>
      <c r="J183" t="s">
        <v>183</v>
      </c>
      <c r="K183" t="s">
        <v>62</v>
      </c>
      <c r="L183" t="s">
        <v>524</v>
      </c>
    </row>
    <row r="184" spans="1:12">
      <c r="A184" t="s">
        <v>179</v>
      </c>
      <c r="B184" t="s">
        <v>180</v>
      </c>
      <c r="C184">
        <v>-215.25</v>
      </c>
      <c r="D184" t="s">
        <v>181</v>
      </c>
      <c r="E184">
        <v>10.5</v>
      </c>
      <c r="F184" t="s">
        <v>182</v>
      </c>
      <c r="G184" t="s">
        <v>377</v>
      </c>
      <c r="H184" t="s">
        <v>187</v>
      </c>
      <c r="I184" t="s">
        <v>188</v>
      </c>
      <c r="J184" t="s">
        <v>184</v>
      </c>
      <c r="K184" t="s">
        <v>189</v>
      </c>
      <c r="L184" t="s">
        <v>529</v>
      </c>
    </row>
    <row r="185" spans="1:12">
      <c r="A185" t="s">
        <v>179</v>
      </c>
      <c r="B185" t="s">
        <v>180</v>
      </c>
      <c r="C185">
        <v>-133.25</v>
      </c>
      <c r="D185" t="s">
        <v>181</v>
      </c>
      <c r="E185">
        <v>6.5</v>
      </c>
      <c r="F185" t="s">
        <v>182</v>
      </c>
      <c r="G185" t="s">
        <v>400</v>
      </c>
      <c r="H185" t="s">
        <v>399</v>
      </c>
      <c r="I185" t="s">
        <v>62</v>
      </c>
      <c r="J185" t="s">
        <v>183</v>
      </c>
      <c r="K185" t="s">
        <v>62</v>
      </c>
      <c r="L185" t="s">
        <v>524</v>
      </c>
    </row>
    <row r="186" spans="1:12">
      <c r="A186" t="s">
        <v>179</v>
      </c>
      <c r="B186" t="s">
        <v>180</v>
      </c>
      <c r="C186">
        <v>-92.25</v>
      </c>
      <c r="D186" t="s">
        <v>181</v>
      </c>
      <c r="E186">
        <v>4.5</v>
      </c>
      <c r="F186" t="s">
        <v>182</v>
      </c>
      <c r="G186" t="s">
        <v>401</v>
      </c>
      <c r="H186" t="s">
        <v>402</v>
      </c>
      <c r="I186" t="s">
        <v>62</v>
      </c>
      <c r="J186" t="s">
        <v>183</v>
      </c>
      <c r="K186" t="s">
        <v>62</v>
      </c>
      <c r="L186" t="s">
        <v>524</v>
      </c>
    </row>
    <row r="187" spans="1:12">
      <c r="A187" t="s">
        <v>179</v>
      </c>
      <c r="B187" t="s">
        <v>180</v>
      </c>
      <c r="C187">
        <v>-348.5</v>
      </c>
      <c r="D187" t="s">
        <v>181</v>
      </c>
      <c r="E187">
        <v>17</v>
      </c>
      <c r="F187" t="s">
        <v>182</v>
      </c>
      <c r="G187" t="s">
        <v>394</v>
      </c>
      <c r="H187" t="s">
        <v>240</v>
      </c>
      <c r="I187" t="s">
        <v>62</v>
      </c>
      <c r="J187" t="s">
        <v>183</v>
      </c>
      <c r="K187" t="s">
        <v>62</v>
      </c>
      <c r="L187" t="s">
        <v>524</v>
      </c>
    </row>
    <row r="188" spans="1:12">
      <c r="A188" t="s">
        <v>179</v>
      </c>
      <c r="B188" t="s">
        <v>180</v>
      </c>
      <c r="C188">
        <v>-133.25</v>
      </c>
      <c r="D188" t="s">
        <v>181</v>
      </c>
      <c r="E188">
        <v>6.5</v>
      </c>
      <c r="F188" t="s">
        <v>182</v>
      </c>
      <c r="G188" t="s">
        <v>644</v>
      </c>
      <c r="H188" t="s">
        <v>265</v>
      </c>
      <c r="I188" t="s">
        <v>62</v>
      </c>
      <c r="J188" t="s">
        <v>183</v>
      </c>
      <c r="K188" t="s">
        <v>62</v>
      </c>
      <c r="L188" t="s">
        <v>524</v>
      </c>
    </row>
    <row r="189" spans="1:12">
      <c r="A189" t="s">
        <v>179</v>
      </c>
      <c r="B189" t="s">
        <v>180</v>
      </c>
      <c r="C189">
        <v>-102.5</v>
      </c>
      <c r="D189" t="s">
        <v>181</v>
      </c>
      <c r="E189">
        <v>5</v>
      </c>
      <c r="F189" t="s">
        <v>182</v>
      </c>
      <c r="G189" t="s">
        <v>513</v>
      </c>
      <c r="H189" t="s">
        <v>229</v>
      </c>
      <c r="I189" t="s">
        <v>62</v>
      </c>
      <c r="J189" t="s">
        <v>183</v>
      </c>
      <c r="K189" t="s">
        <v>62</v>
      </c>
      <c r="L189" t="s">
        <v>531</v>
      </c>
    </row>
    <row r="190" spans="1:12">
      <c r="A190" t="s">
        <v>179</v>
      </c>
      <c r="B190" t="s">
        <v>180</v>
      </c>
      <c r="C190">
        <v>-30.75</v>
      </c>
      <c r="D190" t="s">
        <v>181</v>
      </c>
      <c r="E190">
        <v>1.5</v>
      </c>
      <c r="F190" t="s">
        <v>182</v>
      </c>
      <c r="G190" t="s">
        <v>645</v>
      </c>
      <c r="H190" t="s">
        <v>235</v>
      </c>
      <c r="I190" t="s">
        <v>62</v>
      </c>
      <c r="J190" t="s">
        <v>183</v>
      </c>
      <c r="K190" t="s">
        <v>62</v>
      </c>
      <c r="L190" t="s">
        <v>524</v>
      </c>
    </row>
    <row r="191" spans="1:12">
      <c r="A191" t="s">
        <v>179</v>
      </c>
      <c r="B191" t="s">
        <v>180</v>
      </c>
      <c r="C191">
        <v>-133.25</v>
      </c>
      <c r="D191" t="s">
        <v>181</v>
      </c>
      <c r="E191">
        <v>6.5</v>
      </c>
      <c r="F191" t="s">
        <v>182</v>
      </c>
      <c r="G191" t="s">
        <v>377</v>
      </c>
      <c r="H191" t="s">
        <v>187</v>
      </c>
      <c r="I191" t="s">
        <v>188</v>
      </c>
      <c r="J191" t="s">
        <v>184</v>
      </c>
      <c r="K191" t="s">
        <v>189</v>
      </c>
      <c r="L191" t="s">
        <v>529</v>
      </c>
    </row>
    <row r="192" spans="1:12">
      <c r="A192" t="s">
        <v>179</v>
      </c>
      <c r="B192" t="s">
        <v>180</v>
      </c>
      <c r="C192">
        <v>-82</v>
      </c>
      <c r="D192" t="s">
        <v>181</v>
      </c>
      <c r="E192">
        <v>4</v>
      </c>
      <c r="F192" t="s">
        <v>182</v>
      </c>
      <c r="G192" t="s">
        <v>304</v>
      </c>
      <c r="H192" t="s">
        <v>305</v>
      </c>
      <c r="I192" t="s">
        <v>62</v>
      </c>
      <c r="J192" t="s">
        <v>183</v>
      </c>
      <c r="K192" t="s">
        <v>62</v>
      </c>
      <c r="L192" t="s">
        <v>524</v>
      </c>
    </row>
    <row r="193" spans="1:12">
      <c r="A193" t="s">
        <v>179</v>
      </c>
      <c r="B193" t="s">
        <v>180</v>
      </c>
      <c r="C193">
        <v>-30.75</v>
      </c>
      <c r="D193" t="s">
        <v>181</v>
      </c>
      <c r="E193">
        <v>1.5</v>
      </c>
      <c r="F193" t="s">
        <v>182</v>
      </c>
      <c r="G193" t="s">
        <v>646</v>
      </c>
      <c r="H193" t="s">
        <v>647</v>
      </c>
      <c r="I193" t="s">
        <v>62</v>
      </c>
      <c r="J193" t="s">
        <v>183</v>
      </c>
      <c r="K193" t="s">
        <v>62</v>
      </c>
      <c r="L193" t="s">
        <v>524</v>
      </c>
    </row>
    <row r="194" spans="1:12">
      <c r="A194" t="s">
        <v>179</v>
      </c>
      <c r="B194" t="s">
        <v>180</v>
      </c>
      <c r="C194">
        <v>-123</v>
      </c>
      <c r="D194" t="s">
        <v>181</v>
      </c>
      <c r="E194">
        <v>6</v>
      </c>
      <c r="F194" t="s">
        <v>182</v>
      </c>
      <c r="G194" t="s">
        <v>427</v>
      </c>
      <c r="H194" t="s">
        <v>428</v>
      </c>
      <c r="I194" t="s">
        <v>62</v>
      </c>
      <c r="J194" t="s">
        <v>183</v>
      </c>
      <c r="K194" t="s">
        <v>62</v>
      </c>
      <c r="L194" t="s">
        <v>537</v>
      </c>
    </row>
    <row r="195" spans="1:12">
      <c r="A195" t="s">
        <v>179</v>
      </c>
      <c r="B195" t="s">
        <v>180</v>
      </c>
      <c r="C195">
        <v>-10.25</v>
      </c>
      <c r="D195" t="s">
        <v>181</v>
      </c>
      <c r="E195">
        <v>0.5</v>
      </c>
      <c r="F195" t="s">
        <v>182</v>
      </c>
      <c r="G195" t="s">
        <v>441</v>
      </c>
      <c r="H195" t="s">
        <v>430</v>
      </c>
      <c r="I195" t="s">
        <v>62</v>
      </c>
      <c r="J195" t="s">
        <v>183</v>
      </c>
      <c r="K195" t="s">
        <v>62</v>
      </c>
      <c r="L195" t="s">
        <v>524</v>
      </c>
    </row>
    <row r="196" spans="1:12">
      <c r="A196" t="s">
        <v>179</v>
      </c>
      <c r="B196" t="s">
        <v>180</v>
      </c>
      <c r="C196">
        <v>-102.5</v>
      </c>
      <c r="D196" t="s">
        <v>181</v>
      </c>
      <c r="E196">
        <v>5</v>
      </c>
      <c r="F196" t="s">
        <v>182</v>
      </c>
      <c r="G196" t="s">
        <v>398</v>
      </c>
      <c r="H196" t="s">
        <v>399</v>
      </c>
      <c r="I196" t="s">
        <v>62</v>
      </c>
      <c r="J196" t="s">
        <v>183</v>
      </c>
      <c r="K196" t="s">
        <v>62</v>
      </c>
      <c r="L196" t="s">
        <v>524</v>
      </c>
    </row>
    <row r="197" spans="1:12">
      <c r="A197" t="s">
        <v>179</v>
      </c>
      <c r="B197" t="s">
        <v>180</v>
      </c>
      <c r="C197">
        <v>-30.75</v>
      </c>
      <c r="D197" t="s">
        <v>181</v>
      </c>
      <c r="E197">
        <v>1.5</v>
      </c>
      <c r="F197" t="s">
        <v>182</v>
      </c>
      <c r="G197" t="s">
        <v>434</v>
      </c>
      <c r="H197" t="s">
        <v>435</v>
      </c>
      <c r="I197" t="s">
        <v>62</v>
      </c>
      <c r="J197" t="s">
        <v>183</v>
      </c>
      <c r="K197" t="s">
        <v>62</v>
      </c>
      <c r="L197" t="s">
        <v>537</v>
      </c>
    </row>
    <row r="198" spans="1:12">
      <c r="A198" t="s">
        <v>179</v>
      </c>
      <c r="B198" t="s">
        <v>180</v>
      </c>
      <c r="C198">
        <v>-440.75</v>
      </c>
      <c r="D198" t="s">
        <v>181</v>
      </c>
      <c r="E198">
        <v>21.5</v>
      </c>
      <c r="F198" t="s">
        <v>182</v>
      </c>
      <c r="G198" t="s">
        <v>401</v>
      </c>
      <c r="H198" t="s">
        <v>402</v>
      </c>
      <c r="I198" t="s">
        <v>62</v>
      </c>
      <c r="J198" t="s">
        <v>183</v>
      </c>
      <c r="K198" t="s">
        <v>62</v>
      </c>
      <c r="L198" t="s">
        <v>524</v>
      </c>
    </row>
    <row r="199" spans="1:12">
      <c r="A199" t="s">
        <v>179</v>
      </c>
      <c r="B199" t="s">
        <v>180</v>
      </c>
      <c r="C199">
        <v>-143.5</v>
      </c>
      <c r="D199" t="s">
        <v>181</v>
      </c>
      <c r="E199">
        <v>7</v>
      </c>
      <c r="F199" t="s">
        <v>182</v>
      </c>
      <c r="G199" t="s">
        <v>403</v>
      </c>
      <c r="H199" t="s">
        <v>404</v>
      </c>
      <c r="I199" t="s">
        <v>62</v>
      </c>
      <c r="J199" t="s">
        <v>183</v>
      </c>
      <c r="K199" t="s">
        <v>62</v>
      </c>
      <c r="L199" t="s">
        <v>524</v>
      </c>
    </row>
    <row r="200" spans="1:12">
      <c r="A200" t="s">
        <v>179</v>
      </c>
      <c r="B200" t="s">
        <v>180</v>
      </c>
      <c r="C200">
        <v>-102.5</v>
      </c>
      <c r="D200" t="s">
        <v>181</v>
      </c>
      <c r="E200">
        <v>5</v>
      </c>
      <c r="F200" t="s">
        <v>182</v>
      </c>
      <c r="G200" t="s">
        <v>407</v>
      </c>
      <c r="H200" t="s">
        <v>202</v>
      </c>
      <c r="I200" t="s">
        <v>308</v>
      </c>
      <c r="J200" t="s">
        <v>184</v>
      </c>
      <c r="K200" t="s">
        <v>309</v>
      </c>
      <c r="L200" t="s">
        <v>529</v>
      </c>
    </row>
    <row r="201" spans="1:12">
      <c r="A201" t="s">
        <v>179</v>
      </c>
      <c r="B201" t="s">
        <v>180</v>
      </c>
      <c r="C201">
        <v>-71.75</v>
      </c>
      <c r="D201" t="s">
        <v>181</v>
      </c>
      <c r="E201">
        <v>3.5</v>
      </c>
      <c r="F201" t="s">
        <v>182</v>
      </c>
      <c r="G201" t="s">
        <v>648</v>
      </c>
      <c r="H201" t="s">
        <v>219</v>
      </c>
      <c r="I201" t="s">
        <v>62</v>
      </c>
      <c r="J201" t="s">
        <v>183</v>
      </c>
      <c r="K201" t="s">
        <v>62</v>
      </c>
      <c r="L201" t="s">
        <v>531</v>
      </c>
    </row>
    <row r="202" spans="1:12">
      <c r="A202" t="s">
        <v>179</v>
      </c>
      <c r="B202" t="s">
        <v>180</v>
      </c>
      <c r="C202">
        <v>-112.75</v>
      </c>
      <c r="D202" t="s">
        <v>181</v>
      </c>
      <c r="E202">
        <v>5.5</v>
      </c>
      <c r="F202" t="s">
        <v>182</v>
      </c>
      <c r="G202" t="s">
        <v>461</v>
      </c>
      <c r="H202" t="s">
        <v>462</v>
      </c>
      <c r="I202" t="s">
        <v>62</v>
      </c>
      <c r="J202" t="s">
        <v>183</v>
      </c>
      <c r="K202" t="s">
        <v>62</v>
      </c>
      <c r="L202" t="s">
        <v>531</v>
      </c>
    </row>
    <row r="203" spans="1:12">
      <c r="A203" t="s">
        <v>179</v>
      </c>
      <c r="B203" t="s">
        <v>180</v>
      </c>
      <c r="C203">
        <v>-71.75</v>
      </c>
      <c r="D203" t="s">
        <v>181</v>
      </c>
      <c r="E203">
        <v>3.5</v>
      </c>
      <c r="F203" t="s">
        <v>182</v>
      </c>
      <c r="G203" t="s">
        <v>463</v>
      </c>
      <c r="H203" t="s">
        <v>464</v>
      </c>
      <c r="I203" t="s">
        <v>62</v>
      </c>
      <c r="J203" t="s">
        <v>183</v>
      </c>
      <c r="K203" t="s">
        <v>62</v>
      </c>
      <c r="L203" t="s">
        <v>531</v>
      </c>
    </row>
    <row r="204" spans="1:12">
      <c r="A204" t="s">
        <v>179</v>
      </c>
      <c r="B204" t="s">
        <v>180</v>
      </c>
      <c r="C204">
        <v>-164</v>
      </c>
      <c r="D204" t="s">
        <v>181</v>
      </c>
      <c r="E204">
        <v>8</v>
      </c>
      <c r="F204" t="s">
        <v>182</v>
      </c>
      <c r="G204" t="s">
        <v>513</v>
      </c>
      <c r="H204" t="s">
        <v>229</v>
      </c>
      <c r="I204" t="s">
        <v>62</v>
      </c>
      <c r="J204" t="s">
        <v>183</v>
      </c>
      <c r="K204" t="s">
        <v>62</v>
      </c>
      <c r="L204" t="s">
        <v>531</v>
      </c>
    </row>
    <row r="205" spans="1:12">
      <c r="A205" t="s">
        <v>179</v>
      </c>
      <c r="B205" t="s">
        <v>180</v>
      </c>
      <c r="C205">
        <v>-143.5</v>
      </c>
      <c r="D205" t="s">
        <v>181</v>
      </c>
      <c r="E205">
        <v>7</v>
      </c>
      <c r="F205" t="s">
        <v>182</v>
      </c>
      <c r="G205" t="s">
        <v>455</v>
      </c>
      <c r="H205" t="s">
        <v>251</v>
      </c>
      <c r="I205" t="s">
        <v>62</v>
      </c>
      <c r="J205" t="s">
        <v>183</v>
      </c>
      <c r="K205" t="s">
        <v>62</v>
      </c>
      <c r="L205" t="s">
        <v>524</v>
      </c>
    </row>
    <row r="206" spans="1:12">
      <c r="A206" t="s">
        <v>179</v>
      </c>
      <c r="B206" t="s">
        <v>180</v>
      </c>
      <c r="C206">
        <v>-82</v>
      </c>
      <c r="D206" t="s">
        <v>181</v>
      </c>
      <c r="E206">
        <v>4</v>
      </c>
      <c r="F206" t="s">
        <v>182</v>
      </c>
      <c r="G206" t="s">
        <v>349</v>
      </c>
      <c r="H206" t="s">
        <v>350</v>
      </c>
      <c r="I206" t="s">
        <v>62</v>
      </c>
      <c r="J206" t="s">
        <v>183</v>
      </c>
      <c r="K206" t="s">
        <v>62</v>
      </c>
      <c r="L206" t="s">
        <v>524</v>
      </c>
    </row>
    <row r="207" spans="1:12">
      <c r="A207" t="s">
        <v>179</v>
      </c>
      <c r="B207" t="s">
        <v>180</v>
      </c>
      <c r="C207">
        <v>-133.25</v>
      </c>
      <c r="D207" t="s">
        <v>181</v>
      </c>
      <c r="E207">
        <v>6.5</v>
      </c>
      <c r="F207" t="s">
        <v>182</v>
      </c>
      <c r="G207" t="s">
        <v>394</v>
      </c>
      <c r="H207" t="s">
        <v>240</v>
      </c>
      <c r="I207" t="s">
        <v>62</v>
      </c>
      <c r="J207" t="s">
        <v>183</v>
      </c>
      <c r="K207" t="s">
        <v>62</v>
      </c>
      <c r="L207" t="s">
        <v>524</v>
      </c>
    </row>
    <row r="208" spans="1:12">
      <c r="A208" t="s">
        <v>179</v>
      </c>
      <c r="B208" t="s">
        <v>180</v>
      </c>
      <c r="C208">
        <v>-297.25</v>
      </c>
      <c r="D208" t="s">
        <v>181</v>
      </c>
      <c r="E208">
        <v>14.5</v>
      </c>
      <c r="F208" t="s">
        <v>182</v>
      </c>
      <c r="G208" t="s">
        <v>461</v>
      </c>
      <c r="H208" t="s">
        <v>462</v>
      </c>
      <c r="I208" t="s">
        <v>62</v>
      </c>
      <c r="J208" t="s">
        <v>183</v>
      </c>
      <c r="K208" t="s">
        <v>62</v>
      </c>
      <c r="L208" t="s">
        <v>531</v>
      </c>
    </row>
    <row r="209" spans="1:12">
      <c r="A209" t="s">
        <v>179</v>
      </c>
      <c r="B209" t="s">
        <v>180</v>
      </c>
      <c r="C209">
        <v>-430.5</v>
      </c>
      <c r="D209" t="s">
        <v>181</v>
      </c>
      <c r="E209">
        <v>21</v>
      </c>
      <c r="F209" t="s">
        <v>182</v>
      </c>
      <c r="G209" t="s">
        <v>463</v>
      </c>
      <c r="H209" t="s">
        <v>464</v>
      </c>
      <c r="I209" t="s">
        <v>62</v>
      </c>
      <c r="J209" t="s">
        <v>183</v>
      </c>
      <c r="K209" t="s">
        <v>62</v>
      </c>
      <c r="L209" t="s">
        <v>531</v>
      </c>
    </row>
    <row r="210" spans="1:12">
      <c r="A210" t="s">
        <v>179</v>
      </c>
      <c r="B210" t="s">
        <v>180</v>
      </c>
      <c r="C210">
        <v>-143.5</v>
      </c>
      <c r="D210" t="s">
        <v>181</v>
      </c>
      <c r="E210">
        <v>7</v>
      </c>
      <c r="F210" t="s">
        <v>182</v>
      </c>
      <c r="G210" t="s">
        <v>465</v>
      </c>
      <c r="H210" t="s">
        <v>195</v>
      </c>
      <c r="I210" t="s">
        <v>466</v>
      </c>
      <c r="J210" t="s">
        <v>184</v>
      </c>
      <c r="K210" t="s">
        <v>467</v>
      </c>
      <c r="L210" t="s">
        <v>529</v>
      </c>
    </row>
    <row r="211" spans="1:12">
      <c r="A211" t="s">
        <v>179</v>
      </c>
      <c r="B211" t="s">
        <v>180</v>
      </c>
      <c r="C211">
        <v>-41</v>
      </c>
      <c r="D211" t="s">
        <v>181</v>
      </c>
      <c r="E211">
        <v>2</v>
      </c>
      <c r="F211" t="s">
        <v>182</v>
      </c>
      <c r="G211" t="s">
        <v>473</v>
      </c>
      <c r="H211" t="s">
        <v>474</v>
      </c>
      <c r="I211" t="s">
        <v>62</v>
      </c>
      <c r="J211" t="s">
        <v>183</v>
      </c>
      <c r="K211" t="s">
        <v>62</v>
      </c>
      <c r="L211" t="s">
        <v>524</v>
      </c>
    </row>
    <row r="212" spans="1:12">
      <c r="A212" t="s">
        <v>179</v>
      </c>
      <c r="B212" t="s">
        <v>180</v>
      </c>
      <c r="C212">
        <v>-51.25</v>
      </c>
      <c r="D212" t="s">
        <v>181</v>
      </c>
      <c r="E212">
        <v>2.5</v>
      </c>
      <c r="F212" t="s">
        <v>182</v>
      </c>
      <c r="G212" t="s">
        <v>649</v>
      </c>
      <c r="H212" t="s">
        <v>479</v>
      </c>
      <c r="I212" t="s">
        <v>62</v>
      </c>
      <c r="J212" t="s">
        <v>183</v>
      </c>
      <c r="K212" t="s">
        <v>62</v>
      </c>
      <c r="L212" t="s">
        <v>537</v>
      </c>
    </row>
    <row r="213" spans="1:12">
      <c r="A213" t="s">
        <v>179</v>
      </c>
      <c r="B213" t="s">
        <v>180</v>
      </c>
      <c r="C213">
        <v>-30.75</v>
      </c>
      <c r="D213" t="s">
        <v>181</v>
      </c>
      <c r="E213">
        <v>1.5</v>
      </c>
      <c r="F213" t="s">
        <v>182</v>
      </c>
      <c r="G213" t="s">
        <v>444</v>
      </c>
      <c r="H213" t="s">
        <v>261</v>
      </c>
      <c r="I213" t="s">
        <v>62</v>
      </c>
      <c r="J213" t="s">
        <v>183</v>
      </c>
      <c r="K213" t="s">
        <v>62</v>
      </c>
      <c r="L213" t="s">
        <v>533</v>
      </c>
    </row>
    <row r="214" spans="1:12">
      <c r="A214" t="s">
        <v>179</v>
      </c>
      <c r="B214" t="s">
        <v>180</v>
      </c>
      <c r="C214">
        <v>-205</v>
      </c>
      <c r="D214" t="s">
        <v>181</v>
      </c>
      <c r="E214">
        <v>10</v>
      </c>
      <c r="F214" t="s">
        <v>182</v>
      </c>
      <c r="G214" t="s">
        <v>477</v>
      </c>
      <c r="H214" t="s">
        <v>357</v>
      </c>
      <c r="I214" t="s">
        <v>62</v>
      </c>
      <c r="J214" t="s">
        <v>183</v>
      </c>
      <c r="K214" t="s">
        <v>62</v>
      </c>
      <c r="L214" t="s">
        <v>533</v>
      </c>
    </row>
    <row r="215" spans="1:12">
      <c r="A215" t="s">
        <v>179</v>
      </c>
      <c r="B215" t="s">
        <v>180</v>
      </c>
      <c r="C215">
        <v>-30.75</v>
      </c>
      <c r="D215" t="s">
        <v>181</v>
      </c>
      <c r="E215">
        <v>1.5</v>
      </c>
      <c r="F215" t="s">
        <v>182</v>
      </c>
      <c r="G215" t="s">
        <v>650</v>
      </c>
      <c r="H215" t="s">
        <v>651</v>
      </c>
      <c r="I215" t="s">
        <v>62</v>
      </c>
      <c r="J215" t="s">
        <v>183</v>
      </c>
      <c r="K215" t="s">
        <v>62</v>
      </c>
      <c r="L215" t="s">
        <v>524</v>
      </c>
    </row>
    <row r="216" spans="1:12">
      <c r="A216" t="s">
        <v>179</v>
      </c>
      <c r="B216" t="s">
        <v>180</v>
      </c>
      <c r="C216">
        <v>-71.75</v>
      </c>
      <c r="D216" t="s">
        <v>181</v>
      </c>
      <c r="E216">
        <v>3.5</v>
      </c>
      <c r="F216" t="s">
        <v>182</v>
      </c>
      <c r="G216" t="s">
        <v>652</v>
      </c>
      <c r="H216" t="s">
        <v>653</v>
      </c>
      <c r="I216" t="s">
        <v>62</v>
      </c>
      <c r="J216" t="s">
        <v>183</v>
      </c>
      <c r="K216" t="s">
        <v>62</v>
      </c>
      <c r="L216" t="s">
        <v>533</v>
      </c>
    </row>
    <row r="217" spans="1:12">
      <c r="A217" t="s">
        <v>179</v>
      </c>
      <c r="B217" t="s">
        <v>180</v>
      </c>
      <c r="C217">
        <v>-30.75</v>
      </c>
      <c r="D217" t="s">
        <v>181</v>
      </c>
      <c r="E217">
        <v>1.5</v>
      </c>
      <c r="F217" t="s">
        <v>182</v>
      </c>
      <c r="G217" t="s">
        <v>654</v>
      </c>
      <c r="H217" t="s">
        <v>655</v>
      </c>
      <c r="I217" t="s">
        <v>62</v>
      </c>
      <c r="J217" t="s">
        <v>183</v>
      </c>
      <c r="K217" t="s">
        <v>62</v>
      </c>
      <c r="L217" t="s">
        <v>524</v>
      </c>
    </row>
    <row r="218" spans="1:12">
      <c r="A218" t="s">
        <v>179</v>
      </c>
      <c r="B218" t="s">
        <v>180</v>
      </c>
      <c r="C218">
        <v>-92.25</v>
      </c>
      <c r="D218" t="s">
        <v>181</v>
      </c>
      <c r="E218">
        <v>4.5</v>
      </c>
      <c r="F218" t="s">
        <v>182</v>
      </c>
      <c r="G218" t="s">
        <v>656</v>
      </c>
      <c r="H218" t="s">
        <v>657</v>
      </c>
      <c r="I218" t="s">
        <v>62</v>
      </c>
      <c r="J218" t="s">
        <v>183</v>
      </c>
      <c r="K218" t="s">
        <v>62</v>
      </c>
      <c r="L218" t="s">
        <v>533</v>
      </c>
    </row>
    <row r="219" spans="1:12">
      <c r="A219" t="s">
        <v>179</v>
      </c>
      <c r="B219" t="s">
        <v>180</v>
      </c>
      <c r="C219">
        <v>-317.75</v>
      </c>
      <c r="D219" t="s">
        <v>181</v>
      </c>
      <c r="E219">
        <v>15.5</v>
      </c>
      <c r="F219" t="s">
        <v>182</v>
      </c>
      <c r="G219" t="s">
        <v>487</v>
      </c>
      <c r="H219" t="s">
        <v>488</v>
      </c>
      <c r="I219" t="s">
        <v>489</v>
      </c>
      <c r="J219" t="s">
        <v>184</v>
      </c>
      <c r="K219" t="s">
        <v>490</v>
      </c>
      <c r="L219" t="s">
        <v>533</v>
      </c>
    </row>
    <row r="220" spans="1:12">
      <c r="A220" t="s">
        <v>179</v>
      </c>
      <c r="B220" t="s">
        <v>180</v>
      </c>
      <c r="C220">
        <v>-123</v>
      </c>
      <c r="D220" t="s">
        <v>181</v>
      </c>
      <c r="E220">
        <v>6</v>
      </c>
      <c r="F220" t="s">
        <v>182</v>
      </c>
      <c r="G220" t="s">
        <v>658</v>
      </c>
      <c r="H220" t="s">
        <v>659</v>
      </c>
      <c r="I220" t="s">
        <v>62</v>
      </c>
      <c r="J220" t="s">
        <v>183</v>
      </c>
      <c r="K220" t="s">
        <v>62</v>
      </c>
      <c r="L220" t="s">
        <v>537</v>
      </c>
    </row>
    <row r="221" spans="1:12">
      <c r="A221" t="s">
        <v>179</v>
      </c>
      <c r="B221" t="s">
        <v>180</v>
      </c>
      <c r="C221">
        <v>-164</v>
      </c>
      <c r="D221" t="s">
        <v>181</v>
      </c>
      <c r="E221">
        <v>8</v>
      </c>
      <c r="F221" t="s">
        <v>182</v>
      </c>
      <c r="G221" t="s">
        <v>417</v>
      </c>
      <c r="H221" t="s">
        <v>202</v>
      </c>
      <c r="I221" t="s">
        <v>306</v>
      </c>
      <c r="J221" t="s">
        <v>184</v>
      </c>
      <c r="K221" t="s">
        <v>307</v>
      </c>
      <c r="L221" t="s">
        <v>529</v>
      </c>
    </row>
    <row r="222" spans="1:12">
      <c r="A222" t="s">
        <v>179</v>
      </c>
      <c r="B222" t="s">
        <v>180</v>
      </c>
      <c r="C222">
        <v>-143.5</v>
      </c>
      <c r="D222" t="s">
        <v>181</v>
      </c>
      <c r="E222">
        <v>7</v>
      </c>
      <c r="F222" t="s">
        <v>182</v>
      </c>
      <c r="G222" t="s">
        <v>417</v>
      </c>
      <c r="H222" t="s">
        <v>202</v>
      </c>
      <c r="I222" t="s">
        <v>306</v>
      </c>
      <c r="J222" t="s">
        <v>184</v>
      </c>
      <c r="K222" t="s">
        <v>307</v>
      </c>
      <c r="L222" t="s">
        <v>529</v>
      </c>
    </row>
    <row r="223" spans="1:12">
      <c r="A223" t="s">
        <v>179</v>
      </c>
      <c r="B223" t="s">
        <v>180</v>
      </c>
      <c r="C223">
        <v>-266.5</v>
      </c>
      <c r="D223" t="s">
        <v>181</v>
      </c>
      <c r="E223">
        <v>13</v>
      </c>
      <c r="F223" t="s">
        <v>182</v>
      </c>
      <c r="G223" t="s">
        <v>407</v>
      </c>
      <c r="H223" t="s">
        <v>202</v>
      </c>
      <c r="I223" t="s">
        <v>308</v>
      </c>
      <c r="J223" t="s">
        <v>184</v>
      </c>
      <c r="K223" t="s">
        <v>309</v>
      </c>
      <c r="L223" t="s">
        <v>529</v>
      </c>
    </row>
    <row r="224" spans="1:12">
      <c r="A224" t="s">
        <v>179</v>
      </c>
      <c r="B224" t="s">
        <v>180</v>
      </c>
      <c r="C224">
        <v>-123</v>
      </c>
      <c r="D224" t="s">
        <v>181</v>
      </c>
      <c r="E224">
        <v>6</v>
      </c>
      <c r="F224" t="s">
        <v>182</v>
      </c>
      <c r="G224" t="s">
        <v>407</v>
      </c>
      <c r="H224" t="s">
        <v>202</v>
      </c>
      <c r="I224" t="s">
        <v>308</v>
      </c>
      <c r="J224" t="s">
        <v>184</v>
      </c>
      <c r="K224" t="s">
        <v>309</v>
      </c>
      <c r="L224" t="s">
        <v>529</v>
      </c>
    </row>
    <row r="225" spans="1:12">
      <c r="A225" t="s">
        <v>179</v>
      </c>
      <c r="B225" t="s">
        <v>180</v>
      </c>
      <c r="C225">
        <v>-71.75</v>
      </c>
      <c r="D225" t="s">
        <v>181</v>
      </c>
      <c r="E225">
        <v>3.5</v>
      </c>
      <c r="F225" t="s">
        <v>182</v>
      </c>
      <c r="G225" t="s">
        <v>408</v>
      </c>
      <c r="H225" t="s">
        <v>202</v>
      </c>
      <c r="I225" t="s">
        <v>279</v>
      </c>
      <c r="J225" t="s">
        <v>184</v>
      </c>
      <c r="K225" t="s">
        <v>280</v>
      </c>
      <c r="L225" t="s">
        <v>529</v>
      </c>
    </row>
    <row r="226" spans="1:12">
      <c r="A226" t="s">
        <v>179</v>
      </c>
      <c r="B226" t="s">
        <v>180</v>
      </c>
      <c r="C226">
        <v>-205</v>
      </c>
      <c r="D226" t="s">
        <v>181</v>
      </c>
      <c r="E226">
        <v>10</v>
      </c>
      <c r="F226" t="s">
        <v>182</v>
      </c>
      <c r="G226" t="s">
        <v>408</v>
      </c>
      <c r="H226" t="s">
        <v>202</v>
      </c>
      <c r="I226" t="s">
        <v>279</v>
      </c>
      <c r="J226" t="s">
        <v>184</v>
      </c>
      <c r="K226" t="s">
        <v>280</v>
      </c>
      <c r="L226" t="s">
        <v>529</v>
      </c>
    </row>
    <row r="227" spans="1:12">
      <c r="A227" t="s">
        <v>179</v>
      </c>
      <c r="B227" t="s">
        <v>180</v>
      </c>
      <c r="C227">
        <v>-82</v>
      </c>
      <c r="D227" t="s">
        <v>181</v>
      </c>
      <c r="E227">
        <v>4</v>
      </c>
      <c r="F227" t="s">
        <v>182</v>
      </c>
      <c r="G227" t="s">
        <v>514</v>
      </c>
      <c r="H227" t="s">
        <v>202</v>
      </c>
      <c r="I227" t="s">
        <v>281</v>
      </c>
      <c r="J227" t="s">
        <v>184</v>
      </c>
      <c r="K227" t="s">
        <v>282</v>
      </c>
      <c r="L227" t="s">
        <v>529</v>
      </c>
    </row>
    <row r="228" spans="1:12">
      <c r="A228" t="s">
        <v>179</v>
      </c>
      <c r="B228" t="s">
        <v>180</v>
      </c>
      <c r="C228">
        <v>-153.75</v>
      </c>
      <c r="D228" t="s">
        <v>181</v>
      </c>
      <c r="E228">
        <v>7.5</v>
      </c>
      <c r="F228" t="s">
        <v>182</v>
      </c>
      <c r="G228" t="s">
        <v>514</v>
      </c>
      <c r="H228" t="s">
        <v>202</v>
      </c>
      <c r="I228" t="s">
        <v>281</v>
      </c>
      <c r="J228" t="s">
        <v>184</v>
      </c>
      <c r="K228" t="s">
        <v>282</v>
      </c>
      <c r="L228" t="s">
        <v>529</v>
      </c>
    </row>
    <row r="229" spans="1:12">
      <c r="A229" t="s">
        <v>179</v>
      </c>
      <c r="B229" t="s">
        <v>180</v>
      </c>
      <c r="C229">
        <v>-123</v>
      </c>
      <c r="D229" t="s">
        <v>181</v>
      </c>
      <c r="E229">
        <v>6</v>
      </c>
      <c r="F229" t="s">
        <v>182</v>
      </c>
      <c r="G229" t="s">
        <v>515</v>
      </c>
      <c r="H229" t="s">
        <v>202</v>
      </c>
      <c r="I229" t="s">
        <v>318</v>
      </c>
      <c r="J229" t="s">
        <v>184</v>
      </c>
      <c r="K229" t="s">
        <v>319</v>
      </c>
      <c r="L229" t="s">
        <v>529</v>
      </c>
    </row>
    <row r="230" spans="1:12">
      <c r="A230" t="s">
        <v>179</v>
      </c>
      <c r="B230" t="s">
        <v>180</v>
      </c>
      <c r="C230">
        <v>-92.25</v>
      </c>
      <c r="D230" t="s">
        <v>181</v>
      </c>
      <c r="E230">
        <v>4.5</v>
      </c>
      <c r="F230" t="s">
        <v>182</v>
      </c>
      <c r="G230" t="s">
        <v>660</v>
      </c>
      <c r="H230" t="s">
        <v>202</v>
      </c>
      <c r="I230" t="s">
        <v>310</v>
      </c>
      <c r="J230" t="s">
        <v>184</v>
      </c>
      <c r="K230" t="s">
        <v>311</v>
      </c>
      <c r="L230" t="s">
        <v>529</v>
      </c>
    </row>
    <row r="231" spans="1:12">
      <c r="A231" t="s">
        <v>179</v>
      </c>
      <c r="B231" t="s">
        <v>180</v>
      </c>
      <c r="C231">
        <v>-369</v>
      </c>
      <c r="D231" t="s">
        <v>181</v>
      </c>
      <c r="E231">
        <v>18</v>
      </c>
      <c r="F231" t="s">
        <v>182</v>
      </c>
      <c r="G231" t="s">
        <v>660</v>
      </c>
      <c r="H231" t="s">
        <v>202</v>
      </c>
      <c r="I231" t="s">
        <v>310</v>
      </c>
      <c r="J231" t="s">
        <v>184</v>
      </c>
      <c r="K231" t="s">
        <v>311</v>
      </c>
      <c r="L231" t="s">
        <v>529</v>
      </c>
    </row>
    <row r="232" spans="1:12">
      <c r="A232" t="s">
        <v>179</v>
      </c>
      <c r="B232" t="s">
        <v>180</v>
      </c>
      <c r="C232">
        <v>-174.25</v>
      </c>
      <c r="D232" t="s">
        <v>181</v>
      </c>
      <c r="E232">
        <v>8.5</v>
      </c>
      <c r="F232" t="s">
        <v>182</v>
      </c>
      <c r="G232" t="s">
        <v>661</v>
      </c>
      <c r="H232" t="s">
        <v>662</v>
      </c>
      <c r="I232" t="s">
        <v>62</v>
      </c>
      <c r="J232" t="s">
        <v>183</v>
      </c>
      <c r="K232" t="s">
        <v>62</v>
      </c>
      <c r="L232" t="s">
        <v>539</v>
      </c>
    </row>
    <row r="233" spans="1:12">
      <c r="A233" t="s">
        <v>179</v>
      </c>
      <c r="B233" t="s">
        <v>180</v>
      </c>
      <c r="C233">
        <v>-205</v>
      </c>
      <c r="D233" t="s">
        <v>181</v>
      </c>
      <c r="E233">
        <v>10</v>
      </c>
      <c r="F233" t="s">
        <v>182</v>
      </c>
      <c r="G233" t="s">
        <v>417</v>
      </c>
      <c r="H233" t="s">
        <v>202</v>
      </c>
      <c r="I233" t="s">
        <v>306</v>
      </c>
      <c r="J233" t="s">
        <v>184</v>
      </c>
      <c r="K233" t="s">
        <v>307</v>
      </c>
      <c r="L233" t="s">
        <v>529</v>
      </c>
    </row>
    <row r="234" spans="1:12">
      <c r="A234" t="s">
        <v>179</v>
      </c>
      <c r="B234" t="s">
        <v>180</v>
      </c>
      <c r="C234">
        <v>-276.75</v>
      </c>
      <c r="D234" t="s">
        <v>181</v>
      </c>
      <c r="E234">
        <v>13.5</v>
      </c>
      <c r="F234" t="s">
        <v>182</v>
      </c>
      <c r="G234" t="s">
        <v>417</v>
      </c>
      <c r="H234" t="s">
        <v>202</v>
      </c>
      <c r="I234" t="s">
        <v>306</v>
      </c>
      <c r="J234" t="s">
        <v>184</v>
      </c>
      <c r="K234" t="s">
        <v>307</v>
      </c>
      <c r="L234" t="s">
        <v>529</v>
      </c>
    </row>
    <row r="235" spans="1:12">
      <c r="A235" t="s">
        <v>179</v>
      </c>
      <c r="B235" t="s">
        <v>180</v>
      </c>
      <c r="C235">
        <v>-235.75</v>
      </c>
      <c r="D235" t="s">
        <v>181</v>
      </c>
      <c r="E235">
        <v>11.5</v>
      </c>
      <c r="F235" t="s">
        <v>182</v>
      </c>
      <c r="G235" t="s">
        <v>407</v>
      </c>
      <c r="H235" t="s">
        <v>202</v>
      </c>
      <c r="I235" t="s">
        <v>308</v>
      </c>
      <c r="J235" t="s">
        <v>184</v>
      </c>
      <c r="K235" t="s">
        <v>309</v>
      </c>
      <c r="L235" t="s">
        <v>529</v>
      </c>
    </row>
    <row r="236" spans="1:12">
      <c r="A236" t="s">
        <v>179</v>
      </c>
      <c r="B236" t="s">
        <v>180</v>
      </c>
      <c r="C236">
        <v>-225.5</v>
      </c>
      <c r="D236" t="s">
        <v>181</v>
      </c>
      <c r="E236">
        <v>11</v>
      </c>
      <c r="F236" t="s">
        <v>182</v>
      </c>
      <c r="G236" t="s">
        <v>407</v>
      </c>
      <c r="H236" t="s">
        <v>202</v>
      </c>
      <c r="I236" t="s">
        <v>308</v>
      </c>
      <c r="J236" t="s">
        <v>184</v>
      </c>
      <c r="K236" t="s">
        <v>309</v>
      </c>
      <c r="L236" t="s">
        <v>529</v>
      </c>
    </row>
    <row r="237" spans="1:12">
      <c r="A237" t="s">
        <v>179</v>
      </c>
      <c r="B237" t="s">
        <v>180</v>
      </c>
      <c r="C237">
        <v>-133.25</v>
      </c>
      <c r="D237" t="s">
        <v>181</v>
      </c>
      <c r="E237">
        <v>6.5</v>
      </c>
      <c r="F237" t="s">
        <v>182</v>
      </c>
      <c r="G237" t="s">
        <v>514</v>
      </c>
      <c r="H237" t="s">
        <v>202</v>
      </c>
      <c r="I237" t="s">
        <v>281</v>
      </c>
      <c r="J237" t="s">
        <v>184</v>
      </c>
      <c r="K237" t="s">
        <v>282</v>
      </c>
      <c r="L237" t="s">
        <v>529</v>
      </c>
    </row>
    <row r="238" spans="1:12">
      <c r="A238" t="s">
        <v>179</v>
      </c>
      <c r="B238" t="s">
        <v>180</v>
      </c>
      <c r="C238">
        <v>-164</v>
      </c>
      <c r="D238" t="s">
        <v>181</v>
      </c>
      <c r="E238">
        <v>8</v>
      </c>
      <c r="F238" t="s">
        <v>182</v>
      </c>
      <c r="G238" t="s">
        <v>663</v>
      </c>
      <c r="H238" t="s">
        <v>664</v>
      </c>
      <c r="I238" t="s">
        <v>62</v>
      </c>
      <c r="J238" t="s">
        <v>183</v>
      </c>
      <c r="K238" t="s">
        <v>62</v>
      </c>
      <c r="L238" t="s">
        <v>533</v>
      </c>
    </row>
    <row r="239" spans="1:12">
      <c r="A239" t="s">
        <v>179</v>
      </c>
      <c r="B239" t="s">
        <v>180</v>
      </c>
      <c r="C239">
        <v>-246</v>
      </c>
      <c r="D239" t="s">
        <v>181</v>
      </c>
      <c r="E239">
        <v>12</v>
      </c>
      <c r="F239" t="s">
        <v>182</v>
      </c>
      <c r="G239" t="s">
        <v>418</v>
      </c>
      <c r="H239" t="s">
        <v>419</v>
      </c>
      <c r="I239" t="s">
        <v>62</v>
      </c>
      <c r="J239" t="s">
        <v>183</v>
      </c>
      <c r="K239" t="s">
        <v>62</v>
      </c>
      <c r="L239" t="s">
        <v>524</v>
      </c>
    </row>
    <row r="240" spans="1:12">
      <c r="A240" t="s">
        <v>179</v>
      </c>
      <c r="B240" t="s">
        <v>180</v>
      </c>
      <c r="C240">
        <v>-92.25</v>
      </c>
      <c r="D240" t="s">
        <v>181</v>
      </c>
      <c r="E240">
        <v>4.5</v>
      </c>
      <c r="F240" t="s">
        <v>182</v>
      </c>
      <c r="G240" t="s">
        <v>448</v>
      </c>
      <c r="H240" t="s">
        <v>449</v>
      </c>
      <c r="I240" t="s">
        <v>345</v>
      </c>
      <c r="J240" t="s">
        <v>184</v>
      </c>
      <c r="K240" t="s">
        <v>346</v>
      </c>
      <c r="L240" t="s">
        <v>529</v>
      </c>
    </row>
    <row r="241" spans="1:12">
      <c r="A241" t="s">
        <v>179</v>
      </c>
      <c r="B241" t="s">
        <v>180</v>
      </c>
      <c r="C241">
        <v>-133.25</v>
      </c>
      <c r="D241" t="s">
        <v>181</v>
      </c>
      <c r="E241">
        <v>6.5</v>
      </c>
      <c r="F241" t="s">
        <v>182</v>
      </c>
      <c r="G241" t="s">
        <v>448</v>
      </c>
      <c r="H241" t="s">
        <v>449</v>
      </c>
      <c r="I241" t="s">
        <v>345</v>
      </c>
      <c r="J241" t="s">
        <v>184</v>
      </c>
      <c r="K241" t="s">
        <v>346</v>
      </c>
      <c r="L241" t="s">
        <v>529</v>
      </c>
    </row>
    <row r="242" spans="1:12">
      <c r="A242" t="s">
        <v>179</v>
      </c>
      <c r="B242" t="s">
        <v>180</v>
      </c>
      <c r="C242">
        <v>-164</v>
      </c>
      <c r="D242" t="s">
        <v>181</v>
      </c>
      <c r="E242">
        <v>8</v>
      </c>
      <c r="F242" t="s">
        <v>182</v>
      </c>
      <c r="G242" t="s">
        <v>665</v>
      </c>
      <c r="H242" t="s">
        <v>666</v>
      </c>
      <c r="I242" t="s">
        <v>62</v>
      </c>
      <c r="J242" t="s">
        <v>183</v>
      </c>
      <c r="K242" t="s">
        <v>62</v>
      </c>
      <c r="L242" t="s">
        <v>542</v>
      </c>
    </row>
    <row r="243" spans="1:12">
      <c r="A243" t="s">
        <v>179</v>
      </c>
      <c r="B243" t="s">
        <v>180</v>
      </c>
      <c r="C243">
        <v>-123</v>
      </c>
      <c r="D243" t="s">
        <v>181</v>
      </c>
      <c r="E243">
        <v>6</v>
      </c>
      <c r="F243" t="s">
        <v>182</v>
      </c>
      <c r="G243" t="s">
        <v>667</v>
      </c>
      <c r="H243" t="s">
        <v>668</v>
      </c>
      <c r="I243" t="s">
        <v>62</v>
      </c>
      <c r="J243" t="s">
        <v>183</v>
      </c>
      <c r="K243" t="s">
        <v>62</v>
      </c>
      <c r="L243" t="s">
        <v>542</v>
      </c>
    </row>
    <row r="244" spans="1:12">
      <c r="A244" t="s">
        <v>179</v>
      </c>
      <c r="B244" t="s">
        <v>180</v>
      </c>
      <c r="C244">
        <v>-41</v>
      </c>
      <c r="D244" t="s">
        <v>181</v>
      </c>
      <c r="E244">
        <v>2</v>
      </c>
      <c r="F244" t="s">
        <v>182</v>
      </c>
      <c r="G244" t="s">
        <v>669</v>
      </c>
      <c r="H244" t="s">
        <v>670</v>
      </c>
      <c r="I244" t="s">
        <v>62</v>
      </c>
      <c r="J244" t="s">
        <v>183</v>
      </c>
      <c r="K244" t="s">
        <v>62</v>
      </c>
      <c r="L244" t="s">
        <v>524</v>
      </c>
    </row>
    <row r="245" spans="1:12">
      <c r="A245" t="s">
        <v>179</v>
      </c>
      <c r="B245" t="s">
        <v>180</v>
      </c>
      <c r="C245">
        <v>-512.5</v>
      </c>
      <c r="D245" t="s">
        <v>181</v>
      </c>
      <c r="E245">
        <v>25</v>
      </c>
      <c r="F245" t="s">
        <v>182</v>
      </c>
      <c r="G245" t="s">
        <v>671</v>
      </c>
      <c r="H245" t="s">
        <v>672</v>
      </c>
      <c r="I245" t="s">
        <v>191</v>
      </c>
      <c r="J245" t="s">
        <v>184</v>
      </c>
      <c r="K245" t="s">
        <v>192</v>
      </c>
      <c r="L245" t="s">
        <v>535</v>
      </c>
    </row>
    <row r="246" spans="1:12">
      <c r="A246" t="s">
        <v>179</v>
      </c>
      <c r="B246" t="s">
        <v>180</v>
      </c>
      <c r="C246">
        <v>-20.5</v>
      </c>
      <c r="D246" t="s">
        <v>181</v>
      </c>
      <c r="E246">
        <v>1</v>
      </c>
      <c r="F246" t="s">
        <v>182</v>
      </c>
      <c r="G246" t="s">
        <v>673</v>
      </c>
      <c r="H246" t="s">
        <v>674</v>
      </c>
      <c r="I246" t="s">
        <v>62</v>
      </c>
      <c r="J246" t="s">
        <v>183</v>
      </c>
      <c r="K246" t="s">
        <v>62</v>
      </c>
      <c r="L246" t="s">
        <v>524</v>
      </c>
    </row>
    <row r="247" spans="1:12">
      <c r="A247" t="s">
        <v>179</v>
      </c>
      <c r="B247" t="s">
        <v>180</v>
      </c>
      <c r="C247">
        <v>-41</v>
      </c>
      <c r="D247" t="s">
        <v>181</v>
      </c>
      <c r="E247">
        <v>2</v>
      </c>
      <c r="F247" t="s">
        <v>182</v>
      </c>
      <c r="G247" t="s">
        <v>673</v>
      </c>
      <c r="H247" t="s">
        <v>674</v>
      </c>
      <c r="I247" t="s">
        <v>62</v>
      </c>
      <c r="J247" t="s">
        <v>183</v>
      </c>
      <c r="K247" t="s">
        <v>62</v>
      </c>
      <c r="L247" t="s">
        <v>524</v>
      </c>
    </row>
    <row r="248" spans="1:12">
      <c r="A248" t="s">
        <v>179</v>
      </c>
      <c r="B248" t="s">
        <v>180</v>
      </c>
      <c r="C248">
        <v>-123</v>
      </c>
      <c r="D248" t="s">
        <v>181</v>
      </c>
      <c r="E248">
        <v>6</v>
      </c>
      <c r="F248" t="s">
        <v>182</v>
      </c>
      <c r="G248" t="s">
        <v>673</v>
      </c>
      <c r="H248" t="s">
        <v>674</v>
      </c>
      <c r="I248" t="s">
        <v>62</v>
      </c>
      <c r="J248" t="s">
        <v>183</v>
      </c>
      <c r="K248" t="s">
        <v>62</v>
      </c>
      <c r="L248" t="s">
        <v>524</v>
      </c>
    </row>
    <row r="249" spans="1:12">
      <c r="A249" t="s">
        <v>179</v>
      </c>
      <c r="B249" t="s">
        <v>180</v>
      </c>
      <c r="C249">
        <v>-61.5</v>
      </c>
      <c r="D249" t="s">
        <v>181</v>
      </c>
      <c r="E249">
        <v>3</v>
      </c>
      <c r="F249" t="s">
        <v>182</v>
      </c>
      <c r="G249" t="s">
        <v>675</v>
      </c>
      <c r="H249" t="s">
        <v>676</v>
      </c>
      <c r="I249" t="s">
        <v>62</v>
      </c>
      <c r="J249" t="s">
        <v>183</v>
      </c>
      <c r="K249" t="s">
        <v>62</v>
      </c>
      <c r="L249" t="s">
        <v>524</v>
      </c>
    </row>
    <row r="250" spans="1:12">
      <c r="A250" t="s">
        <v>179</v>
      </c>
      <c r="B250" t="s">
        <v>180</v>
      </c>
      <c r="C250">
        <v>-348.5</v>
      </c>
      <c r="D250" t="s">
        <v>181</v>
      </c>
      <c r="E250">
        <v>17</v>
      </c>
      <c r="F250" t="s">
        <v>182</v>
      </c>
      <c r="G250" t="s">
        <v>675</v>
      </c>
      <c r="H250" t="s">
        <v>676</v>
      </c>
      <c r="I250" t="s">
        <v>62</v>
      </c>
      <c r="J250" t="s">
        <v>183</v>
      </c>
      <c r="K250" t="s">
        <v>62</v>
      </c>
      <c r="L250" t="s">
        <v>524</v>
      </c>
    </row>
    <row r="251" spans="1:12">
      <c r="A251" t="s">
        <v>179</v>
      </c>
      <c r="B251" t="s">
        <v>180</v>
      </c>
      <c r="C251">
        <v>-164</v>
      </c>
      <c r="D251" t="s">
        <v>181</v>
      </c>
      <c r="E251">
        <v>8</v>
      </c>
      <c r="F251" t="s">
        <v>182</v>
      </c>
      <c r="G251" t="s">
        <v>675</v>
      </c>
      <c r="H251" t="s">
        <v>676</v>
      </c>
      <c r="I251" t="s">
        <v>62</v>
      </c>
      <c r="J251" t="s">
        <v>183</v>
      </c>
      <c r="K251" t="s">
        <v>62</v>
      </c>
      <c r="L251" t="s">
        <v>524</v>
      </c>
    </row>
    <row r="252" spans="1:12">
      <c r="A252" t="s">
        <v>179</v>
      </c>
      <c r="B252" t="s">
        <v>180</v>
      </c>
      <c r="C252">
        <v>-61.5</v>
      </c>
      <c r="D252" t="s">
        <v>181</v>
      </c>
      <c r="E252">
        <v>3</v>
      </c>
      <c r="F252" t="s">
        <v>182</v>
      </c>
      <c r="G252" t="s">
        <v>677</v>
      </c>
      <c r="H252" t="s">
        <v>678</v>
      </c>
      <c r="I252" t="s">
        <v>191</v>
      </c>
      <c r="J252" t="s">
        <v>184</v>
      </c>
      <c r="K252" t="s">
        <v>192</v>
      </c>
      <c r="L252" t="s">
        <v>535</v>
      </c>
    </row>
    <row r="253" spans="1:12">
      <c r="A253" t="s">
        <v>179</v>
      </c>
      <c r="B253" t="s">
        <v>180</v>
      </c>
      <c r="C253">
        <v>-389.5</v>
      </c>
      <c r="D253" t="s">
        <v>181</v>
      </c>
      <c r="E253">
        <v>19</v>
      </c>
      <c r="F253" t="s">
        <v>182</v>
      </c>
      <c r="G253" t="s">
        <v>677</v>
      </c>
      <c r="H253" t="s">
        <v>678</v>
      </c>
      <c r="I253" t="s">
        <v>191</v>
      </c>
      <c r="J253" t="s">
        <v>184</v>
      </c>
      <c r="K253" t="s">
        <v>192</v>
      </c>
      <c r="L253" t="s">
        <v>535</v>
      </c>
    </row>
    <row r="254" spans="1:12">
      <c r="A254" t="s">
        <v>179</v>
      </c>
      <c r="B254" t="s">
        <v>180</v>
      </c>
      <c r="C254">
        <v>-225.5</v>
      </c>
      <c r="D254" t="s">
        <v>181</v>
      </c>
      <c r="E254">
        <v>11</v>
      </c>
      <c r="F254" t="s">
        <v>182</v>
      </c>
      <c r="G254" t="s">
        <v>677</v>
      </c>
      <c r="H254" t="s">
        <v>678</v>
      </c>
      <c r="I254" t="s">
        <v>191</v>
      </c>
      <c r="J254" t="s">
        <v>184</v>
      </c>
      <c r="K254" t="s">
        <v>192</v>
      </c>
      <c r="L254" t="s">
        <v>535</v>
      </c>
    </row>
    <row r="255" spans="1:12">
      <c r="A255" t="s">
        <v>179</v>
      </c>
      <c r="B255" t="s">
        <v>180</v>
      </c>
      <c r="C255">
        <v>-41</v>
      </c>
      <c r="D255" t="s">
        <v>181</v>
      </c>
      <c r="E255">
        <v>2</v>
      </c>
      <c r="F255" t="s">
        <v>182</v>
      </c>
      <c r="G255" t="s">
        <v>322</v>
      </c>
      <c r="H255" t="s">
        <v>190</v>
      </c>
      <c r="I255" t="s">
        <v>271</v>
      </c>
      <c r="J255" t="s">
        <v>184</v>
      </c>
      <c r="K255" t="s">
        <v>272</v>
      </c>
      <c r="L255" t="s">
        <v>529</v>
      </c>
    </row>
    <row r="256" spans="1:12">
      <c r="A256" t="s">
        <v>179</v>
      </c>
      <c r="B256" t="s">
        <v>180</v>
      </c>
      <c r="C256">
        <v>-246</v>
      </c>
      <c r="D256" t="s">
        <v>181</v>
      </c>
      <c r="E256">
        <v>12</v>
      </c>
      <c r="F256" t="s">
        <v>182</v>
      </c>
      <c r="G256" t="s">
        <v>679</v>
      </c>
      <c r="H256" t="s">
        <v>680</v>
      </c>
      <c r="I256" t="s">
        <v>191</v>
      </c>
      <c r="J256" t="s">
        <v>184</v>
      </c>
      <c r="K256" t="s">
        <v>192</v>
      </c>
      <c r="L256" t="s">
        <v>535</v>
      </c>
    </row>
    <row r="257" spans="1:12">
      <c r="A257" t="s">
        <v>179</v>
      </c>
      <c r="B257" t="s">
        <v>180</v>
      </c>
      <c r="C257">
        <v>-10.25</v>
      </c>
      <c r="D257" t="s">
        <v>181</v>
      </c>
      <c r="E257">
        <v>0.5</v>
      </c>
      <c r="F257" t="s">
        <v>182</v>
      </c>
      <c r="G257" t="s">
        <v>681</v>
      </c>
      <c r="H257" t="s">
        <v>358</v>
      </c>
      <c r="I257" t="s">
        <v>62</v>
      </c>
      <c r="J257" t="s">
        <v>183</v>
      </c>
      <c r="K257" t="s">
        <v>62</v>
      </c>
      <c r="L257" t="s">
        <v>533</v>
      </c>
    </row>
    <row r="258" spans="1:12">
      <c r="A258" t="s">
        <v>179</v>
      </c>
      <c r="B258" t="s">
        <v>180</v>
      </c>
      <c r="C258">
        <v>-41</v>
      </c>
      <c r="D258" t="s">
        <v>181</v>
      </c>
      <c r="E258">
        <v>2</v>
      </c>
      <c r="F258" t="s">
        <v>182</v>
      </c>
      <c r="G258" t="s">
        <v>681</v>
      </c>
      <c r="H258" t="s">
        <v>358</v>
      </c>
      <c r="I258" t="s">
        <v>62</v>
      </c>
      <c r="J258" t="s">
        <v>183</v>
      </c>
      <c r="K258" t="s">
        <v>62</v>
      </c>
      <c r="L258" t="s">
        <v>533</v>
      </c>
    </row>
    <row r="259" spans="1:12">
      <c r="A259" t="s">
        <v>179</v>
      </c>
      <c r="B259" t="s">
        <v>180</v>
      </c>
      <c r="C259">
        <v>-10.25</v>
      </c>
      <c r="D259" t="s">
        <v>181</v>
      </c>
      <c r="E259">
        <v>0.5</v>
      </c>
      <c r="F259" t="s">
        <v>182</v>
      </c>
      <c r="G259" t="s">
        <v>681</v>
      </c>
      <c r="H259" t="s">
        <v>358</v>
      </c>
      <c r="I259" t="s">
        <v>62</v>
      </c>
      <c r="J259" t="s">
        <v>183</v>
      </c>
      <c r="K259" t="s">
        <v>62</v>
      </c>
      <c r="L259" t="s">
        <v>533</v>
      </c>
    </row>
    <row r="260" spans="1:12">
      <c r="A260" t="s">
        <v>179</v>
      </c>
      <c r="B260" t="s">
        <v>180</v>
      </c>
      <c r="C260">
        <v>-61.5</v>
      </c>
      <c r="D260" t="s">
        <v>181</v>
      </c>
      <c r="E260">
        <v>3</v>
      </c>
      <c r="F260" t="s">
        <v>182</v>
      </c>
      <c r="G260" t="s">
        <v>682</v>
      </c>
      <c r="H260" t="s">
        <v>683</v>
      </c>
      <c r="I260" t="s">
        <v>62</v>
      </c>
      <c r="J260" t="s">
        <v>183</v>
      </c>
      <c r="K260" t="s">
        <v>62</v>
      </c>
      <c r="L260" t="s">
        <v>524</v>
      </c>
    </row>
    <row r="261" spans="1:12">
      <c r="A261" t="s">
        <v>179</v>
      </c>
      <c r="B261" t="s">
        <v>180</v>
      </c>
      <c r="C261">
        <v>-71.75</v>
      </c>
      <c r="D261" t="s">
        <v>181</v>
      </c>
      <c r="E261">
        <v>3.5</v>
      </c>
      <c r="F261" t="s">
        <v>182</v>
      </c>
      <c r="G261" t="s">
        <v>323</v>
      </c>
      <c r="H261" t="s">
        <v>190</v>
      </c>
      <c r="I261" t="s">
        <v>275</v>
      </c>
      <c r="J261" t="s">
        <v>184</v>
      </c>
      <c r="K261" t="s">
        <v>276</v>
      </c>
      <c r="L261" t="s">
        <v>529</v>
      </c>
    </row>
    <row r="262" spans="1:12">
      <c r="A262" t="s">
        <v>179</v>
      </c>
      <c r="B262" t="s">
        <v>180</v>
      </c>
      <c r="C262">
        <v>-512.5</v>
      </c>
      <c r="D262" t="s">
        <v>181</v>
      </c>
      <c r="E262">
        <v>25</v>
      </c>
      <c r="F262" t="s">
        <v>182</v>
      </c>
      <c r="G262" t="s">
        <v>222</v>
      </c>
      <c r="H262" t="s">
        <v>202</v>
      </c>
      <c r="I262" t="s">
        <v>188</v>
      </c>
      <c r="J262" t="s">
        <v>184</v>
      </c>
      <c r="K262" t="s">
        <v>189</v>
      </c>
      <c r="L262" t="s">
        <v>529</v>
      </c>
    </row>
    <row r="263" spans="1:12">
      <c r="A263" t="s">
        <v>179</v>
      </c>
      <c r="B263" t="s">
        <v>180</v>
      </c>
      <c r="C263">
        <v>-92.25</v>
      </c>
      <c r="D263" t="s">
        <v>181</v>
      </c>
      <c r="E263">
        <v>4.5</v>
      </c>
      <c r="F263" t="s">
        <v>182</v>
      </c>
      <c r="G263" t="s">
        <v>684</v>
      </c>
      <c r="H263" t="s">
        <v>685</v>
      </c>
      <c r="I263" t="s">
        <v>62</v>
      </c>
      <c r="J263" t="s">
        <v>183</v>
      </c>
      <c r="K263" t="s">
        <v>62</v>
      </c>
      <c r="L263" t="s">
        <v>524</v>
      </c>
    </row>
    <row r="264" spans="1:12">
      <c r="A264" t="s">
        <v>179</v>
      </c>
      <c r="B264" t="s">
        <v>180</v>
      </c>
      <c r="C264">
        <v>-102.5</v>
      </c>
      <c r="D264" t="s">
        <v>181</v>
      </c>
      <c r="E264">
        <v>5</v>
      </c>
      <c r="F264" t="s">
        <v>182</v>
      </c>
      <c r="G264" t="s">
        <v>686</v>
      </c>
      <c r="H264" t="s">
        <v>687</v>
      </c>
      <c r="I264" t="s">
        <v>62</v>
      </c>
      <c r="J264" t="s">
        <v>183</v>
      </c>
      <c r="K264" t="s">
        <v>62</v>
      </c>
      <c r="L264" t="s">
        <v>524</v>
      </c>
    </row>
    <row r="265" spans="1:12">
      <c r="A265" t="s">
        <v>179</v>
      </c>
      <c r="B265" t="s">
        <v>180</v>
      </c>
      <c r="C265">
        <v>-164</v>
      </c>
      <c r="D265" t="s">
        <v>181</v>
      </c>
      <c r="E265">
        <v>8</v>
      </c>
      <c r="F265" t="s">
        <v>182</v>
      </c>
      <c r="G265" t="s">
        <v>374</v>
      </c>
      <c r="H265" t="s">
        <v>375</v>
      </c>
      <c r="I265" t="s">
        <v>62</v>
      </c>
      <c r="J265" t="s">
        <v>183</v>
      </c>
      <c r="K265" t="s">
        <v>62</v>
      </c>
      <c r="L265" t="s">
        <v>524</v>
      </c>
    </row>
    <row r="266" spans="1:12">
      <c r="A266" t="s">
        <v>179</v>
      </c>
      <c r="B266" t="s">
        <v>180</v>
      </c>
      <c r="C266">
        <v>-112.75</v>
      </c>
      <c r="D266" t="s">
        <v>181</v>
      </c>
      <c r="E266">
        <v>5.5</v>
      </c>
      <c r="F266" t="s">
        <v>182</v>
      </c>
      <c r="G266" t="s">
        <v>320</v>
      </c>
      <c r="H266" t="s">
        <v>321</v>
      </c>
      <c r="I266" t="s">
        <v>62</v>
      </c>
      <c r="J266" t="s">
        <v>183</v>
      </c>
      <c r="K266" t="s">
        <v>62</v>
      </c>
      <c r="L266" t="s">
        <v>524</v>
      </c>
    </row>
    <row r="267" spans="1:12">
      <c r="A267" t="s">
        <v>179</v>
      </c>
      <c r="B267" t="s">
        <v>180</v>
      </c>
      <c r="C267">
        <v>-112.75</v>
      </c>
      <c r="D267" t="s">
        <v>181</v>
      </c>
      <c r="E267">
        <v>5.5</v>
      </c>
      <c r="F267" t="s">
        <v>182</v>
      </c>
      <c r="G267" t="s">
        <v>366</v>
      </c>
      <c r="H267" t="s">
        <v>367</v>
      </c>
      <c r="I267" t="s">
        <v>62</v>
      </c>
      <c r="J267" t="s">
        <v>183</v>
      </c>
      <c r="K267" t="s">
        <v>62</v>
      </c>
      <c r="L267" t="s">
        <v>537</v>
      </c>
    </row>
    <row r="268" spans="1:12">
      <c r="A268" t="s">
        <v>179</v>
      </c>
      <c r="B268" t="s">
        <v>180</v>
      </c>
      <c r="C268">
        <v>-533</v>
      </c>
      <c r="D268" t="s">
        <v>181</v>
      </c>
      <c r="E268">
        <v>26</v>
      </c>
      <c r="F268" t="s">
        <v>182</v>
      </c>
      <c r="G268" t="s">
        <v>401</v>
      </c>
      <c r="H268" t="s">
        <v>402</v>
      </c>
      <c r="I268" t="s">
        <v>62</v>
      </c>
      <c r="J268" t="s">
        <v>183</v>
      </c>
      <c r="K268" t="s">
        <v>62</v>
      </c>
      <c r="L268" t="s">
        <v>524</v>
      </c>
    </row>
    <row r="269" spans="1:12">
      <c r="A269" t="s">
        <v>179</v>
      </c>
      <c r="B269" t="s">
        <v>180</v>
      </c>
      <c r="C269">
        <v>-123</v>
      </c>
      <c r="D269" t="s">
        <v>181</v>
      </c>
      <c r="E269">
        <v>6</v>
      </c>
      <c r="F269" t="s">
        <v>182</v>
      </c>
      <c r="G269" t="s">
        <v>403</v>
      </c>
      <c r="H269" t="s">
        <v>404</v>
      </c>
      <c r="I269" t="s">
        <v>62</v>
      </c>
      <c r="J269" t="s">
        <v>183</v>
      </c>
      <c r="K269" t="s">
        <v>62</v>
      </c>
      <c r="L269" t="s">
        <v>524</v>
      </c>
    </row>
    <row r="270" spans="1:12">
      <c r="A270" t="s">
        <v>179</v>
      </c>
      <c r="B270" t="s">
        <v>180</v>
      </c>
      <c r="C270">
        <v>-143.5</v>
      </c>
      <c r="D270" t="s">
        <v>181</v>
      </c>
      <c r="E270">
        <v>7</v>
      </c>
      <c r="F270" t="s">
        <v>182</v>
      </c>
      <c r="G270" t="s">
        <v>394</v>
      </c>
      <c r="H270" t="s">
        <v>240</v>
      </c>
      <c r="I270" t="s">
        <v>62</v>
      </c>
      <c r="J270" t="s">
        <v>183</v>
      </c>
      <c r="K270" t="s">
        <v>62</v>
      </c>
      <c r="L270" t="s">
        <v>524</v>
      </c>
    </row>
    <row r="271" spans="1:12">
      <c r="A271" t="s">
        <v>179</v>
      </c>
      <c r="B271" t="s">
        <v>180</v>
      </c>
      <c r="C271">
        <v>-71.75</v>
      </c>
      <c r="D271" t="s">
        <v>181</v>
      </c>
      <c r="E271">
        <v>3.5</v>
      </c>
      <c r="F271" t="s">
        <v>182</v>
      </c>
      <c r="G271" t="s">
        <v>514</v>
      </c>
      <c r="H271" t="s">
        <v>202</v>
      </c>
      <c r="I271" t="s">
        <v>281</v>
      </c>
      <c r="J271" t="s">
        <v>184</v>
      </c>
      <c r="K271" t="s">
        <v>282</v>
      </c>
      <c r="L271" t="s">
        <v>529</v>
      </c>
    </row>
    <row r="272" spans="1:12">
      <c r="A272" t="s">
        <v>179</v>
      </c>
      <c r="B272" t="s">
        <v>180</v>
      </c>
      <c r="C272">
        <v>-61.5</v>
      </c>
      <c r="D272" t="s">
        <v>181</v>
      </c>
      <c r="E272">
        <v>3</v>
      </c>
      <c r="F272" t="s">
        <v>182</v>
      </c>
      <c r="G272" t="s">
        <v>515</v>
      </c>
      <c r="H272" t="s">
        <v>202</v>
      </c>
      <c r="I272" t="s">
        <v>318</v>
      </c>
      <c r="J272" t="s">
        <v>184</v>
      </c>
      <c r="K272" t="s">
        <v>319</v>
      </c>
      <c r="L272" t="s">
        <v>529</v>
      </c>
    </row>
    <row r="273" spans="1:12">
      <c r="A273" t="s">
        <v>179</v>
      </c>
      <c r="B273" t="s">
        <v>180</v>
      </c>
      <c r="C273">
        <v>-41</v>
      </c>
      <c r="D273" t="s">
        <v>181</v>
      </c>
      <c r="E273">
        <v>2</v>
      </c>
      <c r="F273" t="s">
        <v>182</v>
      </c>
      <c r="G273" t="s">
        <v>688</v>
      </c>
      <c r="H273" t="s">
        <v>689</v>
      </c>
      <c r="I273" t="s">
        <v>62</v>
      </c>
      <c r="J273" t="s">
        <v>183</v>
      </c>
      <c r="K273" t="s">
        <v>62</v>
      </c>
      <c r="L273" t="s">
        <v>531</v>
      </c>
    </row>
    <row r="274" spans="1:12">
      <c r="A274" t="s">
        <v>179</v>
      </c>
      <c r="B274" t="s">
        <v>180</v>
      </c>
      <c r="C274">
        <v>-82</v>
      </c>
      <c r="D274" t="s">
        <v>181</v>
      </c>
      <c r="E274">
        <v>4</v>
      </c>
      <c r="F274" t="s">
        <v>182</v>
      </c>
      <c r="G274" t="s">
        <v>461</v>
      </c>
      <c r="H274" t="s">
        <v>462</v>
      </c>
      <c r="I274" t="s">
        <v>62</v>
      </c>
      <c r="J274" t="s">
        <v>183</v>
      </c>
      <c r="K274" t="s">
        <v>62</v>
      </c>
      <c r="L274" t="s">
        <v>531</v>
      </c>
    </row>
    <row r="275" spans="1:12">
      <c r="A275" t="s">
        <v>179</v>
      </c>
      <c r="B275" t="s">
        <v>180</v>
      </c>
      <c r="C275">
        <v>-102.5</v>
      </c>
      <c r="D275" t="s">
        <v>181</v>
      </c>
      <c r="E275">
        <v>5</v>
      </c>
      <c r="F275" t="s">
        <v>182</v>
      </c>
      <c r="G275" t="s">
        <v>463</v>
      </c>
      <c r="H275" t="s">
        <v>464</v>
      </c>
      <c r="I275" t="s">
        <v>62</v>
      </c>
      <c r="J275" t="s">
        <v>183</v>
      </c>
      <c r="K275" t="s">
        <v>62</v>
      </c>
      <c r="L275" t="s">
        <v>531</v>
      </c>
    </row>
    <row r="276" spans="1:12">
      <c r="A276" t="s">
        <v>179</v>
      </c>
      <c r="B276" t="s">
        <v>180</v>
      </c>
      <c r="C276">
        <v>-61.5</v>
      </c>
      <c r="D276" t="s">
        <v>181</v>
      </c>
      <c r="E276">
        <v>3</v>
      </c>
      <c r="F276" t="s">
        <v>182</v>
      </c>
      <c r="G276" t="s">
        <v>513</v>
      </c>
      <c r="H276" t="s">
        <v>229</v>
      </c>
      <c r="I276" t="s">
        <v>62</v>
      </c>
      <c r="J276" t="s">
        <v>183</v>
      </c>
      <c r="K276" t="s">
        <v>62</v>
      </c>
      <c r="L276" t="s">
        <v>531</v>
      </c>
    </row>
    <row r="277" spans="1:12">
      <c r="A277" t="s">
        <v>179</v>
      </c>
      <c r="B277" t="s">
        <v>180</v>
      </c>
      <c r="C277">
        <v>-82</v>
      </c>
      <c r="D277" t="s">
        <v>181</v>
      </c>
      <c r="E277">
        <v>4</v>
      </c>
      <c r="F277" t="s">
        <v>182</v>
      </c>
      <c r="G277" t="s">
        <v>690</v>
      </c>
      <c r="H277" t="s">
        <v>236</v>
      </c>
      <c r="I277" t="s">
        <v>62</v>
      </c>
      <c r="J277" t="s">
        <v>183</v>
      </c>
      <c r="K277" t="s">
        <v>62</v>
      </c>
      <c r="L277" t="s">
        <v>531</v>
      </c>
    </row>
    <row r="278" spans="1:12">
      <c r="A278" t="s">
        <v>179</v>
      </c>
      <c r="B278" t="s">
        <v>180</v>
      </c>
      <c r="C278">
        <v>-461.25</v>
      </c>
      <c r="D278" t="s">
        <v>181</v>
      </c>
      <c r="E278">
        <v>22.5</v>
      </c>
      <c r="F278" t="s">
        <v>182</v>
      </c>
      <c r="G278" t="s">
        <v>691</v>
      </c>
      <c r="H278" t="s">
        <v>692</v>
      </c>
      <c r="I278" t="s">
        <v>62</v>
      </c>
      <c r="J278" t="s">
        <v>183</v>
      </c>
      <c r="K278" t="s">
        <v>62</v>
      </c>
      <c r="L278" t="s">
        <v>531</v>
      </c>
    </row>
    <row r="279" spans="1:12">
      <c r="A279" t="s">
        <v>179</v>
      </c>
      <c r="B279" t="s">
        <v>180</v>
      </c>
      <c r="C279">
        <v>-82</v>
      </c>
      <c r="D279" t="s">
        <v>181</v>
      </c>
      <c r="E279">
        <v>4</v>
      </c>
      <c r="F279" t="s">
        <v>182</v>
      </c>
      <c r="G279" t="s">
        <v>440</v>
      </c>
      <c r="H279" t="s">
        <v>235</v>
      </c>
      <c r="I279" t="s">
        <v>62</v>
      </c>
      <c r="J279" t="s">
        <v>183</v>
      </c>
      <c r="K279" t="s">
        <v>62</v>
      </c>
      <c r="L279" t="s">
        <v>524</v>
      </c>
    </row>
    <row r="280" spans="1:12">
      <c r="A280" t="s">
        <v>179</v>
      </c>
      <c r="B280" t="s">
        <v>180</v>
      </c>
      <c r="C280">
        <v>-123</v>
      </c>
      <c r="D280" t="s">
        <v>181</v>
      </c>
      <c r="E280">
        <v>6</v>
      </c>
      <c r="F280" t="s">
        <v>182</v>
      </c>
      <c r="G280" t="s">
        <v>643</v>
      </c>
      <c r="H280" t="s">
        <v>641</v>
      </c>
      <c r="I280" t="s">
        <v>62</v>
      </c>
      <c r="J280" t="s">
        <v>183</v>
      </c>
      <c r="K280" t="s">
        <v>62</v>
      </c>
      <c r="L280" t="s">
        <v>524</v>
      </c>
    </row>
    <row r="281" spans="1:12">
      <c r="A281" t="s">
        <v>179</v>
      </c>
      <c r="B281" t="s">
        <v>180</v>
      </c>
      <c r="C281">
        <v>-123</v>
      </c>
      <c r="D281" t="s">
        <v>181</v>
      </c>
      <c r="E281">
        <v>6</v>
      </c>
      <c r="F281" t="s">
        <v>182</v>
      </c>
      <c r="G281" t="s">
        <v>441</v>
      </c>
      <c r="H281" t="s">
        <v>430</v>
      </c>
      <c r="I281" t="s">
        <v>62</v>
      </c>
      <c r="J281" t="s">
        <v>183</v>
      </c>
      <c r="K281" t="s">
        <v>62</v>
      </c>
      <c r="L281" t="s">
        <v>524</v>
      </c>
    </row>
    <row r="282" spans="1:12">
      <c r="A282" t="s">
        <v>179</v>
      </c>
      <c r="B282" t="s">
        <v>180</v>
      </c>
      <c r="C282">
        <v>-205</v>
      </c>
      <c r="D282" t="s">
        <v>181</v>
      </c>
      <c r="E282">
        <v>10</v>
      </c>
      <c r="F282" t="s">
        <v>182</v>
      </c>
      <c r="G282" t="s">
        <v>400</v>
      </c>
      <c r="H282" t="s">
        <v>399</v>
      </c>
      <c r="I282" t="s">
        <v>62</v>
      </c>
      <c r="J282" t="s">
        <v>183</v>
      </c>
      <c r="K282" t="s">
        <v>62</v>
      </c>
      <c r="L282" t="s">
        <v>524</v>
      </c>
    </row>
    <row r="283" spans="1:12">
      <c r="A283" t="s">
        <v>179</v>
      </c>
      <c r="B283" t="s">
        <v>180</v>
      </c>
      <c r="C283">
        <v>-584.25</v>
      </c>
      <c r="D283" t="s">
        <v>181</v>
      </c>
      <c r="E283">
        <v>28.5</v>
      </c>
      <c r="F283" t="s">
        <v>182</v>
      </c>
      <c r="G283" t="s">
        <v>394</v>
      </c>
      <c r="H283" t="s">
        <v>240</v>
      </c>
      <c r="I283" t="s">
        <v>62</v>
      </c>
      <c r="J283" t="s">
        <v>183</v>
      </c>
      <c r="K283" t="s">
        <v>62</v>
      </c>
      <c r="L283" t="s">
        <v>524</v>
      </c>
    </row>
    <row r="284" spans="1:12">
      <c r="A284" t="s">
        <v>179</v>
      </c>
      <c r="B284" t="s">
        <v>180</v>
      </c>
      <c r="C284">
        <v>-143.5</v>
      </c>
      <c r="D284" t="s">
        <v>181</v>
      </c>
      <c r="E284">
        <v>7</v>
      </c>
      <c r="F284" t="s">
        <v>182</v>
      </c>
      <c r="G284" t="s">
        <v>332</v>
      </c>
      <c r="H284" t="s">
        <v>333</v>
      </c>
      <c r="I284" t="s">
        <v>62</v>
      </c>
      <c r="J284" t="s">
        <v>183</v>
      </c>
      <c r="K284" t="s">
        <v>62</v>
      </c>
      <c r="L284" t="s">
        <v>524</v>
      </c>
    </row>
    <row r="285" spans="1:12">
      <c r="A285" t="s">
        <v>179</v>
      </c>
      <c r="B285" t="s">
        <v>180</v>
      </c>
      <c r="C285">
        <v>-123</v>
      </c>
      <c r="D285" t="s">
        <v>181</v>
      </c>
      <c r="E285">
        <v>6</v>
      </c>
      <c r="F285" t="s">
        <v>182</v>
      </c>
      <c r="G285" t="s">
        <v>693</v>
      </c>
      <c r="H285" t="s">
        <v>244</v>
      </c>
      <c r="I285" t="s">
        <v>62</v>
      </c>
      <c r="J285" t="s">
        <v>183</v>
      </c>
      <c r="K285" t="s">
        <v>62</v>
      </c>
      <c r="L285" t="s">
        <v>524</v>
      </c>
    </row>
    <row r="286" spans="1:12">
      <c r="A286" t="s">
        <v>179</v>
      </c>
      <c r="B286" t="s">
        <v>180</v>
      </c>
      <c r="C286">
        <v>-143.5</v>
      </c>
      <c r="D286" t="s">
        <v>181</v>
      </c>
      <c r="E286">
        <v>7</v>
      </c>
      <c r="F286" t="s">
        <v>182</v>
      </c>
      <c r="G286" t="s">
        <v>434</v>
      </c>
      <c r="H286" t="s">
        <v>435</v>
      </c>
      <c r="I286" t="s">
        <v>62</v>
      </c>
      <c r="J286" t="s">
        <v>183</v>
      </c>
      <c r="K286" t="s">
        <v>62</v>
      </c>
      <c r="L286" t="s">
        <v>537</v>
      </c>
    </row>
    <row r="287" spans="1:12">
      <c r="A287" t="s">
        <v>179</v>
      </c>
      <c r="B287" t="s">
        <v>180</v>
      </c>
      <c r="C287">
        <v>-276.75</v>
      </c>
      <c r="D287" t="s">
        <v>181</v>
      </c>
      <c r="E287">
        <v>13.5</v>
      </c>
      <c r="F287" t="s">
        <v>182</v>
      </c>
      <c r="G287" t="s">
        <v>437</v>
      </c>
      <c r="H287" t="s">
        <v>438</v>
      </c>
      <c r="I287" t="s">
        <v>62</v>
      </c>
      <c r="J287" t="s">
        <v>183</v>
      </c>
      <c r="K287" t="s">
        <v>62</v>
      </c>
      <c r="L287" t="s">
        <v>524</v>
      </c>
    </row>
    <row r="288" spans="1:12">
      <c r="A288" t="s">
        <v>179</v>
      </c>
      <c r="B288" t="s">
        <v>180</v>
      </c>
      <c r="C288">
        <v>-861</v>
      </c>
      <c r="D288" t="s">
        <v>181</v>
      </c>
      <c r="E288">
        <v>42</v>
      </c>
      <c r="F288" t="s">
        <v>182</v>
      </c>
      <c r="G288" t="s">
        <v>694</v>
      </c>
      <c r="H288" t="s">
        <v>695</v>
      </c>
      <c r="I288" t="s">
        <v>509</v>
      </c>
      <c r="J288" t="s">
        <v>184</v>
      </c>
      <c r="K288" t="s">
        <v>510</v>
      </c>
      <c r="L288" t="s">
        <v>535</v>
      </c>
    </row>
    <row r="289" spans="1:12">
      <c r="A289" t="s">
        <v>179</v>
      </c>
      <c r="B289" t="s">
        <v>180</v>
      </c>
      <c r="C289">
        <v>-779</v>
      </c>
      <c r="D289" t="s">
        <v>181</v>
      </c>
      <c r="E289">
        <v>38</v>
      </c>
      <c r="F289" t="s">
        <v>182</v>
      </c>
      <c r="G289" t="s">
        <v>696</v>
      </c>
      <c r="H289" t="s">
        <v>697</v>
      </c>
      <c r="I289" t="s">
        <v>302</v>
      </c>
      <c r="J289" t="s">
        <v>184</v>
      </c>
      <c r="K289" t="s">
        <v>303</v>
      </c>
      <c r="L289" t="s">
        <v>535</v>
      </c>
    </row>
    <row r="290" spans="1:12">
      <c r="A290" t="s">
        <v>179</v>
      </c>
      <c r="B290" t="s">
        <v>180</v>
      </c>
      <c r="C290">
        <v>-328</v>
      </c>
      <c r="D290" t="s">
        <v>181</v>
      </c>
      <c r="E290">
        <v>16</v>
      </c>
      <c r="F290" t="s">
        <v>182</v>
      </c>
      <c r="G290" t="s">
        <v>417</v>
      </c>
      <c r="H290" t="s">
        <v>202</v>
      </c>
      <c r="I290" t="s">
        <v>306</v>
      </c>
      <c r="J290" t="s">
        <v>184</v>
      </c>
      <c r="K290" t="s">
        <v>307</v>
      </c>
      <c r="L290" t="s">
        <v>529</v>
      </c>
    </row>
    <row r="291" spans="1:12">
      <c r="A291" t="s">
        <v>179</v>
      </c>
      <c r="B291" t="s">
        <v>180</v>
      </c>
      <c r="C291">
        <v>-307.5</v>
      </c>
      <c r="D291" t="s">
        <v>181</v>
      </c>
      <c r="E291">
        <v>15</v>
      </c>
      <c r="F291" t="s">
        <v>182</v>
      </c>
      <c r="G291" t="s">
        <v>417</v>
      </c>
      <c r="H291" t="s">
        <v>202</v>
      </c>
      <c r="I291" t="s">
        <v>306</v>
      </c>
      <c r="J291" t="s">
        <v>184</v>
      </c>
      <c r="K291" t="s">
        <v>307</v>
      </c>
      <c r="L291" t="s">
        <v>529</v>
      </c>
    </row>
    <row r="292" spans="1:12">
      <c r="A292" t="s">
        <v>179</v>
      </c>
      <c r="B292" t="s">
        <v>180</v>
      </c>
      <c r="C292">
        <v>-850.75</v>
      </c>
      <c r="D292" t="s">
        <v>181</v>
      </c>
      <c r="E292">
        <v>41.5</v>
      </c>
      <c r="F292" t="s">
        <v>182</v>
      </c>
      <c r="G292" t="s">
        <v>417</v>
      </c>
      <c r="H292" t="s">
        <v>202</v>
      </c>
      <c r="I292" t="s">
        <v>306</v>
      </c>
      <c r="J292" t="s">
        <v>184</v>
      </c>
      <c r="K292" t="s">
        <v>307</v>
      </c>
      <c r="L292" t="s">
        <v>529</v>
      </c>
    </row>
    <row r="293" spans="1:12">
      <c r="A293" t="s">
        <v>179</v>
      </c>
      <c r="B293" t="s">
        <v>180</v>
      </c>
      <c r="C293">
        <v>-317.75</v>
      </c>
      <c r="D293" t="s">
        <v>181</v>
      </c>
      <c r="E293">
        <v>15.5</v>
      </c>
      <c r="F293" t="s">
        <v>182</v>
      </c>
      <c r="G293" t="s">
        <v>407</v>
      </c>
      <c r="H293" t="s">
        <v>202</v>
      </c>
      <c r="I293" t="s">
        <v>308</v>
      </c>
      <c r="J293" t="s">
        <v>184</v>
      </c>
      <c r="K293" t="s">
        <v>309</v>
      </c>
      <c r="L293" t="s">
        <v>529</v>
      </c>
    </row>
    <row r="294" spans="1:12">
      <c r="A294" t="s">
        <v>179</v>
      </c>
      <c r="B294" t="s">
        <v>180</v>
      </c>
      <c r="C294">
        <v>-317.75</v>
      </c>
      <c r="D294" t="s">
        <v>181</v>
      </c>
      <c r="E294">
        <v>15.5</v>
      </c>
      <c r="F294" t="s">
        <v>182</v>
      </c>
      <c r="G294" t="s">
        <v>407</v>
      </c>
      <c r="H294" t="s">
        <v>202</v>
      </c>
      <c r="I294" t="s">
        <v>308</v>
      </c>
      <c r="J294" t="s">
        <v>184</v>
      </c>
      <c r="K294" t="s">
        <v>309</v>
      </c>
      <c r="L294" t="s">
        <v>529</v>
      </c>
    </row>
    <row r="295" spans="1:12">
      <c r="A295" t="s">
        <v>179</v>
      </c>
      <c r="B295" t="s">
        <v>180</v>
      </c>
      <c r="C295">
        <v>-399.75</v>
      </c>
      <c r="D295" t="s">
        <v>181</v>
      </c>
      <c r="E295">
        <v>19.5</v>
      </c>
      <c r="F295" t="s">
        <v>182</v>
      </c>
      <c r="G295" t="s">
        <v>408</v>
      </c>
      <c r="H295" t="s">
        <v>202</v>
      </c>
      <c r="I295" t="s">
        <v>279</v>
      </c>
      <c r="J295" t="s">
        <v>184</v>
      </c>
      <c r="K295" t="s">
        <v>280</v>
      </c>
      <c r="L295" t="s">
        <v>529</v>
      </c>
    </row>
    <row r="296" spans="1:12">
      <c r="A296" t="s">
        <v>179</v>
      </c>
      <c r="B296" t="s">
        <v>180</v>
      </c>
      <c r="C296">
        <v>-399.75</v>
      </c>
      <c r="D296" t="s">
        <v>181</v>
      </c>
      <c r="E296">
        <v>19.5</v>
      </c>
      <c r="F296" t="s">
        <v>182</v>
      </c>
      <c r="G296" t="s">
        <v>408</v>
      </c>
      <c r="H296" t="s">
        <v>202</v>
      </c>
      <c r="I296" t="s">
        <v>279</v>
      </c>
      <c r="J296" t="s">
        <v>184</v>
      </c>
      <c r="K296" t="s">
        <v>280</v>
      </c>
      <c r="L296" t="s">
        <v>529</v>
      </c>
    </row>
    <row r="297" spans="1:12">
      <c r="A297" t="s">
        <v>179</v>
      </c>
      <c r="B297" t="s">
        <v>180</v>
      </c>
      <c r="C297">
        <v>-205</v>
      </c>
      <c r="D297" t="s">
        <v>181</v>
      </c>
      <c r="E297">
        <v>10</v>
      </c>
      <c r="F297" t="s">
        <v>182</v>
      </c>
      <c r="G297" t="s">
        <v>514</v>
      </c>
      <c r="H297" t="s">
        <v>202</v>
      </c>
      <c r="I297" t="s">
        <v>281</v>
      </c>
      <c r="J297" t="s">
        <v>184</v>
      </c>
      <c r="K297" t="s">
        <v>282</v>
      </c>
      <c r="L297" t="s">
        <v>529</v>
      </c>
    </row>
    <row r="298" spans="1:12">
      <c r="A298" t="s">
        <v>179</v>
      </c>
      <c r="B298" t="s">
        <v>180</v>
      </c>
      <c r="C298">
        <v>-246</v>
      </c>
      <c r="D298" t="s">
        <v>181</v>
      </c>
      <c r="E298">
        <v>12</v>
      </c>
      <c r="F298" t="s">
        <v>182</v>
      </c>
      <c r="G298" t="s">
        <v>514</v>
      </c>
      <c r="H298" t="s">
        <v>202</v>
      </c>
      <c r="I298" t="s">
        <v>281</v>
      </c>
      <c r="J298" t="s">
        <v>184</v>
      </c>
      <c r="K298" t="s">
        <v>282</v>
      </c>
      <c r="L298" t="s">
        <v>529</v>
      </c>
    </row>
    <row r="299" spans="1:12">
      <c r="A299" t="s">
        <v>179</v>
      </c>
      <c r="B299" t="s">
        <v>180</v>
      </c>
      <c r="C299">
        <v>-143.5</v>
      </c>
      <c r="D299" t="s">
        <v>181</v>
      </c>
      <c r="E299">
        <v>7</v>
      </c>
      <c r="F299" t="s">
        <v>182</v>
      </c>
      <c r="G299" t="s">
        <v>515</v>
      </c>
      <c r="H299" t="s">
        <v>202</v>
      </c>
      <c r="I299" t="s">
        <v>318</v>
      </c>
      <c r="J299" t="s">
        <v>184</v>
      </c>
      <c r="K299" t="s">
        <v>319</v>
      </c>
      <c r="L299" t="s">
        <v>529</v>
      </c>
    </row>
    <row r="300" spans="1:12">
      <c r="A300" t="s">
        <v>179</v>
      </c>
      <c r="B300" t="s">
        <v>180</v>
      </c>
      <c r="C300">
        <v>-328</v>
      </c>
      <c r="D300" t="s">
        <v>181</v>
      </c>
      <c r="E300">
        <v>16</v>
      </c>
      <c r="F300" t="s">
        <v>182</v>
      </c>
      <c r="G300" t="s">
        <v>515</v>
      </c>
      <c r="H300" t="s">
        <v>202</v>
      </c>
      <c r="I300" t="s">
        <v>318</v>
      </c>
      <c r="J300" t="s">
        <v>184</v>
      </c>
      <c r="K300" t="s">
        <v>319</v>
      </c>
      <c r="L300" t="s">
        <v>529</v>
      </c>
    </row>
    <row r="301" spans="1:12">
      <c r="A301" t="s">
        <v>179</v>
      </c>
      <c r="B301" t="s">
        <v>180</v>
      </c>
      <c r="C301">
        <v>-143.5</v>
      </c>
      <c r="D301" t="s">
        <v>181</v>
      </c>
      <c r="E301">
        <v>7</v>
      </c>
      <c r="F301" t="s">
        <v>182</v>
      </c>
      <c r="G301" t="s">
        <v>660</v>
      </c>
      <c r="H301" t="s">
        <v>202</v>
      </c>
      <c r="I301" t="s">
        <v>310</v>
      </c>
      <c r="J301" t="s">
        <v>184</v>
      </c>
      <c r="K301" t="s">
        <v>311</v>
      </c>
      <c r="L301" t="s">
        <v>529</v>
      </c>
    </row>
    <row r="302" spans="1:12">
      <c r="A302" t="s">
        <v>179</v>
      </c>
      <c r="B302" t="s">
        <v>180</v>
      </c>
      <c r="C302">
        <v>-194.75</v>
      </c>
      <c r="D302" t="s">
        <v>181</v>
      </c>
      <c r="E302">
        <v>9.5</v>
      </c>
      <c r="F302" t="s">
        <v>182</v>
      </c>
      <c r="G302" t="s">
        <v>660</v>
      </c>
      <c r="H302" t="s">
        <v>202</v>
      </c>
      <c r="I302" t="s">
        <v>310</v>
      </c>
      <c r="J302" t="s">
        <v>184</v>
      </c>
      <c r="K302" t="s">
        <v>311</v>
      </c>
      <c r="L302" t="s">
        <v>529</v>
      </c>
    </row>
    <row r="303" spans="1:12">
      <c r="A303" t="s">
        <v>179</v>
      </c>
      <c r="B303" t="s">
        <v>180</v>
      </c>
      <c r="C303">
        <v>-82</v>
      </c>
      <c r="D303" t="s">
        <v>181</v>
      </c>
      <c r="E303">
        <v>4</v>
      </c>
      <c r="F303" t="s">
        <v>182</v>
      </c>
      <c r="G303" t="s">
        <v>698</v>
      </c>
      <c r="H303" t="s">
        <v>699</v>
      </c>
      <c r="I303" t="s">
        <v>62</v>
      </c>
      <c r="J303" t="s">
        <v>183</v>
      </c>
      <c r="K303" t="s">
        <v>62</v>
      </c>
      <c r="L303" t="s">
        <v>546</v>
      </c>
    </row>
    <row r="304" spans="1:12">
      <c r="A304" t="s">
        <v>179</v>
      </c>
      <c r="B304" t="s">
        <v>180</v>
      </c>
      <c r="C304">
        <v>-41</v>
      </c>
      <c r="D304" t="s">
        <v>181</v>
      </c>
      <c r="E304">
        <v>2</v>
      </c>
      <c r="F304" t="s">
        <v>182</v>
      </c>
      <c r="G304" t="s">
        <v>448</v>
      </c>
      <c r="H304" t="s">
        <v>449</v>
      </c>
      <c r="I304" t="s">
        <v>345</v>
      </c>
      <c r="J304" t="s">
        <v>184</v>
      </c>
      <c r="K304" t="s">
        <v>346</v>
      </c>
      <c r="L304" t="s">
        <v>529</v>
      </c>
    </row>
    <row r="305" spans="1:12">
      <c r="A305" t="s">
        <v>179</v>
      </c>
      <c r="B305" t="s">
        <v>180</v>
      </c>
      <c r="C305">
        <v>-61.5</v>
      </c>
      <c r="D305" t="s">
        <v>181</v>
      </c>
      <c r="E305">
        <v>3</v>
      </c>
      <c r="F305" t="s">
        <v>182</v>
      </c>
      <c r="G305" t="s">
        <v>448</v>
      </c>
      <c r="H305" t="s">
        <v>449</v>
      </c>
      <c r="I305" t="s">
        <v>345</v>
      </c>
      <c r="J305" t="s">
        <v>184</v>
      </c>
      <c r="K305" t="s">
        <v>346</v>
      </c>
      <c r="L305" t="s">
        <v>529</v>
      </c>
    </row>
    <row r="306" spans="1:12">
      <c r="A306" t="s">
        <v>179</v>
      </c>
      <c r="B306" t="s">
        <v>180</v>
      </c>
      <c r="C306">
        <v>-471.5</v>
      </c>
      <c r="D306" t="s">
        <v>181</v>
      </c>
      <c r="E306">
        <v>23</v>
      </c>
      <c r="F306" t="s">
        <v>182</v>
      </c>
      <c r="G306" t="s">
        <v>700</v>
      </c>
      <c r="H306" t="s">
        <v>701</v>
      </c>
      <c r="I306" t="s">
        <v>62</v>
      </c>
      <c r="J306" t="s">
        <v>183</v>
      </c>
      <c r="K306" t="s">
        <v>62</v>
      </c>
      <c r="L306" t="s">
        <v>524</v>
      </c>
    </row>
    <row r="307" spans="1:12">
      <c r="A307" t="s">
        <v>179</v>
      </c>
      <c r="B307" t="s">
        <v>180</v>
      </c>
      <c r="C307">
        <v>-164</v>
      </c>
      <c r="D307" t="s">
        <v>181</v>
      </c>
      <c r="E307">
        <v>8</v>
      </c>
      <c r="F307" t="s">
        <v>182</v>
      </c>
      <c r="G307" t="s">
        <v>702</v>
      </c>
      <c r="H307" t="s">
        <v>703</v>
      </c>
      <c r="I307" t="s">
        <v>62</v>
      </c>
      <c r="J307" t="s">
        <v>183</v>
      </c>
      <c r="K307" t="s">
        <v>62</v>
      </c>
      <c r="L307" t="s">
        <v>546</v>
      </c>
    </row>
    <row r="308" spans="1:12">
      <c r="A308" t="s">
        <v>179</v>
      </c>
      <c r="B308" t="s">
        <v>180</v>
      </c>
      <c r="C308">
        <v>-102.5</v>
      </c>
      <c r="D308" t="s">
        <v>181</v>
      </c>
      <c r="E308">
        <v>5</v>
      </c>
      <c r="F308" t="s">
        <v>182</v>
      </c>
      <c r="G308" t="s">
        <v>702</v>
      </c>
      <c r="H308" t="s">
        <v>703</v>
      </c>
      <c r="I308" t="s">
        <v>62</v>
      </c>
      <c r="J308" t="s">
        <v>183</v>
      </c>
      <c r="K308" t="s">
        <v>62</v>
      </c>
      <c r="L308" t="s">
        <v>546</v>
      </c>
    </row>
    <row r="309" spans="1:12">
      <c r="A309" t="s">
        <v>179</v>
      </c>
      <c r="B309" t="s">
        <v>180</v>
      </c>
      <c r="C309">
        <v>-10.25</v>
      </c>
      <c r="D309" t="s">
        <v>181</v>
      </c>
      <c r="E309">
        <v>0.5</v>
      </c>
      <c r="F309" t="s">
        <v>182</v>
      </c>
      <c r="G309" t="s">
        <v>704</v>
      </c>
      <c r="H309" t="s">
        <v>197</v>
      </c>
      <c r="I309" t="s">
        <v>188</v>
      </c>
      <c r="J309" t="s">
        <v>184</v>
      </c>
      <c r="K309" t="s">
        <v>189</v>
      </c>
      <c r="L309" t="s">
        <v>529</v>
      </c>
    </row>
    <row r="310" spans="1:12">
      <c r="A310" t="s">
        <v>179</v>
      </c>
      <c r="B310" t="s">
        <v>180</v>
      </c>
      <c r="C310">
        <v>-102.5</v>
      </c>
      <c r="D310" t="s">
        <v>181</v>
      </c>
      <c r="E310">
        <v>5</v>
      </c>
      <c r="F310" t="s">
        <v>182</v>
      </c>
      <c r="G310" t="s">
        <v>705</v>
      </c>
      <c r="H310" t="s">
        <v>706</v>
      </c>
      <c r="I310" t="s">
        <v>62</v>
      </c>
      <c r="J310" t="s">
        <v>183</v>
      </c>
      <c r="K310" t="s">
        <v>62</v>
      </c>
      <c r="L310" t="s">
        <v>524</v>
      </c>
    </row>
    <row r="311" spans="1:12">
      <c r="A311" t="s">
        <v>179</v>
      </c>
      <c r="B311" t="s">
        <v>180</v>
      </c>
      <c r="C311">
        <v>-20.5</v>
      </c>
      <c r="D311" t="s">
        <v>181</v>
      </c>
      <c r="E311">
        <v>1</v>
      </c>
      <c r="F311" t="s">
        <v>182</v>
      </c>
      <c r="G311" t="s">
        <v>707</v>
      </c>
      <c r="H311" t="s">
        <v>708</v>
      </c>
      <c r="I311" t="s">
        <v>62</v>
      </c>
      <c r="J311" t="s">
        <v>183</v>
      </c>
      <c r="K311" t="s">
        <v>62</v>
      </c>
      <c r="L311" t="s">
        <v>524</v>
      </c>
    </row>
    <row r="312" spans="1:12">
      <c r="A312" t="s">
        <v>179</v>
      </c>
      <c r="B312" t="s">
        <v>180</v>
      </c>
      <c r="C312">
        <v>-41</v>
      </c>
      <c r="D312" t="s">
        <v>181</v>
      </c>
      <c r="E312">
        <v>2</v>
      </c>
      <c r="F312" t="s">
        <v>182</v>
      </c>
      <c r="G312" t="s">
        <v>709</v>
      </c>
      <c r="H312" t="s">
        <v>710</v>
      </c>
      <c r="I312" t="s">
        <v>62</v>
      </c>
      <c r="J312" t="s">
        <v>183</v>
      </c>
      <c r="K312" t="s">
        <v>62</v>
      </c>
      <c r="L312" t="s">
        <v>533</v>
      </c>
    </row>
    <row r="313" spans="1:12">
      <c r="A313" t="s">
        <v>179</v>
      </c>
      <c r="B313" t="s">
        <v>180</v>
      </c>
      <c r="C313">
        <v>-143.5</v>
      </c>
      <c r="D313" t="s">
        <v>181</v>
      </c>
      <c r="E313">
        <v>7</v>
      </c>
      <c r="F313" t="s">
        <v>182</v>
      </c>
      <c r="G313" t="s">
        <v>709</v>
      </c>
      <c r="H313" t="s">
        <v>710</v>
      </c>
      <c r="I313" t="s">
        <v>62</v>
      </c>
      <c r="J313" t="s">
        <v>183</v>
      </c>
      <c r="K313" t="s">
        <v>62</v>
      </c>
      <c r="L313" t="s">
        <v>533</v>
      </c>
    </row>
    <row r="314" spans="1:12">
      <c r="A314" t="s">
        <v>179</v>
      </c>
      <c r="B314" t="s">
        <v>180</v>
      </c>
      <c r="C314">
        <v>-41</v>
      </c>
      <c r="D314" t="s">
        <v>181</v>
      </c>
      <c r="E314">
        <v>2</v>
      </c>
      <c r="F314" t="s">
        <v>182</v>
      </c>
      <c r="G314" t="s">
        <v>711</v>
      </c>
      <c r="H314" t="s">
        <v>352</v>
      </c>
      <c r="I314" t="s">
        <v>62</v>
      </c>
      <c r="J314" t="s">
        <v>183</v>
      </c>
      <c r="K314" t="s">
        <v>62</v>
      </c>
      <c r="L314" t="s">
        <v>533</v>
      </c>
    </row>
    <row r="315" spans="1:12">
      <c r="A315" t="s">
        <v>179</v>
      </c>
      <c r="B315" t="s">
        <v>180</v>
      </c>
      <c r="C315">
        <v>-61.5</v>
      </c>
      <c r="D315" t="s">
        <v>181</v>
      </c>
      <c r="E315">
        <v>3</v>
      </c>
      <c r="F315" t="s">
        <v>182</v>
      </c>
      <c r="G315" t="s">
        <v>711</v>
      </c>
      <c r="H315" t="s">
        <v>352</v>
      </c>
      <c r="I315" t="s">
        <v>62</v>
      </c>
      <c r="J315" t="s">
        <v>183</v>
      </c>
      <c r="K315" t="s">
        <v>62</v>
      </c>
      <c r="L315" t="s">
        <v>533</v>
      </c>
    </row>
    <row r="316" spans="1:12">
      <c r="A316" t="s">
        <v>179</v>
      </c>
      <c r="B316" t="s">
        <v>180</v>
      </c>
      <c r="C316">
        <v>-102.5</v>
      </c>
      <c r="D316" t="s">
        <v>181</v>
      </c>
      <c r="E316">
        <v>5</v>
      </c>
      <c r="F316" t="s">
        <v>182</v>
      </c>
      <c r="G316" t="s">
        <v>711</v>
      </c>
      <c r="H316" t="s">
        <v>352</v>
      </c>
      <c r="I316" t="s">
        <v>62</v>
      </c>
      <c r="J316" t="s">
        <v>183</v>
      </c>
      <c r="K316" t="s">
        <v>62</v>
      </c>
      <c r="L316" t="s">
        <v>533</v>
      </c>
    </row>
    <row r="317" spans="1:12">
      <c r="A317" t="s">
        <v>179</v>
      </c>
      <c r="B317" t="s">
        <v>180</v>
      </c>
      <c r="C317">
        <v>-61.5</v>
      </c>
      <c r="D317" t="s">
        <v>181</v>
      </c>
      <c r="E317">
        <v>3</v>
      </c>
      <c r="F317" t="s">
        <v>182</v>
      </c>
      <c r="G317" t="s">
        <v>712</v>
      </c>
      <c r="H317" t="s">
        <v>713</v>
      </c>
      <c r="I317" t="s">
        <v>62</v>
      </c>
      <c r="J317" t="s">
        <v>183</v>
      </c>
      <c r="K317" t="s">
        <v>62</v>
      </c>
      <c r="L317" t="s">
        <v>533</v>
      </c>
    </row>
    <row r="318" spans="1:12">
      <c r="A318" t="s">
        <v>179</v>
      </c>
      <c r="B318" t="s">
        <v>180</v>
      </c>
      <c r="C318">
        <v>-102.5</v>
      </c>
      <c r="D318" t="s">
        <v>181</v>
      </c>
      <c r="E318">
        <v>5</v>
      </c>
      <c r="F318" t="s">
        <v>182</v>
      </c>
      <c r="G318" t="s">
        <v>455</v>
      </c>
      <c r="H318" t="s">
        <v>251</v>
      </c>
      <c r="I318" t="s">
        <v>62</v>
      </c>
      <c r="J318" t="s">
        <v>183</v>
      </c>
      <c r="K318" t="s">
        <v>62</v>
      </c>
      <c r="L318" t="s">
        <v>524</v>
      </c>
    </row>
    <row r="319" spans="1:12">
      <c r="A319" t="s">
        <v>179</v>
      </c>
      <c r="B319" t="s">
        <v>180</v>
      </c>
      <c r="C319">
        <v>-102.5</v>
      </c>
      <c r="D319" t="s">
        <v>181</v>
      </c>
      <c r="E319">
        <v>5</v>
      </c>
      <c r="F319" t="s">
        <v>182</v>
      </c>
      <c r="G319" t="s">
        <v>349</v>
      </c>
      <c r="H319" t="s">
        <v>350</v>
      </c>
      <c r="I319" t="s">
        <v>62</v>
      </c>
      <c r="J319" t="s">
        <v>183</v>
      </c>
      <c r="K319" t="s">
        <v>62</v>
      </c>
      <c r="L319" t="s">
        <v>524</v>
      </c>
    </row>
    <row r="320" spans="1:12">
      <c r="A320" t="s">
        <v>179</v>
      </c>
      <c r="B320" t="s">
        <v>180</v>
      </c>
      <c r="C320">
        <v>-164</v>
      </c>
      <c r="D320" t="s">
        <v>181</v>
      </c>
      <c r="E320">
        <v>8</v>
      </c>
      <c r="F320" t="s">
        <v>182</v>
      </c>
      <c r="G320" t="s">
        <v>394</v>
      </c>
      <c r="H320" t="s">
        <v>240</v>
      </c>
      <c r="I320" t="s">
        <v>62</v>
      </c>
      <c r="J320" t="s">
        <v>183</v>
      </c>
      <c r="K320" t="s">
        <v>62</v>
      </c>
      <c r="L320" t="s">
        <v>524</v>
      </c>
    </row>
    <row r="321" spans="1:12">
      <c r="A321" t="s">
        <v>179</v>
      </c>
      <c r="B321" t="s">
        <v>180</v>
      </c>
      <c r="C321">
        <v>-133.25</v>
      </c>
      <c r="D321" t="s">
        <v>181</v>
      </c>
      <c r="E321">
        <v>6.5</v>
      </c>
      <c r="F321" t="s">
        <v>182</v>
      </c>
      <c r="G321" t="s">
        <v>394</v>
      </c>
      <c r="H321" t="s">
        <v>240</v>
      </c>
      <c r="I321" t="s">
        <v>62</v>
      </c>
      <c r="J321" t="s">
        <v>183</v>
      </c>
      <c r="K321" t="s">
        <v>62</v>
      </c>
      <c r="L321" t="s">
        <v>524</v>
      </c>
    </row>
    <row r="322" spans="1:12">
      <c r="A322" t="s">
        <v>179</v>
      </c>
      <c r="B322" t="s">
        <v>180</v>
      </c>
      <c r="C322">
        <v>-164</v>
      </c>
      <c r="D322" t="s">
        <v>181</v>
      </c>
      <c r="E322">
        <v>8</v>
      </c>
      <c r="F322" t="s">
        <v>182</v>
      </c>
      <c r="G322" t="s">
        <v>461</v>
      </c>
      <c r="H322" t="s">
        <v>462</v>
      </c>
      <c r="I322" t="s">
        <v>62</v>
      </c>
      <c r="J322" t="s">
        <v>183</v>
      </c>
      <c r="K322" t="s">
        <v>62</v>
      </c>
      <c r="L322" t="s">
        <v>531</v>
      </c>
    </row>
    <row r="323" spans="1:12">
      <c r="A323" t="s">
        <v>179</v>
      </c>
      <c r="B323" t="s">
        <v>180</v>
      </c>
      <c r="C323">
        <v>-164</v>
      </c>
      <c r="D323" t="s">
        <v>181</v>
      </c>
      <c r="E323">
        <v>8</v>
      </c>
      <c r="F323" t="s">
        <v>182</v>
      </c>
      <c r="G323" t="s">
        <v>463</v>
      </c>
      <c r="H323" t="s">
        <v>464</v>
      </c>
      <c r="I323" t="s">
        <v>62</v>
      </c>
      <c r="J323" t="s">
        <v>183</v>
      </c>
      <c r="K323" t="s">
        <v>62</v>
      </c>
      <c r="L323" t="s">
        <v>531</v>
      </c>
    </row>
    <row r="324" spans="1:12">
      <c r="A324" t="s">
        <v>179</v>
      </c>
      <c r="B324" t="s">
        <v>180</v>
      </c>
      <c r="C324">
        <v>-102.5</v>
      </c>
      <c r="D324" t="s">
        <v>181</v>
      </c>
      <c r="E324">
        <v>5</v>
      </c>
      <c r="F324" t="s">
        <v>182</v>
      </c>
      <c r="G324" t="s">
        <v>463</v>
      </c>
      <c r="H324" t="s">
        <v>464</v>
      </c>
      <c r="I324" t="s">
        <v>62</v>
      </c>
      <c r="J324" t="s">
        <v>183</v>
      </c>
      <c r="K324" t="s">
        <v>62</v>
      </c>
      <c r="L324" t="s">
        <v>531</v>
      </c>
    </row>
    <row r="325" spans="1:12">
      <c r="A325" t="s">
        <v>179</v>
      </c>
      <c r="B325" t="s">
        <v>180</v>
      </c>
      <c r="C325">
        <v>-164</v>
      </c>
      <c r="D325" t="s">
        <v>181</v>
      </c>
      <c r="E325">
        <v>8</v>
      </c>
      <c r="F325" t="s">
        <v>182</v>
      </c>
      <c r="G325" t="s">
        <v>714</v>
      </c>
      <c r="H325" t="s">
        <v>195</v>
      </c>
      <c r="I325" t="s">
        <v>715</v>
      </c>
      <c r="J325" t="s">
        <v>184</v>
      </c>
      <c r="K325" t="s">
        <v>716</v>
      </c>
      <c r="L325" t="s">
        <v>529</v>
      </c>
    </row>
    <row r="326" spans="1:12">
      <c r="A326" t="s">
        <v>179</v>
      </c>
      <c r="B326" t="s">
        <v>180</v>
      </c>
      <c r="C326">
        <v>-102.5</v>
      </c>
      <c r="D326" t="s">
        <v>181</v>
      </c>
      <c r="E326">
        <v>5</v>
      </c>
      <c r="F326" t="s">
        <v>182</v>
      </c>
      <c r="G326" t="s">
        <v>717</v>
      </c>
      <c r="H326" t="s">
        <v>190</v>
      </c>
      <c r="I326" t="s">
        <v>715</v>
      </c>
      <c r="J326" t="s">
        <v>184</v>
      </c>
      <c r="K326" t="s">
        <v>716</v>
      </c>
      <c r="L326" t="s">
        <v>529</v>
      </c>
    </row>
    <row r="327" spans="1:12">
      <c r="A327" t="s">
        <v>179</v>
      </c>
      <c r="B327" t="s">
        <v>180</v>
      </c>
      <c r="C327">
        <v>-287</v>
      </c>
      <c r="D327" t="s">
        <v>181</v>
      </c>
      <c r="E327">
        <v>14</v>
      </c>
      <c r="F327" t="s">
        <v>182</v>
      </c>
      <c r="G327" t="s">
        <v>718</v>
      </c>
      <c r="H327" t="s">
        <v>426</v>
      </c>
      <c r="I327" t="s">
        <v>302</v>
      </c>
      <c r="J327" t="s">
        <v>184</v>
      </c>
      <c r="K327" t="s">
        <v>303</v>
      </c>
      <c r="L327" t="s">
        <v>535</v>
      </c>
    </row>
    <row r="328" spans="1:12">
      <c r="A328" t="s">
        <v>179</v>
      </c>
      <c r="B328" t="s">
        <v>180</v>
      </c>
      <c r="C328">
        <v>-123</v>
      </c>
      <c r="D328" t="s">
        <v>181</v>
      </c>
      <c r="E328">
        <v>6</v>
      </c>
      <c r="F328" t="s">
        <v>182</v>
      </c>
      <c r="G328" t="s">
        <v>719</v>
      </c>
      <c r="H328" t="s">
        <v>720</v>
      </c>
      <c r="I328" t="s">
        <v>62</v>
      </c>
      <c r="J328" t="s">
        <v>183</v>
      </c>
      <c r="K328" t="s">
        <v>62</v>
      </c>
      <c r="L328" t="s">
        <v>539</v>
      </c>
    </row>
    <row r="329" spans="1:12">
      <c r="A329" t="s">
        <v>179</v>
      </c>
      <c r="B329" t="s">
        <v>180</v>
      </c>
      <c r="C329">
        <v>-102.5</v>
      </c>
      <c r="D329" t="s">
        <v>181</v>
      </c>
      <c r="E329">
        <v>5</v>
      </c>
      <c r="F329" t="s">
        <v>182</v>
      </c>
      <c r="G329" t="s">
        <v>719</v>
      </c>
      <c r="H329" t="s">
        <v>720</v>
      </c>
      <c r="I329" t="s">
        <v>62</v>
      </c>
      <c r="J329" t="s">
        <v>183</v>
      </c>
      <c r="K329" t="s">
        <v>62</v>
      </c>
      <c r="L329" t="s">
        <v>539</v>
      </c>
    </row>
    <row r="330" spans="1:12">
      <c r="A330" t="s">
        <v>179</v>
      </c>
      <c r="B330" t="s">
        <v>180</v>
      </c>
      <c r="C330">
        <v>-41</v>
      </c>
      <c r="D330" t="s">
        <v>181</v>
      </c>
      <c r="E330">
        <v>2</v>
      </c>
      <c r="F330" t="s">
        <v>182</v>
      </c>
      <c r="G330" t="s">
        <v>721</v>
      </c>
      <c r="H330" t="s">
        <v>228</v>
      </c>
      <c r="I330" t="s">
        <v>62</v>
      </c>
      <c r="J330" t="s">
        <v>183</v>
      </c>
      <c r="K330" t="s">
        <v>62</v>
      </c>
      <c r="L330" t="s">
        <v>533</v>
      </c>
    </row>
    <row r="331" spans="1:12">
      <c r="A331" t="s">
        <v>179</v>
      </c>
      <c r="B331" t="s">
        <v>180</v>
      </c>
      <c r="C331">
        <v>-51.25</v>
      </c>
      <c r="D331" t="s">
        <v>181</v>
      </c>
      <c r="E331">
        <v>2.5</v>
      </c>
      <c r="F331" t="s">
        <v>182</v>
      </c>
      <c r="G331" t="s">
        <v>721</v>
      </c>
      <c r="H331" t="s">
        <v>228</v>
      </c>
      <c r="I331" t="s">
        <v>62</v>
      </c>
      <c r="J331" t="s">
        <v>183</v>
      </c>
      <c r="K331" t="s">
        <v>62</v>
      </c>
      <c r="L331" t="s">
        <v>533</v>
      </c>
    </row>
    <row r="332" spans="1:12">
      <c r="A332" t="s">
        <v>179</v>
      </c>
      <c r="B332" t="s">
        <v>180</v>
      </c>
      <c r="C332">
        <v>-164</v>
      </c>
      <c r="D332" t="s">
        <v>181</v>
      </c>
      <c r="E332">
        <v>8</v>
      </c>
      <c r="F332" t="s">
        <v>182</v>
      </c>
      <c r="G332" t="s">
        <v>477</v>
      </c>
      <c r="H332" t="s">
        <v>357</v>
      </c>
      <c r="I332" t="s">
        <v>62</v>
      </c>
      <c r="J332" t="s">
        <v>183</v>
      </c>
      <c r="K332" t="s">
        <v>62</v>
      </c>
      <c r="L332" t="s">
        <v>533</v>
      </c>
    </row>
    <row r="333" spans="1:12">
      <c r="A333" t="s">
        <v>179</v>
      </c>
      <c r="B333" t="s">
        <v>180</v>
      </c>
      <c r="C333">
        <v>-71.75</v>
      </c>
      <c r="D333" t="s">
        <v>181</v>
      </c>
      <c r="E333">
        <v>3.5</v>
      </c>
      <c r="F333" t="s">
        <v>182</v>
      </c>
      <c r="G333" t="s">
        <v>477</v>
      </c>
      <c r="H333" t="s">
        <v>357</v>
      </c>
      <c r="I333" t="s">
        <v>62</v>
      </c>
      <c r="J333" t="s">
        <v>183</v>
      </c>
      <c r="K333" t="s">
        <v>62</v>
      </c>
      <c r="L333" t="s">
        <v>533</v>
      </c>
    </row>
    <row r="334" spans="1:12">
      <c r="A334" t="s">
        <v>179</v>
      </c>
      <c r="B334" t="s">
        <v>180</v>
      </c>
      <c r="C334">
        <v>-164</v>
      </c>
      <c r="D334" t="s">
        <v>181</v>
      </c>
      <c r="E334">
        <v>8</v>
      </c>
      <c r="F334" t="s">
        <v>182</v>
      </c>
      <c r="G334" t="s">
        <v>477</v>
      </c>
      <c r="H334" t="s">
        <v>357</v>
      </c>
      <c r="I334" t="s">
        <v>62</v>
      </c>
      <c r="J334" t="s">
        <v>183</v>
      </c>
      <c r="K334" t="s">
        <v>62</v>
      </c>
      <c r="L334" t="s">
        <v>533</v>
      </c>
    </row>
    <row r="335" spans="1:12">
      <c r="A335" t="s">
        <v>179</v>
      </c>
      <c r="B335" t="s">
        <v>180</v>
      </c>
      <c r="C335">
        <v>-205</v>
      </c>
      <c r="D335" t="s">
        <v>181</v>
      </c>
      <c r="E335">
        <v>10</v>
      </c>
      <c r="F335" t="s">
        <v>182</v>
      </c>
      <c r="G335" t="s">
        <v>722</v>
      </c>
      <c r="H335" t="s">
        <v>723</v>
      </c>
      <c r="I335" t="s">
        <v>62</v>
      </c>
      <c r="J335" t="s">
        <v>183</v>
      </c>
      <c r="K335" t="s">
        <v>62</v>
      </c>
      <c r="L335" t="s">
        <v>533</v>
      </c>
    </row>
    <row r="336" spans="1:12">
      <c r="A336" t="s">
        <v>179</v>
      </c>
      <c r="B336" t="s">
        <v>180</v>
      </c>
      <c r="C336">
        <v>-133.25</v>
      </c>
      <c r="D336" t="s">
        <v>181</v>
      </c>
      <c r="E336">
        <v>6.5</v>
      </c>
      <c r="F336" t="s">
        <v>182</v>
      </c>
      <c r="G336" t="s">
        <v>722</v>
      </c>
      <c r="H336" t="s">
        <v>723</v>
      </c>
      <c r="I336" t="s">
        <v>62</v>
      </c>
      <c r="J336" t="s">
        <v>183</v>
      </c>
      <c r="K336" t="s">
        <v>62</v>
      </c>
      <c r="L336" t="s">
        <v>533</v>
      </c>
    </row>
    <row r="337" spans="1:12">
      <c r="A337" t="s">
        <v>179</v>
      </c>
      <c r="B337" t="s">
        <v>180</v>
      </c>
      <c r="C337">
        <v>-71.75</v>
      </c>
      <c r="D337" t="s">
        <v>181</v>
      </c>
      <c r="E337">
        <v>3.5</v>
      </c>
      <c r="F337" t="s">
        <v>182</v>
      </c>
      <c r="G337" t="s">
        <v>656</v>
      </c>
      <c r="H337" t="s">
        <v>657</v>
      </c>
      <c r="I337" t="s">
        <v>62</v>
      </c>
      <c r="J337" t="s">
        <v>183</v>
      </c>
      <c r="K337" t="s">
        <v>62</v>
      </c>
      <c r="L337" t="s">
        <v>533</v>
      </c>
    </row>
    <row r="338" spans="1:12">
      <c r="A338" t="s">
        <v>179</v>
      </c>
      <c r="B338" t="s">
        <v>180</v>
      </c>
      <c r="C338">
        <v>-164</v>
      </c>
      <c r="D338" t="s">
        <v>181</v>
      </c>
      <c r="E338">
        <v>8</v>
      </c>
      <c r="F338" t="s">
        <v>182</v>
      </c>
      <c r="G338" t="s">
        <v>487</v>
      </c>
      <c r="H338" t="s">
        <v>488</v>
      </c>
      <c r="I338" t="s">
        <v>489</v>
      </c>
      <c r="J338" t="s">
        <v>184</v>
      </c>
      <c r="K338" t="s">
        <v>490</v>
      </c>
      <c r="L338" t="s">
        <v>533</v>
      </c>
    </row>
    <row r="339" spans="1:12">
      <c r="A339" t="s">
        <v>179</v>
      </c>
      <c r="B339" t="s">
        <v>180</v>
      </c>
      <c r="C339">
        <v>-61.5</v>
      </c>
      <c r="D339" t="s">
        <v>181</v>
      </c>
      <c r="E339">
        <v>3</v>
      </c>
      <c r="F339" t="s">
        <v>182</v>
      </c>
      <c r="G339" t="s">
        <v>724</v>
      </c>
      <c r="H339" t="s">
        <v>725</v>
      </c>
      <c r="I339" t="s">
        <v>62</v>
      </c>
      <c r="J339" t="s">
        <v>183</v>
      </c>
      <c r="K339" t="s">
        <v>62</v>
      </c>
      <c r="L339" t="s">
        <v>533</v>
      </c>
    </row>
    <row r="340" spans="1:12">
      <c r="A340" t="s">
        <v>179</v>
      </c>
      <c r="B340" t="s">
        <v>180</v>
      </c>
      <c r="C340">
        <v>-143.5</v>
      </c>
      <c r="D340" t="s">
        <v>181</v>
      </c>
      <c r="E340">
        <v>7</v>
      </c>
      <c r="F340" t="s">
        <v>182</v>
      </c>
      <c r="G340" t="s">
        <v>417</v>
      </c>
      <c r="H340" t="s">
        <v>202</v>
      </c>
      <c r="I340" t="s">
        <v>306</v>
      </c>
      <c r="J340" t="s">
        <v>184</v>
      </c>
      <c r="K340" t="s">
        <v>307</v>
      </c>
      <c r="L340" t="s">
        <v>529</v>
      </c>
    </row>
    <row r="341" spans="1:12">
      <c r="A341" t="s">
        <v>179</v>
      </c>
      <c r="B341" t="s">
        <v>180</v>
      </c>
      <c r="C341">
        <v>-123</v>
      </c>
      <c r="D341" t="s">
        <v>181</v>
      </c>
      <c r="E341">
        <v>6</v>
      </c>
      <c r="F341" t="s">
        <v>182</v>
      </c>
      <c r="G341" t="s">
        <v>417</v>
      </c>
      <c r="H341" t="s">
        <v>202</v>
      </c>
      <c r="I341" t="s">
        <v>306</v>
      </c>
      <c r="J341" t="s">
        <v>184</v>
      </c>
      <c r="K341" t="s">
        <v>307</v>
      </c>
      <c r="L341" t="s">
        <v>529</v>
      </c>
    </row>
    <row r="342" spans="1:12">
      <c r="A342" t="s">
        <v>179</v>
      </c>
      <c r="B342" t="s">
        <v>180</v>
      </c>
      <c r="C342">
        <v>-61.5</v>
      </c>
      <c r="D342" t="s">
        <v>181</v>
      </c>
      <c r="E342">
        <v>3</v>
      </c>
      <c r="F342" t="s">
        <v>182</v>
      </c>
      <c r="G342" t="s">
        <v>407</v>
      </c>
      <c r="H342" t="s">
        <v>202</v>
      </c>
      <c r="I342" t="s">
        <v>308</v>
      </c>
      <c r="J342" t="s">
        <v>184</v>
      </c>
      <c r="K342" t="s">
        <v>309</v>
      </c>
      <c r="L342" t="s">
        <v>529</v>
      </c>
    </row>
    <row r="343" spans="1:12">
      <c r="A343" t="s">
        <v>179</v>
      </c>
      <c r="B343" t="s">
        <v>180</v>
      </c>
      <c r="C343">
        <v>-133.25</v>
      </c>
      <c r="D343" t="s">
        <v>181</v>
      </c>
      <c r="E343">
        <v>6.5</v>
      </c>
      <c r="F343" t="s">
        <v>182</v>
      </c>
      <c r="G343" t="s">
        <v>407</v>
      </c>
      <c r="H343" t="s">
        <v>202</v>
      </c>
      <c r="I343" t="s">
        <v>308</v>
      </c>
      <c r="J343" t="s">
        <v>184</v>
      </c>
      <c r="K343" t="s">
        <v>309</v>
      </c>
      <c r="L343" t="s">
        <v>529</v>
      </c>
    </row>
    <row r="344" spans="1:12">
      <c r="A344" t="s">
        <v>179</v>
      </c>
      <c r="B344" t="s">
        <v>180</v>
      </c>
      <c r="C344">
        <v>-297.25</v>
      </c>
      <c r="D344" t="s">
        <v>181</v>
      </c>
      <c r="E344">
        <v>14.5</v>
      </c>
      <c r="F344" t="s">
        <v>182</v>
      </c>
      <c r="G344" t="s">
        <v>408</v>
      </c>
      <c r="H344" t="s">
        <v>202</v>
      </c>
      <c r="I344" t="s">
        <v>279</v>
      </c>
      <c r="J344" t="s">
        <v>184</v>
      </c>
      <c r="K344" t="s">
        <v>280</v>
      </c>
      <c r="L344" t="s">
        <v>529</v>
      </c>
    </row>
    <row r="345" spans="1:12">
      <c r="A345" t="s">
        <v>179</v>
      </c>
      <c r="B345" t="s">
        <v>180</v>
      </c>
      <c r="C345">
        <v>-727.75</v>
      </c>
      <c r="D345" t="s">
        <v>181</v>
      </c>
      <c r="E345">
        <v>35.5</v>
      </c>
      <c r="F345" t="s">
        <v>182</v>
      </c>
      <c r="G345" t="s">
        <v>514</v>
      </c>
      <c r="H345" t="s">
        <v>202</v>
      </c>
      <c r="I345" t="s">
        <v>281</v>
      </c>
      <c r="J345" t="s">
        <v>184</v>
      </c>
      <c r="K345" t="s">
        <v>282</v>
      </c>
      <c r="L345" t="s">
        <v>529</v>
      </c>
    </row>
    <row r="346" spans="1:12">
      <c r="A346" t="s">
        <v>179</v>
      </c>
      <c r="B346" t="s">
        <v>180</v>
      </c>
      <c r="C346">
        <v>-133.25</v>
      </c>
      <c r="D346" t="s">
        <v>181</v>
      </c>
      <c r="E346">
        <v>6.5</v>
      </c>
      <c r="F346" t="s">
        <v>182</v>
      </c>
      <c r="G346" t="s">
        <v>514</v>
      </c>
      <c r="H346" t="s">
        <v>202</v>
      </c>
      <c r="I346" t="s">
        <v>281</v>
      </c>
      <c r="J346" t="s">
        <v>184</v>
      </c>
      <c r="K346" t="s">
        <v>282</v>
      </c>
      <c r="L346" t="s">
        <v>529</v>
      </c>
    </row>
    <row r="347" spans="1:12">
      <c r="A347" t="s">
        <v>179</v>
      </c>
      <c r="B347" t="s">
        <v>180</v>
      </c>
      <c r="C347">
        <v>-861</v>
      </c>
      <c r="D347" t="s">
        <v>181</v>
      </c>
      <c r="E347">
        <v>42</v>
      </c>
      <c r="F347" t="s">
        <v>182</v>
      </c>
      <c r="G347" t="s">
        <v>515</v>
      </c>
      <c r="H347" t="s">
        <v>202</v>
      </c>
      <c r="I347" t="s">
        <v>318</v>
      </c>
      <c r="J347" t="s">
        <v>184</v>
      </c>
      <c r="K347" t="s">
        <v>319</v>
      </c>
      <c r="L347" t="s">
        <v>529</v>
      </c>
    </row>
    <row r="348" spans="1:12">
      <c r="A348" t="s">
        <v>179</v>
      </c>
      <c r="B348" t="s">
        <v>180</v>
      </c>
      <c r="C348">
        <v>-584.25</v>
      </c>
      <c r="D348" t="s">
        <v>181</v>
      </c>
      <c r="E348">
        <v>28.5</v>
      </c>
      <c r="F348" t="s">
        <v>182</v>
      </c>
      <c r="G348" t="s">
        <v>515</v>
      </c>
      <c r="H348" t="s">
        <v>202</v>
      </c>
      <c r="I348" t="s">
        <v>318</v>
      </c>
      <c r="J348" t="s">
        <v>184</v>
      </c>
      <c r="K348" t="s">
        <v>319</v>
      </c>
      <c r="L348" t="s">
        <v>529</v>
      </c>
    </row>
    <row r="349" spans="1:12">
      <c r="A349" t="s">
        <v>179</v>
      </c>
      <c r="B349" t="s">
        <v>180</v>
      </c>
      <c r="C349">
        <v>-563.75</v>
      </c>
      <c r="D349" t="s">
        <v>181</v>
      </c>
      <c r="E349">
        <v>27.5</v>
      </c>
      <c r="F349" t="s">
        <v>182</v>
      </c>
      <c r="G349" t="s">
        <v>660</v>
      </c>
      <c r="H349" t="s">
        <v>202</v>
      </c>
      <c r="I349" t="s">
        <v>310</v>
      </c>
      <c r="J349" t="s">
        <v>184</v>
      </c>
      <c r="K349" t="s">
        <v>311</v>
      </c>
      <c r="L349" t="s">
        <v>529</v>
      </c>
    </row>
    <row r="350" spans="1:12">
      <c r="A350" t="s">
        <v>179</v>
      </c>
      <c r="B350" t="s">
        <v>180</v>
      </c>
      <c r="C350">
        <v>-543.25</v>
      </c>
      <c r="D350" t="s">
        <v>181</v>
      </c>
      <c r="E350">
        <v>26.5</v>
      </c>
      <c r="F350" t="s">
        <v>182</v>
      </c>
      <c r="G350" t="s">
        <v>660</v>
      </c>
      <c r="H350" t="s">
        <v>202</v>
      </c>
      <c r="I350" t="s">
        <v>310</v>
      </c>
      <c r="J350" t="s">
        <v>184</v>
      </c>
      <c r="K350" t="s">
        <v>311</v>
      </c>
      <c r="L350" t="s">
        <v>529</v>
      </c>
    </row>
    <row r="351" spans="1:12">
      <c r="A351" t="s">
        <v>179</v>
      </c>
      <c r="B351" t="s">
        <v>180</v>
      </c>
      <c r="C351">
        <v>-123</v>
      </c>
      <c r="D351" t="s">
        <v>181</v>
      </c>
      <c r="E351">
        <v>6</v>
      </c>
      <c r="F351" t="s">
        <v>182</v>
      </c>
      <c r="G351" t="s">
        <v>267</v>
      </c>
      <c r="H351" t="s">
        <v>203</v>
      </c>
      <c r="I351" t="s">
        <v>215</v>
      </c>
      <c r="J351" t="s">
        <v>184</v>
      </c>
      <c r="K351" t="s">
        <v>216</v>
      </c>
      <c r="L351" t="s">
        <v>529</v>
      </c>
    </row>
    <row r="352" spans="1:12">
      <c r="A352" t="s">
        <v>179</v>
      </c>
      <c r="B352" t="s">
        <v>180</v>
      </c>
      <c r="C352">
        <v>-10.25</v>
      </c>
      <c r="D352" t="s">
        <v>181</v>
      </c>
      <c r="E352">
        <v>0.5</v>
      </c>
      <c r="F352" t="s">
        <v>182</v>
      </c>
      <c r="G352" t="s">
        <v>649</v>
      </c>
      <c r="H352" t="s">
        <v>479</v>
      </c>
      <c r="I352" t="s">
        <v>62</v>
      </c>
      <c r="J352" t="s">
        <v>183</v>
      </c>
      <c r="K352" t="s">
        <v>62</v>
      </c>
      <c r="L352" t="s">
        <v>537</v>
      </c>
    </row>
    <row r="353" spans="1:12">
      <c r="A353" t="s">
        <v>179</v>
      </c>
      <c r="B353" t="s">
        <v>180</v>
      </c>
      <c r="C353">
        <v>-20.5</v>
      </c>
      <c r="D353" t="s">
        <v>181</v>
      </c>
      <c r="E353">
        <v>1</v>
      </c>
      <c r="F353" t="s">
        <v>182</v>
      </c>
      <c r="G353" t="s">
        <v>649</v>
      </c>
      <c r="H353" t="s">
        <v>479</v>
      </c>
      <c r="I353" t="s">
        <v>62</v>
      </c>
      <c r="J353" t="s">
        <v>183</v>
      </c>
      <c r="K353" t="s">
        <v>62</v>
      </c>
      <c r="L353" t="s">
        <v>537</v>
      </c>
    </row>
    <row r="354" spans="1:12">
      <c r="A354" t="s">
        <v>179</v>
      </c>
      <c r="B354" t="s">
        <v>180</v>
      </c>
      <c r="C354">
        <v>-41</v>
      </c>
      <c r="D354" t="s">
        <v>181</v>
      </c>
      <c r="E354">
        <v>2</v>
      </c>
      <c r="F354" t="s">
        <v>182</v>
      </c>
      <c r="G354" t="s">
        <v>649</v>
      </c>
      <c r="H354" t="s">
        <v>479</v>
      </c>
      <c r="I354" t="s">
        <v>62</v>
      </c>
      <c r="J354" t="s">
        <v>183</v>
      </c>
      <c r="K354" t="s">
        <v>62</v>
      </c>
      <c r="L354" t="s">
        <v>537</v>
      </c>
    </row>
    <row r="355" spans="1:12">
      <c r="A355" t="s">
        <v>179</v>
      </c>
      <c r="B355" t="s">
        <v>180</v>
      </c>
      <c r="C355">
        <v>-205</v>
      </c>
      <c r="D355" t="s">
        <v>181</v>
      </c>
      <c r="E355">
        <v>10</v>
      </c>
      <c r="F355" t="s">
        <v>182</v>
      </c>
      <c r="G355" t="s">
        <v>726</v>
      </c>
      <c r="H355" t="s">
        <v>727</v>
      </c>
      <c r="I355" t="s">
        <v>62</v>
      </c>
      <c r="J355" t="s">
        <v>183</v>
      </c>
      <c r="K355" t="s">
        <v>62</v>
      </c>
      <c r="L355" t="s">
        <v>544</v>
      </c>
    </row>
    <row r="356" spans="1:12">
      <c r="A356" t="s">
        <v>179</v>
      </c>
      <c r="B356" t="s">
        <v>180</v>
      </c>
      <c r="C356">
        <v>-184.5</v>
      </c>
      <c r="D356" t="s">
        <v>181</v>
      </c>
      <c r="E356">
        <v>9</v>
      </c>
      <c r="F356" t="s">
        <v>182</v>
      </c>
      <c r="G356" t="s">
        <v>480</v>
      </c>
      <c r="H356" t="s">
        <v>230</v>
      </c>
      <c r="I356" t="s">
        <v>62</v>
      </c>
      <c r="J356" t="s">
        <v>183</v>
      </c>
      <c r="K356" t="s">
        <v>62</v>
      </c>
      <c r="L356" t="s">
        <v>533</v>
      </c>
    </row>
    <row r="357" spans="1:12">
      <c r="A357" t="s">
        <v>179</v>
      </c>
      <c r="B357" t="s">
        <v>180</v>
      </c>
      <c r="C357">
        <v>-164</v>
      </c>
      <c r="D357" t="s">
        <v>181</v>
      </c>
      <c r="E357">
        <v>8</v>
      </c>
      <c r="F357" t="s">
        <v>182</v>
      </c>
      <c r="G357" t="s">
        <v>480</v>
      </c>
      <c r="H357" t="s">
        <v>230</v>
      </c>
      <c r="I357" t="s">
        <v>62</v>
      </c>
      <c r="J357" t="s">
        <v>183</v>
      </c>
      <c r="K357" t="s">
        <v>62</v>
      </c>
      <c r="L357" t="s">
        <v>533</v>
      </c>
    </row>
    <row r="358" spans="1:12">
      <c r="A358" t="s">
        <v>179</v>
      </c>
      <c r="B358" t="s">
        <v>180</v>
      </c>
      <c r="C358">
        <v>-307.5</v>
      </c>
      <c r="D358" t="s">
        <v>181</v>
      </c>
      <c r="E358">
        <v>15</v>
      </c>
      <c r="F358" t="s">
        <v>182</v>
      </c>
      <c r="G358" t="s">
        <v>267</v>
      </c>
      <c r="H358" t="s">
        <v>203</v>
      </c>
      <c r="I358" t="s">
        <v>215</v>
      </c>
      <c r="J358" t="s">
        <v>184</v>
      </c>
      <c r="K358" t="s">
        <v>216</v>
      </c>
      <c r="L358" t="s">
        <v>529</v>
      </c>
    </row>
    <row r="359" spans="1:12">
      <c r="A359" t="s">
        <v>179</v>
      </c>
      <c r="B359" t="s">
        <v>180</v>
      </c>
      <c r="C359">
        <v>-102.5</v>
      </c>
      <c r="D359" t="s">
        <v>181</v>
      </c>
      <c r="E359">
        <v>5</v>
      </c>
      <c r="F359" t="s">
        <v>182</v>
      </c>
      <c r="G359" t="s">
        <v>728</v>
      </c>
      <c r="H359" t="s">
        <v>729</v>
      </c>
      <c r="I359" t="s">
        <v>191</v>
      </c>
      <c r="J359" t="s">
        <v>184</v>
      </c>
      <c r="K359" t="s">
        <v>192</v>
      </c>
      <c r="L359" t="s">
        <v>535</v>
      </c>
    </row>
    <row r="360" spans="1:12">
      <c r="A360" t="s">
        <v>179</v>
      </c>
      <c r="B360" t="s">
        <v>180</v>
      </c>
      <c r="C360">
        <v>-20.5</v>
      </c>
      <c r="D360" t="s">
        <v>181</v>
      </c>
      <c r="E360">
        <v>1</v>
      </c>
      <c r="F360" t="s">
        <v>182</v>
      </c>
      <c r="G360" t="s">
        <v>730</v>
      </c>
      <c r="H360" t="s">
        <v>731</v>
      </c>
      <c r="I360" t="s">
        <v>191</v>
      </c>
      <c r="J360" t="s">
        <v>184</v>
      </c>
      <c r="K360" t="s">
        <v>192</v>
      </c>
      <c r="L360" t="s">
        <v>535</v>
      </c>
    </row>
    <row r="361" spans="1:12">
      <c r="A361" t="s">
        <v>179</v>
      </c>
      <c r="B361" t="s">
        <v>180</v>
      </c>
      <c r="C361">
        <v>-389.5</v>
      </c>
      <c r="D361" t="s">
        <v>181</v>
      </c>
      <c r="E361">
        <v>19</v>
      </c>
      <c r="F361" t="s">
        <v>182</v>
      </c>
      <c r="G361" t="s">
        <v>730</v>
      </c>
      <c r="H361" t="s">
        <v>731</v>
      </c>
      <c r="I361" t="s">
        <v>191</v>
      </c>
      <c r="J361" t="s">
        <v>184</v>
      </c>
      <c r="K361" t="s">
        <v>192</v>
      </c>
      <c r="L361" t="s">
        <v>535</v>
      </c>
    </row>
    <row r="362" spans="1:12">
      <c r="A362" t="s">
        <v>179</v>
      </c>
      <c r="B362" t="s">
        <v>180</v>
      </c>
      <c r="C362">
        <v>-20.5</v>
      </c>
      <c r="D362" t="s">
        <v>181</v>
      </c>
      <c r="E362">
        <v>1</v>
      </c>
      <c r="F362" t="s">
        <v>182</v>
      </c>
      <c r="G362" t="s">
        <v>732</v>
      </c>
      <c r="H362" t="s">
        <v>733</v>
      </c>
      <c r="I362" t="s">
        <v>191</v>
      </c>
      <c r="J362" t="s">
        <v>184</v>
      </c>
      <c r="K362" t="s">
        <v>192</v>
      </c>
      <c r="L362" t="s">
        <v>535</v>
      </c>
    </row>
    <row r="363" spans="1:12">
      <c r="A363" t="s">
        <v>179</v>
      </c>
      <c r="B363" t="s">
        <v>180</v>
      </c>
      <c r="C363">
        <v>-430.5</v>
      </c>
      <c r="D363" t="s">
        <v>181</v>
      </c>
      <c r="E363">
        <v>21</v>
      </c>
      <c r="F363" t="s">
        <v>182</v>
      </c>
      <c r="G363" t="s">
        <v>732</v>
      </c>
      <c r="H363" t="s">
        <v>733</v>
      </c>
      <c r="I363" t="s">
        <v>191</v>
      </c>
      <c r="J363" t="s">
        <v>184</v>
      </c>
      <c r="K363" t="s">
        <v>192</v>
      </c>
      <c r="L363" t="s">
        <v>535</v>
      </c>
    </row>
    <row r="364" spans="1:12">
      <c r="A364" t="s">
        <v>179</v>
      </c>
      <c r="B364" t="s">
        <v>180</v>
      </c>
      <c r="C364">
        <v>-41</v>
      </c>
      <c r="D364" t="s">
        <v>181</v>
      </c>
      <c r="E364">
        <v>2</v>
      </c>
      <c r="F364" t="s">
        <v>182</v>
      </c>
      <c r="G364" t="s">
        <v>734</v>
      </c>
      <c r="H364" t="s">
        <v>735</v>
      </c>
      <c r="I364" t="s">
        <v>62</v>
      </c>
      <c r="J364" t="s">
        <v>183</v>
      </c>
      <c r="K364" t="s">
        <v>62</v>
      </c>
      <c r="L364" t="s">
        <v>544</v>
      </c>
    </row>
    <row r="365" spans="1:12">
      <c r="A365" t="s">
        <v>179</v>
      </c>
      <c r="B365" t="s">
        <v>180</v>
      </c>
      <c r="C365">
        <v>-635.5</v>
      </c>
      <c r="D365" t="s">
        <v>181</v>
      </c>
      <c r="E365">
        <v>31</v>
      </c>
      <c r="F365" t="s">
        <v>182</v>
      </c>
      <c r="G365" t="s">
        <v>304</v>
      </c>
      <c r="H365" t="s">
        <v>305</v>
      </c>
      <c r="I365" t="s">
        <v>62</v>
      </c>
      <c r="J365" t="s">
        <v>183</v>
      </c>
      <c r="K365" t="s">
        <v>62</v>
      </c>
      <c r="L365" t="s">
        <v>524</v>
      </c>
    </row>
    <row r="366" spans="1:12">
      <c r="A366" t="s">
        <v>179</v>
      </c>
      <c r="B366" t="s">
        <v>180</v>
      </c>
      <c r="C366">
        <v>-307.5</v>
      </c>
      <c r="D366" t="s">
        <v>181</v>
      </c>
      <c r="E366">
        <v>15</v>
      </c>
      <c r="F366" t="s">
        <v>182</v>
      </c>
      <c r="G366" t="s">
        <v>304</v>
      </c>
      <c r="H366" t="s">
        <v>305</v>
      </c>
      <c r="I366" t="s">
        <v>62</v>
      </c>
      <c r="J366" t="s">
        <v>183</v>
      </c>
      <c r="K366" t="s">
        <v>62</v>
      </c>
      <c r="L366" t="s">
        <v>524</v>
      </c>
    </row>
    <row r="367" spans="1:12">
      <c r="A367" t="s">
        <v>179</v>
      </c>
      <c r="B367" t="s">
        <v>180</v>
      </c>
      <c r="C367">
        <v>-348.5</v>
      </c>
      <c r="D367" t="s">
        <v>181</v>
      </c>
      <c r="E367">
        <v>17</v>
      </c>
      <c r="F367" t="s">
        <v>182</v>
      </c>
      <c r="G367" t="s">
        <v>736</v>
      </c>
      <c r="H367" t="s">
        <v>647</v>
      </c>
      <c r="I367" t="s">
        <v>62</v>
      </c>
      <c r="J367" t="s">
        <v>183</v>
      </c>
      <c r="K367" t="s">
        <v>62</v>
      </c>
      <c r="L367" t="s">
        <v>524</v>
      </c>
    </row>
    <row r="368" spans="1:12">
      <c r="A368" t="s">
        <v>179</v>
      </c>
      <c r="B368" t="s">
        <v>180</v>
      </c>
      <c r="C368">
        <v>-10.25</v>
      </c>
      <c r="D368" t="s">
        <v>181</v>
      </c>
      <c r="E368">
        <v>0.5</v>
      </c>
      <c r="F368" t="s">
        <v>182</v>
      </c>
      <c r="G368" t="s">
        <v>737</v>
      </c>
      <c r="H368" t="s">
        <v>738</v>
      </c>
      <c r="I368" t="s">
        <v>62</v>
      </c>
      <c r="J368" t="s">
        <v>183</v>
      </c>
      <c r="K368" t="s">
        <v>62</v>
      </c>
      <c r="L368" t="s">
        <v>524</v>
      </c>
    </row>
    <row r="369" spans="1:12">
      <c r="A369" t="s">
        <v>179</v>
      </c>
      <c r="B369" t="s">
        <v>180</v>
      </c>
      <c r="C369">
        <v>-10.25</v>
      </c>
      <c r="D369" t="s">
        <v>181</v>
      </c>
      <c r="E369">
        <v>0.5</v>
      </c>
      <c r="F369" t="s">
        <v>182</v>
      </c>
      <c r="G369" t="s">
        <v>739</v>
      </c>
      <c r="H369" t="s">
        <v>738</v>
      </c>
      <c r="I369" t="s">
        <v>62</v>
      </c>
      <c r="J369" t="s">
        <v>183</v>
      </c>
      <c r="K369" t="s">
        <v>62</v>
      </c>
      <c r="L369" t="s">
        <v>524</v>
      </c>
    </row>
    <row r="370" spans="1:12">
      <c r="A370" t="s">
        <v>179</v>
      </c>
      <c r="B370" t="s">
        <v>180</v>
      </c>
      <c r="C370">
        <v>-10.25</v>
      </c>
      <c r="D370" t="s">
        <v>181</v>
      </c>
      <c r="E370">
        <v>0.5</v>
      </c>
      <c r="F370" t="s">
        <v>182</v>
      </c>
      <c r="G370" t="s">
        <v>740</v>
      </c>
      <c r="H370" t="s">
        <v>738</v>
      </c>
      <c r="I370" t="s">
        <v>62</v>
      </c>
      <c r="J370" t="s">
        <v>183</v>
      </c>
      <c r="K370" t="s">
        <v>62</v>
      </c>
      <c r="L370" t="s">
        <v>524</v>
      </c>
    </row>
    <row r="371" spans="1:12">
      <c r="A371" t="s">
        <v>179</v>
      </c>
      <c r="B371" t="s">
        <v>180</v>
      </c>
      <c r="C371">
        <v>-10.25</v>
      </c>
      <c r="D371" t="s">
        <v>181</v>
      </c>
      <c r="E371">
        <v>0.5</v>
      </c>
      <c r="F371" t="s">
        <v>182</v>
      </c>
      <c r="G371" t="s">
        <v>741</v>
      </c>
      <c r="H371" t="s">
        <v>738</v>
      </c>
      <c r="I371" t="s">
        <v>62</v>
      </c>
      <c r="J371" t="s">
        <v>183</v>
      </c>
      <c r="K371" t="s">
        <v>62</v>
      </c>
      <c r="L371" t="s">
        <v>524</v>
      </c>
    </row>
    <row r="372" spans="1:12">
      <c r="A372" t="s">
        <v>179</v>
      </c>
      <c r="B372" t="s">
        <v>180</v>
      </c>
      <c r="C372">
        <v>-41</v>
      </c>
      <c r="D372" t="s">
        <v>181</v>
      </c>
      <c r="E372">
        <v>2</v>
      </c>
      <c r="F372" t="s">
        <v>182</v>
      </c>
      <c r="G372" t="s">
        <v>385</v>
      </c>
      <c r="H372" t="s">
        <v>200</v>
      </c>
      <c r="I372" t="s">
        <v>293</v>
      </c>
      <c r="J372" t="s">
        <v>184</v>
      </c>
      <c r="K372" t="s">
        <v>294</v>
      </c>
      <c r="L372" t="s">
        <v>529</v>
      </c>
    </row>
    <row r="373" spans="1:12">
      <c r="A373" t="s">
        <v>179</v>
      </c>
      <c r="B373" t="s">
        <v>180</v>
      </c>
      <c r="C373">
        <v>-20.5</v>
      </c>
      <c r="D373" t="s">
        <v>181</v>
      </c>
      <c r="E373">
        <v>1</v>
      </c>
      <c r="F373" t="s">
        <v>182</v>
      </c>
      <c r="G373" t="s">
        <v>742</v>
      </c>
      <c r="H373" t="s">
        <v>234</v>
      </c>
      <c r="I373" t="s">
        <v>62</v>
      </c>
      <c r="J373" t="s">
        <v>183</v>
      </c>
      <c r="K373" t="s">
        <v>62</v>
      </c>
      <c r="L373" t="s">
        <v>524</v>
      </c>
    </row>
    <row r="374" spans="1:12">
      <c r="A374" t="s">
        <v>179</v>
      </c>
      <c r="B374" t="s">
        <v>180</v>
      </c>
      <c r="C374">
        <v>-82</v>
      </c>
      <c r="D374" t="s">
        <v>181</v>
      </c>
      <c r="E374">
        <v>4</v>
      </c>
      <c r="F374" t="s">
        <v>182</v>
      </c>
      <c r="G374" t="s">
        <v>743</v>
      </c>
      <c r="H374" t="s">
        <v>410</v>
      </c>
      <c r="I374" t="s">
        <v>62</v>
      </c>
      <c r="J374" t="s">
        <v>183</v>
      </c>
      <c r="K374" t="s">
        <v>62</v>
      </c>
      <c r="L374" t="s">
        <v>524</v>
      </c>
    </row>
    <row r="375" spans="1:12">
      <c r="A375" t="s">
        <v>179</v>
      </c>
      <c r="B375" t="s">
        <v>180</v>
      </c>
      <c r="C375">
        <v>-41</v>
      </c>
      <c r="D375" t="s">
        <v>181</v>
      </c>
      <c r="E375">
        <v>2</v>
      </c>
      <c r="F375" t="s">
        <v>182</v>
      </c>
      <c r="G375" t="s">
        <v>743</v>
      </c>
      <c r="H375" t="s">
        <v>410</v>
      </c>
      <c r="I375" t="s">
        <v>62</v>
      </c>
      <c r="J375" t="s">
        <v>183</v>
      </c>
      <c r="K375" t="s">
        <v>62</v>
      </c>
      <c r="L375" t="s">
        <v>524</v>
      </c>
    </row>
    <row r="376" spans="1:12">
      <c r="A376" t="s">
        <v>179</v>
      </c>
      <c r="B376" t="s">
        <v>180</v>
      </c>
      <c r="C376">
        <v>-41</v>
      </c>
      <c r="D376" t="s">
        <v>181</v>
      </c>
      <c r="E376">
        <v>2</v>
      </c>
      <c r="F376" t="s">
        <v>182</v>
      </c>
      <c r="G376" t="s">
        <v>743</v>
      </c>
      <c r="H376" t="s">
        <v>410</v>
      </c>
      <c r="I376" t="s">
        <v>62</v>
      </c>
      <c r="J376" t="s">
        <v>183</v>
      </c>
      <c r="K376" t="s">
        <v>62</v>
      </c>
      <c r="L376" t="s">
        <v>524</v>
      </c>
    </row>
    <row r="377" spans="1:12">
      <c r="A377" t="s">
        <v>179</v>
      </c>
      <c r="B377" t="s">
        <v>180</v>
      </c>
      <c r="C377">
        <v>-123</v>
      </c>
      <c r="D377" t="s">
        <v>181</v>
      </c>
      <c r="E377">
        <v>6</v>
      </c>
      <c r="F377" t="s">
        <v>182</v>
      </c>
      <c r="G377" t="s">
        <v>743</v>
      </c>
      <c r="H377" t="s">
        <v>410</v>
      </c>
      <c r="I377" t="s">
        <v>62</v>
      </c>
      <c r="J377" t="s">
        <v>183</v>
      </c>
      <c r="K377" t="s">
        <v>62</v>
      </c>
      <c r="L377" t="s">
        <v>524</v>
      </c>
    </row>
    <row r="378" spans="1:12">
      <c r="A378" t="s">
        <v>179</v>
      </c>
      <c r="B378" t="s">
        <v>180</v>
      </c>
      <c r="C378">
        <v>-82</v>
      </c>
      <c r="D378" t="s">
        <v>181</v>
      </c>
      <c r="E378">
        <v>4</v>
      </c>
      <c r="F378" t="s">
        <v>182</v>
      </c>
      <c r="G378" t="s">
        <v>743</v>
      </c>
      <c r="H378" t="s">
        <v>410</v>
      </c>
      <c r="I378" t="s">
        <v>62</v>
      </c>
      <c r="J378" t="s">
        <v>183</v>
      </c>
      <c r="K378" t="s">
        <v>62</v>
      </c>
      <c r="L378" t="s">
        <v>524</v>
      </c>
    </row>
    <row r="379" spans="1:12">
      <c r="A379" t="s">
        <v>179</v>
      </c>
      <c r="B379" t="s">
        <v>180</v>
      </c>
      <c r="C379">
        <v>-123</v>
      </c>
      <c r="D379" t="s">
        <v>181</v>
      </c>
      <c r="E379">
        <v>6</v>
      </c>
      <c r="F379" t="s">
        <v>182</v>
      </c>
      <c r="G379" t="s">
        <v>408</v>
      </c>
      <c r="H379" t="s">
        <v>202</v>
      </c>
      <c r="I379" t="s">
        <v>279</v>
      </c>
      <c r="J379" t="s">
        <v>184</v>
      </c>
      <c r="K379" t="s">
        <v>280</v>
      </c>
      <c r="L379" t="s">
        <v>529</v>
      </c>
    </row>
    <row r="380" spans="1:12">
      <c r="A380" t="s">
        <v>179</v>
      </c>
      <c r="B380" t="s">
        <v>180</v>
      </c>
      <c r="C380">
        <v>-369</v>
      </c>
      <c r="D380" t="s">
        <v>181</v>
      </c>
      <c r="E380">
        <v>18</v>
      </c>
      <c r="F380" t="s">
        <v>182</v>
      </c>
      <c r="G380" t="s">
        <v>496</v>
      </c>
      <c r="H380" t="s">
        <v>244</v>
      </c>
      <c r="I380" t="s">
        <v>62</v>
      </c>
      <c r="J380" t="s">
        <v>183</v>
      </c>
      <c r="K380" t="s">
        <v>62</v>
      </c>
      <c r="L380" t="s">
        <v>524</v>
      </c>
    </row>
    <row r="381" spans="1:12">
      <c r="A381" t="s">
        <v>179</v>
      </c>
      <c r="B381" t="s">
        <v>180</v>
      </c>
      <c r="C381">
        <v>-41</v>
      </c>
      <c r="D381" t="s">
        <v>181</v>
      </c>
      <c r="E381">
        <v>2</v>
      </c>
      <c r="F381" t="s">
        <v>182</v>
      </c>
      <c r="G381" t="s">
        <v>744</v>
      </c>
      <c r="H381" t="s">
        <v>415</v>
      </c>
      <c r="I381" t="s">
        <v>302</v>
      </c>
      <c r="J381" t="s">
        <v>184</v>
      </c>
      <c r="K381" t="s">
        <v>303</v>
      </c>
      <c r="L381" t="s">
        <v>535</v>
      </c>
    </row>
    <row r="382" spans="1:12">
      <c r="A382" t="s">
        <v>179</v>
      </c>
      <c r="B382" t="s">
        <v>180</v>
      </c>
      <c r="C382">
        <v>-307.5</v>
      </c>
      <c r="D382" t="s">
        <v>181</v>
      </c>
      <c r="E382">
        <v>15</v>
      </c>
      <c r="F382" t="s">
        <v>182</v>
      </c>
      <c r="G382" t="s">
        <v>744</v>
      </c>
      <c r="H382" t="s">
        <v>415</v>
      </c>
      <c r="I382" t="s">
        <v>302</v>
      </c>
      <c r="J382" t="s">
        <v>184</v>
      </c>
      <c r="K382" t="s">
        <v>303</v>
      </c>
      <c r="L382" t="s">
        <v>535</v>
      </c>
    </row>
    <row r="383" spans="1:12">
      <c r="A383" t="s">
        <v>179</v>
      </c>
      <c r="B383" t="s">
        <v>180</v>
      </c>
      <c r="C383">
        <v>-348.5</v>
      </c>
      <c r="D383" t="s">
        <v>181</v>
      </c>
      <c r="E383">
        <v>17</v>
      </c>
      <c r="F383" t="s">
        <v>182</v>
      </c>
      <c r="G383" t="s">
        <v>744</v>
      </c>
      <c r="H383" t="s">
        <v>415</v>
      </c>
      <c r="I383" t="s">
        <v>302</v>
      </c>
      <c r="J383" t="s">
        <v>184</v>
      </c>
      <c r="K383" t="s">
        <v>303</v>
      </c>
      <c r="L383" t="s">
        <v>535</v>
      </c>
    </row>
    <row r="384" spans="1:12">
      <c r="A384" t="s">
        <v>179</v>
      </c>
      <c r="B384" t="s">
        <v>180</v>
      </c>
      <c r="C384">
        <v>-266.5</v>
      </c>
      <c r="D384" t="s">
        <v>181</v>
      </c>
      <c r="E384">
        <v>13</v>
      </c>
      <c r="F384" t="s">
        <v>182</v>
      </c>
      <c r="G384" t="s">
        <v>222</v>
      </c>
      <c r="H384" t="s">
        <v>202</v>
      </c>
      <c r="I384" t="s">
        <v>188</v>
      </c>
      <c r="J384" t="s">
        <v>184</v>
      </c>
      <c r="K384" t="s">
        <v>189</v>
      </c>
      <c r="L384" t="s">
        <v>529</v>
      </c>
    </row>
    <row r="385" spans="1:12">
      <c r="A385" t="s">
        <v>179</v>
      </c>
      <c r="B385" t="s">
        <v>180</v>
      </c>
      <c r="C385">
        <v>-123</v>
      </c>
      <c r="D385" t="s">
        <v>181</v>
      </c>
      <c r="E385">
        <v>6</v>
      </c>
      <c r="F385" t="s">
        <v>182</v>
      </c>
      <c r="G385" t="s">
        <v>222</v>
      </c>
      <c r="H385" t="s">
        <v>202</v>
      </c>
      <c r="I385" t="s">
        <v>188</v>
      </c>
      <c r="J385" t="s">
        <v>184</v>
      </c>
      <c r="K385" t="s">
        <v>189</v>
      </c>
      <c r="L385" t="s">
        <v>529</v>
      </c>
    </row>
    <row r="386" spans="1:12">
      <c r="A386" t="s">
        <v>179</v>
      </c>
      <c r="B386" t="s">
        <v>180</v>
      </c>
      <c r="C386">
        <v>-164</v>
      </c>
      <c r="D386" t="s">
        <v>181</v>
      </c>
      <c r="E386">
        <v>8</v>
      </c>
      <c r="F386" t="s">
        <v>182</v>
      </c>
      <c r="G386" t="s">
        <v>222</v>
      </c>
      <c r="H386" t="s">
        <v>202</v>
      </c>
      <c r="I386" t="s">
        <v>188</v>
      </c>
      <c r="J386" t="s">
        <v>184</v>
      </c>
      <c r="K386" t="s">
        <v>189</v>
      </c>
      <c r="L386" t="s">
        <v>529</v>
      </c>
    </row>
    <row r="387" spans="1:12">
      <c r="A387" t="s">
        <v>179</v>
      </c>
      <c r="B387" t="s">
        <v>180</v>
      </c>
      <c r="C387">
        <v>-164</v>
      </c>
      <c r="D387" t="s">
        <v>181</v>
      </c>
      <c r="E387">
        <v>8</v>
      </c>
      <c r="F387" t="s">
        <v>182</v>
      </c>
      <c r="G387" t="s">
        <v>222</v>
      </c>
      <c r="H387" t="s">
        <v>202</v>
      </c>
      <c r="I387" t="s">
        <v>188</v>
      </c>
      <c r="J387" t="s">
        <v>184</v>
      </c>
      <c r="K387" t="s">
        <v>189</v>
      </c>
      <c r="L387" t="s">
        <v>529</v>
      </c>
    </row>
    <row r="388" spans="1:12">
      <c r="A388" t="s">
        <v>179</v>
      </c>
      <c r="B388" t="s">
        <v>180</v>
      </c>
      <c r="C388">
        <v>-61.5</v>
      </c>
      <c r="D388" t="s">
        <v>181</v>
      </c>
      <c r="E388">
        <v>3</v>
      </c>
      <c r="F388" t="s">
        <v>182</v>
      </c>
      <c r="G388" t="s">
        <v>457</v>
      </c>
      <c r="H388" t="s">
        <v>286</v>
      </c>
      <c r="I388" t="s">
        <v>302</v>
      </c>
      <c r="J388" t="s">
        <v>184</v>
      </c>
      <c r="K388" t="s">
        <v>303</v>
      </c>
      <c r="L388" t="s">
        <v>535</v>
      </c>
    </row>
    <row r="389" spans="1:12">
      <c r="A389" t="s">
        <v>179</v>
      </c>
      <c r="B389" t="s">
        <v>180</v>
      </c>
      <c r="C389">
        <v>-184.5</v>
      </c>
      <c r="D389" t="s">
        <v>181</v>
      </c>
      <c r="E389">
        <v>9</v>
      </c>
      <c r="F389" t="s">
        <v>182</v>
      </c>
      <c r="G389" t="s">
        <v>457</v>
      </c>
      <c r="H389" t="s">
        <v>286</v>
      </c>
      <c r="I389" t="s">
        <v>302</v>
      </c>
      <c r="J389" t="s">
        <v>184</v>
      </c>
      <c r="K389" t="s">
        <v>303</v>
      </c>
      <c r="L389" t="s">
        <v>535</v>
      </c>
    </row>
    <row r="390" spans="1:12">
      <c r="A390" t="s">
        <v>179</v>
      </c>
      <c r="B390" t="s">
        <v>180</v>
      </c>
      <c r="C390">
        <v>-205</v>
      </c>
      <c r="D390" t="s">
        <v>181</v>
      </c>
      <c r="E390">
        <v>10</v>
      </c>
      <c r="F390" t="s">
        <v>182</v>
      </c>
      <c r="G390" t="s">
        <v>457</v>
      </c>
      <c r="H390" t="s">
        <v>286</v>
      </c>
      <c r="I390" t="s">
        <v>302</v>
      </c>
      <c r="J390" t="s">
        <v>184</v>
      </c>
      <c r="K390" t="s">
        <v>303</v>
      </c>
      <c r="L390" t="s">
        <v>535</v>
      </c>
    </row>
    <row r="391" spans="1:12">
      <c r="A391" t="s">
        <v>179</v>
      </c>
      <c r="B391" t="s">
        <v>180</v>
      </c>
      <c r="C391">
        <v>-61.5</v>
      </c>
      <c r="D391" t="s">
        <v>181</v>
      </c>
      <c r="E391">
        <v>3</v>
      </c>
      <c r="F391" t="s">
        <v>182</v>
      </c>
      <c r="G391" t="s">
        <v>745</v>
      </c>
      <c r="H391" t="s">
        <v>601</v>
      </c>
      <c r="I391" t="s">
        <v>62</v>
      </c>
      <c r="J391" t="s">
        <v>183</v>
      </c>
      <c r="K391" t="s">
        <v>62</v>
      </c>
      <c r="L391" t="s">
        <v>544</v>
      </c>
    </row>
    <row r="392" spans="1:12">
      <c r="A392" t="s">
        <v>179</v>
      </c>
      <c r="B392" t="s">
        <v>180</v>
      </c>
      <c r="C392">
        <v>-10.25</v>
      </c>
      <c r="D392" t="s">
        <v>181</v>
      </c>
      <c r="E392">
        <v>0.5</v>
      </c>
      <c r="F392" t="s">
        <v>182</v>
      </c>
      <c r="G392" t="s">
        <v>746</v>
      </c>
      <c r="H392" t="s">
        <v>747</v>
      </c>
      <c r="I392" t="s">
        <v>62</v>
      </c>
      <c r="J392" t="s">
        <v>183</v>
      </c>
      <c r="K392" t="s">
        <v>62</v>
      </c>
      <c r="L392" t="s">
        <v>533</v>
      </c>
    </row>
    <row r="393" spans="1:12">
      <c r="A393" t="s">
        <v>179</v>
      </c>
      <c r="B393" t="s">
        <v>180</v>
      </c>
      <c r="C393">
        <v>-20.5</v>
      </c>
      <c r="D393" t="s">
        <v>181</v>
      </c>
      <c r="E393">
        <v>1</v>
      </c>
      <c r="F393" t="s">
        <v>182</v>
      </c>
      <c r="G393" t="s">
        <v>748</v>
      </c>
      <c r="H393" t="s">
        <v>749</v>
      </c>
      <c r="I393" t="s">
        <v>62</v>
      </c>
      <c r="J393" t="s">
        <v>183</v>
      </c>
      <c r="K393" t="s">
        <v>62</v>
      </c>
      <c r="L393" t="s">
        <v>533</v>
      </c>
    </row>
    <row r="394" spans="1:12">
      <c r="A394" t="s">
        <v>179</v>
      </c>
      <c r="B394" t="s">
        <v>180</v>
      </c>
      <c r="C394">
        <v>-123</v>
      </c>
      <c r="D394" t="s">
        <v>181</v>
      </c>
      <c r="E394">
        <v>6</v>
      </c>
      <c r="F394" t="s">
        <v>182</v>
      </c>
      <c r="G394" t="s">
        <v>750</v>
      </c>
      <c r="H394" t="s">
        <v>751</v>
      </c>
      <c r="I394" t="s">
        <v>62</v>
      </c>
      <c r="J394" t="s">
        <v>183</v>
      </c>
      <c r="K394" t="s">
        <v>62</v>
      </c>
      <c r="L394" t="s">
        <v>531</v>
      </c>
    </row>
    <row r="395" spans="1:12">
      <c r="A395" t="s">
        <v>179</v>
      </c>
      <c r="B395" t="s">
        <v>180</v>
      </c>
      <c r="C395">
        <v>-10.25</v>
      </c>
      <c r="D395" t="s">
        <v>181</v>
      </c>
      <c r="E395">
        <v>0.5</v>
      </c>
      <c r="F395" t="s">
        <v>182</v>
      </c>
      <c r="G395" t="s">
        <v>752</v>
      </c>
      <c r="H395" t="s">
        <v>753</v>
      </c>
      <c r="I395" t="s">
        <v>62</v>
      </c>
      <c r="J395" t="s">
        <v>183</v>
      </c>
      <c r="K395" t="s">
        <v>62</v>
      </c>
      <c r="L395" t="s">
        <v>533</v>
      </c>
    </row>
    <row r="396" spans="1:12">
      <c r="A396" t="s">
        <v>179</v>
      </c>
      <c r="B396" t="s">
        <v>180</v>
      </c>
      <c r="C396">
        <v>-20.5</v>
      </c>
      <c r="D396" t="s">
        <v>181</v>
      </c>
      <c r="E396">
        <v>1</v>
      </c>
      <c r="F396" t="s">
        <v>182</v>
      </c>
      <c r="G396" t="s">
        <v>754</v>
      </c>
      <c r="H396" t="s">
        <v>755</v>
      </c>
      <c r="I396" t="s">
        <v>62</v>
      </c>
      <c r="J396" t="s">
        <v>183</v>
      </c>
      <c r="K396" t="s">
        <v>62</v>
      </c>
      <c r="L396" t="s">
        <v>533</v>
      </c>
    </row>
    <row r="397" spans="1:12">
      <c r="A397" t="s">
        <v>179</v>
      </c>
      <c r="B397" t="s">
        <v>180</v>
      </c>
      <c r="C397">
        <v>-20.5</v>
      </c>
      <c r="D397" t="s">
        <v>181</v>
      </c>
      <c r="E397">
        <v>1</v>
      </c>
      <c r="F397" t="s">
        <v>182</v>
      </c>
      <c r="G397" t="s">
        <v>420</v>
      </c>
      <c r="H397" t="s">
        <v>411</v>
      </c>
      <c r="I397" t="s">
        <v>62</v>
      </c>
      <c r="J397" t="s">
        <v>183</v>
      </c>
      <c r="K397" t="s">
        <v>62</v>
      </c>
      <c r="L397" t="s">
        <v>533</v>
      </c>
    </row>
    <row r="398" spans="1:12">
      <c r="A398" t="s">
        <v>179</v>
      </c>
      <c r="B398" t="s">
        <v>180</v>
      </c>
      <c r="C398">
        <v>-61.5</v>
      </c>
      <c r="D398" t="s">
        <v>181</v>
      </c>
      <c r="E398">
        <v>3</v>
      </c>
      <c r="F398" t="s">
        <v>182</v>
      </c>
      <c r="G398" t="s">
        <v>420</v>
      </c>
      <c r="H398" t="s">
        <v>411</v>
      </c>
      <c r="I398" t="s">
        <v>62</v>
      </c>
      <c r="J398" t="s">
        <v>183</v>
      </c>
      <c r="K398" t="s">
        <v>62</v>
      </c>
      <c r="L398" t="s">
        <v>533</v>
      </c>
    </row>
    <row r="399" spans="1:12">
      <c r="A399" t="s">
        <v>179</v>
      </c>
      <c r="B399" t="s">
        <v>180</v>
      </c>
      <c r="C399">
        <v>-41</v>
      </c>
      <c r="D399" t="s">
        <v>181</v>
      </c>
      <c r="E399">
        <v>2</v>
      </c>
      <c r="F399" t="s">
        <v>182</v>
      </c>
      <c r="G399" t="s">
        <v>420</v>
      </c>
      <c r="H399" t="s">
        <v>411</v>
      </c>
      <c r="I399" t="s">
        <v>62</v>
      </c>
      <c r="J399" t="s">
        <v>183</v>
      </c>
      <c r="K399" t="s">
        <v>62</v>
      </c>
      <c r="L399" t="s">
        <v>533</v>
      </c>
    </row>
    <row r="400" spans="1:12">
      <c r="A400" t="s">
        <v>179</v>
      </c>
      <c r="B400" t="s">
        <v>180</v>
      </c>
      <c r="C400">
        <v>-61.5</v>
      </c>
      <c r="D400" t="s">
        <v>181</v>
      </c>
      <c r="E400">
        <v>3</v>
      </c>
      <c r="F400" t="s">
        <v>182</v>
      </c>
      <c r="G400" t="s">
        <v>420</v>
      </c>
      <c r="H400" t="s">
        <v>411</v>
      </c>
      <c r="I400" t="s">
        <v>62</v>
      </c>
      <c r="J400" t="s">
        <v>183</v>
      </c>
      <c r="K400" t="s">
        <v>62</v>
      </c>
      <c r="L400" t="s">
        <v>533</v>
      </c>
    </row>
    <row r="401" spans="1:12">
      <c r="A401" t="s">
        <v>179</v>
      </c>
      <c r="B401" t="s">
        <v>180</v>
      </c>
      <c r="C401">
        <v>-82</v>
      </c>
      <c r="D401" t="s">
        <v>181</v>
      </c>
      <c r="E401">
        <v>4</v>
      </c>
      <c r="F401" t="s">
        <v>182</v>
      </c>
      <c r="G401" t="s">
        <v>756</v>
      </c>
      <c r="H401" t="s">
        <v>414</v>
      </c>
      <c r="I401" t="s">
        <v>62</v>
      </c>
      <c r="J401" t="s">
        <v>183</v>
      </c>
      <c r="K401" t="s">
        <v>62</v>
      </c>
      <c r="L401" t="s">
        <v>524</v>
      </c>
    </row>
    <row r="402" spans="1:12">
      <c r="A402" t="s">
        <v>179</v>
      </c>
      <c r="B402" t="s">
        <v>180</v>
      </c>
      <c r="C402">
        <v>-82</v>
      </c>
      <c r="D402" t="s">
        <v>181</v>
      </c>
      <c r="E402">
        <v>4</v>
      </c>
      <c r="F402" t="s">
        <v>182</v>
      </c>
      <c r="G402" t="s">
        <v>756</v>
      </c>
      <c r="H402" t="s">
        <v>414</v>
      </c>
      <c r="I402" t="s">
        <v>62</v>
      </c>
      <c r="J402" t="s">
        <v>183</v>
      </c>
      <c r="K402" t="s">
        <v>62</v>
      </c>
      <c r="L402" t="s">
        <v>524</v>
      </c>
    </row>
    <row r="403" spans="1:12">
      <c r="A403" t="s">
        <v>179</v>
      </c>
      <c r="B403" t="s">
        <v>180</v>
      </c>
      <c r="C403">
        <v>-61.5</v>
      </c>
      <c r="D403" t="s">
        <v>181</v>
      </c>
      <c r="E403">
        <v>3</v>
      </c>
      <c r="F403" t="s">
        <v>182</v>
      </c>
      <c r="G403" t="s">
        <v>756</v>
      </c>
      <c r="H403" t="s">
        <v>414</v>
      </c>
      <c r="I403" t="s">
        <v>62</v>
      </c>
      <c r="J403" t="s">
        <v>183</v>
      </c>
      <c r="K403" t="s">
        <v>62</v>
      </c>
      <c r="L403" t="s">
        <v>524</v>
      </c>
    </row>
    <row r="404" spans="1:12">
      <c r="A404" t="s">
        <v>179</v>
      </c>
      <c r="B404" t="s">
        <v>180</v>
      </c>
      <c r="C404">
        <v>-61.5</v>
      </c>
      <c r="D404" t="s">
        <v>181</v>
      </c>
      <c r="E404">
        <v>3</v>
      </c>
      <c r="F404" t="s">
        <v>182</v>
      </c>
      <c r="G404" t="s">
        <v>757</v>
      </c>
      <c r="H404" t="s">
        <v>758</v>
      </c>
      <c r="I404" t="s">
        <v>62</v>
      </c>
      <c r="J404" t="s">
        <v>183</v>
      </c>
      <c r="K404" t="s">
        <v>62</v>
      </c>
      <c r="L404" t="s">
        <v>533</v>
      </c>
    </row>
    <row r="405" spans="1:12">
      <c r="A405" t="s">
        <v>179</v>
      </c>
      <c r="B405" t="s">
        <v>180</v>
      </c>
      <c r="C405">
        <v>-61.5</v>
      </c>
      <c r="D405" t="s">
        <v>181</v>
      </c>
      <c r="E405">
        <v>3</v>
      </c>
      <c r="F405" t="s">
        <v>182</v>
      </c>
      <c r="G405" t="s">
        <v>757</v>
      </c>
      <c r="H405" t="s">
        <v>758</v>
      </c>
      <c r="I405" t="s">
        <v>62</v>
      </c>
      <c r="J405" t="s">
        <v>183</v>
      </c>
      <c r="K405" t="s">
        <v>62</v>
      </c>
      <c r="L405" t="s">
        <v>533</v>
      </c>
    </row>
    <row r="406" spans="1:12">
      <c r="A406" t="s">
        <v>179</v>
      </c>
      <c r="B406" t="s">
        <v>180</v>
      </c>
      <c r="C406">
        <v>-41</v>
      </c>
      <c r="D406" t="s">
        <v>181</v>
      </c>
      <c r="E406">
        <v>2</v>
      </c>
      <c r="F406" t="s">
        <v>182</v>
      </c>
      <c r="G406" t="s">
        <v>757</v>
      </c>
      <c r="H406" t="s">
        <v>758</v>
      </c>
      <c r="I406" t="s">
        <v>62</v>
      </c>
      <c r="J406" t="s">
        <v>183</v>
      </c>
      <c r="K406" t="s">
        <v>62</v>
      </c>
      <c r="L406" t="s">
        <v>533</v>
      </c>
    </row>
    <row r="407" spans="1:12">
      <c r="A407" t="s">
        <v>179</v>
      </c>
      <c r="B407" t="s">
        <v>180</v>
      </c>
      <c r="C407">
        <v>-102.5</v>
      </c>
      <c r="D407" t="s">
        <v>181</v>
      </c>
      <c r="E407">
        <v>5</v>
      </c>
      <c r="F407" t="s">
        <v>182</v>
      </c>
      <c r="G407" t="s">
        <v>759</v>
      </c>
      <c r="H407" t="s">
        <v>296</v>
      </c>
      <c r="I407" t="s">
        <v>62</v>
      </c>
      <c r="J407" t="s">
        <v>183</v>
      </c>
      <c r="K407" t="s">
        <v>62</v>
      </c>
      <c r="L407" t="s">
        <v>537</v>
      </c>
    </row>
    <row r="408" spans="1:12">
      <c r="A408" t="s">
        <v>179</v>
      </c>
      <c r="B408" t="s">
        <v>180</v>
      </c>
      <c r="C408">
        <v>-123</v>
      </c>
      <c r="D408" t="s">
        <v>181</v>
      </c>
      <c r="E408">
        <v>6</v>
      </c>
      <c r="F408" t="s">
        <v>182</v>
      </c>
      <c r="G408" t="s">
        <v>759</v>
      </c>
      <c r="H408" t="s">
        <v>296</v>
      </c>
      <c r="I408" t="s">
        <v>62</v>
      </c>
      <c r="J408" t="s">
        <v>183</v>
      </c>
      <c r="K408" t="s">
        <v>62</v>
      </c>
      <c r="L408" t="s">
        <v>537</v>
      </c>
    </row>
    <row r="409" spans="1:12">
      <c r="A409" t="s">
        <v>179</v>
      </c>
      <c r="B409" t="s">
        <v>180</v>
      </c>
      <c r="C409">
        <v>-41</v>
      </c>
      <c r="D409" t="s">
        <v>181</v>
      </c>
      <c r="E409">
        <v>2</v>
      </c>
      <c r="F409" t="s">
        <v>182</v>
      </c>
      <c r="G409" t="s">
        <v>759</v>
      </c>
      <c r="H409" t="s">
        <v>296</v>
      </c>
      <c r="I409" t="s">
        <v>62</v>
      </c>
      <c r="J409" t="s">
        <v>183</v>
      </c>
      <c r="K409" t="s">
        <v>62</v>
      </c>
      <c r="L409" t="s">
        <v>537</v>
      </c>
    </row>
    <row r="410" spans="1:12">
      <c r="A410" t="s">
        <v>179</v>
      </c>
      <c r="B410" t="s">
        <v>180</v>
      </c>
      <c r="C410">
        <v>-61.5</v>
      </c>
      <c r="D410" t="s">
        <v>181</v>
      </c>
      <c r="E410">
        <v>3</v>
      </c>
      <c r="F410" t="s">
        <v>182</v>
      </c>
      <c r="G410" t="s">
        <v>760</v>
      </c>
      <c r="H410" t="s">
        <v>296</v>
      </c>
      <c r="I410" t="s">
        <v>62</v>
      </c>
      <c r="J410" t="s">
        <v>183</v>
      </c>
      <c r="K410" t="s">
        <v>62</v>
      </c>
      <c r="L410" t="s">
        <v>537</v>
      </c>
    </row>
    <row r="411" spans="1:12">
      <c r="A411" t="s">
        <v>179</v>
      </c>
      <c r="B411" t="s">
        <v>180</v>
      </c>
      <c r="C411">
        <v>-41</v>
      </c>
      <c r="D411" t="s">
        <v>181</v>
      </c>
      <c r="E411">
        <v>2</v>
      </c>
      <c r="F411" t="s">
        <v>182</v>
      </c>
      <c r="G411" t="s">
        <v>760</v>
      </c>
      <c r="H411" t="s">
        <v>296</v>
      </c>
      <c r="I411" t="s">
        <v>62</v>
      </c>
      <c r="J411" t="s">
        <v>183</v>
      </c>
      <c r="K411" t="s">
        <v>62</v>
      </c>
      <c r="L411" t="s">
        <v>537</v>
      </c>
    </row>
    <row r="412" spans="1:12">
      <c r="A412" t="s">
        <v>179</v>
      </c>
      <c r="B412" t="s">
        <v>180</v>
      </c>
      <c r="C412">
        <v>-123</v>
      </c>
      <c r="D412" t="s">
        <v>181</v>
      </c>
      <c r="E412">
        <v>6</v>
      </c>
      <c r="F412" t="s">
        <v>182</v>
      </c>
      <c r="G412" t="s">
        <v>761</v>
      </c>
      <c r="H412" t="s">
        <v>296</v>
      </c>
      <c r="I412" t="s">
        <v>62</v>
      </c>
      <c r="J412" t="s">
        <v>183</v>
      </c>
      <c r="K412" t="s">
        <v>62</v>
      </c>
      <c r="L412" t="s">
        <v>537</v>
      </c>
    </row>
    <row r="413" spans="1:12">
      <c r="A413" t="s">
        <v>179</v>
      </c>
      <c r="B413" t="s">
        <v>180</v>
      </c>
      <c r="C413">
        <v>-20.5</v>
      </c>
      <c r="D413" t="s">
        <v>181</v>
      </c>
      <c r="E413">
        <v>1</v>
      </c>
      <c r="F413" t="s">
        <v>182</v>
      </c>
      <c r="G413" t="s">
        <v>762</v>
      </c>
      <c r="H413" t="s">
        <v>763</v>
      </c>
      <c r="I413" t="s">
        <v>62</v>
      </c>
      <c r="J413" t="s">
        <v>183</v>
      </c>
      <c r="K413" t="s">
        <v>62</v>
      </c>
      <c r="L413" t="s">
        <v>542</v>
      </c>
    </row>
    <row r="414" spans="1:12">
      <c r="A414" t="s">
        <v>179</v>
      </c>
      <c r="B414" t="s">
        <v>180</v>
      </c>
      <c r="C414">
        <v>-41</v>
      </c>
      <c r="D414" t="s">
        <v>181</v>
      </c>
      <c r="E414">
        <v>2</v>
      </c>
      <c r="F414" t="s">
        <v>182</v>
      </c>
      <c r="G414" t="s">
        <v>717</v>
      </c>
      <c r="H414" t="s">
        <v>190</v>
      </c>
      <c r="I414" t="s">
        <v>715</v>
      </c>
      <c r="J414" t="s">
        <v>184</v>
      </c>
      <c r="K414" t="s">
        <v>716</v>
      </c>
      <c r="L414" t="s">
        <v>529</v>
      </c>
    </row>
    <row r="415" spans="1:12">
      <c r="A415" t="s">
        <v>179</v>
      </c>
      <c r="B415" t="s">
        <v>180</v>
      </c>
      <c r="C415">
        <v>-153.75</v>
      </c>
      <c r="D415" t="s">
        <v>181</v>
      </c>
      <c r="E415">
        <v>7.5</v>
      </c>
      <c r="F415" t="s">
        <v>182</v>
      </c>
      <c r="G415" t="s">
        <v>717</v>
      </c>
      <c r="H415" t="s">
        <v>190</v>
      </c>
      <c r="I415" t="s">
        <v>715</v>
      </c>
      <c r="J415" t="s">
        <v>184</v>
      </c>
      <c r="K415" t="s">
        <v>716</v>
      </c>
      <c r="L415" t="s">
        <v>529</v>
      </c>
    </row>
    <row r="416" spans="1:12">
      <c r="A416" t="s">
        <v>179</v>
      </c>
      <c r="B416" t="s">
        <v>180</v>
      </c>
      <c r="C416">
        <v>-184.5</v>
      </c>
      <c r="D416" t="s">
        <v>181</v>
      </c>
      <c r="E416">
        <v>9</v>
      </c>
      <c r="F416" t="s">
        <v>182</v>
      </c>
      <c r="G416" t="s">
        <v>717</v>
      </c>
      <c r="H416" t="s">
        <v>190</v>
      </c>
      <c r="I416" t="s">
        <v>715</v>
      </c>
      <c r="J416" t="s">
        <v>184</v>
      </c>
      <c r="K416" t="s">
        <v>716</v>
      </c>
      <c r="L416" t="s">
        <v>529</v>
      </c>
    </row>
    <row r="417" spans="1:12">
      <c r="A417" t="s">
        <v>179</v>
      </c>
      <c r="B417" t="s">
        <v>180</v>
      </c>
      <c r="C417">
        <v>-20.5</v>
      </c>
      <c r="D417" t="s">
        <v>181</v>
      </c>
      <c r="E417">
        <v>1</v>
      </c>
      <c r="F417" t="s">
        <v>182</v>
      </c>
      <c r="G417" t="s">
        <v>764</v>
      </c>
      <c r="H417" t="s">
        <v>765</v>
      </c>
      <c r="I417" t="s">
        <v>62</v>
      </c>
      <c r="J417" t="s">
        <v>183</v>
      </c>
      <c r="K417" t="s">
        <v>62</v>
      </c>
      <c r="L417" t="s">
        <v>544</v>
      </c>
    </row>
    <row r="418" spans="1:12">
      <c r="A418" t="s">
        <v>179</v>
      </c>
      <c r="B418" t="s">
        <v>180</v>
      </c>
      <c r="C418">
        <v>-82</v>
      </c>
      <c r="D418" t="s">
        <v>181</v>
      </c>
      <c r="E418">
        <v>4</v>
      </c>
      <c r="F418" t="s">
        <v>182</v>
      </c>
      <c r="G418" t="s">
        <v>766</v>
      </c>
      <c r="H418" t="s">
        <v>572</v>
      </c>
      <c r="I418" t="s">
        <v>62</v>
      </c>
      <c r="J418" t="s">
        <v>183</v>
      </c>
      <c r="K418" t="s">
        <v>62</v>
      </c>
      <c r="L418" t="s">
        <v>524</v>
      </c>
    </row>
    <row r="419" spans="1:12">
      <c r="A419" t="s">
        <v>179</v>
      </c>
      <c r="B419" t="s">
        <v>180</v>
      </c>
      <c r="C419">
        <v>-41</v>
      </c>
      <c r="D419" t="s">
        <v>181</v>
      </c>
      <c r="E419">
        <v>2</v>
      </c>
      <c r="F419" t="s">
        <v>182</v>
      </c>
      <c r="G419" t="s">
        <v>766</v>
      </c>
      <c r="H419" t="s">
        <v>572</v>
      </c>
      <c r="I419" t="s">
        <v>62</v>
      </c>
      <c r="J419" t="s">
        <v>183</v>
      </c>
      <c r="K419" t="s">
        <v>62</v>
      </c>
      <c r="L419" t="s">
        <v>524</v>
      </c>
    </row>
    <row r="420" spans="1:12">
      <c r="A420" t="s">
        <v>179</v>
      </c>
      <c r="B420" t="s">
        <v>180</v>
      </c>
      <c r="C420">
        <v>-41</v>
      </c>
      <c r="D420" t="s">
        <v>181</v>
      </c>
      <c r="E420">
        <v>2</v>
      </c>
      <c r="F420" t="s">
        <v>182</v>
      </c>
      <c r="G420" t="s">
        <v>249</v>
      </c>
      <c r="H420" t="s">
        <v>250</v>
      </c>
      <c r="I420" t="s">
        <v>191</v>
      </c>
      <c r="J420" t="s">
        <v>184</v>
      </c>
      <c r="K420" t="s">
        <v>192</v>
      </c>
      <c r="L420" t="s">
        <v>535</v>
      </c>
    </row>
    <row r="421" spans="1:12">
      <c r="A421" t="s">
        <v>179</v>
      </c>
      <c r="B421" t="s">
        <v>180</v>
      </c>
      <c r="C421">
        <v>-41</v>
      </c>
      <c r="D421" t="s">
        <v>181</v>
      </c>
      <c r="E421">
        <v>2</v>
      </c>
      <c r="F421" t="s">
        <v>182</v>
      </c>
      <c r="G421" t="s">
        <v>761</v>
      </c>
      <c r="H421" t="s">
        <v>296</v>
      </c>
      <c r="I421" t="s">
        <v>62</v>
      </c>
      <c r="J421" t="s">
        <v>183</v>
      </c>
      <c r="K421" t="s">
        <v>62</v>
      </c>
      <c r="L421" t="s">
        <v>537</v>
      </c>
    </row>
    <row r="422" spans="1:12">
      <c r="A422" t="s">
        <v>179</v>
      </c>
      <c r="B422" t="s">
        <v>180</v>
      </c>
      <c r="C422">
        <v>-102.5</v>
      </c>
      <c r="D422" t="s">
        <v>181</v>
      </c>
      <c r="E422">
        <v>5</v>
      </c>
      <c r="F422" t="s">
        <v>182</v>
      </c>
      <c r="G422" t="s">
        <v>767</v>
      </c>
      <c r="H422" t="s">
        <v>296</v>
      </c>
      <c r="I422" t="s">
        <v>62</v>
      </c>
      <c r="J422" t="s">
        <v>183</v>
      </c>
      <c r="K422" t="s">
        <v>62</v>
      </c>
      <c r="L422" t="s">
        <v>537</v>
      </c>
    </row>
    <row r="423" spans="1:12">
      <c r="A423" t="s">
        <v>179</v>
      </c>
      <c r="B423" t="s">
        <v>180</v>
      </c>
      <c r="C423">
        <v>-41</v>
      </c>
      <c r="D423" t="s">
        <v>181</v>
      </c>
      <c r="E423">
        <v>2</v>
      </c>
      <c r="F423" t="s">
        <v>182</v>
      </c>
      <c r="G423" t="s">
        <v>767</v>
      </c>
      <c r="H423" t="s">
        <v>296</v>
      </c>
      <c r="I423" t="s">
        <v>62</v>
      </c>
      <c r="J423" t="s">
        <v>183</v>
      </c>
      <c r="K423" t="s">
        <v>62</v>
      </c>
      <c r="L423" t="s">
        <v>537</v>
      </c>
    </row>
    <row r="424" spans="1:12">
      <c r="A424" t="s">
        <v>179</v>
      </c>
      <c r="B424" t="s">
        <v>180</v>
      </c>
      <c r="C424">
        <v>-102.5</v>
      </c>
      <c r="D424" t="s">
        <v>181</v>
      </c>
      <c r="E424">
        <v>5</v>
      </c>
      <c r="F424" t="s">
        <v>182</v>
      </c>
      <c r="G424" t="s">
        <v>768</v>
      </c>
      <c r="H424" t="s">
        <v>296</v>
      </c>
      <c r="I424" t="s">
        <v>62</v>
      </c>
      <c r="J424" t="s">
        <v>183</v>
      </c>
      <c r="K424" t="s">
        <v>62</v>
      </c>
      <c r="L424" t="s">
        <v>537</v>
      </c>
    </row>
    <row r="425" spans="1:12">
      <c r="A425" t="s">
        <v>179</v>
      </c>
      <c r="B425" t="s">
        <v>180</v>
      </c>
      <c r="C425">
        <v>-123</v>
      </c>
      <c r="D425" t="s">
        <v>181</v>
      </c>
      <c r="E425">
        <v>6</v>
      </c>
      <c r="F425" t="s">
        <v>182</v>
      </c>
      <c r="G425" t="s">
        <v>768</v>
      </c>
      <c r="H425" t="s">
        <v>296</v>
      </c>
      <c r="I425" t="s">
        <v>62</v>
      </c>
      <c r="J425" t="s">
        <v>183</v>
      </c>
      <c r="K425" t="s">
        <v>62</v>
      </c>
      <c r="L425" t="s">
        <v>537</v>
      </c>
    </row>
    <row r="426" spans="1:12">
      <c r="A426" t="s">
        <v>179</v>
      </c>
      <c r="B426" t="s">
        <v>180</v>
      </c>
      <c r="C426">
        <v>-41</v>
      </c>
      <c r="D426" t="s">
        <v>181</v>
      </c>
      <c r="E426">
        <v>2</v>
      </c>
      <c r="F426" t="s">
        <v>182</v>
      </c>
      <c r="G426" t="s">
        <v>768</v>
      </c>
      <c r="H426" t="s">
        <v>296</v>
      </c>
      <c r="I426" t="s">
        <v>62</v>
      </c>
      <c r="J426" t="s">
        <v>183</v>
      </c>
      <c r="K426" t="s">
        <v>62</v>
      </c>
      <c r="L426" t="s">
        <v>537</v>
      </c>
    </row>
    <row r="427" spans="1:12">
      <c r="A427" t="s">
        <v>179</v>
      </c>
      <c r="B427" t="s">
        <v>180</v>
      </c>
      <c r="C427">
        <v>-102.5</v>
      </c>
      <c r="D427" t="s">
        <v>181</v>
      </c>
      <c r="E427">
        <v>5</v>
      </c>
      <c r="F427" t="s">
        <v>182</v>
      </c>
      <c r="G427" t="s">
        <v>769</v>
      </c>
      <c r="H427" t="s">
        <v>296</v>
      </c>
      <c r="I427" t="s">
        <v>62</v>
      </c>
      <c r="J427" t="s">
        <v>183</v>
      </c>
      <c r="K427" t="s">
        <v>62</v>
      </c>
      <c r="L427" t="s">
        <v>537</v>
      </c>
    </row>
    <row r="428" spans="1:12">
      <c r="A428" t="s">
        <v>179</v>
      </c>
      <c r="B428" t="s">
        <v>180</v>
      </c>
      <c r="C428">
        <v>-123</v>
      </c>
      <c r="D428" t="s">
        <v>181</v>
      </c>
      <c r="E428">
        <v>6</v>
      </c>
      <c r="F428" t="s">
        <v>182</v>
      </c>
      <c r="G428" t="s">
        <v>769</v>
      </c>
      <c r="H428" t="s">
        <v>296</v>
      </c>
      <c r="I428" t="s">
        <v>62</v>
      </c>
      <c r="J428" t="s">
        <v>183</v>
      </c>
      <c r="K428" t="s">
        <v>62</v>
      </c>
      <c r="L428" t="s">
        <v>537</v>
      </c>
    </row>
    <row r="429" spans="1:12">
      <c r="A429" t="s">
        <v>179</v>
      </c>
      <c r="B429" t="s">
        <v>180</v>
      </c>
      <c r="C429">
        <v>-41</v>
      </c>
      <c r="D429" t="s">
        <v>181</v>
      </c>
      <c r="E429">
        <v>2</v>
      </c>
      <c r="F429" t="s">
        <v>182</v>
      </c>
      <c r="G429" t="s">
        <v>769</v>
      </c>
      <c r="H429" t="s">
        <v>296</v>
      </c>
      <c r="I429" t="s">
        <v>62</v>
      </c>
      <c r="J429" t="s">
        <v>183</v>
      </c>
      <c r="K429" t="s">
        <v>62</v>
      </c>
      <c r="L429" t="s">
        <v>537</v>
      </c>
    </row>
    <row r="430" spans="1:12">
      <c r="A430" t="s">
        <v>179</v>
      </c>
      <c r="B430" t="s">
        <v>180</v>
      </c>
      <c r="C430">
        <v>-102.5</v>
      </c>
      <c r="D430" t="s">
        <v>181</v>
      </c>
      <c r="E430">
        <v>5</v>
      </c>
      <c r="F430" t="s">
        <v>182</v>
      </c>
      <c r="G430" t="s">
        <v>770</v>
      </c>
      <c r="H430" t="s">
        <v>296</v>
      </c>
      <c r="I430" t="s">
        <v>62</v>
      </c>
      <c r="J430" t="s">
        <v>183</v>
      </c>
      <c r="K430" t="s">
        <v>62</v>
      </c>
      <c r="L430" t="s">
        <v>537</v>
      </c>
    </row>
    <row r="431" spans="1:12">
      <c r="A431" t="s">
        <v>179</v>
      </c>
      <c r="B431" t="s">
        <v>180</v>
      </c>
      <c r="C431">
        <v>-123</v>
      </c>
      <c r="D431" t="s">
        <v>181</v>
      </c>
      <c r="E431">
        <v>6</v>
      </c>
      <c r="F431" t="s">
        <v>182</v>
      </c>
      <c r="G431" t="s">
        <v>770</v>
      </c>
      <c r="H431" t="s">
        <v>296</v>
      </c>
      <c r="I431" t="s">
        <v>62</v>
      </c>
      <c r="J431" t="s">
        <v>183</v>
      </c>
      <c r="K431" t="s">
        <v>62</v>
      </c>
      <c r="L431" t="s">
        <v>537</v>
      </c>
    </row>
    <row r="432" spans="1:12">
      <c r="A432" t="s">
        <v>179</v>
      </c>
      <c r="B432" t="s">
        <v>180</v>
      </c>
      <c r="C432">
        <v>-41</v>
      </c>
      <c r="D432" t="s">
        <v>181</v>
      </c>
      <c r="E432">
        <v>2</v>
      </c>
      <c r="F432" t="s">
        <v>182</v>
      </c>
      <c r="G432" t="s">
        <v>770</v>
      </c>
      <c r="H432" t="s">
        <v>296</v>
      </c>
      <c r="I432" t="s">
        <v>62</v>
      </c>
      <c r="J432" t="s">
        <v>183</v>
      </c>
      <c r="K432" t="s">
        <v>62</v>
      </c>
      <c r="L432" t="s">
        <v>537</v>
      </c>
    </row>
    <row r="433" spans="1:12">
      <c r="A433" t="s">
        <v>179</v>
      </c>
      <c r="B433" t="s">
        <v>180</v>
      </c>
      <c r="C433">
        <v>-102.5</v>
      </c>
      <c r="D433" t="s">
        <v>181</v>
      </c>
      <c r="E433">
        <v>5</v>
      </c>
      <c r="F433" t="s">
        <v>182</v>
      </c>
      <c r="G433" t="s">
        <v>771</v>
      </c>
      <c r="H433" t="s">
        <v>296</v>
      </c>
      <c r="I433" t="s">
        <v>62</v>
      </c>
      <c r="J433" t="s">
        <v>183</v>
      </c>
      <c r="K433" t="s">
        <v>62</v>
      </c>
      <c r="L433" t="s">
        <v>537</v>
      </c>
    </row>
    <row r="434" spans="1:12">
      <c r="A434" t="s">
        <v>179</v>
      </c>
      <c r="B434" t="s">
        <v>180</v>
      </c>
      <c r="C434">
        <v>-123</v>
      </c>
      <c r="D434" t="s">
        <v>181</v>
      </c>
      <c r="E434">
        <v>6</v>
      </c>
      <c r="F434" t="s">
        <v>182</v>
      </c>
      <c r="G434" t="s">
        <v>771</v>
      </c>
      <c r="H434" t="s">
        <v>296</v>
      </c>
      <c r="I434" t="s">
        <v>62</v>
      </c>
      <c r="J434" t="s">
        <v>183</v>
      </c>
      <c r="K434" t="s">
        <v>62</v>
      </c>
      <c r="L434" t="s">
        <v>537</v>
      </c>
    </row>
    <row r="435" spans="1:12">
      <c r="A435" t="s">
        <v>179</v>
      </c>
      <c r="B435" t="s">
        <v>180</v>
      </c>
      <c r="C435">
        <v>-41</v>
      </c>
      <c r="D435" t="s">
        <v>181</v>
      </c>
      <c r="E435">
        <v>2</v>
      </c>
      <c r="F435" t="s">
        <v>182</v>
      </c>
      <c r="G435" t="s">
        <v>771</v>
      </c>
      <c r="H435" t="s">
        <v>296</v>
      </c>
      <c r="I435" t="s">
        <v>62</v>
      </c>
      <c r="J435" t="s">
        <v>183</v>
      </c>
      <c r="K435" t="s">
        <v>62</v>
      </c>
      <c r="L435" t="s">
        <v>537</v>
      </c>
    </row>
    <row r="436" spans="1:12">
      <c r="A436" t="s">
        <v>179</v>
      </c>
      <c r="B436" t="s">
        <v>180</v>
      </c>
      <c r="C436">
        <v>-20.5</v>
      </c>
      <c r="D436" t="s">
        <v>181</v>
      </c>
      <c r="E436">
        <v>1</v>
      </c>
      <c r="F436" t="s">
        <v>182</v>
      </c>
      <c r="G436" t="s">
        <v>772</v>
      </c>
      <c r="H436" t="s">
        <v>773</v>
      </c>
      <c r="I436" t="s">
        <v>62</v>
      </c>
      <c r="J436" t="s">
        <v>183</v>
      </c>
      <c r="K436" t="s">
        <v>62</v>
      </c>
      <c r="L436" t="s">
        <v>533</v>
      </c>
    </row>
    <row r="437" spans="1:12">
      <c r="A437" t="s">
        <v>179</v>
      </c>
      <c r="B437" t="s">
        <v>180</v>
      </c>
      <c r="C437">
        <v>-20.5</v>
      </c>
      <c r="D437" t="s">
        <v>181</v>
      </c>
      <c r="E437">
        <v>1</v>
      </c>
      <c r="F437" t="s">
        <v>182</v>
      </c>
      <c r="G437" t="s">
        <v>774</v>
      </c>
      <c r="H437" t="s">
        <v>775</v>
      </c>
      <c r="I437" t="s">
        <v>62</v>
      </c>
      <c r="J437" t="s">
        <v>183</v>
      </c>
      <c r="K437" t="s">
        <v>62</v>
      </c>
      <c r="L437" t="s">
        <v>542</v>
      </c>
    </row>
    <row r="438" spans="1:12">
      <c r="A438" t="s">
        <v>179</v>
      </c>
      <c r="B438" t="s">
        <v>180</v>
      </c>
      <c r="C438">
        <v>-20.5</v>
      </c>
      <c r="D438" t="s">
        <v>181</v>
      </c>
      <c r="E438">
        <v>1</v>
      </c>
      <c r="F438" t="s">
        <v>182</v>
      </c>
      <c r="G438" t="s">
        <v>776</v>
      </c>
      <c r="H438" t="s">
        <v>777</v>
      </c>
      <c r="I438" t="s">
        <v>62</v>
      </c>
      <c r="J438" t="s">
        <v>183</v>
      </c>
      <c r="K438" t="s">
        <v>62</v>
      </c>
      <c r="L438" t="s">
        <v>524</v>
      </c>
    </row>
    <row r="439" spans="1:12">
      <c r="A439" t="s">
        <v>179</v>
      </c>
      <c r="B439" t="s">
        <v>180</v>
      </c>
      <c r="C439">
        <v>-184.5</v>
      </c>
      <c r="D439" t="s">
        <v>181</v>
      </c>
      <c r="E439">
        <v>9</v>
      </c>
      <c r="F439" t="s">
        <v>182</v>
      </c>
      <c r="G439" t="s">
        <v>778</v>
      </c>
      <c r="H439" t="s">
        <v>779</v>
      </c>
      <c r="I439" t="s">
        <v>62</v>
      </c>
      <c r="J439" t="s">
        <v>183</v>
      </c>
      <c r="K439" t="s">
        <v>62</v>
      </c>
      <c r="L439" t="s">
        <v>524</v>
      </c>
    </row>
    <row r="440" spans="1:12">
      <c r="A440" t="s">
        <v>179</v>
      </c>
      <c r="B440" t="s">
        <v>180</v>
      </c>
      <c r="C440">
        <v>-164</v>
      </c>
      <c r="D440" t="s">
        <v>181</v>
      </c>
      <c r="E440">
        <v>8</v>
      </c>
      <c r="F440" t="s">
        <v>182</v>
      </c>
      <c r="G440" t="s">
        <v>780</v>
      </c>
      <c r="H440" t="s">
        <v>451</v>
      </c>
      <c r="I440" t="s">
        <v>62</v>
      </c>
      <c r="J440" t="s">
        <v>183</v>
      </c>
      <c r="K440" t="s">
        <v>62</v>
      </c>
      <c r="L440" t="s">
        <v>539</v>
      </c>
    </row>
    <row r="441" spans="1:12">
      <c r="A441" t="s">
        <v>179</v>
      </c>
      <c r="B441" t="s">
        <v>180</v>
      </c>
      <c r="C441">
        <v>-20.5</v>
      </c>
      <c r="D441" t="s">
        <v>181</v>
      </c>
      <c r="E441">
        <v>1</v>
      </c>
      <c r="F441" t="s">
        <v>182</v>
      </c>
      <c r="G441" t="s">
        <v>409</v>
      </c>
      <c r="H441" t="s">
        <v>410</v>
      </c>
      <c r="I441" t="s">
        <v>62</v>
      </c>
      <c r="J441" t="s">
        <v>183</v>
      </c>
      <c r="K441" t="s">
        <v>62</v>
      </c>
      <c r="L441" t="s">
        <v>524</v>
      </c>
    </row>
    <row r="442" spans="1:12">
      <c r="A442" t="s">
        <v>179</v>
      </c>
      <c r="B442" t="s">
        <v>180</v>
      </c>
      <c r="C442">
        <v>-61.5</v>
      </c>
      <c r="D442" t="s">
        <v>181</v>
      </c>
      <c r="E442">
        <v>3</v>
      </c>
      <c r="F442" t="s">
        <v>182</v>
      </c>
      <c r="G442" t="s">
        <v>409</v>
      </c>
      <c r="H442" t="s">
        <v>410</v>
      </c>
      <c r="I442" t="s">
        <v>62</v>
      </c>
      <c r="J442" t="s">
        <v>183</v>
      </c>
      <c r="K442" t="s">
        <v>62</v>
      </c>
      <c r="L442" t="s">
        <v>524</v>
      </c>
    </row>
    <row r="443" spans="1:12">
      <c r="A443" t="s">
        <v>179</v>
      </c>
      <c r="B443" t="s">
        <v>180</v>
      </c>
      <c r="C443">
        <v>-61.5</v>
      </c>
      <c r="D443" t="s">
        <v>181</v>
      </c>
      <c r="E443">
        <v>3</v>
      </c>
      <c r="F443" t="s">
        <v>182</v>
      </c>
      <c r="G443" t="s">
        <v>409</v>
      </c>
      <c r="H443" t="s">
        <v>410</v>
      </c>
      <c r="I443" t="s">
        <v>62</v>
      </c>
      <c r="J443" t="s">
        <v>183</v>
      </c>
      <c r="K443" t="s">
        <v>62</v>
      </c>
      <c r="L443" t="s">
        <v>524</v>
      </c>
    </row>
    <row r="444" spans="1:12">
      <c r="A444" t="s">
        <v>179</v>
      </c>
      <c r="B444" t="s">
        <v>180</v>
      </c>
      <c r="C444">
        <v>-410</v>
      </c>
      <c r="D444" t="s">
        <v>181</v>
      </c>
      <c r="E444">
        <v>20</v>
      </c>
      <c r="F444" t="s">
        <v>182</v>
      </c>
      <c r="G444" t="s">
        <v>257</v>
      </c>
      <c r="H444" t="s">
        <v>258</v>
      </c>
      <c r="I444" t="s">
        <v>191</v>
      </c>
      <c r="J444" t="s">
        <v>184</v>
      </c>
      <c r="K444" t="s">
        <v>192</v>
      </c>
      <c r="L444" t="s">
        <v>535</v>
      </c>
    </row>
    <row r="445" spans="1:12">
      <c r="A445" t="s">
        <v>179</v>
      </c>
      <c r="B445" t="s">
        <v>180</v>
      </c>
      <c r="C445">
        <v>-1578.5</v>
      </c>
      <c r="D445" t="s">
        <v>181</v>
      </c>
      <c r="E445">
        <v>77</v>
      </c>
      <c r="F445" t="s">
        <v>182</v>
      </c>
      <c r="G445" t="s">
        <v>301</v>
      </c>
      <c r="H445" t="s">
        <v>258</v>
      </c>
      <c r="I445" t="s">
        <v>302</v>
      </c>
      <c r="J445" t="s">
        <v>184</v>
      </c>
      <c r="K445" t="s">
        <v>303</v>
      </c>
      <c r="L445" t="s">
        <v>535</v>
      </c>
    </row>
    <row r="446" spans="1:12">
      <c r="A446" t="s">
        <v>179</v>
      </c>
      <c r="B446" t="s">
        <v>180</v>
      </c>
      <c r="C446">
        <v>-164</v>
      </c>
      <c r="D446" t="s">
        <v>181</v>
      </c>
      <c r="E446">
        <v>8</v>
      </c>
      <c r="F446" t="s">
        <v>182</v>
      </c>
      <c r="G446" t="s">
        <v>492</v>
      </c>
      <c r="H446" t="s">
        <v>493</v>
      </c>
      <c r="I446" t="s">
        <v>62</v>
      </c>
      <c r="J446" t="s">
        <v>183</v>
      </c>
      <c r="K446" t="s">
        <v>62</v>
      </c>
      <c r="L446" t="s">
        <v>524</v>
      </c>
    </row>
    <row r="447" spans="1:12">
      <c r="A447" t="s">
        <v>179</v>
      </c>
      <c r="B447" t="s">
        <v>180</v>
      </c>
      <c r="C447">
        <v>-71.75</v>
      </c>
      <c r="D447" t="s">
        <v>181</v>
      </c>
      <c r="E447">
        <v>3.5</v>
      </c>
      <c r="F447" t="s">
        <v>182</v>
      </c>
      <c r="G447" t="s">
        <v>494</v>
      </c>
      <c r="H447" t="s">
        <v>495</v>
      </c>
      <c r="I447" t="s">
        <v>62</v>
      </c>
      <c r="J447" t="s">
        <v>183</v>
      </c>
      <c r="K447" t="s">
        <v>62</v>
      </c>
      <c r="L447" t="s">
        <v>524</v>
      </c>
    </row>
    <row r="448" spans="1:12">
      <c r="A448" t="s">
        <v>179</v>
      </c>
      <c r="B448" t="s">
        <v>180</v>
      </c>
      <c r="C448">
        <v>-184.5</v>
      </c>
      <c r="D448" t="s">
        <v>181</v>
      </c>
      <c r="E448">
        <v>9</v>
      </c>
      <c r="F448" t="s">
        <v>182</v>
      </c>
      <c r="G448" t="s">
        <v>781</v>
      </c>
      <c r="H448" t="s">
        <v>782</v>
      </c>
      <c r="I448" t="s">
        <v>379</v>
      </c>
      <c r="J448" t="s">
        <v>184</v>
      </c>
      <c r="K448" t="s">
        <v>380</v>
      </c>
      <c r="L448" t="s">
        <v>535</v>
      </c>
    </row>
    <row r="449" spans="1:12">
      <c r="A449" t="s">
        <v>179</v>
      </c>
      <c r="B449" t="s">
        <v>180</v>
      </c>
      <c r="C449">
        <v>-492</v>
      </c>
      <c r="D449" t="s">
        <v>181</v>
      </c>
      <c r="E449">
        <v>24</v>
      </c>
      <c r="F449" t="s">
        <v>182</v>
      </c>
      <c r="G449" t="s">
        <v>332</v>
      </c>
      <c r="H449" t="s">
        <v>333</v>
      </c>
      <c r="I449" t="s">
        <v>62</v>
      </c>
      <c r="J449" t="s">
        <v>183</v>
      </c>
      <c r="K449" t="s">
        <v>62</v>
      </c>
      <c r="L449" t="s">
        <v>524</v>
      </c>
    </row>
    <row r="450" spans="1:12">
      <c r="A450" t="s">
        <v>179</v>
      </c>
      <c r="B450" t="s">
        <v>180</v>
      </c>
      <c r="C450">
        <v>-338.25</v>
      </c>
      <c r="D450" t="s">
        <v>181</v>
      </c>
      <c r="E450">
        <v>16.5</v>
      </c>
      <c r="F450" t="s">
        <v>182</v>
      </c>
      <c r="G450" t="s">
        <v>332</v>
      </c>
      <c r="H450" t="s">
        <v>333</v>
      </c>
      <c r="I450" t="s">
        <v>62</v>
      </c>
      <c r="J450" t="s">
        <v>183</v>
      </c>
      <c r="K450" t="s">
        <v>62</v>
      </c>
      <c r="L450" t="s">
        <v>524</v>
      </c>
    </row>
    <row r="451" spans="1:12">
      <c r="A451" t="s">
        <v>179</v>
      </c>
      <c r="B451" t="s">
        <v>180</v>
      </c>
      <c r="C451">
        <v>-215.25</v>
      </c>
      <c r="D451" t="s">
        <v>181</v>
      </c>
      <c r="E451">
        <v>10.5</v>
      </c>
      <c r="F451" t="s">
        <v>182</v>
      </c>
      <c r="G451" t="s">
        <v>783</v>
      </c>
      <c r="H451" t="s">
        <v>784</v>
      </c>
      <c r="I451" t="s">
        <v>302</v>
      </c>
      <c r="J451" t="s">
        <v>184</v>
      </c>
      <c r="K451" t="s">
        <v>303</v>
      </c>
      <c r="L451" t="s">
        <v>535</v>
      </c>
    </row>
    <row r="452" spans="1:12">
      <c r="A452" t="s">
        <v>179</v>
      </c>
      <c r="B452" t="s">
        <v>180</v>
      </c>
      <c r="C452">
        <v>-143.5</v>
      </c>
      <c r="D452" t="s">
        <v>181</v>
      </c>
      <c r="E452">
        <v>7</v>
      </c>
      <c r="F452" t="s">
        <v>182</v>
      </c>
      <c r="G452" t="s">
        <v>785</v>
      </c>
      <c r="H452" t="s">
        <v>384</v>
      </c>
      <c r="I452" t="s">
        <v>62</v>
      </c>
      <c r="J452" t="s">
        <v>183</v>
      </c>
      <c r="K452" t="s">
        <v>62</v>
      </c>
      <c r="L452" t="s">
        <v>524</v>
      </c>
    </row>
    <row r="453" spans="1:12">
      <c r="A453" t="s">
        <v>179</v>
      </c>
      <c r="B453" t="s">
        <v>180</v>
      </c>
      <c r="C453">
        <v>-686.75</v>
      </c>
      <c r="D453" t="s">
        <v>181</v>
      </c>
      <c r="E453">
        <v>33.5</v>
      </c>
      <c r="F453" t="s">
        <v>182</v>
      </c>
      <c r="G453" t="s">
        <v>437</v>
      </c>
      <c r="H453" t="s">
        <v>438</v>
      </c>
      <c r="I453" t="s">
        <v>62</v>
      </c>
      <c r="J453" t="s">
        <v>183</v>
      </c>
      <c r="K453" t="s">
        <v>62</v>
      </c>
      <c r="L453" t="s">
        <v>524</v>
      </c>
    </row>
    <row r="454" spans="1:12">
      <c r="A454" t="s">
        <v>179</v>
      </c>
      <c r="B454" t="s">
        <v>180</v>
      </c>
      <c r="C454">
        <v>-123</v>
      </c>
      <c r="D454" t="s">
        <v>181</v>
      </c>
      <c r="E454">
        <v>6</v>
      </c>
      <c r="F454" t="s">
        <v>182</v>
      </c>
      <c r="G454" t="s">
        <v>437</v>
      </c>
      <c r="H454" t="s">
        <v>438</v>
      </c>
      <c r="I454" t="s">
        <v>62</v>
      </c>
      <c r="J454" t="s">
        <v>183</v>
      </c>
      <c r="K454" t="s">
        <v>62</v>
      </c>
      <c r="L454" t="s">
        <v>524</v>
      </c>
    </row>
    <row r="455" spans="1:12">
      <c r="A455" t="s">
        <v>179</v>
      </c>
      <c r="B455" t="s">
        <v>180</v>
      </c>
      <c r="C455">
        <v>-553.5</v>
      </c>
      <c r="D455" t="s">
        <v>181</v>
      </c>
      <c r="E455">
        <v>27</v>
      </c>
      <c r="F455" t="s">
        <v>182</v>
      </c>
      <c r="G455" t="s">
        <v>511</v>
      </c>
      <c r="H455" t="s">
        <v>512</v>
      </c>
      <c r="I455" t="s">
        <v>509</v>
      </c>
      <c r="J455" t="s">
        <v>184</v>
      </c>
      <c r="K455" t="s">
        <v>510</v>
      </c>
      <c r="L455" t="s">
        <v>535</v>
      </c>
    </row>
    <row r="456" spans="1:12">
      <c r="A456" t="s">
        <v>179</v>
      </c>
      <c r="B456" t="s">
        <v>180</v>
      </c>
      <c r="C456">
        <v>-615</v>
      </c>
      <c r="D456" t="s">
        <v>181</v>
      </c>
      <c r="E456">
        <v>30</v>
      </c>
      <c r="F456" t="s">
        <v>182</v>
      </c>
      <c r="G456" t="s">
        <v>694</v>
      </c>
      <c r="H456" t="s">
        <v>695</v>
      </c>
      <c r="I456" t="s">
        <v>509</v>
      </c>
      <c r="J456" t="s">
        <v>184</v>
      </c>
      <c r="K456" t="s">
        <v>510</v>
      </c>
      <c r="L456" t="s">
        <v>535</v>
      </c>
    </row>
    <row r="457" spans="1:12">
      <c r="A457" t="s">
        <v>179</v>
      </c>
      <c r="B457" t="s">
        <v>180</v>
      </c>
      <c r="C457">
        <v>-225.5</v>
      </c>
      <c r="D457" t="s">
        <v>181</v>
      </c>
      <c r="E457">
        <v>11</v>
      </c>
      <c r="F457" t="s">
        <v>182</v>
      </c>
      <c r="G457" t="s">
        <v>786</v>
      </c>
      <c r="H457" t="s">
        <v>787</v>
      </c>
      <c r="I457" t="s">
        <v>62</v>
      </c>
      <c r="J457" t="s">
        <v>183</v>
      </c>
      <c r="K457" t="s">
        <v>62</v>
      </c>
      <c r="L457" t="s">
        <v>524</v>
      </c>
    </row>
    <row r="458" spans="1:12">
      <c r="A458" t="s">
        <v>179</v>
      </c>
      <c r="B458" t="s">
        <v>180</v>
      </c>
      <c r="C458">
        <v>-820</v>
      </c>
      <c r="D458" t="s">
        <v>181</v>
      </c>
      <c r="E458">
        <v>40</v>
      </c>
      <c r="F458" t="s">
        <v>182</v>
      </c>
      <c r="G458" t="s">
        <v>696</v>
      </c>
      <c r="H458" t="s">
        <v>697</v>
      </c>
      <c r="I458" t="s">
        <v>302</v>
      </c>
      <c r="J458" t="s">
        <v>184</v>
      </c>
      <c r="K458" t="s">
        <v>303</v>
      </c>
      <c r="L458" t="s">
        <v>535</v>
      </c>
    </row>
    <row r="459" spans="1:12">
      <c r="A459" t="s">
        <v>179</v>
      </c>
      <c r="B459" t="s">
        <v>180</v>
      </c>
      <c r="C459">
        <v>-656</v>
      </c>
      <c r="D459" t="s">
        <v>181</v>
      </c>
      <c r="E459">
        <v>32</v>
      </c>
      <c r="F459" t="s">
        <v>182</v>
      </c>
      <c r="G459" t="s">
        <v>788</v>
      </c>
      <c r="H459" t="s">
        <v>248</v>
      </c>
      <c r="I459" t="s">
        <v>302</v>
      </c>
      <c r="J459" t="s">
        <v>184</v>
      </c>
      <c r="K459" t="s">
        <v>303</v>
      </c>
      <c r="L459" t="s">
        <v>535</v>
      </c>
    </row>
    <row r="460" spans="1:12">
      <c r="A460" t="s">
        <v>179</v>
      </c>
      <c r="B460" t="s">
        <v>180</v>
      </c>
      <c r="C460">
        <v>-287</v>
      </c>
      <c r="D460" t="s">
        <v>181</v>
      </c>
      <c r="E460">
        <v>14</v>
      </c>
      <c r="F460" t="s">
        <v>182</v>
      </c>
      <c r="G460" t="s">
        <v>789</v>
      </c>
      <c r="H460" t="s">
        <v>790</v>
      </c>
      <c r="I460" t="s">
        <v>62</v>
      </c>
      <c r="J460" t="s">
        <v>183</v>
      </c>
      <c r="K460" t="s">
        <v>62</v>
      </c>
      <c r="L460" t="s">
        <v>524</v>
      </c>
    </row>
    <row r="461" spans="1:12">
      <c r="A461" t="s">
        <v>179</v>
      </c>
      <c r="B461" t="s">
        <v>180</v>
      </c>
      <c r="C461">
        <v>-164</v>
      </c>
      <c r="D461" t="s">
        <v>181</v>
      </c>
      <c r="E461">
        <v>8</v>
      </c>
      <c r="F461" t="s">
        <v>182</v>
      </c>
      <c r="G461" t="s">
        <v>791</v>
      </c>
      <c r="H461" t="s">
        <v>792</v>
      </c>
      <c r="I461" t="s">
        <v>205</v>
      </c>
      <c r="J461" t="s">
        <v>184</v>
      </c>
      <c r="K461" t="s">
        <v>206</v>
      </c>
      <c r="L461" t="s">
        <v>529</v>
      </c>
    </row>
    <row r="462" spans="1:12">
      <c r="A462" t="s">
        <v>179</v>
      </c>
      <c r="B462" t="s">
        <v>180</v>
      </c>
      <c r="C462">
        <v>-71.75</v>
      </c>
      <c r="D462" t="s">
        <v>181</v>
      </c>
      <c r="E462">
        <v>3.5</v>
      </c>
      <c r="F462" t="s">
        <v>182</v>
      </c>
      <c r="G462" t="s">
        <v>785</v>
      </c>
      <c r="H462" t="s">
        <v>384</v>
      </c>
      <c r="I462" t="s">
        <v>62</v>
      </c>
      <c r="J462" t="s">
        <v>183</v>
      </c>
      <c r="K462" t="s">
        <v>62</v>
      </c>
      <c r="L462" t="s">
        <v>524</v>
      </c>
    </row>
    <row r="463" spans="1:12">
      <c r="A463" t="s">
        <v>179</v>
      </c>
      <c r="B463" t="s">
        <v>180</v>
      </c>
      <c r="C463">
        <v>-61.5</v>
      </c>
      <c r="D463" t="s">
        <v>181</v>
      </c>
      <c r="E463">
        <v>3</v>
      </c>
      <c r="F463" t="s">
        <v>182</v>
      </c>
      <c r="G463" t="s">
        <v>440</v>
      </c>
      <c r="H463" t="s">
        <v>235</v>
      </c>
      <c r="I463" t="s">
        <v>62</v>
      </c>
      <c r="J463" t="s">
        <v>183</v>
      </c>
      <c r="K463" t="s">
        <v>62</v>
      </c>
      <c r="L463" t="s">
        <v>524</v>
      </c>
    </row>
    <row r="464" spans="1:12">
      <c r="A464" t="s">
        <v>179</v>
      </c>
      <c r="B464" t="s">
        <v>180</v>
      </c>
      <c r="C464">
        <v>-20.5</v>
      </c>
      <c r="D464" t="s">
        <v>181</v>
      </c>
      <c r="E464">
        <v>1</v>
      </c>
      <c r="F464" t="s">
        <v>182</v>
      </c>
      <c r="G464" t="s">
        <v>516</v>
      </c>
      <c r="H464" t="s">
        <v>243</v>
      </c>
      <c r="I464" t="s">
        <v>62</v>
      </c>
      <c r="J464" t="s">
        <v>183</v>
      </c>
      <c r="K464" t="s">
        <v>62</v>
      </c>
      <c r="L464" t="s">
        <v>524</v>
      </c>
    </row>
    <row r="465" spans="1:12">
      <c r="A465" t="s">
        <v>179</v>
      </c>
      <c r="B465" t="s">
        <v>180</v>
      </c>
      <c r="C465">
        <v>-225.5</v>
      </c>
      <c r="D465" t="s">
        <v>181</v>
      </c>
      <c r="E465">
        <v>11</v>
      </c>
      <c r="F465" t="s">
        <v>182</v>
      </c>
      <c r="G465" t="s">
        <v>516</v>
      </c>
      <c r="H465" t="s">
        <v>243</v>
      </c>
      <c r="I465" t="s">
        <v>62</v>
      </c>
      <c r="J465" t="s">
        <v>183</v>
      </c>
      <c r="K465" t="s">
        <v>62</v>
      </c>
      <c r="L465" t="s">
        <v>524</v>
      </c>
    </row>
    <row r="466" spans="1:12">
      <c r="A466" t="s">
        <v>179</v>
      </c>
      <c r="B466" t="s">
        <v>180</v>
      </c>
      <c r="C466">
        <v>-164</v>
      </c>
      <c r="D466" t="s">
        <v>181</v>
      </c>
      <c r="E466">
        <v>8</v>
      </c>
      <c r="F466" t="s">
        <v>182</v>
      </c>
      <c r="G466" t="s">
        <v>320</v>
      </c>
      <c r="H466" t="s">
        <v>321</v>
      </c>
      <c r="I466" t="s">
        <v>62</v>
      </c>
      <c r="J466" t="s">
        <v>183</v>
      </c>
      <c r="K466" t="s">
        <v>62</v>
      </c>
      <c r="L466" t="s">
        <v>524</v>
      </c>
    </row>
    <row r="467" spans="1:12">
      <c r="A467" t="s">
        <v>179</v>
      </c>
      <c r="B467" t="s">
        <v>180</v>
      </c>
      <c r="C467">
        <v>-246</v>
      </c>
      <c r="D467" t="s">
        <v>181</v>
      </c>
      <c r="E467">
        <v>12</v>
      </c>
      <c r="F467" t="s">
        <v>182</v>
      </c>
      <c r="G467" t="s">
        <v>320</v>
      </c>
      <c r="H467" t="s">
        <v>321</v>
      </c>
      <c r="I467" t="s">
        <v>62</v>
      </c>
      <c r="J467" t="s">
        <v>183</v>
      </c>
      <c r="K467" t="s">
        <v>62</v>
      </c>
      <c r="L467" t="s">
        <v>524</v>
      </c>
    </row>
    <row r="468" spans="1:12">
      <c r="A468" t="s">
        <v>179</v>
      </c>
      <c r="B468" t="s">
        <v>180</v>
      </c>
      <c r="C468">
        <v>-205</v>
      </c>
      <c r="D468" t="s">
        <v>181</v>
      </c>
      <c r="E468">
        <v>10</v>
      </c>
      <c r="F468" t="s">
        <v>182</v>
      </c>
      <c r="G468" t="s">
        <v>427</v>
      </c>
      <c r="H468" t="s">
        <v>428</v>
      </c>
      <c r="I468" t="s">
        <v>62</v>
      </c>
      <c r="J468" t="s">
        <v>183</v>
      </c>
      <c r="K468" t="s">
        <v>62</v>
      </c>
      <c r="L468" t="s">
        <v>537</v>
      </c>
    </row>
    <row r="469" spans="1:12">
      <c r="A469" t="s">
        <v>179</v>
      </c>
      <c r="B469" t="s">
        <v>180</v>
      </c>
      <c r="C469">
        <v>-328</v>
      </c>
      <c r="D469" t="s">
        <v>181</v>
      </c>
      <c r="E469">
        <v>16</v>
      </c>
      <c r="F469" t="s">
        <v>182</v>
      </c>
      <c r="G469" t="s">
        <v>429</v>
      </c>
      <c r="H469" t="s">
        <v>430</v>
      </c>
      <c r="I469" t="s">
        <v>62</v>
      </c>
      <c r="J469" t="s">
        <v>183</v>
      </c>
      <c r="K469" t="s">
        <v>62</v>
      </c>
      <c r="L469" t="s">
        <v>524</v>
      </c>
    </row>
    <row r="470" spans="1:12">
      <c r="A470" t="s">
        <v>179</v>
      </c>
      <c r="B470" t="s">
        <v>180</v>
      </c>
      <c r="C470">
        <v>-112.75</v>
      </c>
      <c r="D470" t="s">
        <v>181</v>
      </c>
      <c r="E470">
        <v>5.5</v>
      </c>
      <c r="F470" t="s">
        <v>182</v>
      </c>
      <c r="G470" t="s">
        <v>441</v>
      </c>
      <c r="H470" t="s">
        <v>430</v>
      </c>
      <c r="I470" t="s">
        <v>62</v>
      </c>
      <c r="J470" t="s">
        <v>183</v>
      </c>
      <c r="K470" t="s">
        <v>62</v>
      </c>
      <c r="L470" t="s">
        <v>524</v>
      </c>
    </row>
    <row r="471" spans="1:12">
      <c r="A471" t="s">
        <v>179</v>
      </c>
      <c r="B471" t="s">
        <v>180</v>
      </c>
      <c r="C471">
        <v>-143.5</v>
      </c>
      <c r="D471" t="s">
        <v>181</v>
      </c>
      <c r="E471">
        <v>7</v>
      </c>
      <c r="F471" t="s">
        <v>182</v>
      </c>
      <c r="G471" t="s">
        <v>398</v>
      </c>
      <c r="H471" t="s">
        <v>399</v>
      </c>
      <c r="I471" t="s">
        <v>62</v>
      </c>
      <c r="J471" t="s">
        <v>183</v>
      </c>
      <c r="K471" t="s">
        <v>62</v>
      </c>
      <c r="L471" t="s">
        <v>524</v>
      </c>
    </row>
    <row r="472" spans="1:12">
      <c r="A472" t="s">
        <v>179</v>
      </c>
      <c r="B472" t="s">
        <v>180</v>
      </c>
      <c r="C472">
        <v>-123</v>
      </c>
      <c r="D472" t="s">
        <v>181</v>
      </c>
      <c r="E472">
        <v>6</v>
      </c>
      <c r="F472" t="s">
        <v>182</v>
      </c>
      <c r="G472" t="s">
        <v>400</v>
      </c>
      <c r="H472" t="s">
        <v>399</v>
      </c>
      <c r="I472" t="s">
        <v>62</v>
      </c>
      <c r="J472" t="s">
        <v>183</v>
      </c>
      <c r="K472" t="s">
        <v>62</v>
      </c>
      <c r="L472" t="s">
        <v>524</v>
      </c>
    </row>
    <row r="473" spans="1:12">
      <c r="A473" t="s">
        <v>179</v>
      </c>
      <c r="B473" t="s">
        <v>180</v>
      </c>
      <c r="C473">
        <v>-82</v>
      </c>
      <c r="D473" t="s">
        <v>181</v>
      </c>
      <c r="E473">
        <v>4</v>
      </c>
      <c r="F473" t="s">
        <v>182</v>
      </c>
      <c r="G473" t="s">
        <v>401</v>
      </c>
      <c r="H473" t="s">
        <v>402</v>
      </c>
      <c r="I473" t="s">
        <v>62</v>
      </c>
      <c r="J473" t="s">
        <v>183</v>
      </c>
      <c r="K473" t="s">
        <v>62</v>
      </c>
      <c r="L473" t="s">
        <v>524</v>
      </c>
    </row>
    <row r="474" spans="1:12">
      <c r="A474" t="s">
        <v>179</v>
      </c>
      <c r="B474" t="s">
        <v>180</v>
      </c>
      <c r="C474">
        <v>-102.5</v>
      </c>
      <c r="D474" t="s">
        <v>181</v>
      </c>
      <c r="E474">
        <v>5</v>
      </c>
      <c r="F474" t="s">
        <v>182</v>
      </c>
      <c r="G474" t="s">
        <v>403</v>
      </c>
      <c r="H474" t="s">
        <v>404</v>
      </c>
      <c r="I474" t="s">
        <v>62</v>
      </c>
      <c r="J474" t="s">
        <v>183</v>
      </c>
      <c r="K474" t="s">
        <v>62</v>
      </c>
      <c r="L474" t="s">
        <v>524</v>
      </c>
    </row>
    <row r="475" spans="1:12">
      <c r="A475" t="s">
        <v>179</v>
      </c>
      <c r="B475" t="s">
        <v>180</v>
      </c>
      <c r="C475">
        <v>-451</v>
      </c>
      <c r="D475" t="s">
        <v>181</v>
      </c>
      <c r="E475">
        <v>22</v>
      </c>
      <c r="F475" t="s">
        <v>182</v>
      </c>
      <c r="G475" t="s">
        <v>405</v>
      </c>
      <c r="H475" t="s">
        <v>406</v>
      </c>
      <c r="I475" t="s">
        <v>62</v>
      </c>
      <c r="J475" t="s">
        <v>183</v>
      </c>
      <c r="K475" t="s">
        <v>62</v>
      </c>
      <c r="L475" t="s">
        <v>531</v>
      </c>
    </row>
    <row r="476" spans="1:12">
      <c r="A476" t="s">
        <v>179</v>
      </c>
      <c r="B476" t="s">
        <v>180</v>
      </c>
      <c r="C476">
        <v>-799.5</v>
      </c>
      <c r="D476" t="s">
        <v>181</v>
      </c>
      <c r="E476">
        <v>39</v>
      </c>
      <c r="F476" t="s">
        <v>182</v>
      </c>
      <c r="G476" t="s">
        <v>394</v>
      </c>
      <c r="H476" t="s">
        <v>240</v>
      </c>
      <c r="I476" t="s">
        <v>62</v>
      </c>
      <c r="J476" t="s">
        <v>183</v>
      </c>
      <c r="K476" t="s">
        <v>62</v>
      </c>
      <c r="L476" t="s">
        <v>524</v>
      </c>
    </row>
    <row r="477" spans="1:12">
      <c r="A477" t="s">
        <v>179</v>
      </c>
      <c r="B477" t="s">
        <v>180</v>
      </c>
      <c r="C477">
        <v>-41</v>
      </c>
      <c r="D477" t="s">
        <v>181</v>
      </c>
      <c r="E477">
        <v>2</v>
      </c>
      <c r="F477" t="s">
        <v>182</v>
      </c>
      <c r="G477" t="s">
        <v>793</v>
      </c>
      <c r="H477" t="s">
        <v>794</v>
      </c>
      <c r="I477" t="s">
        <v>191</v>
      </c>
      <c r="J477" t="s">
        <v>184</v>
      </c>
      <c r="K477" t="s">
        <v>192</v>
      </c>
      <c r="L477" t="s">
        <v>535</v>
      </c>
    </row>
    <row r="478" spans="1:12">
      <c r="A478" t="s">
        <v>179</v>
      </c>
      <c r="B478" t="s">
        <v>180</v>
      </c>
      <c r="C478">
        <v>-369</v>
      </c>
      <c r="D478" t="s">
        <v>181</v>
      </c>
      <c r="E478">
        <v>18</v>
      </c>
      <c r="F478" t="s">
        <v>182</v>
      </c>
      <c r="G478" t="s">
        <v>795</v>
      </c>
      <c r="H478" t="s">
        <v>287</v>
      </c>
      <c r="I478" t="s">
        <v>62</v>
      </c>
      <c r="J478" t="s">
        <v>183</v>
      </c>
      <c r="K478" t="s">
        <v>62</v>
      </c>
      <c r="L478" t="s">
        <v>524</v>
      </c>
    </row>
    <row r="479" spans="1:12">
      <c r="A479" t="s">
        <v>179</v>
      </c>
      <c r="B479" t="s">
        <v>180</v>
      </c>
      <c r="C479">
        <v>-369</v>
      </c>
      <c r="D479" t="s">
        <v>181</v>
      </c>
      <c r="E479">
        <v>18</v>
      </c>
      <c r="F479" t="s">
        <v>182</v>
      </c>
      <c r="G479" t="s">
        <v>690</v>
      </c>
      <c r="H479" t="s">
        <v>236</v>
      </c>
      <c r="I479" t="s">
        <v>62</v>
      </c>
      <c r="J479" t="s">
        <v>183</v>
      </c>
      <c r="K479" t="s">
        <v>62</v>
      </c>
      <c r="L479" t="s">
        <v>531</v>
      </c>
    </row>
    <row r="480" spans="1:12">
      <c r="A480" t="s">
        <v>179</v>
      </c>
      <c r="B480" t="s">
        <v>180</v>
      </c>
      <c r="C480">
        <v>-676.5</v>
      </c>
      <c r="D480" t="s">
        <v>181</v>
      </c>
      <c r="E480">
        <v>33</v>
      </c>
      <c r="F480" t="s">
        <v>182</v>
      </c>
      <c r="G480" t="s">
        <v>796</v>
      </c>
      <c r="H480" t="s">
        <v>797</v>
      </c>
      <c r="I480" t="s">
        <v>62</v>
      </c>
      <c r="J480" t="s">
        <v>183</v>
      </c>
      <c r="K480" t="s">
        <v>62</v>
      </c>
      <c r="L480" t="s">
        <v>531</v>
      </c>
    </row>
    <row r="481" spans="1:12">
      <c r="A481" t="s">
        <v>179</v>
      </c>
      <c r="B481" t="s">
        <v>180</v>
      </c>
      <c r="C481">
        <v>-635.5</v>
      </c>
      <c r="D481" t="s">
        <v>181</v>
      </c>
      <c r="E481">
        <v>31</v>
      </c>
      <c r="F481" t="s">
        <v>182</v>
      </c>
      <c r="G481" t="s">
        <v>691</v>
      </c>
      <c r="H481" t="s">
        <v>692</v>
      </c>
      <c r="I481" t="s">
        <v>62</v>
      </c>
      <c r="J481" t="s">
        <v>183</v>
      </c>
      <c r="K481" t="s">
        <v>62</v>
      </c>
      <c r="L481" t="s">
        <v>531</v>
      </c>
    </row>
    <row r="482" spans="1:12">
      <c r="A482" t="s">
        <v>179</v>
      </c>
      <c r="B482" t="s">
        <v>180</v>
      </c>
      <c r="C482">
        <v>-102.5</v>
      </c>
      <c r="D482" t="s">
        <v>181</v>
      </c>
      <c r="E482">
        <v>5</v>
      </c>
      <c r="F482" t="s">
        <v>182</v>
      </c>
      <c r="G482" t="s">
        <v>798</v>
      </c>
      <c r="H482" t="s">
        <v>236</v>
      </c>
      <c r="I482" t="s">
        <v>62</v>
      </c>
      <c r="J482" t="s">
        <v>183</v>
      </c>
      <c r="K482" t="s">
        <v>62</v>
      </c>
      <c r="L482" t="s">
        <v>531</v>
      </c>
    </row>
    <row r="483" spans="1:12">
      <c r="A483" t="s">
        <v>179</v>
      </c>
      <c r="B483" t="s">
        <v>180</v>
      </c>
      <c r="C483">
        <v>-174.25</v>
      </c>
      <c r="D483" t="s">
        <v>181</v>
      </c>
      <c r="E483">
        <v>8.5</v>
      </c>
      <c r="F483" t="s">
        <v>182</v>
      </c>
      <c r="G483" t="s">
        <v>589</v>
      </c>
      <c r="H483" t="s">
        <v>208</v>
      </c>
      <c r="I483" t="s">
        <v>293</v>
      </c>
      <c r="J483" t="s">
        <v>184</v>
      </c>
      <c r="K483" t="s">
        <v>294</v>
      </c>
      <c r="L483" t="s">
        <v>529</v>
      </c>
    </row>
    <row r="484" spans="1:12">
      <c r="A484" t="s">
        <v>179</v>
      </c>
      <c r="B484" t="s">
        <v>180</v>
      </c>
      <c r="C484">
        <v>-51.25</v>
      </c>
      <c r="D484" t="s">
        <v>181</v>
      </c>
      <c r="E484">
        <v>2.5</v>
      </c>
      <c r="F484" t="s">
        <v>182</v>
      </c>
      <c r="G484" t="s">
        <v>589</v>
      </c>
      <c r="H484" t="s">
        <v>208</v>
      </c>
      <c r="I484" t="s">
        <v>293</v>
      </c>
      <c r="J484" t="s">
        <v>184</v>
      </c>
      <c r="K484" t="s">
        <v>294</v>
      </c>
      <c r="L484" t="s">
        <v>529</v>
      </c>
    </row>
    <row r="485" spans="1:12">
      <c r="A485" t="s">
        <v>179</v>
      </c>
      <c r="B485" t="s">
        <v>180</v>
      </c>
      <c r="C485">
        <v>-194.75</v>
      </c>
      <c r="D485" t="s">
        <v>181</v>
      </c>
      <c r="E485">
        <v>9.5</v>
      </c>
      <c r="F485" t="s">
        <v>182</v>
      </c>
      <c r="G485" t="s">
        <v>389</v>
      </c>
      <c r="H485" t="s">
        <v>390</v>
      </c>
      <c r="I485" t="s">
        <v>62</v>
      </c>
      <c r="J485" t="s">
        <v>183</v>
      </c>
      <c r="K485" t="s">
        <v>62</v>
      </c>
      <c r="L485" t="s">
        <v>524</v>
      </c>
    </row>
    <row r="486" spans="1:12">
      <c r="A486" t="s">
        <v>179</v>
      </c>
      <c r="B486" t="s">
        <v>180</v>
      </c>
      <c r="C486">
        <v>-686.75</v>
      </c>
      <c r="D486" t="s">
        <v>181</v>
      </c>
      <c r="E486">
        <v>33.5</v>
      </c>
      <c r="F486" t="s">
        <v>182</v>
      </c>
      <c r="G486" t="s">
        <v>799</v>
      </c>
      <c r="H486" t="s">
        <v>187</v>
      </c>
      <c r="I486" t="s">
        <v>277</v>
      </c>
      <c r="J486" t="s">
        <v>184</v>
      </c>
      <c r="K486" t="s">
        <v>278</v>
      </c>
      <c r="L486" t="s">
        <v>529</v>
      </c>
    </row>
    <row r="487" spans="1:12">
      <c r="A487" t="s">
        <v>179</v>
      </c>
      <c r="B487" t="s">
        <v>180</v>
      </c>
      <c r="C487">
        <v>-584.25</v>
      </c>
      <c r="D487" t="s">
        <v>181</v>
      </c>
      <c r="E487">
        <v>28.5</v>
      </c>
      <c r="F487" t="s">
        <v>182</v>
      </c>
      <c r="G487" t="s">
        <v>799</v>
      </c>
      <c r="H487" t="s">
        <v>187</v>
      </c>
      <c r="I487" t="s">
        <v>277</v>
      </c>
      <c r="J487" t="s">
        <v>184</v>
      </c>
      <c r="K487" t="s">
        <v>278</v>
      </c>
      <c r="L487" t="s">
        <v>529</v>
      </c>
    </row>
    <row r="488" spans="1:12">
      <c r="A488" t="s">
        <v>179</v>
      </c>
      <c r="B488" t="s">
        <v>180</v>
      </c>
      <c r="C488">
        <v>-266.5</v>
      </c>
      <c r="D488" t="s">
        <v>181</v>
      </c>
      <c r="E488">
        <v>13</v>
      </c>
      <c r="F488" t="s">
        <v>182</v>
      </c>
      <c r="G488" t="s">
        <v>799</v>
      </c>
      <c r="H488" t="s">
        <v>187</v>
      </c>
      <c r="I488" t="s">
        <v>277</v>
      </c>
      <c r="J488" t="s">
        <v>184</v>
      </c>
      <c r="K488" t="s">
        <v>278</v>
      </c>
      <c r="L488" t="s">
        <v>529</v>
      </c>
    </row>
    <row r="489" spans="1:12">
      <c r="A489" t="s">
        <v>179</v>
      </c>
      <c r="B489" t="s">
        <v>180</v>
      </c>
      <c r="C489">
        <v>-51.25</v>
      </c>
      <c r="D489" t="s">
        <v>181</v>
      </c>
      <c r="E489">
        <v>2.5</v>
      </c>
      <c r="F489" t="s">
        <v>182</v>
      </c>
      <c r="G489" t="s">
        <v>484</v>
      </c>
      <c r="H489" t="s">
        <v>208</v>
      </c>
      <c r="I489" t="s">
        <v>288</v>
      </c>
      <c r="J489" t="s">
        <v>184</v>
      </c>
      <c r="K489" t="s">
        <v>289</v>
      </c>
      <c r="L489" t="s">
        <v>529</v>
      </c>
    </row>
    <row r="490" spans="1:12">
      <c r="A490" t="s">
        <v>179</v>
      </c>
      <c r="B490" t="s">
        <v>180</v>
      </c>
      <c r="C490">
        <v>-82</v>
      </c>
      <c r="D490" t="s">
        <v>181</v>
      </c>
      <c r="E490">
        <v>4</v>
      </c>
      <c r="F490" t="s">
        <v>182</v>
      </c>
      <c r="G490" t="s">
        <v>484</v>
      </c>
      <c r="H490" t="s">
        <v>208</v>
      </c>
      <c r="I490" t="s">
        <v>288</v>
      </c>
      <c r="J490" t="s">
        <v>184</v>
      </c>
      <c r="K490" t="s">
        <v>289</v>
      </c>
      <c r="L490" t="s">
        <v>529</v>
      </c>
    </row>
    <row r="491" spans="1:12">
      <c r="A491" t="s">
        <v>179</v>
      </c>
      <c r="B491" t="s">
        <v>180</v>
      </c>
      <c r="C491">
        <v>-112.75</v>
      </c>
      <c r="D491" t="s">
        <v>181</v>
      </c>
      <c r="E491">
        <v>5.5</v>
      </c>
      <c r="F491" t="s">
        <v>182</v>
      </c>
      <c r="G491" t="s">
        <v>452</v>
      </c>
      <c r="H491" t="s">
        <v>208</v>
      </c>
      <c r="I491" t="s">
        <v>284</v>
      </c>
      <c r="J491" t="s">
        <v>184</v>
      </c>
      <c r="K491" t="s">
        <v>285</v>
      </c>
      <c r="L491" t="s">
        <v>529</v>
      </c>
    </row>
    <row r="492" spans="1:12">
      <c r="A492" t="s">
        <v>179</v>
      </c>
      <c r="B492" t="s">
        <v>180</v>
      </c>
      <c r="C492">
        <v>-225.5</v>
      </c>
      <c r="D492" t="s">
        <v>181</v>
      </c>
      <c r="E492">
        <v>11</v>
      </c>
      <c r="F492" t="s">
        <v>182</v>
      </c>
      <c r="G492" t="s">
        <v>452</v>
      </c>
      <c r="H492" t="s">
        <v>208</v>
      </c>
      <c r="I492" t="s">
        <v>284</v>
      </c>
      <c r="J492" t="s">
        <v>184</v>
      </c>
      <c r="K492" t="s">
        <v>285</v>
      </c>
      <c r="L492" t="s">
        <v>529</v>
      </c>
    </row>
    <row r="493" spans="1:12">
      <c r="A493" t="s">
        <v>179</v>
      </c>
      <c r="B493" t="s">
        <v>180</v>
      </c>
      <c r="C493">
        <v>-82</v>
      </c>
      <c r="D493" t="s">
        <v>181</v>
      </c>
      <c r="E493">
        <v>4</v>
      </c>
      <c r="F493" t="s">
        <v>182</v>
      </c>
      <c r="G493" t="s">
        <v>800</v>
      </c>
      <c r="H493" t="s">
        <v>187</v>
      </c>
      <c r="I493" t="s">
        <v>253</v>
      </c>
      <c r="J493" t="s">
        <v>184</v>
      </c>
      <c r="K493" t="s">
        <v>254</v>
      </c>
      <c r="L493" t="s">
        <v>529</v>
      </c>
    </row>
    <row r="494" spans="1:12">
      <c r="A494" t="s">
        <v>179</v>
      </c>
      <c r="B494" t="s">
        <v>180</v>
      </c>
      <c r="C494">
        <v>-174.25</v>
      </c>
      <c r="D494" t="s">
        <v>181</v>
      </c>
      <c r="E494">
        <v>8.5</v>
      </c>
      <c r="F494" t="s">
        <v>182</v>
      </c>
      <c r="G494" t="s">
        <v>453</v>
      </c>
      <c r="H494" t="s">
        <v>187</v>
      </c>
      <c r="I494" t="s">
        <v>269</v>
      </c>
      <c r="J494" t="s">
        <v>184</v>
      </c>
      <c r="K494" t="s">
        <v>270</v>
      </c>
      <c r="L494" t="s">
        <v>529</v>
      </c>
    </row>
    <row r="495" spans="1:12">
      <c r="A495" t="s">
        <v>179</v>
      </c>
      <c r="B495" t="s">
        <v>180</v>
      </c>
      <c r="C495">
        <v>-348.5</v>
      </c>
      <c r="D495" t="s">
        <v>181</v>
      </c>
      <c r="E495">
        <v>17</v>
      </c>
      <c r="F495" t="s">
        <v>182</v>
      </c>
      <c r="G495" t="s">
        <v>453</v>
      </c>
      <c r="H495" t="s">
        <v>187</v>
      </c>
      <c r="I495" t="s">
        <v>269</v>
      </c>
      <c r="J495" t="s">
        <v>184</v>
      </c>
      <c r="K495" t="s">
        <v>270</v>
      </c>
      <c r="L495" t="s">
        <v>529</v>
      </c>
    </row>
    <row r="496" spans="1:12">
      <c r="A496" t="s">
        <v>179</v>
      </c>
      <c r="B496" t="s">
        <v>180</v>
      </c>
      <c r="C496">
        <v>-133.25</v>
      </c>
      <c r="D496" t="s">
        <v>181</v>
      </c>
      <c r="E496">
        <v>6.5</v>
      </c>
      <c r="F496" t="s">
        <v>182</v>
      </c>
      <c r="G496" t="s">
        <v>801</v>
      </c>
      <c r="H496" t="s">
        <v>187</v>
      </c>
      <c r="I496" t="s">
        <v>271</v>
      </c>
      <c r="J496" t="s">
        <v>184</v>
      </c>
      <c r="K496" t="s">
        <v>272</v>
      </c>
      <c r="L496" t="s">
        <v>529</v>
      </c>
    </row>
    <row r="497" spans="1:12">
      <c r="A497" t="s">
        <v>179</v>
      </c>
      <c r="B497" t="s">
        <v>180</v>
      </c>
      <c r="C497">
        <v>-123</v>
      </c>
      <c r="D497" t="s">
        <v>181</v>
      </c>
      <c r="E497">
        <v>6</v>
      </c>
      <c r="F497" t="s">
        <v>182</v>
      </c>
      <c r="G497" t="s">
        <v>801</v>
      </c>
      <c r="H497" t="s">
        <v>187</v>
      </c>
      <c r="I497" t="s">
        <v>271</v>
      </c>
      <c r="J497" t="s">
        <v>184</v>
      </c>
      <c r="K497" t="s">
        <v>272</v>
      </c>
      <c r="L497" t="s">
        <v>529</v>
      </c>
    </row>
    <row r="498" spans="1:12">
      <c r="A498" t="s">
        <v>179</v>
      </c>
      <c r="B498" t="s">
        <v>180</v>
      </c>
      <c r="C498">
        <v>-246</v>
      </c>
      <c r="D498" t="s">
        <v>181</v>
      </c>
      <c r="E498">
        <v>12</v>
      </c>
      <c r="F498" t="s">
        <v>182</v>
      </c>
      <c r="G498" t="s">
        <v>454</v>
      </c>
      <c r="H498" t="s">
        <v>187</v>
      </c>
      <c r="I498" t="s">
        <v>275</v>
      </c>
      <c r="J498" t="s">
        <v>184</v>
      </c>
      <c r="K498" t="s">
        <v>276</v>
      </c>
      <c r="L498" t="s">
        <v>529</v>
      </c>
    </row>
    <row r="499" spans="1:12">
      <c r="A499" t="s">
        <v>179</v>
      </c>
      <c r="B499" t="s">
        <v>180</v>
      </c>
      <c r="C499">
        <v>-51.25</v>
      </c>
      <c r="D499" t="s">
        <v>181</v>
      </c>
      <c r="E499">
        <v>2.5</v>
      </c>
      <c r="F499" t="s">
        <v>182</v>
      </c>
      <c r="G499" t="s">
        <v>454</v>
      </c>
      <c r="H499" t="s">
        <v>187</v>
      </c>
      <c r="I499" t="s">
        <v>275</v>
      </c>
      <c r="J499" t="s">
        <v>184</v>
      </c>
      <c r="K499" t="s">
        <v>276</v>
      </c>
      <c r="L499" t="s">
        <v>529</v>
      </c>
    </row>
    <row r="500" spans="1:12">
      <c r="A500" t="s">
        <v>179</v>
      </c>
      <c r="B500" t="s">
        <v>180</v>
      </c>
      <c r="C500">
        <v>-153.75</v>
      </c>
      <c r="D500" t="s">
        <v>181</v>
      </c>
      <c r="E500">
        <v>7.5</v>
      </c>
      <c r="F500" t="s">
        <v>182</v>
      </c>
      <c r="G500" t="s">
        <v>425</v>
      </c>
      <c r="H500" t="s">
        <v>187</v>
      </c>
      <c r="I500" t="s">
        <v>273</v>
      </c>
      <c r="J500" t="s">
        <v>184</v>
      </c>
      <c r="K500" t="s">
        <v>274</v>
      </c>
      <c r="L500" t="s">
        <v>529</v>
      </c>
    </row>
    <row r="501" spans="1:12">
      <c r="A501" t="s">
        <v>179</v>
      </c>
      <c r="B501" t="s">
        <v>180</v>
      </c>
      <c r="C501">
        <v>-143.5</v>
      </c>
      <c r="D501" t="s">
        <v>181</v>
      </c>
      <c r="E501">
        <v>7</v>
      </c>
      <c r="F501" t="s">
        <v>182</v>
      </c>
      <c r="G501" t="s">
        <v>425</v>
      </c>
      <c r="H501" t="s">
        <v>187</v>
      </c>
      <c r="I501" t="s">
        <v>273</v>
      </c>
      <c r="J501" t="s">
        <v>184</v>
      </c>
      <c r="K501" t="s">
        <v>274</v>
      </c>
      <c r="L501" t="s">
        <v>529</v>
      </c>
    </row>
    <row r="502" spans="1:12">
      <c r="A502" t="s">
        <v>179</v>
      </c>
      <c r="B502" t="s">
        <v>180</v>
      </c>
      <c r="C502">
        <v>-123</v>
      </c>
      <c r="D502" t="s">
        <v>181</v>
      </c>
      <c r="E502">
        <v>6</v>
      </c>
      <c r="F502" t="s">
        <v>182</v>
      </c>
      <c r="G502" t="s">
        <v>455</v>
      </c>
      <c r="H502" t="s">
        <v>251</v>
      </c>
      <c r="I502" t="s">
        <v>62</v>
      </c>
      <c r="J502" t="s">
        <v>183</v>
      </c>
      <c r="K502" t="s">
        <v>62</v>
      </c>
      <c r="L502" t="s">
        <v>524</v>
      </c>
    </row>
    <row r="503" spans="1:12">
      <c r="A503" t="s">
        <v>179</v>
      </c>
      <c r="B503" t="s">
        <v>180</v>
      </c>
      <c r="C503">
        <v>-266.5</v>
      </c>
      <c r="D503" t="s">
        <v>181</v>
      </c>
      <c r="E503">
        <v>13</v>
      </c>
      <c r="F503" t="s">
        <v>182</v>
      </c>
      <c r="G503" t="s">
        <v>349</v>
      </c>
      <c r="H503" t="s">
        <v>350</v>
      </c>
      <c r="I503" t="s">
        <v>62</v>
      </c>
      <c r="J503" t="s">
        <v>183</v>
      </c>
      <c r="K503" t="s">
        <v>62</v>
      </c>
      <c r="L503" t="s">
        <v>524</v>
      </c>
    </row>
    <row r="504" spans="1:12">
      <c r="A504" t="s">
        <v>179</v>
      </c>
      <c r="B504" t="s">
        <v>180</v>
      </c>
      <c r="C504">
        <v>-276.75</v>
      </c>
      <c r="D504" t="s">
        <v>181</v>
      </c>
      <c r="E504">
        <v>13.5</v>
      </c>
      <c r="F504" t="s">
        <v>182</v>
      </c>
      <c r="G504" t="s">
        <v>368</v>
      </c>
      <c r="H504" t="s">
        <v>369</v>
      </c>
      <c r="I504" t="s">
        <v>62</v>
      </c>
      <c r="J504" t="s">
        <v>183</v>
      </c>
      <c r="K504" t="s">
        <v>62</v>
      </c>
      <c r="L504" t="s">
        <v>531</v>
      </c>
    </row>
    <row r="505" spans="1:12">
      <c r="A505" t="s">
        <v>179</v>
      </c>
      <c r="B505" t="s">
        <v>180</v>
      </c>
      <c r="C505">
        <v>-123</v>
      </c>
      <c r="D505" t="s">
        <v>181</v>
      </c>
      <c r="E505">
        <v>6</v>
      </c>
      <c r="F505" t="s">
        <v>182</v>
      </c>
      <c r="G505" t="s">
        <v>394</v>
      </c>
      <c r="H505" t="s">
        <v>240</v>
      </c>
      <c r="I505" t="s">
        <v>62</v>
      </c>
      <c r="J505" t="s">
        <v>183</v>
      </c>
      <c r="K505" t="s">
        <v>62</v>
      </c>
      <c r="L505" t="s">
        <v>524</v>
      </c>
    </row>
    <row r="506" spans="1:12">
      <c r="A506" t="s">
        <v>179</v>
      </c>
      <c r="B506" t="s">
        <v>180</v>
      </c>
      <c r="C506">
        <v>-574</v>
      </c>
      <c r="D506" t="s">
        <v>181</v>
      </c>
      <c r="E506">
        <v>28</v>
      </c>
      <c r="F506" t="s">
        <v>182</v>
      </c>
      <c r="G506" t="s">
        <v>802</v>
      </c>
      <c r="H506" t="s">
        <v>803</v>
      </c>
      <c r="I506" t="s">
        <v>62</v>
      </c>
      <c r="J506" t="s">
        <v>183</v>
      </c>
      <c r="K506" t="s">
        <v>62</v>
      </c>
      <c r="L506" t="s">
        <v>531</v>
      </c>
    </row>
    <row r="507" spans="1:12">
      <c r="A507" t="s">
        <v>179</v>
      </c>
      <c r="B507" t="s">
        <v>180</v>
      </c>
      <c r="C507">
        <v>-246</v>
      </c>
      <c r="D507" t="s">
        <v>181</v>
      </c>
      <c r="E507">
        <v>12</v>
      </c>
      <c r="F507" t="s">
        <v>182</v>
      </c>
      <c r="G507" t="s">
        <v>463</v>
      </c>
      <c r="H507" t="s">
        <v>464</v>
      </c>
      <c r="I507" t="s">
        <v>62</v>
      </c>
      <c r="J507" t="s">
        <v>183</v>
      </c>
      <c r="K507" t="s">
        <v>62</v>
      </c>
      <c r="L507" t="s">
        <v>531</v>
      </c>
    </row>
    <row r="508" spans="1:12">
      <c r="A508" t="s">
        <v>179</v>
      </c>
      <c r="B508" t="s">
        <v>180</v>
      </c>
      <c r="C508">
        <v>-41</v>
      </c>
      <c r="D508" t="s">
        <v>181</v>
      </c>
      <c r="E508">
        <v>2</v>
      </c>
      <c r="F508" t="s">
        <v>182</v>
      </c>
      <c r="G508" t="s">
        <v>804</v>
      </c>
      <c r="H508" t="s">
        <v>290</v>
      </c>
      <c r="I508" t="s">
        <v>62</v>
      </c>
      <c r="J508" t="s">
        <v>183</v>
      </c>
      <c r="K508" t="s">
        <v>62</v>
      </c>
      <c r="L508" t="s">
        <v>524</v>
      </c>
    </row>
    <row r="509" spans="1:12">
      <c r="A509" t="s">
        <v>179</v>
      </c>
      <c r="B509" t="s">
        <v>180</v>
      </c>
      <c r="C509">
        <v>-82</v>
      </c>
      <c r="D509" t="s">
        <v>181</v>
      </c>
      <c r="E509">
        <v>4</v>
      </c>
      <c r="F509" t="s">
        <v>182</v>
      </c>
      <c r="G509" t="s">
        <v>805</v>
      </c>
      <c r="H509" t="s">
        <v>290</v>
      </c>
      <c r="I509" t="s">
        <v>62</v>
      </c>
      <c r="J509" t="s">
        <v>183</v>
      </c>
      <c r="K509" t="s">
        <v>62</v>
      </c>
      <c r="L509" t="s">
        <v>524</v>
      </c>
    </row>
    <row r="510" spans="1:12">
      <c r="A510" t="s">
        <v>179</v>
      </c>
      <c r="B510" t="s">
        <v>180</v>
      </c>
      <c r="C510">
        <v>-41</v>
      </c>
      <c r="D510" t="s">
        <v>181</v>
      </c>
      <c r="E510">
        <v>2</v>
      </c>
      <c r="F510" t="s">
        <v>182</v>
      </c>
      <c r="G510" t="s">
        <v>805</v>
      </c>
      <c r="H510" t="s">
        <v>290</v>
      </c>
      <c r="I510" t="s">
        <v>62</v>
      </c>
      <c r="J510" t="s">
        <v>183</v>
      </c>
      <c r="K510" t="s">
        <v>62</v>
      </c>
      <c r="L510" t="s">
        <v>524</v>
      </c>
    </row>
    <row r="511" spans="1:12">
      <c r="A511" t="s">
        <v>179</v>
      </c>
      <c r="B511" t="s">
        <v>180</v>
      </c>
      <c r="C511">
        <v>-635.5</v>
      </c>
      <c r="D511" t="s">
        <v>181</v>
      </c>
      <c r="E511">
        <v>31</v>
      </c>
      <c r="F511" t="s">
        <v>182</v>
      </c>
      <c r="G511" t="s">
        <v>806</v>
      </c>
      <c r="H511" t="s">
        <v>807</v>
      </c>
      <c r="I511" t="s">
        <v>302</v>
      </c>
      <c r="J511" t="s">
        <v>184</v>
      </c>
      <c r="K511" t="s">
        <v>303</v>
      </c>
      <c r="L511" t="s">
        <v>535</v>
      </c>
    </row>
    <row r="512" spans="1:12">
      <c r="A512" t="s">
        <v>179</v>
      </c>
      <c r="B512" t="s">
        <v>180</v>
      </c>
      <c r="C512">
        <v>-451</v>
      </c>
      <c r="D512" t="s">
        <v>181</v>
      </c>
      <c r="E512">
        <v>22</v>
      </c>
      <c r="F512" t="s">
        <v>182</v>
      </c>
      <c r="G512" t="s">
        <v>808</v>
      </c>
      <c r="H512" t="s">
        <v>809</v>
      </c>
      <c r="I512" t="s">
        <v>302</v>
      </c>
      <c r="J512" t="s">
        <v>184</v>
      </c>
      <c r="K512" t="s">
        <v>303</v>
      </c>
      <c r="L512" t="s">
        <v>535</v>
      </c>
    </row>
    <row r="513" spans="1:12">
      <c r="A513" t="s">
        <v>179</v>
      </c>
      <c r="B513" t="s">
        <v>180</v>
      </c>
      <c r="C513">
        <v>-697</v>
      </c>
      <c r="D513" t="s">
        <v>181</v>
      </c>
      <c r="E513">
        <v>34</v>
      </c>
      <c r="F513" t="s">
        <v>182</v>
      </c>
      <c r="G513" t="s">
        <v>714</v>
      </c>
      <c r="H513" t="s">
        <v>195</v>
      </c>
      <c r="I513" t="s">
        <v>715</v>
      </c>
      <c r="J513" t="s">
        <v>184</v>
      </c>
      <c r="K513" t="s">
        <v>716</v>
      </c>
      <c r="L513" t="s">
        <v>529</v>
      </c>
    </row>
    <row r="514" spans="1:12">
      <c r="A514" t="s">
        <v>179</v>
      </c>
      <c r="B514" t="s">
        <v>180</v>
      </c>
      <c r="C514">
        <v>-717.5</v>
      </c>
      <c r="D514" t="s">
        <v>181</v>
      </c>
      <c r="E514">
        <v>35</v>
      </c>
      <c r="F514" t="s">
        <v>182</v>
      </c>
      <c r="G514" t="s">
        <v>810</v>
      </c>
      <c r="H514" t="s">
        <v>811</v>
      </c>
      <c r="I514" t="s">
        <v>302</v>
      </c>
      <c r="J514" t="s">
        <v>184</v>
      </c>
      <c r="K514" t="s">
        <v>303</v>
      </c>
      <c r="L514" t="s">
        <v>535</v>
      </c>
    </row>
    <row r="515" spans="1:12">
      <c r="A515" t="s">
        <v>179</v>
      </c>
      <c r="B515" t="s">
        <v>180</v>
      </c>
      <c r="C515">
        <v>-143.5</v>
      </c>
      <c r="D515" t="s">
        <v>181</v>
      </c>
      <c r="E515">
        <v>7</v>
      </c>
      <c r="F515" t="s">
        <v>182</v>
      </c>
      <c r="G515" t="s">
        <v>810</v>
      </c>
      <c r="H515" t="s">
        <v>811</v>
      </c>
      <c r="I515" t="s">
        <v>302</v>
      </c>
      <c r="J515" t="s">
        <v>184</v>
      </c>
      <c r="K515" t="s">
        <v>303</v>
      </c>
      <c r="L515" t="s">
        <v>535</v>
      </c>
    </row>
    <row r="516" spans="1:12">
      <c r="A516" t="s">
        <v>179</v>
      </c>
      <c r="B516" t="s">
        <v>180</v>
      </c>
      <c r="C516">
        <v>-635.5</v>
      </c>
      <c r="D516" t="s">
        <v>181</v>
      </c>
      <c r="E516">
        <v>31</v>
      </c>
      <c r="F516" t="s">
        <v>182</v>
      </c>
      <c r="G516" t="s">
        <v>718</v>
      </c>
      <c r="H516" t="s">
        <v>426</v>
      </c>
      <c r="I516" t="s">
        <v>302</v>
      </c>
      <c r="J516" t="s">
        <v>184</v>
      </c>
      <c r="K516" t="s">
        <v>303</v>
      </c>
      <c r="L516" t="s">
        <v>535</v>
      </c>
    </row>
    <row r="517" spans="1:12">
      <c r="A517" t="s">
        <v>179</v>
      </c>
      <c r="B517" t="s">
        <v>180</v>
      </c>
      <c r="C517">
        <v>-369</v>
      </c>
      <c r="D517" t="s">
        <v>181</v>
      </c>
      <c r="E517">
        <v>18</v>
      </c>
      <c r="F517" t="s">
        <v>182</v>
      </c>
      <c r="G517" t="s">
        <v>812</v>
      </c>
      <c r="H517" t="s">
        <v>813</v>
      </c>
      <c r="I517" t="s">
        <v>62</v>
      </c>
      <c r="J517" t="s">
        <v>183</v>
      </c>
      <c r="K517" t="s">
        <v>62</v>
      </c>
      <c r="L517" t="s">
        <v>524</v>
      </c>
    </row>
    <row r="518" spans="1:12">
      <c r="A518" t="s">
        <v>179</v>
      </c>
      <c r="B518" t="s">
        <v>180</v>
      </c>
      <c r="C518">
        <v>-20.5</v>
      </c>
      <c r="D518" t="s">
        <v>181</v>
      </c>
      <c r="E518">
        <v>1</v>
      </c>
      <c r="F518" t="s">
        <v>182</v>
      </c>
      <c r="G518" t="s">
        <v>351</v>
      </c>
      <c r="H518" t="s">
        <v>194</v>
      </c>
      <c r="I518" t="s">
        <v>62</v>
      </c>
      <c r="J518" t="s">
        <v>183</v>
      </c>
      <c r="K518" t="s">
        <v>62</v>
      </c>
      <c r="L518" t="s">
        <v>524</v>
      </c>
    </row>
    <row r="519" spans="1:12">
      <c r="A519" t="s">
        <v>179</v>
      </c>
      <c r="B519" t="s">
        <v>180</v>
      </c>
      <c r="C519">
        <v>-184.5</v>
      </c>
      <c r="D519" t="s">
        <v>181</v>
      </c>
      <c r="E519">
        <v>9</v>
      </c>
      <c r="F519" t="s">
        <v>182</v>
      </c>
      <c r="G519" t="s">
        <v>814</v>
      </c>
      <c r="H519" t="s">
        <v>815</v>
      </c>
      <c r="I519" t="s">
        <v>62</v>
      </c>
      <c r="J519" t="s">
        <v>183</v>
      </c>
      <c r="K519" t="s">
        <v>62</v>
      </c>
      <c r="L519" t="s">
        <v>533</v>
      </c>
    </row>
    <row r="520" spans="1:12">
      <c r="A520" t="s">
        <v>179</v>
      </c>
      <c r="B520" t="s">
        <v>180</v>
      </c>
      <c r="C520">
        <v>-82</v>
      </c>
      <c r="D520" t="s">
        <v>181</v>
      </c>
      <c r="E520">
        <v>4</v>
      </c>
      <c r="F520" t="s">
        <v>182</v>
      </c>
      <c r="G520" t="s">
        <v>814</v>
      </c>
      <c r="H520" t="s">
        <v>815</v>
      </c>
      <c r="I520" t="s">
        <v>62</v>
      </c>
      <c r="J520" t="s">
        <v>183</v>
      </c>
      <c r="K520" t="s">
        <v>62</v>
      </c>
      <c r="L520" t="s">
        <v>533</v>
      </c>
    </row>
    <row r="521" spans="1:12">
      <c r="A521" t="s">
        <v>179</v>
      </c>
      <c r="B521" t="s">
        <v>180</v>
      </c>
      <c r="C521">
        <v>-738</v>
      </c>
      <c r="D521" t="s">
        <v>181</v>
      </c>
      <c r="E521">
        <v>36</v>
      </c>
      <c r="F521" t="s">
        <v>182</v>
      </c>
      <c r="G521" t="s">
        <v>814</v>
      </c>
      <c r="H521" t="s">
        <v>815</v>
      </c>
      <c r="I521" t="s">
        <v>62</v>
      </c>
      <c r="J521" t="s">
        <v>183</v>
      </c>
      <c r="K521" t="s">
        <v>62</v>
      </c>
      <c r="L521" t="s">
        <v>533</v>
      </c>
    </row>
    <row r="522" spans="1:12">
      <c r="A522" t="s">
        <v>179</v>
      </c>
      <c r="B522" t="s">
        <v>180</v>
      </c>
      <c r="C522">
        <v>-133.25</v>
      </c>
      <c r="D522" t="s">
        <v>181</v>
      </c>
      <c r="E522">
        <v>6.5</v>
      </c>
      <c r="F522" t="s">
        <v>182</v>
      </c>
      <c r="G522" t="s">
        <v>816</v>
      </c>
      <c r="H522" t="s">
        <v>817</v>
      </c>
      <c r="I522" t="s">
        <v>62</v>
      </c>
      <c r="J522" t="s">
        <v>183</v>
      </c>
      <c r="K522" t="s">
        <v>62</v>
      </c>
      <c r="L522" t="s">
        <v>524</v>
      </c>
    </row>
    <row r="523" spans="1:12">
      <c r="A523" t="s">
        <v>179</v>
      </c>
      <c r="B523" t="s">
        <v>180</v>
      </c>
      <c r="C523">
        <v>-61.5</v>
      </c>
      <c r="D523" t="s">
        <v>181</v>
      </c>
      <c r="E523">
        <v>3</v>
      </c>
      <c r="F523" t="s">
        <v>182</v>
      </c>
      <c r="G523" t="s">
        <v>473</v>
      </c>
      <c r="H523" t="s">
        <v>474</v>
      </c>
      <c r="I523" t="s">
        <v>62</v>
      </c>
      <c r="J523" t="s">
        <v>183</v>
      </c>
      <c r="K523" t="s">
        <v>62</v>
      </c>
      <c r="L523" t="s">
        <v>524</v>
      </c>
    </row>
    <row r="524" spans="1:12">
      <c r="A524" t="s">
        <v>179</v>
      </c>
      <c r="B524" t="s">
        <v>180</v>
      </c>
      <c r="C524">
        <v>-41</v>
      </c>
      <c r="D524" t="s">
        <v>181</v>
      </c>
      <c r="E524">
        <v>2</v>
      </c>
      <c r="F524" t="s">
        <v>182</v>
      </c>
      <c r="G524" t="s">
        <v>473</v>
      </c>
      <c r="H524" t="s">
        <v>474</v>
      </c>
      <c r="I524" t="s">
        <v>62</v>
      </c>
      <c r="J524" t="s">
        <v>183</v>
      </c>
      <c r="K524" t="s">
        <v>62</v>
      </c>
      <c r="L524" t="s">
        <v>524</v>
      </c>
    </row>
    <row r="525" spans="1:12">
      <c r="A525" t="s">
        <v>179</v>
      </c>
      <c r="B525" t="s">
        <v>180</v>
      </c>
      <c r="C525">
        <v>-123</v>
      </c>
      <c r="D525" t="s">
        <v>181</v>
      </c>
      <c r="E525">
        <v>6</v>
      </c>
      <c r="F525" t="s">
        <v>182</v>
      </c>
      <c r="G525" t="s">
        <v>473</v>
      </c>
      <c r="H525" t="s">
        <v>474</v>
      </c>
      <c r="I525" t="s">
        <v>62</v>
      </c>
      <c r="J525" t="s">
        <v>183</v>
      </c>
      <c r="K525" t="s">
        <v>62</v>
      </c>
      <c r="L525" t="s">
        <v>524</v>
      </c>
    </row>
    <row r="526" spans="1:12">
      <c r="A526" t="s">
        <v>179</v>
      </c>
      <c r="B526" t="s">
        <v>180</v>
      </c>
      <c r="C526">
        <v>-82</v>
      </c>
      <c r="D526" t="s">
        <v>181</v>
      </c>
      <c r="E526">
        <v>4</v>
      </c>
      <c r="F526" t="s">
        <v>182</v>
      </c>
      <c r="G526" t="s">
        <v>473</v>
      </c>
      <c r="H526" t="s">
        <v>474</v>
      </c>
      <c r="I526" t="s">
        <v>62</v>
      </c>
      <c r="J526" t="s">
        <v>183</v>
      </c>
      <c r="K526" t="s">
        <v>62</v>
      </c>
      <c r="L526" t="s">
        <v>524</v>
      </c>
    </row>
    <row r="527" spans="1:12">
      <c r="A527" t="s">
        <v>179</v>
      </c>
      <c r="B527" t="s">
        <v>180</v>
      </c>
      <c r="C527">
        <v>-215.25</v>
      </c>
      <c r="D527" t="s">
        <v>181</v>
      </c>
      <c r="E527">
        <v>10.5</v>
      </c>
      <c r="F527" t="s">
        <v>182</v>
      </c>
      <c r="G527" t="s">
        <v>818</v>
      </c>
      <c r="H527" t="s">
        <v>819</v>
      </c>
      <c r="I527" t="s">
        <v>62</v>
      </c>
      <c r="J527" t="s">
        <v>183</v>
      </c>
      <c r="K527" t="s">
        <v>62</v>
      </c>
      <c r="L527" t="s">
        <v>533</v>
      </c>
    </row>
    <row r="528" spans="1:12">
      <c r="A528" t="s">
        <v>179</v>
      </c>
      <c r="B528" t="s">
        <v>180</v>
      </c>
      <c r="C528">
        <v>-635.5</v>
      </c>
      <c r="D528" t="s">
        <v>181</v>
      </c>
      <c r="E528">
        <v>31</v>
      </c>
      <c r="F528" t="s">
        <v>182</v>
      </c>
      <c r="G528" t="s">
        <v>818</v>
      </c>
      <c r="H528" t="s">
        <v>819</v>
      </c>
      <c r="I528" t="s">
        <v>62</v>
      </c>
      <c r="J528" t="s">
        <v>183</v>
      </c>
      <c r="K528" t="s">
        <v>62</v>
      </c>
      <c r="L528" t="s">
        <v>533</v>
      </c>
    </row>
    <row r="529" spans="1:12">
      <c r="A529" t="s">
        <v>179</v>
      </c>
      <c r="B529" t="s">
        <v>180</v>
      </c>
      <c r="C529">
        <v>-61.5</v>
      </c>
      <c r="D529" t="s">
        <v>181</v>
      </c>
      <c r="E529">
        <v>3</v>
      </c>
      <c r="F529" t="s">
        <v>182</v>
      </c>
      <c r="G529" t="s">
        <v>719</v>
      </c>
      <c r="H529" t="s">
        <v>720</v>
      </c>
      <c r="I529" t="s">
        <v>62</v>
      </c>
      <c r="J529" t="s">
        <v>183</v>
      </c>
      <c r="K529" t="s">
        <v>62</v>
      </c>
      <c r="L529" t="s">
        <v>539</v>
      </c>
    </row>
    <row r="530" spans="1:12">
      <c r="A530" t="s">
        <v>179</v>
      </c>
      <c r="B530" t="s">
        <v>180</v>
      </c>
      <c r="C530">
        <v>-92.25</v>
      </c>
      <c r="D530" t="s">
        <v>181</v>
      </c>
      <c r="E530">
        <v>4.5</v>
      </c>
      <c r="F530" t="s">
        <v>182</v>
      </c>
      <c r="G530" t="s">
        <v>719</v>
      </c>
      <c r="H530" t="s">
        <v>720</v>
      </c>
      <c r="I530" t="s">
        <v>62</v>
      </c>
      <c r="J530" t="s">
        <v>183</v>
      </c>
      <c r="K530" t="s">
        <v>62</v>
      </c>
      <c r="L530" t="s">
        <v>539</v>
      </c>
    </row>
    <row r="531" spans="1:12">
      <c r="A531" t="s">
        <v>179</v>
      </c>
      <c r="B531" t="s">
        <v>180</v>
      </c>
      <c r="C531">
        <v>-102.5</v>
      </c>
      <c r="D531" t="s">
        <v>181</v>
      </c>
      <c r="E531">
        <v>5</v>
      </c>
      <c r="F531" t="s">
        <v>182</v>
      </c>
      <c r="G531" t="s">
        <v>820</v>
      </c>
      <c r="H531" t="s">
        <v>821</v>
      </c>
      <c r="I531" t="s">
        <v>62</v>
      </c>
      <c r="J531" t="s">
        <v>183</v>
      </c>
      <c r="K531" t="s">
        <v>62</v>
      </c>
      <c r="L531" t="s">
        <v>524</v>
      </c>
    </row>
    <row r="532" spans="1:12">
      <c r="A532" t="s">
        <v>179</v>
      </c>
      <c r="B532" t="s">
        <v>180</v>
      </c>
      <c r="C532">
        <v>-112.75</v>
      </c>
      <c r="D532" t="s">
        <v>181</v>
      </c>
      <c r="E532">
        <v>5.5</v>
      </c>
      <c r="F532" t="s">
        <v>182</v>
      </c>
      <c r="G532" t="s">
        <v>822</v>
      </c>
      <c r="H532" t="s">
        <v>823</v>
      </c>
      <c r="I532" t="s">
        <v>62</v>
      </c>
      <c r="J532" t="s">
        <v>183</v>
      </c>
      <c r="K532" t="s">
        <v>62</v>
      </c>
      <c r="L532" t="s">
        <v>533</v>
      </c>
    </row>
    <row r="533" spans="1:12">
      <c r="A533" t="s">
        <v>179</v>
      </c>
      <c r="B533" t="s">
        <v>180</v>
      </c>
      <c r="C533">
        <v>-143.5</v>
      </c>
      <c r="D533" t="s">
        <v>181</v>
      </c>
      <c r="E533">
        <v>7</v>
      </c>
      <c r="F533" t="s">
        <v>182</v>
      </c>
      <c r="G533" t="s">
        <v>721</v>
      </c>
      <c r="H533" t="s">
        <v>228</v>
      </c>
      <c r="I533" t="s">
        <v>62</v>
      </c>
      <c r="J533" t="s">
        <v>183</v>
      </c>
      <c r="K533" t="s">
        <v>62</v>
      </c>
      <c r="L533" t="s">
        <v>533</v>
      </c>
    </row>
    <row r="534" spans="1:12">
      <c r="A534" t="s">
        <v>179</v>
      </c>
      <c r="B534" t="s">
        <v>180</v>
      </c>
      <c r="C534">
        <v>-41</v>
      </c>
      <c r="D534" t="s">
        <v>181</v>
      </c>
      <c r="E534">
        <v>2</v>
      </c>
      <c r="F534" t="s">
        <v>182</v>
      </c>
      <c r="G534" t="s">
        <v>721</v>
      </c>
      <c r="H534" t="s">
        <v>228</v>
      </c>
      <c r="I534" t="s">
        <v>62</v>
      </c>
      <c r="J534" t="s">
        <v>183</v>
      </c>
      <c r="K534" t="s">
        <v>62</v>
      </c>
      <c r="L534" t="s">
        <v>533</v>
      </c>
    </row>
    <row r="535" spans="1:12">
      <c r="A535" t="s">
        <v>179</v>
      </c>
      <c r="B535" t="s">
        <v>180</v>
      </c>
      <c r="C535">
        <v>-10.25</v>
      </c>
      <c r="D535" t="s">
        <v>181</v>
      </c>
      <c r="E535">
        <v>0.5</v>
      </c>
      <c r="F535" t="s">
        <v>182</v>
      </c>
      <c r="G535" t="s">
        <v>824</v>
      </c>
      <c r="H535" t="s">
        <v>825</v>
      </c>
      <c r="I535" t="s">
        <v>62</v>
      </c>
      <c r="J535" t="s">
        <v>183</v>
      </c>
      <c r="K535" t="s">
        <v>62</v>
      </c>
      <c r="L535" t="s">
        <v>539</v>
      </c>
    </row>
    <row r="536" spans="1:12">
      <c r="A536" t="s">
        <v>179</v>
      </c>
      <c r="B536" t="s">
        <v>180</v>
      </c>
      <c r="C536">
        <v>-174.25</v>
      </c>
      <c r="D536" t="s">
        <v>181</v>
      </c>
      <c r="E536">
        <v>8.5</v>
      </c>
      <c r="F536" t="s">
        <v>182</v>
      </c>
      <c r="G536" t="s">
        <v>444</v>
      </c>
      <c r="H536" t="s">
        <v>261</v>
      </c>
      <c r="I536" t="s">
        <v>62</v>
      </c>
      <c r="J536" t="s">
        <v>183</v>
      </c>
      <c r="K536" t="s">
        <v>62</v>
      </c>
      <c r="L536" t="s">
        <v>533</v>
      </c>
    </row>
    <row r="537" spans="1:12">
      <c r="A537" t="s">
        <v>179</v>
      </c>
      <c r="B537" t="s">
        <v>180</v>
      </c>
      <c r="C537">
        <v>-174.25</v>
      </c>
      <c r="D537" t="s">
        <v>181</v>
      </c>
      <c r="E537">
        <v>8.5</v>
      </c>
      <c r="F537" t="s">
        <v>182</v>
      </c>
      <c r="G537" t="s">
        <v>444</v>
      </c>
      <c r="H537" t="s">
        <v>261</v>
      </c>
      <c r="I537" t="s">
        <v>62</v>
      </c>
      <c r="J537" t="s">
        <v>183</v>
      </c>
      <c r="K537" t="s">
        <v>62</v>
      </c>
      <c r="L537" t="s">
        <v>533</v>
      </c>
    </row>
    <row r="538" spans="1:12">
      <c r="A538" t="s">
        <v>179</v>
      </c>
      <c r="B538" t="s">
        <v>180</v>
      </c>
      <c r="C538">
        <v>-328</v>
      </c>
      <c r="D538" t="s">
        <v>181</v>
      </c>
      <c r="E538">
        <v>16</v>
      </c>
      <c r="F538" t="s">
        <v>182</v>
      </c>
      <c r="G538" t="s">
        <v>481</v>
      </c>
      <c r="H538" t="s">
        <v>225</v>
      </c>
      <c r="I538" t="s">
        <v>62</v>
      </c>
      <c r="J538" t="s">
        <v>183</v>
      </c>
      <c r="K538" t="s">
        <v>62</v>
      </c>
      <c r="L538" t="s">
        <v>533</v>
      </c>
    </row>
    <row r="539" spans="1:12">
      <c r="A539" t="s">
        <v>179</v>
      </c>
      <c r="B539" t="s">
        <v>180</v>
      </c>
      <c r="C539">
        <v>-174.25</v>
      </c>
      <c r="D539" t="s">
        <v>181</v>
      </c>
      <c r="E539">
        <v>8.5</v>
      </c>
      <c r="F539" t="s">
        <v>182</v>
      </c>
      <c r="G539" t="s">
        <v>722</v>
      </c>
      <c r="H539" t="s">
        <v>723</v>
      </c>
      <c r="I539" t="s">
        <v>62</v>
      </c>
      <c r="J539" t="s">
        <v>183</v>
      </c>
      <c r="K539" t="s">
        <v>62</v>
      </c>
      <c r="L539" t="s">
        <v>533</v>
      </c>
    </row>
    <row r="540" spans="1:12">
      <c r="A540" t="s">
        <v>179</v>
      </c>
      <c r="B540" t="s">
        <v>180</v>
      </c>
      <c r="C540">
        <v>-92.25</v>
      </c>
      <c r="D540" t="s">
        <v>181</v>
      </c>
      <c r="E540">
        <v>4.5</v>
      </c>
      <c r="F540" t="s">
        <v>182</v>
      </c>
      <c r="G540" t="s">
        <v>722</v>
      </c>
      <c r="H540" t="s">
        <v>723</v>
      </c>
      <c r="I540" t="s">
        <v>62</v>
      </c>
      <c r="J540" t="s">
        <v>183</v>
      </c>
      <c r="K540" t="s">
        <v>62</v>
      </c>
      <c r="L540" t="s">
        <v>533</v>
      </c>
    </row>
    <row r="541" spans="1:12">
      <c r="A541" t="s">
        <v>179</v>
      </c>
      <c r="B541" t="s">
        <v>180</v>
      </c>
      <c r="C541">
        <v>-61.5</v>
      </c>
      <c r="D541" t="s">
        <v>181</v>
      </c>
      <c r="E541">
        <v>3</v>
      </c>
      <c r="F541" t="s">
        <v>182</v>
      </c>
      <c r="G541" t="s">
        <v>826</v>
      </c>
      <c r="H541" t="s">
        <v>827</v>
      </c>
      <c r="I541" t="s">
        <v>62</v>
      </c>
      <c r="J541" t="s">
        <v>183</v>
      </c>
      <c r="K541" t="s">
        <v>62</v>
      </c>
      <c r="L541" t="s">
        <v>533</v>
      </c>
    </row>
    <row r="542" spans="1:12">
      <c r="A542" t="s">
        <v>179</v>
      </c>
      <c r="B542" t="s">
        <v>180</v>
      </c>
      <c r="C542">
        <v>-133.25</v>
      </c>
      <c r="D542" t="s">
        <v>181</v>
      </c>
      <c r="E542">
        <v>6.5</v>
      </c>
      <c r="F542" t="s">
        <v>182</v>
      </c>
      <c r="G542" t="s">
        <v>828</v>
      </c>
      <c r="H542" t="s">
        <v>829</v>
      </c>
      <c r="I542" t="s">
        <v>62</v>
      </c>
      <c r="J542" t="s">
        <v>183</v>
      </c>
      <c r="K542" t="s">
        <v>62</v>
      </c>
      <c r="L542" t="s">
        <v>533</v>
      </c>
    </row>
    <row r="543" spans="1:12">
      <c r="A543" t="s">
        <v>179</v>
      </c>
      <c r="B543" t="s">
        <v>180</v>
      </c>
      <c r="C543">
        <v>-133.25</v>
      </c>
      <c r="D543" t="s">
        <v>181</v>
      </c>
      <c r="E543">
        <v>6.5</v>
      </c>
      <c r="F543" t="s">
        <v>182</v>
      </c>
      <c r="G543" t="s">
        <v>830</v>
      </c>
      <c r="H543" t="s">
        <v>657</v>
      </c>
      <c r="I543" t="s">
        <v>831</v>
      </c>
      <c r="J543" t="s">
        <v>184</v>
      </c>
      <c r="K543" t="s">
        <v>832</v>
      </c>
      <c r="L543" t="s">
        <v>533</v>
      </c>
    </row>
    <row r="544" spans="1:12">
      <c r="A544" t="s">
        <v>179</v>
      </c>
      <c r="B544" t="s">
        <v>180</v>
      </c>
      <c r="C544">
        <v>-20.5</v>
      </c>
      <c r="D544" t="s">
        <v>181</v>
      </c>
      <c r="E544">
        <v>1</v>
      </c>
      <c r="F544" t="s">
        <v>182</v>
      </c>
      <c r="G544" t="s">
        <v>830</v>
      </c>
      <c r="H544" t="s">
        <v>657</v>
      </c>
      <c r="I544" t="s">
        <v>831</v>
      </c>
      <c r="J544" t="s">
        <v>184</v>
      </c>
      <c r="K544" t="s">
        <v>832</v>
      </c>
      <c r="L544" t="s">
        <v>533</v>
      </c>
    </row>
    <row r="545" spans="1:12">
      <c r="A545" t="s">
        <v>179</v>
      </c>
      <c r="B545" t="s">
        <v>180</v>
      </c>
      <c r="C545">
        <v>-82</v>
      </c>
      <c r="D545" t="s">
        <v>181</v>
      </c>
      <c r="E545">
        <v>4</v>
      </c>
      <c r="F545" t="s">
        <v>182</v>
      </c>
      <c r="G545" t="s">
        <v>833</v>
      </c>
      <c r="H545" t="s">
        <v>657</v>
      </c>
      <c r="I545" t="s">
        <v>834</v>
      </c>
      <c r="J545" t="s">
        <v>184</v>
      </c>
      <c r="K545" t="s">
        <v>835</v>
      </c>
      <c r="L545" t="s">
        <v>533</v>
      </c>
    </row>
    <row r="546" spans="1:12">
      <c r="A546" t="s">
        <v>179</v>
      </c>
      <c r="B546" t="s">
        <v>180</v>
      </c>
      <c r="C546">
        <v>-143.5</v>
      </c>
      <c r="D546" t="s">
        <v>181</v>
      </c>
      <c r="E546">
        <v>7</v>
      </c>
      <c r="F546" t="s">
        <v>182</v>
      </c>
      <c r="G546" t="s">
        <v>836</v>
      </c>
      <c r="H546" t="s">
        <v>837</v>
      </c>
      <c r="I546" t="s">
        <v>62</v>
      </c>
      <c r="J546" t="s">
        <v>183</v>
      </c>
      <c r="K546" t="s">
        <v>62</v>
      </c>
      <c r="L546" t="s">
        <v>531</v>
      </c>
    </row>
    <row r="547" spans="1:12">
      <c r="A547" t="s">
        <v>179</v>
      </c>
      <c r="B547" t="s">
        <v>180</v>
      </c>
      <c r="C547">
        <v>-164</v>
      </c>
      <c r="D547" t="s">
        <v>181</v>
      </c>
      <c r="E547">
        <v>8</v>
      </c>
      <c r="F547" t="s">
        <v>182</v>
      </c>
      <c r="G547" t="s">
        <v>838</v>
      </c>
      <c r="H547" t="s">
        <v>228</v>
      </c>
      <c r="I547" t="s">
        <v>62</v>
      </c>
      <c r="J547" t="s">
        <v>183</v>
      </c>
      <c r="K547" t="s">
        <v>62</v>
      </c>
      <c r="L547" t="s">
        <v>533</v>
      </c>
    </row>
    <row r="548" spans="1:12">
      <c r="A548" t="s">
        <v>179</v>
      </c>
      <c r="B548" t="s">
        <v>180</v>
      </c>
      <c r="C548">
        <v>-92.25</v>
      </c>
      <c r="D548" t="s">
        <v>181</v>
      </c>
      <c r="E548">
        <v>4.5</v>
      </c>
      <c r="F548" t="s">
        <v>182</v>
      </c>
      <c r="G548" t="s">
        <v>839</v>
      </c>
      <c r="H548" t="s">
        <v>840</v>
      </c>
      <c r="I548" t="s">
        <v>62</v>
      </c>
      <c r="J548" t="s">
        <v>183</v>
      </c>
      <c r="K548" t="s">
        <v>62</v>
      </c>
      <c r="L548" t="s">
        <v>524</v>
      </c>
    </row>
    <row r="549" spans="1:12">
      <c r="A549" t="s">
        <v>179</v>
      </c>
      <c r="B549" t="s">
        <v>180</v>
      </c>
      <c r="C549">
        <v>-225.5</v>
      </c>
      <c r="D549" t="s">
        <v>181</v>
      </c>
      <c r="E549">
        <v>11</v>
      </c>
      <c r="F549" t="s">
        <v>182</v>
      </c>
      <c r="G549" t="s">
        <v>841</v>
      </c>
      <c r="H549" t="s">
        <v>336</v>
      </c>
      <c r="I549" t="s">
        <v>62</v>
      </c>
      <c r="J549" t="s">
        <v>183</v>
      </c>
      <c r="K549" t="s">
        <v>62</v>
      </c>
      <c r="L549" t="s">
        <v>533</v>
      </c>
    </row>
    <row r="550" spans="1:12">
      <c r="A550" t="s">
        <v>179</v>
      </c>
      <c r="B550" t="s">
        <v>180</v>
      </c>
      <c r="C550">
        <v>-10.25</v>
      </c>
      <c r="D550" t="s">
        <v>181</v>
      </c>
      <c r="E550">
        <v>0.5</v>
      </c>
      <c r="F550" t="s">
        <v>182</v>
      </c>
      <c r="G550" t="s">
        <v>842</v>
      </c>
      <c r="H550" t="s">
        <v>325</v>
      </c>
      <c r="I550" t="s">
        <v>62</v>
      </c>
      <c r="J550" t="s">
        <v>183</v>
      </c>
      <c r="K550" t="s">
        <v>62</v>
      </c>
      <c r="L550" t="s">
        <v>533</v>
      </c>
    </row>
    <row r="551" spans="1:12">
      <c r="A551" t="s">
        <v>179</v>
      </c>
      <c r="B551" t="s">
        <v>180</v>
      </c>
      <c r="C551">
        <v>-143.5</v>
      </c>
      <c r="D551" t="s">
        <v>181</v>
      </c>
      <c r="E551">
        <v>7</v>
      </c>
      <c r="F551" t="s">
        <v>182</v>
      </c>
      <c r="G551" t="s">
        <v>843</v>
      </c>
      <c r="H551" t="s">
        <v>410</v>
      </c>
      <c r="I551" t="s">
        <v>62</v>
      </c>
      <c r="J551" t="s">
        <v>183</v>
      </c>
      <c r="K551" t="s">
        <v>62</v>
      </c>
      <c r="L551" t="s">
        <v>533</v>
      </c>
    </row>
    <row r="552" spans="1:12">
      <c r="A552" t="s">
        <v>179</v>
      </c>
      <c r="B552" t="s">
        <v>180</v>
      </c>
      <c r="C552">
        <v>-41</v>
      </c>
      <c r="D552" t="s">
        <v>181</v>
      </c>
      <c r="E552">
        <v>2</v>
      </c>
      <c r="F552" t="s">
        <v>182</v>
      </c>
      <c r="G552" t="s">
        <v>844</v>
      </c>
      <c r="H552" t="s">
        <v>845</v>
      </c>
      <c r="I552" t="s">
        <v>62</v>
      </c>
      <c r="J552" t="s">
        <v>183</v>
      </c>
      <c r="K552" t="s">
        <v>62</v>
      </c>
      <c r="L552" t="s">
        <v>524</v>
      </c>
    </row>
    <row r="553" spans="1:12">
      <c r="A553" t="s">
        <v>179</v>
      </c>
      <c r="B553" t="s">
        <v>180</v>
      </c>
      <c r="C553">
        <v>-123</v>
      </c>
      <c r="D553" t="s">
        <v>181</v>
      </c>
      <c r="E553">
        <v>6</v>
      </c>
      <c r="F553" t="s">
        <v>182</v>
      </c>
      <c r="G553" t="s">
        <v>514</v>
      </c>
      <c r="H553" t="s">
        <v>202</v>
      </c>
      <c r="I553" t="s">
        <v>281</v>
      </c>
      <c r="J553" t="s">
        <v>184</v>
      </c>
      <c r="K553" t="s">
        <v>282</v>
      </c>
      <c r="L553" t="s">
        <v>529</v>
      </c>
    </row>
    <row r="554" spans="1:12">
      <c r="A554" t="s">
        <v>179</v>
      </c>
      <c r="B554" t="s">
        <v>180</v>
      </c>
      <c r="C554">
        <v>-153.75</v>
      </c>
      <c r="D554" t="s">
        <v>181</v>
      </c>
      <c r="E554">
        <v>7.5</v>
      </c>
      <c r="F554" t="s">
        <v>182</v>
      </c>
      <c r="G554" t="s">
        <v>515</v>
      </c>
      <c r="H554" t="s">
        <v>202</v>
      </c>
      <c r="I554" t="s">
        <v>318</v>
      </c>
      <c r="J554" t="s">
        <v>184</v>
      </c>
      <c r="K554" t="s">
        <v>319</v>
      </c>
      <c r="L554" t="s">
        <v>529</v>
      </c>
    </row>
    <row r="555" spans="1:12">
      <c r="A555" t="s">
        <v>179</v>
      </c>
      <c r="B555" t="s">
        <v>180</v>
      </c>
      <c r="C555">
        <v>-686.75</v>
      </c>
      <c r="D555" t="s">
        <v>181</v>
      </c>
      <c r="E555">
        <v>33.5</v>
      </c>
      <c r="F555" t="s">
        <v>182</v>
      </c>
      <c r="G555" t="s">
        <v>846</v>
      </c>
      <c r="H555" t="s">
        <v>847</v>
      </c>
      <c r="I555" t="s">
        <v>293</v>
      </c>
      <c r="J555" t="s">
        <v>184</v>
      </c>
      <c r="K555" t="s">
        <v>294</v>
      </c>
      <c r="L555" t="s">
        <v>529</v>
      </c>
    </row>
    <row r="556" spans="1:12">
      <c r="A556" t="s">
        <v>179</v>
      </c>
      <c r="B556" t="s">
        <v>180</v>
      </c>
      <c r="C556">
        <v>-256.25</v>
      </c>
      <c r="D556" t="s">
        <v>181</v>
      </c>
      <c r="E556">
        <v>12.5</v>
      </c>
      <c r="F556" t="s">
        <v>182</v>
      </c>
      <c r="G556" t="s">
        <v>846</v>
      </c>
      <c r="H556" t="s">
        <v>847</v>
      </c>
      <c r="I556" t="s">
        <v>293</v>
      </c>
      <c r="J556" t="s">
        <v>184</v>
      </c>
      <c r="K556" t="s">
        <v>294</v>
      </c>
      <c r="L556" t="s">
        <v>529</v>
      </c>
    </row>
    <row r="557" spans="1:12">
      <c r="A557" t="s">
        <v>179</v>
      </c>
      <c r="B557" t="s">
        <v>180</v>
      </c>
      <c r="C557">
        <v>-656</v>
      </c>
      <c r="D557" t="s">
        <v>181</v>
      </c>
      <c r="E557">
        <v>32</v>
      </c>
      <c r="F557" t="s">
        <v>182</v>
      </c>
      <c r="G557" t="s">
        <v>848</v>
      </c>
      <c r="H557" t="s">
        <v>202</v>
      </c>
      <c r="I557" t="s">
        <v>253</v>
      </c>
      <c r="J557" t="s">
        <v>184</v>
      </c>
      <c r="K557" t="s">
        <v>254</v>
      </c>
      <c r="L557" t="s">
        <v>529</v>
      </c>
    </row>
    <row r="558" spans="1:12">
      <c r="A558" t="s">
        <v>179</v>
      </c>
      <c r="B558" t="s">
        <v>180</v>
      </c>
      <c r="C558">
        <v>-123</v>
      </c>
      <c r="D558" t="s">
        <v>181</v>
      </c>
      <c r="E558">
        <v>6</v>
      </c>
      <c r="F558" t="s">
        <v>182</v>
      </c>
      <c r="G558" t="s">
        <v>848</v>
      </c>
      <c r="H558" t="s">
        <v>202</v>
      </c>
      <c r="I558" t="s">
        <v>253</v>
      </c>
      <c r="J558" t="s">
        <v>184</v>
      </c>
      <c r="K558" t="s">
        <v>254</v>
      </c>
      <c r="L558" t="s">
        <v>529</v>
      </c>
    </row>
    <row r="559" spans="1:12">
      <c r="A559" t="s">
        <v>179</v>
      </c>
      <c r="B559" t="s">
        <v>180</v>
      </c>
      <c r="C559">
        <v>-656</v>
      </c>
      <c r="D559" t="s">
        <v>181</v>
      </c>
      <c r="E559">
        <v>32</v>
      </c>
      <c r="F559" t="s">
        <v>182</v>
      </c>
      <c r="G559" t="s">
        <v>849</v>
      </c>
      <c r="H559" t="s">
        <v>202</v>
      </c>
      <c r="I559" t="s">
        <v>269</v>
      </c>
      <c r="J559" t="s">
        <v>184</v>
      </c>
      <c r="K559" t="s">
        <v>270</v>
      </c>
      <c r="L559" t="s">
        <v>529</v>
      </c>
    </row>
    <row r="560" spans="1:12">
      <c r="A560" t="s">
        <v>179</v>
      </c>
      <c r="B560" t="s">
        <v>180</v>
      </c>
      <c r="C560">
        <v>-369</v>
      </c>
      <c r="D560" t="s">
        <v>181</v>
      </c>
      <c r="E560">
        <v>18</v>
      </c>
      <c r="F560" t="s">
        <v>182</v>
      </c>
      <c r="G560" t="s">
        <v>849</v>
      </c>
      <c r="H560" t="s">
        <v>202</v>
      </c>
      <c r="I560" t="s">
        <v>269</v>
      </c>
      <c r="J560" t="s">
        <v>184</v>
      </c>
      <c r="K560" t="s">
        <v>270</v>
      </c>
      <c r="L560" t="s">
        <v>529</v>
      </c>
    </row>
    <row r="561" spans="1:12">
      <c r="A561" t="s">
        <v>179</v>
      </c>
      <c r="B561" t="s">
        <v>180</v>
      </c>
      <c r="C561">
        <v>-820</v>
      </c>
      <c r="D561" t="s">
        <v>181</v>
      </c>
      <c r="E561">
        <v>40</v>
      </c>
      <c r="F561" t="s">
        <v>182</v>
      </c>
      <c r="G561" t="s">
        <v>850</v>
      </c>
      <c r="H561" t="s">
        <v>202</v>
      </c>
      <c r="I561" t="s">
        <v>271</v>
      </c>
      <c r="J561" t="s">
        <v>184</v>
      </c>
      <c r="K561" t="s">
        <v>272</v>
      </c>
      <c r="L561" t="s">
        <v>529</v>
      </c>
    </row>
    <row r="562" spans="1:12">
      <c r="A562" t="s">
        <v>179</v>
      </c>
      <c r="B562" t="s">
        <v>180</v>
      </c>
      <c r="C562">
        <v>-328</v>
      </c>
      <c r="D562" t="s">
        <v>181</v>
      </c>
      <c r="E562">
        <v>16</v>
      </c>
      <c r="F562" t="s">
        <v>182</v>
      </c>
      <c r="G562" t="s">
        <v>850</v>
      </c>
      <c r="H562" t="s">
        <v>202</v>
      </c>
      <c r="I562" t="s">
        <v>271</v>
      </c>
      <c r="J562" t="s">
        <v>184</v>
      </c>
      <c r="K562" t="s">
        <v>272</v>
      </c>
      <c r="L562" t="s">
        <v>529</v>
      </c>
    </row>
    <row r="563" spans="1:12">
      <c r="A563" t="s">
        <v>179</v>
      </c>
      <c r="B563" t="s">
        <v>180</v>
      </c>
      <c r="C563">
        <v>-246</v>
      </c>
      <c r="D563" t="s">
        <v>181</v>
      </c>
      <c r="E563">
        <v>12</v>
      </c>
      <c r="F563" t="s">
        <v>182</v>
      </c>
      <c r="G563" t="s">
        <v>851</v>
      </c>
      <c r="H563" t="s">
        <v>202</v>
      </c>
      <c r="I563" t="s">
        <v>275</v>
      </c>
      <c r="J563" t="s">
        <v>184</v>
      </c>
      <c r="K563" t="s">
        <v>276</v>
      </c>
      <c r="L563" t="s">
        <v>529</v>
      </c>
    </row>
    <row r="564" spans="1:12">
      <c r="A564" t="s">
        <v>179</v>
      </c>
      <c r="B564" t="s">
        <v>180</v>
      </c>
      <c r="C564">
        <v>-133.25</v>
      </c>
      <c r="D564" t="s">
        <v>181</v>
      </c>
      <c r="E564">
        <v>6.5</v>
      </c>
      <c r="F564" t="s">
        <v>182</v>
      </c>
      <c r="G564" t="s">
        <v>852</v>
      </c>
      <c r="H564" t="s">
        <v>202</v>
      </c>
      <c r="I564" t="s">
        <v>273</v>
      </c>
      <c r="J564" t="s">
        <v>184</v>
      </c>
      <c r="K564" t="s">
        <v>274</v>
      </c>
      <c r="L564" t="s">
        <v>529</v>
      </c>
    </row>
    <row r="565" spans="1:12">
      <c r="A565" t="s">
        <v>179</v>
      </c>
      <c r="B565" t="s">
        <v>180</v>
      </c>
      <c r="C565">
        <v>-369</v>
      </c>
      <c r="D565" t="s">
        <v>181</v>
      </c>
      <c r="E565">
        <v>18</v>
      </c>
      <c r="F565" t="s">
        <v>182</v>
      </c>
      <c r="G565" t="s">
        <v>360</v>
      </c>
      <c r="H565" t="s">
        <v>202</v>
      </c>
      <c r="I565" t="s">
        <v>215</v>
      </c>
      <c r="J565" t="s">
        <v>184</v>
      </c>
      <c r="K565" t="s">
        <v>216</v>
      </c>
      <c r="L565" t="s">
        <v>529</v>
      </c>
    </row>
    <row r="566" spans="1:12">
      <c r="A566" t="s">
        <v>179</v>
      </c>
      <c r="B566" t="s">
        <v>180</v>
      </c>
      <c r="C566">
        <v>-338.25</v>
      </c>
      <c r="D566" t="s">
        <v>181</v>
      </c>
      <c r="E566">
        <v>16.5</v>
      </c>
      <c r="F566" t="s">
        <v>182</v>
      </c>
      <c r="G566" t="s">
        <v>360</v>
      </c>
      <c r="H566" t="s">
        <v>202</v>
      </c>
      <c r="I566" t="s">
        <v>215</v>
      </c>
      <c r="J566" t="s">
        <v>184</v>
      </c>
      <c r="K566" t="s">
        <v>216</v>
      </c>
      <c r="L566" t="s">
        <v>529</v>
      </c>
    </row>
    <row r="567" spans="1:12">
      <c r="A567" t="s">
        <v>179</v>
      </c>
      <c r="B567" t="s">
        <v>180</v>
      </c>
      <c r="C567">
        <v>-174.25</v>
      </c>
      <c r="D567" t="s">
        <v>181</v>
      </c>
      <c r="E567">
        <v>8.5</v>
      </c>
      <c r="F567" t="s">
        <v>182</v>
      </c>
      <c r="G567" t="s">
        <v>361</v>
      </c>
      <c r="H567" t="s">
        <v>202</v>
      </c>
      <c r="I567" t="s">
        <v>217</v>
      </c>
      <c r="J567" t="s">
        <v>184</v>
      </c>
      <c r="K567" t="s">
        <v>218</v>
      </c>
      <c r="L567" t="s">
        <v>529</v>
      </c>
    </row>
    <row r="568" spans="1:12">
      <c r="A568" t="s">
        <v>179</v>
      </c>
      <c r="B568" t="s">
        <v>180</v>
      </c>
      <c r="C568">
        <v>-543.25</v>
      </c>
      <c r="D568" t="s">
        <v>181</v>
      </c>
      <c r="E568">
        <v>26.5</v>
      </c>
      <c r="F568" t="s">
        <v>182</v>
      </c>
      <c r="G568" t="s">
        <v>361</v>
      </c>
      <c r="H568" t="s">
        <v>202</v>
      </c>
      <c r="I568" t="s">
        <v>217</v>
      </c>
      <c r="J568" t="s">
        <v>184</v>
      </c>
      <c r="K568" t="s">
        <v>218</v>
      </c>
      <c r="L568" t="s">
        <v>529</v>
      </c>
    </row>
    <row r="569" spans="1:12">
      <c r="A569" t="s">
        <v>179</v>
      </c>
      <c r="B569" t="s">
        <v>180</v>
      </c>
      <c r="C569">
        <v>-369</v>
      </c>
      <c r="D569" t="s">
        <v>181</v>
      </c>
      <c r="E569">
        <v>18</v>
      </c>
      <c r="F569" t="s">
        <v>182</v>
      </c>
      <c r="G569" t="s">
        <v>514</v>
      </c>
      <c r="H569" t="s">
        <v>202</v>
      </c>
      <c r="I569" t="s">
        <v>281</v>
      </c>
      <c r="J569" t="s">
        <v>184</v>
      </c>
      <c r="K569" t="s">
        <v>282</v>
      </c>
      <c r="L569" t="s">
        <v>529</v>
      </c>
    </row>
    <row r="570" spans="1:12">
      <c r="A570" t="s">
        <v>179</v>
      </c>
      <c r="B570" t="s">
        <v>180</v>
      </c>
      <c r="C570">
        <v>-943</v>
      </c>
      <c r="D570" t="s">
        <v>181</v>
      </c>
      <c r="E570">
        <v>46</v>
      </c>
      <c r="F570" t="s">
        <v>182</v>
      </c>
      <c r="G570" t="s">
        <v>514</v>
      </c>
      <c r="H570" t="s">
        <v>202</v>
      </c>
      <c r="I570" t="s">
        <v>281</v>
      </c>
      <c r="J570" t="s">
        <v>184</v>
      </c>
      <c r="K570" t="s">
        <v>282</v>
      </c>
      <c r="L570" t="s">
        <v>529</v>
      </c>
    </row>
    <row r="571" spans="1:12">
      <c r="A571" t="s">
        <v>179</v>
      </c>
      <c r="B571" t="s">
        <v>180</v>
      </c>
      <c r="C571">
        <v>-389.5</v>
      </c>
      <c r="D571" t="s">
        <v>181</v>
      </c>
      <c r="E571">
        <v>19</v>
      </c>
      <c r="F571" t="s">
        <v>182</v>
      </c>
      <c r="G571" t="s">
        <v>515</v>
      </c>
      <c r="H571" t="s">
        <v>202</v>
      </c>
      <c r="I571" t="s">
        <v>318</v>
      </c>
      <c r="J571" t="s">
        <v>184</v>
      </c>
      <c r="K571" t="s">
        <v>319</v>
      </c>
      <c r="L571" t="s">
        <v>529</v>
      </c>
    </row>
    <row r="572" spans="1:12">
      <c r="A572" t="s">
        <v>179</v>
      </c>
      <c r="B572" t="s">
        <v>180</v>
      </c>
      <c r="C572">
        <v>-297.25</v>
      </c>
      <c r="D572" t="s">
        <v>181</v>
      </c>
      <c r="E572">
        <v>14.5</v>
      </c>
      <c r="F572" t="s">
        <v>182</v>
      </c>
      <c r="G572" t="s">
        <v>515</v>
      </c>
      <c r="H572" t="s">
        <v>202</v>
      </c>
      <c r="I572" t="s">
        <v>318</v>
      </c>
      <c r="J572" t="s">
        <v>184</v>
      </c>
      <c r="K572" t="s">
        <v>319</v>
      </c>
      <c r="L572" t="s">
        <v>529</v>
      </c>
    </row>
    <row r="573" spans="1:12">
      <c r="A573" t="s">
        <v>179</v>
      </c>
      <c r="B573" t="s">
        <v>180</v>
      </c>
      <c r="C573">
        <v>-123</v>
      </c>
      <c r="D573" t="s">
        <v>181</v>
      </c>
      <c r="E573">
        <v>6</v>
      </c>
      <c r="F573" t="s">
        <v>182</v>
      </c>
      <c r="G573" t="s">
        <v>660</v>
      </c>
      <c r="H573" t="s">
        <v>202</v>
      </c>
      <c r="I573" t="s">
        <v>310</v>
      </c>
      <c r="J573" t="s">
        <v>184</v>
      </c>
      <c r="K573" t="s">
        <v>311</v>
      </c>
      <c r="L573" t="s">
        <v>529</v>
      </c>
    </row>
    <row r="574" spans="1:12">
      <c r="A574" t="s">
        <v>179</v>
      </c>
      <c r="B574" t="s">
        <v>180</v>
      </c>
      <c r="C574">
        <v>-143.5</v>
      </c>
      <c r="D574" t="s">
        <v>181</v>
      </c>
      <c r="E574">
        <v>7</v>
      </c>
      <c r="F574" t="s">
        <v>182</v>
      </c>
      <c r="G574" t="s">
        <v>853</v>
      </c>
      <c r="H574" t="s">
        <v>359</v>
      </c>
      <c r="I574" t="s">
        <v>62</v>
      </c>
      <c r="J574" t="s">
        <v>183</v>
      </c>
      <c r="K574" t="s">
        <v>62</v>
      </c>
      <c r="L574" t="s">
        <v>544</v>
      </c>
    </row>
    <row r="575" spans="1:12">
      <c r="A575" t="s">
        <v>179</v>
      </c>
      <c r="B575" t="s">
        <v>180</v>
      </c>
      <c r="C575">
        <v>-20.5</v>
      </c>
      <c r="D575" t="s">
        <v>181</v>
      </c>
      <c r="E575">
        <v>1</v>
      </c>
      <c r="F575" t="s">
        <v>182</v>
      </c>
      <c r="G575" t="s">
        <v>854</v>
      </c>
      <c r="H575" t="s">
        <v>855</v>
      </c>
      <c r="I575" t="s">
        <v>62</v>
      </c>
      <c r="J575" t="s">
        <v>183</v>
      </c>
      <c r="K575" t="s">
        <v>62</v>
      </c>
      <c r="L575" t="s">
        <v>524</v>
      </c>
    </row>
    <row r="576" spans="1:12">
      <c r="A576" t="s">
        <v>179</v>
      </c>
      <c r="B576" t="s">
        <v>180</v>
      </c>
      <c r="C576">
        <v>-20.5</v>
      </c>
      <c r="D576" t="s">
        <v>181</v>
      </c>
      <c r="E576">
        <v>1</v>
      </c>
      <c r="F576" t="s">
        <v>182</v>
      </c>
      <c r="G576" t="s">
        <v>854</v>
      </c>
      <c r="H576" t="s">
        <v>855</v>
      </c>
      <c r="I576" t="s">
        <v>62</v>
      </c>
      <c r="J576" t="s">
        <v>183</v>
      </c>
      <c r="K576" t="s">
        <v>62</v>
      </c>
      <c r="L576" t="s">
        <v>524</v>
      </c>
    </row>
    <row r="577" spans="1:12">
      <c r="A577" t="s">
        <v>179</v>
      </c>
      <c r="B577" t="s">
        <v>180</v>
      </c>
      <c r="C577">
        <v>-82</v>
      </c>
      <c r="D577" t="s">
        <v>181</v>
      </c>
      <c r="E577">
        <v>4</v>
      </c>
      <c r="F577" t="s">
        <v>182</v>
      </c>
      <c r="G577" t="s">
        <v>856</v>
      </c>
      <c r="H577" t="s">
        <v>432</v>
      </c>
      <c r="I577" t="s">
        <v>62</v>
      </c>
      <c r="J577" t="s">
        <v>183</v>
      </c>
      <c r="K577" t="s">
        <v>62</v>
      </c>
      <c r="L577" t="s">
        <v>524</v>
      </c>
    </row>
    <row r="578" spans="1:12">
      <c r="A578" t="s">
        <v>179</v>
      </c>
      <c r="B578" t="s">
        <v>180</v>
      </c>
      <c r="C578">
        <v>-123</v>
      </c>
      <c r="D578" t="s">
        <v>181</v>
      </c>
      <c r="E578">
        <v>6</v>
      </c>
      <c r="F578" t="s">
        <v>182</v>
      </c>
      <c r="G578" t="s">
        <v>857</v>
      </c>
      <c r="H578" t="s">
        <v>858</v>
      </c>
      <c r="I578" t="s">
        <v>62</v>
      </c>
      <c r="J578" t="s">
        <v>183</v>
      </c>
      <c r="K578" t="s">
        <v>62</v>
      </c>
      <c r="L578" t="s">
        <v>524</v>
      </c>
    </row>
    <row r="579" spans="1:12">
      <c r="A579" t="s">
        <v>179</v>
      </c>
      <c r="B579" t="s">
        <v>180</v>
      </c>
      <c r="C579">
        <v>-123</v>
      </c>
      <c r="D579" t="s">
        <v>181</v>
      </c>
      <c r="E579">
        <v>6</v>
      </c>
      <c r="F579" t="s">
        <v>182</v>
      </c>
      <c r="G579" t="s">
        <v>859</v>
      </c>
      <c r="H579" t="s">
        <v>860</v>
      </c>
      <c r="I579" t="s">
        <v>62</v>
      </c>
      <c r="J579" t="s">
        <v>183</v>
      </c>
      <c r="K579" t="s">
        <v>62</v>
      </c>
      <c r="L579" t="s">
        <v>524</v>
      </c>
    </row>
    <row r="580" spans="1:12">
      <c r="A580" t="s">
        <v>179</v>
      </c>
      <c r="B580" t="s">
        <v>180</v>
      </c>
      <c r="C580">
        <v>-164</v>
      </c>
      <c r="D580" t="s">
        <v>181</v>
      </c>
      <c r="E580">
        <v>8</v>
      </c>
      <c r="F580" t="s">
        <v>182</v>
      </c>
      <c r="G580" t="s">
        <v>859</v>
      </c>
      <c r="H580" t="s">
        <v>860</v>
      </c>
      <c r="I580" t="s">
        <v>62</v>
      </c>
      <c r="J580" t="s">
        <v>183</v>
      </c>
      <c r="K580" t="s">
        <v>62</v>
      </c>
      <c r="L580" t="s">
        <v>524</v>
      </c>
    </row>
    <row r="581" spans="1:12">
      <c r="A581" t="s">
        <v>179</v>
      </c>
      <c r="B581" t="s">
        <v>180</v>
      </c>
      <c r="C581">
        <v>-205</v>
      </c>
      <c r="D581" t="s">
        <v>181</v>
      </c>
      <c r="E581">
        <v>10</v>
      </c>
      <c r="F581" t="s">
        <v>182</v>
      </c>
      <c r="G581" t="s">
        <v>859</v>
      </c>
      <c r="H581" t="s">
        <v>860</v>
      </c>
      <c r="I581" t="s">
        <v>62</v>
      </c>
      <c r="J581" t="s">
        <v>183</v>
      </c>
      <c r="K581" t="s">
        <v>62</v>
      </c>
      <c r="L581" t="s">
        <v>524</v>
      </c>
    </row>
    <row r="582" spans="1:12">
      <c r="A582" t="s">
        <v>179</v>
      </c>
      <c r="B582" t="s">
        <v>180</v>
      </c>
      <c r="C582">
        <v>-246</v>
      </c>
      <c r="D582" t="s">
        <v>181</v>
      </c>
      <c r="E582">
        <v>12</v>
      </c>
      <c r="F582" t="s">
        <v>182</v>
      </c>
      <c r="G582" t="s">
        <v>861</v>
      </c>
      <c r="H582" t="s">
        <v>862</v>
      </c>
      <c r="I582" t="s">
        <v>62</v>
      </c>
      <c r="J582" t="s">
        <v>183</v>
      </c>
      <c r="K582" t="s">
        <v>62</v>
      </c>
      <c r="L582" t="s">
        <v>539</v>
      </c>
    </row>
    <row r="583" spans="1:12">
      <c r="A583" t="s">
        <v>179</v>
      </c>
      <c r="B583" t="s">
        <v>180</v>
      </c>
      <c r="C583">
        <v>-41</v>
      </c>
      <c r="D583" t="s">
        <v>181</v>
      </c>
      <c r="E583">
        <v>2</v>
      </c>
      <c r="F583" t="s">
        <v>182</v>
      </c>
      <c r="G583" t="s">
        <v>863</v>
      </c>
      <c r="H583" t="s">
        <v>324</v>
      </c>
      <c r="I583" t="s">
        <v>62</v>
      </c>
      <c r="J583" t="s">
        <v>183</v>
      </c>
      <c r="K583" t="s">
        <v>62</v>
      </c>
      <c r="L583" t="s">
        <v>524</v>
      </c>
    </row>
    <row r="584" spans="1:12">
      <c r="A584" t="s">
        <v>179</v>
      </c>
      <c r="B584" t="s">
        <v>180</v>
      </c>
      <c r="C584">
        <v>-82</v>
      </c>
      <c r="D584" t="s">
        <v>181</v>
      </c>
      <c r="E584">
        <v>4</v>
      </c>
      <c r="F584" t="s">
        <v>182</v>
      </c>
      <c r="G584" t="s">
        <v>863</v>
      </c>
      <c r="H584" t="s">
        <v>324</v>
      </c>
      <c r="I584" t="s">
        <v>62</v>
      </c>
      <c r="J584" t="s">
        <v>183</v>
      </c>
      <c r="K584" t="s">
        <v>62</v>
      </c>
      <c r="L584" t="s">
        <v>524</v>
      </c>
    </row>
    <row r="585" spans="1:12">
      <c r="A585" t="s">
        <v>179</v>
      </c>
      <c r="B585" t="s">
        <v>180</v>
      </c>
      <c r="C585">
        <v>-41</v>
      </c>
      <c r="D585" t="s">
        <v>181</v>
      </c>
      <c r="E585">
        <v>2</v>
      </c>
      <c r="F585" t="s">
        <v>182</v>
      </c>
      <c r="G585" t="s">
        <v>684</v>
      </c>
      <c r="H585" t="s">
        <v>685</v>
      </c>
      <c r="I585" t="s">
        <v>62</v>
      </c>
      <c r="J585" t="s">
        <v>183</v>
      </c>
      <c r="K585" t="s">
        <v>62</v>
      </c>
      <c r="L585" t="s">
        <v>524</v>
      </c>
    </row>
    <row r="586" spans="1:12">
      <c r="A586" t="s">
        <v>179</v>
      </c>
      <c r="B586" t="s">
        <v>180</v>
      </c>
      <c r="C586">
        <v>-112.75</v>
      </c>
      <c r="D586" t="s">
        <v>181</v>
      </c>
      <c r="E586">
        <v>5.5</v>
      </c>
      <c r="F586" t="s">
        <v>182</v>
      </c>
      <c r="G586" t="s">
        <v>686</v>
      </c>
      <c r="H586" t="s">
        <v>687</v>
      </c>
      <c r="I586" t="s">
        <v>62</v>
      </c>
      <c r="J586" t="s">
        <v>183</v>
      </c>
      <c r="K586" t="s">
        <v>62</v>
      </c>
      <c r="L586" t="s">
        <v>524</v>
      </c>
    </row>
    <row r="587" spans="1:12">
      <c r="A587" t="s">
        <v>179</v>
      </c>
      <c r="B587" t="s">
        <v>180</v>
      </c>
      <c r="C587">
        <v>-30.75</v>
      </c>
      <c r="D587" t="s">
        <v>181</v>
      </c>
      <c r="E587">
        <v>1.5</v>
      </c>
      <c r="F587" t="s">
        <v>182</v>
      </c>
      <c r="G587" t="s">
        <v>864</v>
      </c>
      <c r="H587" t="s">
        <v>865</v>
      </c>
      <c r="I587" t="s">
        <v>62</v>
      </c>
      <c r="J587" t="s">
        <v>183</v>
      </c>
      <c r="K587" t="s">
        <v>62</v>
      </c>
      <c r="L587" t="s">
        <v>524</v>
      </c>
    </row>
    <row r="588" spans="1:12">
      <c r="A588" t="s">
        <v>179</v>
      </c>
      <c r="B588" t="s">
        <v>180</v>
      </c>
      <c r="C588">
        <v>-143.5</v>
      </c>
      <c r="D588" t="s">
        <v>181</v>
      </c>
      <c r="E588">
        <v>7</v>
      </c>
      <c r="F588" t="s">
        <v>182</v>
      </c>
      <c r="G588" t="s">
        <v>866</v>
      </c>
      <c r="H588" t="s">
        <v>867</v>
      </c>
      <c r="I588" t="s">
        <v>62</v>
      </c>
      <c r="J588" t="s">
        <v>183</v>
      </c>
      <c r="K588" t="s">
        <v>62</v>
      </c>
      <c r="L588" t="s">
        <v>524</v>
      </c>
    </row>
    <row r="589" spans="1:12">
      <c r="A589" t="s">
        <v>179</v>
      </c>
      <c r="B589" t="s">
        <v>180</v>
      </c>
      <c r="C589">
        <v>-502.25</v>
      </c>
      <c r="D589" t="s">
        <v>181</v>
      </c>
      <c r="E589">
        <v>24.5</v>
      </c>
      <c r="F589" t="s">
        <v>182</v>
      </c>
      <c r="G589" t="s">
        <v>374</v>
      </c>
      <c r="H589" t="s">
        <v>375</v>
      </c>
      <c r="I589" t="s">
        <v>62</v>
      </c>
      <c r="J589" t="s">
        <v>183</v>
      </c>
      <c r="K589" t="s">
        <v>62</v>
      </c>
      <c r="L589" t="s">
        <v>524</v>
      </c>
    </row>
    <row r="590" spans="1:12">
      <c r="A590" t="s">
        <v>179</v>
      </c>
      <c r="B590" t="s">
        <v>180</v>
      </c>
      <c r="C590">
        <v>-1568.25</v>
      </c>
      <c r="D590" t="s">
        <v>181</v>
      </c>
      <c r="E590">
        <v>76.5</v>
      </c>
      <c r="F590" t="s">
        <v>182</v>
      </c>
      <c r="G590" t="s">
        <v>320</v>
      </c>
      <c r="H590" t="s">
        <v>321</v>
      </c>
      <c r="I590" t="s">
        <v>62</v>
      </c>
      <c r="J590" t="s">
        <v>183</v>
      </c>
      <c r="K590" t="s">
        <v>62</v>
      </c>
      <c r="L590" t="s">
        <v>524</v>
      </c>
    </row>
    <row r="591" spans="1:12">
      <c r="A591" t="s">
        <v>179</v>
      </c>
      <c r="B591" t="s">
        <v>180</v>
      </c>
      <c r="C591">
        <v>-143.5</v>
      </c>
      <c r="D591" t="s">
        <v>181</v>
      </c>
      <c r="E591">
        <v>7</v>
      </c>
      <c r="F591" t="s">
        <v>182</v>
      </c>
      <c r="G591" t="s">
        <v>427</v>
      </c>
      <c r="H591" t="s">
        <v>428</v>
      </c>
      <c r="I591" t="s">
        <v>62</v>
      </c>
      <c r="J591" t="s">
        <v>183</v>
      </c>
      <c r="K591" t="s">
        <v>62</v>
      </c>
      <c r="L591" t="s">
        <v>537</v>
      </c>
    </row>
    <row r="592" spans="1:12">
      <c r="A592" t="s">
        <v>179</v>
      </c>
      <c r="B592" t="s">
        <v>180</v>
      </c>
      <c r="C592">
        <v>-440.75</v>
      </c>
      <c r="D592" t="s">
        <v>181</v>
      </c>
      <c r="E592">
        <v>21.5</v>
      </c>
      <c r="F592" t="s">
        <v>182</v>
      </c>
      <c r="G592" t="s">
        <v>429</v>
      </c>
      <c r="H592" t="s">
        <v>430</v>
      </c>
      <c r="I592" t="s">
        <v>62</v>
      </c>
      <c r="J592" t="s">
        <v>183</v>
      </c>
      <c r="K592" t="s">
        <v>62</v>
      </c>
      <c r="L592" t="s">
        <v>524</v>
      </c>
    </row>
    <row r="593" spans="1:12">
      <c r="A593" t="s">
        <v>179</v>
      </c>
      <c r="B593" t="s">
        <v>180</v>
      </c>
      <c r="C593">
        <v>-276.75</v>
      </c>
      <c r="D593" t="s">
        <v>181</v>
      </c>
      <c r="E593">
        <v>13.5</v>
      </c>
      <c r="F593" t="s">
        <v>182</v>
      </c>
      <c r="G593" t="s">
        <v>441</v>
      </c>
      <c r="H593" t="s">
        <v>430</v>
      </c>
      <c r="I593" t="s">
        <v>62</v>
      </c>
      <c r="J593" t="s">
        <v>183</v>
      </c>
      <c r="K593" t="s">
        <v>62</v>
      </c>
      <c r="L593" t="s">
        <v>524</v>
      </c>
    </row>
    <row r="594" spans="1:12">
      <c r="A594" t="s">
        <v>179</v>
      </c>
      <c r="B594" t="s">
        <v>180</v>
      </c>
      <c r="C594">
        <v>-256.25</v>
      </c>
      <c r="D594" t="s">
        <v>181</v>
      </c>
      <c r="E594">
        <v>12.5</v>
      </c>
      <c r="F594" t="s">
        <v>182</v>
      </c>
      <c r="G594" t="s">
        <v>366</v>
      </c>
      <c r="H594" t="s">
        <v>367</v>
      </c>
      <c r="I594" t="s">
        <v>62</v>
      </c>
      <c r="J594" t="s">
        <v>183</v>
      </c>
      <c r="K594" t="s">
        <v>62</v>
      </c>
      <c r="L594" t="s">
        <v>537</v>
      </c>
    </row>
    <row r="595" spans="1:12">
      <c r="A595" t="s">
        <v>179</v>
      </c>
      <c r="B595" t="s">
        <v>180</v>
      </c>
      <c r="C595">
        <v>-727.75</v>
      </c>
      <c r="D595" t="s">
        <v>181</v>
      </c>
      <c r="E595">
        <v>35.5</v>
      </c>
      <c r="F595" t="s">
        <v>182</v>
      </c>
      <c r="G595" t="s">
        <v>398</v>
      </c>
      <c r="H595" t="s">
        <v>399</v>
      </c>
      <c r="I595" t="s">
        <v>62</v>
      </c>
      <c r="J595" t="s">
        <v>183</v>
      </c>
      <c r="K595" t="s">
        <v>62</v>
      </c>
      <c r="L595" t="s">
        <v>524</v>
      </c>
    </row>
    <row r="596" spans="1:12">
      <c r="A596" t="s">
        <v>179</v>
      </c>
      <c r="B596" t="s">
        <v>180</v>
      </c>
      <c r="C596">
        <v>-112.75</v>
      </c>
      <c r="D596" t="s">
        <v>181</v>
      </c>
      <c r="E596">
        <v>5.5</v>
      </c>
      <c r="F596" t="s">
        <v>182</v>
      </c>
      <c r="G596" t="s">
        <v>456</v>
      </c>
      <c r="H596" t="s">
        <v>367</v>
      </c>
      <c r="I596" t="s">
        <v>62</v>
      </c>
      <c r="J596" t="s">
        <v>183</v>
      </c>
      <c r="K596" t="s">
        <v>62</v>
      </c>
      <c r="L596" t="s">
        <v>537</v>
      </c>
    </row>
    <row r="597" spans="1:12">
      <c r="A597" t="s">
        <v>179</v>
      </c>
      <c r="B597" t="s">
        <v>180</v>
      </c>
      <c r="C597">
        <v>-522.75</v>
      </c>
      <c r="D597" t="s">
        <v>181</v>
      </c>
      <c r="E597">
        <v>25.5</v>
      </c>
      <c r="F597" t="s">
        <v>182</v>
      </c>
      <c r="G597" t="s">
        <v>400</v>
      </c>
      <c r="H597" t="s">
        <v>399</v>
      </c>
      <c r="I597" t="s">
        <v>62</v>
      </c>
      <c r="J597" t="s">
        <v>183</v>
      </c>
      <c r="K597" t="s">
        <v>62</v>
      </c>
      <c r="L597" t="s">
        <v>524</v>
      </c>
    </row>
    <row r="598" spans="1:12">
      <c r="A598" t="s">
        <v>179</v>
      </c>
      <c r="B598" t="s">
        <v>180</v>
      </c>
      <c r="C598">
        <v>-41</v>
      </c>
      <c r="D598" t="s">
        <v>181</v>
      </c>
      <c r="E598">
        <v>2</v>
      </c>
      <c r="F598" t="s">
        <v>182</v>
      </c>
      <c r="G598" t="s">
        <v>360</v>
      </c>
      <c r="H598" t="s">
        <v>202</v>
      </c>
      <c r="I598" t="s">
        <v>215</v>
      </c>
      <c r="J598" t="s">
        <v>184</v>
      </c>
      <c r="K598" t="s">
        <v>216</v>
      </c>
      <c r="L598" t="s">
        <v>529</v>
      </c>
    </row>
    <row r="599" spans="1:12">
      <c r="A599" t="s">
        <v>179</v>
      </c>
      <c r="B599" t="s">
        <v>180</v>
      </c>
      <c r="C599">
        <v>-881.5</v>
      </c>
      <c r="D599" t="s">
        <v>181</v>
      </c>
      <c r="E599">
        <v>43</v>
      </c>
      <c r="F599" t="s">
        <v>182</v>
      </c>
      <c r="G599" t="s">
        <v>401</v>
      </c>
      <c r="H599" t="s">
        <v>402</v>
      </c>
      <c r="I599" t="s">
        <v>62</v>
      </c>
      <c r="J599" t="s">
        <v>183</v>
      </c>
      <c r="K599" t="s">
        <v>62</v>
      </c>
      <c r="L599" t="s">
        <v>524</v>
      </c>
    </row>
    <row r="600" spans="1:12">
      <c r="A600" t="s">
        <v>179</v>
      </c>
      <c r="B600" t="s">
        <v>180</v>
      </c>
      <c r="C600">
        <v>-143.5</v>
      </c>
      <c r="D600" t="s">
        <v>181</v>
      </c>
      <c r="E600">
        <v>7</v>
      </c>
      <c r="F600" t="s">
        <v>182</v>
      </c>
      <c r="G600" t="s">
        <v>868</v>
      </c>
      <c r="H600" t="s">
        <v>869</v>
      </c>
      <c r="I600" t="s">
        <v>62</v>
      </c>
      <c r="J600" t="s">
        <v>183</v>
      </c>
      <c r="K600" t="s">
        <v>62</v>
      </c>
      <c r="L600" t="s">
        <v>531</v>
      </c>
    </row>
    <row r="601" spans="1:12">
      <c r="A601" t="s">
        <v>179</v>
      </c>
      <c r="B601" t="s">
        <v>180</v>
      </c>
      <c r="C601">
        <v>-71.75</v>
      </c>
      <c r="D601" t="s">
        <v>181</v>
      </c>
      <c r="E601">
        <v>3.5</v>
      </c>
      <c r="F601" t="s">
        <v>182</v>
      </c>
      <c r="G601" t="s">
        <v>405</v>
      </c>
      <c r="H601" t="s">
        <v>406</v>
      </c>
      <c r="I601" t="s">
        <v>62</v>
      </c>
      <c r="J601" t="s">
        <v>183</v>
      </c>
      <c r="K601" t="s">
        <v>62</v>
      </c>
      <c r="L601" t="s">
        <v>531</v>
      </c>
    </row>
    <row r="602" spans="1:12">
      <c r="A602" t="s">
        <v>179</v>
      </c>
      <c r="B602" t="s">
        <v>180</v>
      </c>
      <c r="C602">
        <v>-153.75</v>
      </c>
      <c r="D602" t="s">
        <v>181</v>
      </c>
      <c r="E602">
        <v>7.5</v>
      </c>
      <c r="F602" t="s">
        <v>182</v>
      </c>
      <c r="G602" t="s">
        <v>477</v>
      </c>
      <c r="H602" t="s">
        <v>357</v>
      </c>
      <c r="I602" t="s">
        <v>62</v>
      </c>
      <c r="J602" t="s">
        <v>183</v>
      </c>
      <c r="K602" t="s">
        <v>62</v>
      </c>
      <c r="L602" t="s">
        <v>533</v>
      </c>
    </row>
    <row r="603" spans="1:12">
      <c r="A603" t="s">
        <v>179</v>
      </c>
      <c r="B603" t="s">
        <v>180</v>
      </c>
      <c r="C603">
        <v>-379.25</v>
      </c>
      <c r="D603" t="s">
        <v>181</v>
      </c>
      <c r="E603">
        <v>18.5</v>
      </c>
      <c r="F603" t="s">
        <v>182</v>
      </c>
      <c r="G603" t="s">
        <v>394</v>
      </c>
      <c r="H603" t="s">
        <v>240</v>
      </c>
      <c r="I603" t="s">
        <v>62</v>
      </c>
      <c r="J603" t="s">
        <v>183</v>
      </c>
      <c r="K603" t="s">
        <v>62</v>
      </c>
      <c r="L603" t="s">
        <v>524</v>
      </c>
    </row>
    <row r="604" spans="1:12">
      <c r="A604" t="s">
        <v>179</v>
      </c>
      <c r="B604" t="s">
        <v>180</v>
      </c>
      <c r="C604">
        <v>-51.25</v>
      </c>
      <c r="D604" t="s">
        <v>181</v>
      </c>
      <c r="E604">
        <v>2.5</v>
      </c>
      <c r="F604" t="s">
        <v>182</v>
      </c>
      <c r="G604" t="s">
        <v>478</v>
      </c>
      <c r="H604" t="s">
        <v>479</v>
      </c>
      <c r="I604" t="s">
        <v>62</v>
      </c>
      <c r="J604" t="s">
        <v>183</v>
      </c>
      <c r="K604" t="s">
        <v>62</v>
      </c>
      <c r="L604" t="s">
        <v>537</v>
      </c>
    </row>
    <row r="605" spans="1:12">
      <c r="A605" t="s">
        <v>179</v>
      </c>
      <c r="B605" t="s">
        <v>180</v>
      </c>
      <c r="C605">
        <v>-379.25</v>
      </c>
      <c r="D605" t="s">
        <v>181</v>
      </c>
      <c r="E605">
        <v>18.5</v>
      </c>
      <c r="F605" t="s">
        <v>182</v>
      </c>
      <c r="G605" t="s">
        <v>454</v>
      </c>
      <c r="H605" t="s">
        <v>187</v>
      </c>
      <c r="I605" t="s">
        <v>275</v>
      </c>
      <c r="J605" t="s">
        <v>184</v>
      </c>
      <c r="K605" t="s">
        <v>276</v>
      </c>
      <c r="L605" t="s">
        <v>529</v>
      </c>
    </row>
    <row r="606" spans="1:12">
      <c r="A606" t="s">
        <v>179</v>
      </c>
      <c r="B606" t="s">
        <v>180</v>
      </c>
      <c r="C606">
        <v>-604.75</v>
      </c>
      <c r="D606" t="s">
        <v>181</v>
      </c>
      <c r="E606">
        <v>29.5</v>
      </c>
      <c r="F606" t="s">
        <v>182</v>
      </c>
      <c r="G606" t="s">
        <v>656</v>
      </c>
      <c r="H606" t="s">
        <v>657</v>
      </c>
      <c r="I606" t="s">
        <v>62</v>
      </c>
      <c r="J606" t="s">
        <v>183</v>
      </c>
      <c r="K606" t="s">
        <v>62</v>
      </c>
      <c r="L606" t="s">
        <v>533</v>
      </c>
    </row>
    <row r="607" spans="1:12">
      <c r="A607" t="s">
        <v>179</v>
      </c>
      <c r="B607" t="s">
        <v>180</v>
      </c>
      <c r="C607">
        <v>-61.5</v>
      </c>
      <c r="D607" t="s">
        <v>181</v>
      </c>
      <c r="E607">
        <v>3</v>
      </c>
      <c r="F607" t="s">
        <v>182</v>
      </c>
      <c r="G607" t="s">
        <v>724</v>
      </c>
      <c r="H607" t="s">
        <v>725</v>
      </c>
      <c r="I607" t="s">
        <v>62</v>
      </c>
      <c r="J607" t="s">
        <v>183</v>
      </c>
      <c r="K607" t="s">
        <v>62</v>
      </c>
      <c r="L607" t="s">
        <v>533</v>
      </c>
    </row>
    <row r="608" spans="1:12">
      <c r="A608" t="s">
        <v>179</v>
      </c>
      <c r="B608" t="s">
        <v>180</v>
      </c>
      <c r="C608">
        <v>-492</v>
      </c>
      <c r="D608" t="s">
        <v>181</v>
      </c>
      <c r="E608">
        <v>24</v>
      </c>
      <c r="F608" t="s">
        <v>182</v>
      </c>
      <c r="G608" t="s">
        <v>461</v>
      </c>
      <c r="H608" t="s">
        <v>462</v>
      </c>
      <c r="I608" t="s">
        <v>62</v>
      </c>
      <c r="J608" t="s">
        <v>183</v>
      </c>
      <c r="K608" t="s">
        <v>62</v>
      </c>
      <c r="L608" t="s">
        <v>531</v>
      </c>
    </row>
    <row r="609" spans="1:12">
      <c r="A609" t="s">
        <v>179</v>
      </c>
      <c r="B609" t="s">
        <v>180</v>
      </c>
      <c r="C609">
        <v>-92.25</v>
      </c>
      <c r="D609" t="s">
        <v>181</v>
      </c>
      <c r="E609">
        <v>4.5</v>
      </c>
      <c r="F609" t="s">
        <v>182</v>
      </c>
      <c r="G609" t="s">
        <v>461</v>
      </c>
      <c r="H609" t="s">
        <v>462</v>
      </c>
      <c r="I609" t="s">
        <v>62</v>
      </c>
      <c r="J609" t="s">
        <v>183</v>
      </c>
      <c r="K609" t="s">
        <v>62</v>
      </c>
      <c r="L609" t="s">
        <v>531</v>
      </c>
    </row>
    <row r="610" spans="1:12">
      <c r="A610" t="s">
        <v>179</v>
      </c>
      <c r="B610" t="s">
        <v>180</v>
      </c>
      <c r="C610">
        <v>-41</v>
      </c>
      <c r="D610" t="s">
        <v>181</v>
      </c>
      <c r="E610">
        <v>2</v>
      </c>
      <c r="F610" t="s">
        <v>182</v>
      </c>
      <c r="G610" t="s">
        <v>838</v>
      </c>
      <c r="H610" t="s">
        <v>228</v>
      </c>
      <c r="I610" t="s">
        <v>62</v>
      </c>
      <c r="J610" t="s">
        <v>183</v>
      </c>
      <c r="K610" t="s">
        <v>62</v>
      </c>
      <c r="L610" t="s">
        <v>533</v>
      </c>
    </row>
    <row r="611" spans="1:12">
      <c r="A611" t="s">
        <v>179</v>
      </c>
      <c r="B611" t="s">
        <v>180</v>
      </c>
      <c r="C611">
        <v>-194.75</v>
      </c>
      <c r="D611" t="s">
        <v>181</v>
      </c>
      <c r="E611">
        <v>9.5</v>
      </c>
      <c r="F611" t="s">
        <v>182</v>
      </c>
      <c r="G611" t="s">
        <v>806</v>
      </c>
      <c r="H611" t="s">
        <v>807</v>
      </c>
      <c r="I611" t="s">
        <v>302</v>
      </c>
      <c r="J611" t="s">
        <v>184</v>
      </c>
      <c r="K611" t="s">
        <v>303</v>
      </c>
      <c r="L611" t="s">
        <v>535</v>
      </c>
    </row>
    <row r="612" spans="1:12">
      <c r="A612" t="s">
        <v>179</v>
      </c>
      <c r="B612" t="s">
        <v>180</v>
      </c>
      <c r="C612">
        <v>-71.75</v>
      </c>
      <c r="D612" t="s">
        <v>181</v>
      </c>
      <c r="E612">
        <v>3.5</v>
      </c>
      <c r="F612" t="s">
        <v>182</v>
      </c>
      <c r="G612" t="s">
        <v>690</v>
      </c>
      <c r="H612" t="s">
        <v>236</v>
      </c>
      <c r="I612" t="s">
        <v>62</v>
      </c>
      <c r="J612" t="s">
        <v>183</v>
      </c>
      <c r="K612" t="s">
        <v>62</v>
      </c>
      <c r="L612" t="s">
        <v>531</v>
      </c>
    </row>
    <row r="613" spans="1:12">
      <c r="A613" t="s">
        <v>179</v>
      </c>
      <c r="B613" t="s">
        <v>180</v>
      </c>
      <c r="C613">
        <v>-215.25</v>
      </c>
      <c r="D613" t="s">
        <v>181</v>
      </c>
      <c r="E613">
        <v>10.5</v>
      </c>
      <c r="F613" t="s">
        <v>182</v>
      </c>
      <c r="G613" t="s">
        <v>870</v>
      </c>
      <c r="H613" t="s">
        <v>367</v>
      </c>
      <c r="I613" t="s">
        <v>62</v>
      </c>
      <c r="J613" t="s">
        <v>183</v>
      </c>
      <c r="K613" t="s">
        <v>62</v>
      </c>
      <c r="L613" t="s">
        <v>537</v>
      </c>
    </row>
    <row r="614" spans="1:12">
      <c r="A614" t="s">
        <v>179</v>
      </c>
      <c r="B614" t="s">
        <v>180</v>
      </c>
      <c r="C614">
        <v>-51.25</v>
      </c>
      <c r="D614" t="s">
        <v>181</v>
      </c>
      <c r="E614">
        <v>2.5</v>
      </c>
      <c r="F614" t="s">
        <v>182</v>
      </c>
      <c r="G614" t="s">
        <v>871</v>
      </c>
      <c r="H614" t="s">
        <v>212</v>
      </c>
      <c r="I614" t="s">
        <v>62</v>
      </c>
      <c r="J614" t="s">
        <v>183</v>
      </c>
      <c r="K614" t="s">
        <v>62</v>
      </c>
      <c r="L614" t="s">
        <v>533</v>
      </c>
    </row>
    <row r="615" spans="1:12">
      <c r="A615" t="s">
        <v>179</v>
      </c>
      <c r="B615" t="s">
        <v>180</v>
      </c>
      <c r="C615">
        <v>-102.5</v>
      </c>
      <c r="D615" t="s">
        <v>181</v>
      </c>
      <c r="E615">
        <v>5</v>
      </c>
      <c r="F615" t="s">
        <v>182</v>
      </c>
      <c r="G615" t="s">
        <v>872</v>
      </c>
      <c r="H615" t="s">
        <v>210</v>
      </c>
      <c r="I615" t="s">
        <v>62</v>
      </c>
      <c r="J615" t="s">
        <v>183</v>
      </c>
      <c r="K615" t="s">
        <v>62</v>
      </c>
      <c r="L615" t="s">
        <v>533</v>
      </c>
    </row>
    <row r="616" spans="1:12">
      <c r="A616" t="s">
        <v>179</v>
      </c>
      <c r="B616" t="s">
        <v>180</v>
      </c>
      <c r="C616">
        <v>-205</v>
      </c>
      <c r="D616" t="s">
        <v>181</v>
      </c>
      <c r="E616">
        <v>10</v>
      </c>
      <c r="F616" t="s">
        <v>182</v>
      </c>
      <c r="G616" t="s">
        <v>798</v>
      </c>
      <c r="H616" t="s">
        <v>236</v>
      </c>
      <c r="I616" t="s">
        <v>62</v>
      </c>
      <c r="J616" t="s">
        <v>183</v>
      </c>
      <c r="K616" t="s">
        <v>62</v>
      </c>
      <c r="L616" t="s">
        <v>531</v>
      </c>
    </row>
    <row r="617" spans="1:12">
      <c r="A617" t="s">
        <v>179</v>
      </c>
      <c r="B617" t="s">
        <v>180</v>
      </c>
      <c r="C617">
        <v>-61.5</v>
      </c>
      <c r="D617" t="s">
        <v>181</v>
      </c>
      <c r="E617">
        <v>3</v>
      </c>
      <c r="F617" t="s">
        <v>182</v>
      </c>
      <c r="G617" t="s">
        <v>873</v>
      </c>
      <c r="H617" t="s">
        <v>213</v>
      </c>
      <c r="I617" t="s">
        <v>62</v>
      </c>
      <c r="J617" t="s">
        <v>183</v>
      </c>
      <c r="K617" t="s">
        <v>62</v>
      </c>
      <c r="L617" t="s">
        <v>531</v>
      </c>
    </row>
    <row r="618" spans="1:12">
      <c r="A618" t="s">
        <v>179</v>
      </c>
      <c r="B618" t="s">
        <v>180</v>
      </c>
      <c r="C618">
        <v>-41</v>
      </c>
      <c r="D618" t="s">
        <v>181</v>
      </c>
      <c r="E618">
        <v>2</v>
      </c>
      <c r="F618" t="s">
        <v>182</v>
      </c>
      <c r="G618" t="s">
        <v>874</v>
      </c>
      <c r="H618" t="s">
        <v>296</v>
      </c>
      <c r="I618" t="s">
        <v>62</v>
      </c>
      <c r="J618" t="s">
        <v>183</v>
      </c>
      <c r="K618" t="s">
        <v>62</v>
      </c>
      <c r="L618" t="s">
        <v>537</v>
      </c>
    </row>
    <row r="619" spans="1:12">
      <c r="A619" t="s">
        <v>179</v>
      </c>
      <c r="B619" t="s">
        <v>180</v>
      </c>
      <c r="C619">
        <v>-82</v>
      </c>
      <c r="D619" t="s">
        <v>181</v>
      </c>
      <c r="E619">
        <v>4</v>
      </c>
      <c r="F619" t="s">
        <v>182</v>
      </c>
      <c r="G619" t="s">
        <v>874</v>
      </c>
      <c r="H619" t="s">
        <v>296</v>
      </c>
      <c r="I619" t="s">
        <v>62</v>
      </c>
      <c r="J619" t="s">
        <v>183</v>
      </c>
      <c r="K619" t="s">
        <v>62</v>
      </c>
      <c r="L619" t="s">
        <v>537</v>
      </c>
    </row>
    <row r="620" spans="1:12">
      <c r="A620" t="s">
        <v>179</v>
      </c>
      <c r="B620" t="s">
        <v>180</v>
      </c>
      <c r="C620">
        <v>-41</v>
      </c>
      <c r="D620" t="s">
        <v>181</v>
      </c>
      <c r="E620">
        <v>2</v>
      </c>
      <c r="F620" t="s">
        <v>182</v>
      </c>
      <c r="G620" t="s">
        <v>874</v>
      </c>
      <c r="H620" t="s">
        <v>296</v>
      </c>
      <c r="I620" t="s">
        <v>62</v>
      </c>
      <c r="J620" t="s">
        <v>183</v>
      </c>
      <c r="K620" t="s">
        <v>62</v>
      </c>
      <c r="L620" t="s">
        <v>537</v>
      </c>
    </row>
    <row r="621" spans="1:12">
      <c r="A621" t="s">
        <v>179</v>
      </c>
      <c r="B621" t="s">
        <v>180</v>
      </c>
      <c r="C621">
        <v>-61.5</v>
      </c>
      <c r="D621" t="s">
        <v>181</v>
      </c>
      <c r="E621">
        <v>3</v>
      </c>
      <c r="F621" t="s">
        <v>182</v>
      </c>
      <c r="G621" t="s">
        <v>875</v>
      </c>
      <c r="H621" t="s">
        <v>296</v>
      </c>
      <c r="I621" t="s">
        <v>62</v>
      </c>
      <c r="J621" t="s">
        <v>183</v>
      </c>
      <c r="K621" t="s">
        <v>62</v>
      </c>
      <c r="L621" t="s">
        <v>537</v>
      </c>
    </row>
    <row r="622" spans="1:12">
      <c r="A622" t="s">
        <v>179</v>
      </c>
      <c r="B622" t="s">
        <v>180</v>
      </c>
      <c r="C622">
        <v>-123</v>
      </c>
      <c r="D622" t="s">
        <v>181</v>
      </c>
      <c r="E622">
        <v>6</v>
      </c>
      <c r="F622" t="s">
        <v>182</v>
      </c>
      <c r="G622" t="s">
        <v>875</v>
      </c>
      <c r="H622" t="s">
        <v>296</v>
      </c>
      <c r="I622" t="s">
        <v>62</v>
      </c>
      <c r="J622" t="s">
        <v>183</v>
      </c>
      <c r="K622" t="s">
        <v>62</v>
      </c>
      <c r="L622" t="s">
        <v>537</v>
      </c>
    </row>
    <row r="623" spans="1:12">
      <c r="A623" t="s">
        <v>179</v>
      </c>
      <c r="B623" t="s">
        <v>180</v>
      </c>
      <c r="C623">
        <v>-102.5</v>
      </c>
      <c r="D623" t="s">
        <v>181</v>
      </c>
      <c r="E623">
        <v>5</v>
      </c>
      <c r="F623" t="s">
        <v>182</v>
      </c>
      <c r="G623" t="s">
        <v>660</v>
      </c>
      <c r="H623" t="s">
        <v>202</v>
      </c>
      <c r="I623" t="s">
        <v>310</v>
      </c>
      <c r="J623" t="s">
        <v>184</v>
      </c>
      <c r="K623" t="s">
        <v>311</v>
      </c>
      <c r="L623" t="s">
        <v>529</v>
      </c>
    </row>
    <row r="624" spans="1:12">
      <c r="A624" t="s">
        <v>179</v>
      </c>
      <c r="B624" t="s">
        <v>180</v>
      </c>
      <c r="C624">
        <v>-174.25</v>
      </c>
      <c r="D624" t="s">
        <v>181</v>
      </c>
      <c r="E624">
        <v>8.5</v>
      </c>
      <c r="F624" t="s">
        <v>182</v>
      </c>
      <c r="G624" t="s">
        <v>660</v>
      </c>
      <c r="H624" t="s">
        <v>202</v>
      </c>
      <c r="I624" t="s">
        <v>310</v>
      </c>
      <c r="J624" t="s">
        <v>184</v>
      </c>
      <c r="K624" t="s">
        <v>311</v>
      </c>
      <c r="L624" t="s">
        <v>529</v>
      </c>
    </row>
    <row r="625" spans="1:12">
      <c r="A625" t="s">
        <v>179</v>
      </c>
      <c r="B625" t="s">
        <v>180</v>
      </c>
      <c r="C625">
        <v>-317.75</v>
      </c>
      <c r="D625" t="s">
        <v>181</v>
      </c>
      <c r="E625">
        <v>15.5</v>
      </c>
      <c r="F625" t="s">
        <v>182</v>
      </c>
      <c r="G625" t="s">
        <v>660</v>
      </c>
      <c r="H625" t="s">
        <v>202</v>
      </c>
      <c r="I625" t="s">
        <v>310</v>
      </c>
      <c r="J625" t="s">
        <v>184</v>
      </c>
      <c r="K625" t="s">
        <v>311</v>
      </c>
      <c r="L625" t="s">
        <v>529</v>
      </c>
    </row>
    <row r="626" spans="1:12">
      <c r="A626" t="s">
        <v>179</v>
      </c>
      <c r="B626" t="s">
        <v>180</v>
      </c>
      <c r="C626">
        <v>-830.25</v>
      </c>
      <c r="D626" t="s">
        <v>181</v>
      </c>
      <c r="E626">
        <v>40.5</v>
      </c>
      <c r="F626" t="s">
        <v>182</v>
      </c>
      <c r="G626" t="s">
        <v>698</v>
      </c>
      <c r="H626" t="s">
        <v>699</v>
      </c>
      <c r="I626" t="s">
        <v>62</v>
      </c>
      <c r="J626" t="s">
        <v>183</v>
      </c>
      <c r="K626" t="s">
        <v>62</v>
      </c>
      <c r="L626" t="s">
        <v>546</v>
      </c>
    </row>
    <row r="627" spans="1:12">
      <c r="A627" t="s">
        <v>179</v>
      </c>
      <c r="B627" t="s">
        <v>180</v>
      </c>
      <c r="C627">
        <v>-256.25</v>
      </c>
      <c r="D627" t="s">
        <v>181</v>
      </c>
      <c r="E627">
        <v>12.5</v>
      </c>
      <c r="F627" t="s">
        <v>182</v>
      </c>
      <c r="G627" t="s">
        <v>698</v>
      </c>
      <c r="H627" t="s">
        <v>699</v>
      </c>
      <c r="I627" t="s">
        <v>62</v>
      </c>
      <c r="J627" t="s">
        <v>183</v>
      </c>
      <c r="K627" t="s">
        <v>62</v>
      </c>
      <c r="L627" t="s">
        <v>546</v>
      </c>
    </row>
    <row r="628" spans="1:12">
      <c r="A628" t="s">
        <v>179</v>
      </c>
      <c r="B628" t="s">
        <v>180</v>
      </c>
      <c r="C628">
        <v>-102.5</v>
      </c>
      <c r="D628" t="s">
        <v>181</v>
      </c>
      <c r="E628">
        <v>5</v>
      </c>
      <c r="F628" t="s">
        <v>182</v>
      </c>
      <c r="G628" t="s">
        <v>448</v>
      </c>
      <c r="H628" t="s">
        <v>449</v>
      </c>
      <c r="I628" t="s">
        <v>345</v>
      </c>
      <c r="J628" t="s">
        <v>184</v>
      </c>
      <c r="K628" t="s">
        <v>346</v>
      </c>
      <c r="L628" t="s">
        <v>529</v>
      </c>
    </row>
    <row r="629" spans="1:12">
      <c r="A629" t="s">
        <v>179</v>
      </c>
      <c r="B629" t="s">
        <v>180</v>
      </c>
      <c r="C629">
        <v>-399.75</v>
      </c>
      <c r="D629" t="s">
        <v>181</v>
      </c>
      <c r="E629">
        <v>19.5</v>
      </c>
      <c r="F629" t="s">
        <v>182</v>
      </c>
      <c r="G629" t="s">
        <v>876</v>
      </c>
      <c r="H629" t="s">
        <v>877</v>
      </c>
      <c r="I629" t="s">
        <v>62</v>
      </c>
      <c r="J629" t="s">
        <v>183</v>
      </c>
      <c r="K629" t="s">
        <v>62</v>
      </c>
      <c r="L629" t="s">
        <v>539</v>
      </c>
    </row>
    <row r="630" spans="1:12">
      <c r="A630" t="s">
        <v>179</v>
      </c>
      <c r="B630" t="s">
        <v>180</v>
      </c>
      <c r="C630">
        <v>-92.25</v>
      </c>
      <c r="D630" t="s">
        <v>181</v>
      </c>
      <c r="E630">
        <v>4.5</v>
      </c>
      <c r="F630" t="s">
        <v>182</v>
      </c>
      <c r="G630" t="s">
        <v>700</v>
      </c>
      <c r="H630" t="s">
        <v>701</v>
      </c>
      <c r="I630" t="s">
        <v>62</v>
      </c>
      <c r="J630" t="s">
        <v>183</v>
      </c>
      <c r="K630" t="s">
        <v>62</v>
      </c>
      <c r="L630" t="s">
        <v>524</v>
      </c>
    </row>
    <row r="631" spans="1:12">
      <c r="A631" t="s">
        <v>179</v>
      </c>
      <c r="B631" t="s">
        <v>180</v>
      </c>
      <c r="C631">
        <v>-266.5</v>
      </c>
      <c r="D631" t="s">
        <v>181</v>
      </c>
      <c r="E631">
        <v>13</v>
      </c>
      <c r="F631" t="s">
        <v>182</v>
      </c>
      <c r="G631" t="s">
        <v>702</v>
      </c>
      <c r="H631" t="s">
        <v>703</v>
      </c>
      <c r="I631" t="s">
        <v>62</v>
      </c>
      <c r="J631" t="s">
        <v>183</v>
      </c>
      <c r="K631" t="s">
        <v>62</v>
      </c>
      <c r="L631" t="s">
        <v>546</v>
      </c>
    </row>
    <row r="632" spans="1:12">
      <c r="A632" t="s">
        <v>179</v>
      </c>
      <c r="B632" t="s">
        <v>180</v>
      </c>
      <c r="C632">
        <v>-379.25</v>
      </c>
      <c r="D632" t="s">
        <v>181</v>
      </c>
      <c r="E632">
        <v>18.5</v>
      </c>
      <c r="F632" t="s">
        <v>182</v>
      </c>
      <c r="G632" t="s">
        <v>702</v>
      </c>
      <c r="H632" t="s">
        <v>703</v>
      </c>
      <c r="I632" t="s">
        <v>62</v>
      </c>
      <c r="J632" t="s">
        <v>183</v>
      </c>
      <c r="K632" t="s">
        <v>62</v>
      </c>
      <c r="L632" t="s">
        <v>546</v>
      </c>
    </row>
    <row r="633" spans="1:12">
      <c r="A633" t="s">
        <v>179</v>
      </c>
      <c r="B633" t="s">
        <v>180</v>
      </c>
      <c r="C633">
        <v>-481.75</v>
      </c>
      <c r="D633" t="s">
        <v>181</v>
      </c>
      <c r="E633">
        <v>23.5</v>
      </c>
      <c r="F633" t="s">
        <v>182</v>
      </c>
      <c r="G633" t="s">
        <v>878</v>
      </c>
      <c r="H633" t="s">
        <v>879</v>
      </c>
      <c r="I633" t="s">
        <v>62</v>
      </c>
      <c r="J633" t="s">
        <v>183</v>
      </c>
      <c r="K633" t="s">
        <v>62</v>
      </c>
      <c r="L633" t="s">
        <v>546</v>
      </c>
    </row>
    <row r="634" spans="1:12">
      <c r="A634" t="s">
        <v>179</v>
      </c>
      <c r="B634" t="s">
        <v>180</v>
      </c>
      <c r="C634">
        <v>-246</v>
      </c>
      <c r="D634" t="s">
        <v>181</v>
      </c>
      <c r="E634">
        <v>12</v>
      </c>
      <c r="F634" t="s">
        <v>182</v>
      </c>
      <c r="G634" t="s">
        <v>878</v>
      </c>
      <c r="H634" t="s">
        <v>879</v>
      </c>
      <c r="I634" t="s">
        <v>62</v>
      </c>
      <c r="J634" t="s">
        <v>183</v>
      </c>
      <c r="K634" t="s">
        <v>62</v>
      </c>
      <c r="L634" t="s">
        <v>546</v>
      </c>
    </row>
    <row r="635" spans="1:12">
      <c r="A635" t="s">
        <v>179</v>
      </c>
      <c r="B635" t="s">
        <v>180</v>
      </c>
      <c r="C635">
        <v>-184.5</v>
      </c>
      <c r="D635" t="s">
        <v>181</v>
      </c>
      <c r="E635">
        <v>9</v>
      </c>
      <c r="F635" t="s">
        <v>182</v>
      </c>
      <c r="G635" t="s">
        <v>849</v>
      </c>
      <c r="H635" t="s">
        <v>202</v>
      </c>
      <c r="I635" t="s">
        <v>269</v>
      </c>
      <c r="J635" t="s">
        <v>184</v>
      </c>
      <c r="K635" t="s">
        <v>270</v>
      </c>
      <c r="L635" t="s">
        <v>529</v>
      </c>
    </row>
    <row r="636" spans="1:12">
      <c r="A636" t="s">
        <v>179</v>
      </c>
      <c r="B636" t="s">
        <v>180</v>
      </c>
      <c r="C636">
        <v>-123</v>
      </c>
      <c r="D636" t="s">
        <v>181</v>
      </c>
      <c r="E636">
        <v>6</v>
      </c>
      <c r="F636" t="s">
        <v>182</v>
      </c>
      <c r="G636" t="s">
        <v>880</v>
      </c>
      <c r="H636" t="s">
        <v>881</v>
      </c>
      <c r="I636" t="s">
        <v>62</v>
      </c>
      <c r="J636" t="s">
        <v>183</v>
      </c>
      <c r="K636" t="s">
        <v>62</v>
      </c>
      <c r="L636" t="s">
        <v>544</v>
      </c>
    </row>
    <row r="637" spans="1:12">
      <c r="A637" t="s">
        <v>179</v>
      </c>
      <c r="B637" t="s">
        <v>180</v>
      </c>
      <c r="C637">
        <v>-20.5</v>
      </c>
      <c r="D637" t="s">
        <v>181</v>
      </c>
      <c r="E637">
        <v>1</v>
      </c>
      <c r="F637" t="s">
        <v>182</v>
      </c>
      <c r="G637" t="s">
        <v>882</v>
      </c>
      <c r="H637" t="s">
        <v>883</v>
      </c>
      <c r="I637" t="s">
        <v>62</v>
      </c>
      <c r="J637" t="s">
        <v>183</v>
      </c>
      <c r="K637" t="s">
        <v>62</v>
      </c>
      <c r="L637" t="s">
        <v>544</v>
      </c>
    </row>
    <row r="638" spans="1:12">
      <c r="A638" t="s">
        <v>179</v>
      </c>
      <c r="B638" t="s">
        <v>180</v>
      </c>
      <c r="C638">
        <v>-430.5</v>
      </c>
      <c r="D638" t="s">
        <v>181</v>
      </c>
      <c r="E638">
        <v>21</v>
      </c>
      <c r="F638" t="s">
        <v>182</v>
      </c>
      <c r="G638" t="s">
        <v>502</v>
      </c>
      <c r="H638" t="s">
        <v>503</v>
      </c>
      <c r="I638" t="s">
        <v>62</v>
      </c>
      <c r="J638" t="s">
        <v>183</v>
      </c>
      <c r="K638" t="s">
        <v>62</v>
      </c>
      <c r="L638" t="s">
        <v>524</v>
      </c>
    </row>
    <row r="639" spans="1:12">
      <c r="A639" t="s">
        <v>179</v>
      </c>
      <c r="B639" t="s">
        <v>180</v>
      </c>
      <c r="C639">
        <v>-1025</v>
      </c>
      <c r="D639" t="s">
        <v>181</v>
      </c>
      <c r="E639">
        <v>50</v>
      </c>
      <c r="F639" t="s">
        <v>182</v>
      </c>
      <c r="G639" t="s">
        <v>502</v>
      </c>
      <c r="H639" t="s">
        <v>503</v>
      </c>
      <c r="I639" t="s">
        <v>62</v>
      </c>
      <c r="J639" t="s">
        <v>183</v>
      </c>
      <c r="K639" t="s">
        <v>62</v>
      </c>
      <c r="L639" t="s">
        <v>524</v>
      </c>
    </row>
    <row r="640" spans="1:12">
      <c r="A640" t="s">
        <v>179</v>
      </c>
      <c r="B640" t="s">
        <v>180</v>
      </c>
      <c r="C640">
        <v>-41</v>
      </c>
      <c r="D640" t="s">
        <v>181</v>
      </c>
      <c r="E640">
        <v>2</v>
      </c>
      <c r="F640" t="s">
        <v>182</v>
      </c>
      <c r="G640" t="s">
        <v>884</v>
      </c>
      <c r="H640" t="s">
        <v>885</v>
      </c>
      <c r="I640" t="s">
        <v>62</v>
      </c>
      <c r="J640" t="s">
        <v>183</v>
      </c>
      <c r="K640" t="s">
        <v>62</v>
      </c>
      <c r="L640" t="s">
        <v>524</v>
      </c>
    </row>
    <row r="641" spans="1:12">
      <c r="A641" t="s">
        <v>179</v>
      </c>
      <c r="B641" t="s">
        <v>180</v>
      </c>
      <c r="C641">
        <v>-20.5</v>
      </c>
      <c r="D641" t="s">
        <v>181</v>
      </c>
      <c r="E641">
        <v>1</v>
      </c>
      <c r="F641" t="s">
        <v>182</v>
      </c>
      <c r="G641" t="s">
        <v>884</v>
      </c>
      <c r="H641" t="s">
        <v>885</v>
      </c>
      <c r="I641" t="s">
        <v>62</v>
      </c>
      <c r="J641" t="s">
        <v>183</v>
      </c>
      <c r="K641" t="s">
        <v>62</v>
      </c>
      <c r="L641" t="s">
        <v>524</v>
      </c>
    </row>
    <row r="642" spans="1:12">
      <c r="A642" t="s">
        <v>179</v>
      </c>
      <c r="B642" t="s">
        <v>180</v>
      </c>
      <c r="C642">
        <v>-41</v>
      </c>
      <c r="D642" t="s">
        <v>181</v>
      </c>
      <c r="E642">
        <v>2</v>
      </c>
      <c r="F642" t="s">
        <v>182</v>
      </c>
      <c r="G642" t="s">
        <v>886</v>
      </c>
      <c r="H642" t="s">
        <v>291</v>
      </c>
      <c r="I642" t="s">
        <v>62</v>
      </c>
      <c r="J642" t="s">
        <v>183</v>
      </c>
      <c r="K642" t="s">
        <v>62</v>
      </c>
      <c r="L642" t="s">
        <v>533</v>
      </c>
    </row>
    <row r="643" spans="1:12">
      <c r="A643" t="s">
        <v>179</v>
      </c>
      <c r="B643" t="s">
        <v>180</v>
      </c>
      <c r="C643">
        <v>-41</v>
      </c>
      <c r="D643" t="s">
        <v>181</v>
      </c>
      <c r="E643">
        <v>2</v>
      </c>
      <c r="F643" t="s">
        <v>182</v>
      </c>
      <c r="G643" t="s">
        <v>887</v>
      </c>
      <c r="H643" t="s">
        <v>295</v>
      </c>
      <c r="I643" t="s">
        <v>62</v>
      </c>
      <c r="J643" t="s">
        <v>183</v>
      </c>
      <c r="K643" t="s">
        <v>62</v>
      </c>
      <c r="L643" t="s">
        <v>537</v>
      </c>
    </row>
    <row r="644" spans="1:12">
      <c r="A644" t="s">
        <v>179</v>
      </c>
      <c r="B644" t="s">
        <v>180</v>
      </c>
      <c r="C644">
        <v>-82</v>
      </c>
      <c r="D644" t="s">
        <v>181</v>
      </c>
      <c r="E644">
        <v>4</v>
      </c>
      <c r="F644" t="s">
        <v>182</v>
      </c>
      <c r="G644" t="s">
        <v>888</v>
      </c>
      <c r="H644" t="s">
        <v>889</v>
      </c>
      <c r="I644" t="s">
        <v>62</v>
      </c>
      <c r="J644" t="s">
        <v>183</v>
      </c>
      <c r="K644" t="s">
        <v>62</v>
      </c>
      <c r="L644" t="s">
        <v>533</v>
      </c>
    </row>
    <row r="645" spans="1:12">
      <c r="A645" t="s">
        <v>179</v>
      </c>
      <c r="B645" t="s">
        <v>180</v>
      </c>
      <c r="C645">
        <v>-164</v>
      </c>
      <c r="D645" t="s">
        <v>181</v>
      </c>
      <c r="E645">
        <v>8</v>
      </c>
      <c r="F645" t="s">
        <v>182</v>
      </c>
      <c r="G645" t="s">
        <v>368</v>
      </c>
      <c r="H645" t="s">
        <v>369</v>
      </c>
      <c r="I645" t="s">
        <v>62</v>
      </c>
      <c r="J645" t="s">
        <v>183</v>
      </c>
      <c r="K645" t="s">
        <v>62</v>
      </c>
      <c r="L645" t="s">
        <v>531</v>
      </c>
    </row>
    <row r="646" spans="1:12">
      <c r="A646" t="s">
        <v>179</v>
      </c>
      <c r="B646" t="s">
        <v>180</v>
      </c>
      <c r="C646">
        <v>-82</v>
      </c>
      <c r="D646" t="s">
        <v>181</v>
      </c>
      <c r="E646">
        <v>4</v>
      </c>
      <c r="F646" t="s">
        <v>182</v>
      </c>
      <c r="G646" t="s">
        <v>638</v>
      </c>
      <c r="H646" t="s">
        <v>639</v>
      </c>
      <c r="I646" t="s">
        <v>62</v>
      </c>
      <c r="J646" t="s">
        <v>183</v>
      </c>
      <c r="K646" t="s">
        <v>62</v>
      </c>
      <c r="L646" t="s">
        <v>524</v>
      </c>
    </row>
    <row r="647" spans="1:12">
      <c r="A647" t="s">
        <v>179</v>
      </c>
      <c r="B647" t="s">
        <v>180</v>
      </c>
      <c r="C647">
        <v>-41</v>
      </c>
      <c r="D647" t="s">
        <v>181</v>
      </c>
      <c r="E647">
        <v>2</v>
      </c>
      <c r="F647" t="s">
        <v>182</v>
      </c>
      <c r="G647" t="s">
        <v>638</v>
      </c>
      <c r="H647" t="s">
        <v>639</v>
      </c>
      <c r="I647" t="s">
        <v>62</v>
      </c>
      <c r="J647" t="s">
        <v>183</v>
      </c>
      <c r="K647" t="s">
        <v>62</v>
      </c>
      <c r="L647" t="s">
        <v>524</v>
      </c>
    </row>
    <row r="648" spans="1:12">
      <c r="A648" t="s">
        <v>179</v>
      </c>
      <c r="B648" t="s">
        <v>180</v>
      </c>
      <c r="C648">
        <v>-123</v>
      </c>
      <c r="D648" t="s">
        <v>181</v>
      </c>
      <c r="E648">
        <v>6</v>
      </c>
      <c r="F648" t="s">
        <v>182</v>
      </c>
      <c r="G648" t="s">
        <v>890</v>
      </c>
      <c r="H648" t="s">
        <v>891</v>
      </c>
      <c r="I648" t="s">
        <v>62</v>
      </c>
      <c r="J648" t="s">
        <v>183</v>
      </c>
      <c r="K648" t="s">
        <v>62</v>
      </c>
      <c r="L648" t="s">
        <v>524</v>
      </c>
    </row>
    <row r="649" spans="1:12">
      <c r="A649" t="s">
        <v>179</v>
      </c>
      <c r="B649" t="s">
        <v>180</v>
      </c>
      <c r="C649">
        <v>-61.5</v>
      </c>
      <c r="D649" t="s">
        <v>181</v>
      </c>
      <c r="E649">
        <v>3</v>
      </c>
      <c r="F649" t="s">
        <v>182</v>
      </c>
      <c r="G649" t="s">
        <v>890</v>
      </c>
      <c r="H649" t="s">
        <v>891</v>
      </c>
      <c r="I649" t="s">
        <v>62</v>
      </c>
      <c r="J649" t="s">
        <v>183</v>
      </c>
      <c r="K649" t="s">
        <v>62</v>
      </c>
      <c r="L649" t="s">
        <v>524</v>
      </c>
    </row>
    <row r="650" spans="1:12">
      <c r="A650" t="s">
        <v>179</v>
      </c>
      <c r="B650" t="s">
        <v>180</v>
      </c>
      <c r="C650">
        <v>-143.5</v>
      </c>
      <c r="D650" t="s">
        <v>181</v>
      </c>
      <c r="E650">
        <v>7</v>
      </c>
      <c r="F650" t="s">
        <v>182</v>
      </c>
      <c r="G650" t="s">
        <v>785</v>
      </c>
      <c r="H650" t="s">
        <v>384</v>
      </c>
      <c r="I650" t="s">
        <v>62</v>
      </c>
      <c r="J650" t="s">
        <v>183</v>
      </c>
      <c r="K650" t="s">
        <v>62</v>
      </c>
      <c r="L650" t="s">
        <v>524</v>
      </c>
    </row>
    <row r="651" spans="1:12">
      <c r="A651" t="s">
        <v>179</v>
      </c>
      <c r="B651" t="s">
        <v>180</v>
      </c>
      <c r="C651">
        <v>-143.5</v>
      </c>
      <c r="D651" t="s">
        <v>181</v>
      </c>
      <c r="E651">
        <v>7</v>
      </c>
      <c r="F651" t="s">
        <v>182</v>
      </c>
      <c r="G651" t="s">
        <v>785</v>
      </c>
      <c r="H651" t="s">
        <v>384</v>
      </c>
      <c r="I651" t="s">
        <v>62</v>
      </c>
      <c r="J651" t="s">
        <v>183</v>
      </c>
      <c r="K651" t="s">
        <v>62</v>
      </c>
      <c r="L651" t="s">
        <v>524</v>
      </c>
    </row>
    <row r="652" spans="1:12">
      <c r="A652" t="s">
        <v>179</v>
      </c>
      <c r="B652" t="s">
        <v>180</v>
      </c>
      <c r="C652">
        <v>-287</v>
      </c>
      <c r="D652" t="s">
        <v>181</v>
      </c>
      <c r="E652">
        <v>14</v>
      </c>
      <c r="F652" t="s">
        <v>182</v>
      </c>
      <c r="G652" t="s">
        <v>437</v>
      </c>
      <c r="H652" t="s">
        <v>438</v>
      </c>
      <c r="I652" t="s">
        <v>62</v>
      </c>
      <c r="J652" t="s">
        <v>183</v>
      </c>
      <c r="K652" t="s">
        <v>62</v>
      </c>
      <c r="L652" t="s">
        <v>524</v>
      </c>
    </row>
    <row r="653" spans="1:12">
      <c r="A653" t="s">
        <v>179</v>
      </c>
      <c r="B653" t="s">
        <v>180</v>
      </c>
      <c r="C653">
        <v>-287</v>
      </c>
      <c r="D653" t="s">
        <v>181</v>
      </c>
      <c r="E653">
        <v>14</v>
      </c>
      <c r="F653" t="s">
        <v>182</v>
      </c>
      <c r="G653" t="s">
        <v>437</v>
      </c>
      <c r="H653" t="s">
        <v>438</v>
      </c>
      <c r="I653" t="s">
        <v>62</v>
      </c>
      <c r="J653" t="s">
        <v>183</v>
      </c>
      <c r="K653" t="s">
        <v>62</v>
      </c>
      <c r="L653" t="s">
        <v>524</v>
      </c>
    </row>
    <row r="654" spans="1:12">
      <c r="A654" t="s">
        <v>179</v>
      </c>
      <c r="B654" t="s">
        <v>180</v>
      </c>
      <c r="C654">
        <v>-287</v>
      </c>
      <c r="D654" t="s">
        <v>181</v>
      </c>
      <c r="E654">
        <v>14</v>
      </c>
      <c r="F654" t="s">
        <v>182</v>
      </c>
      <c r="G654" t="s">
        <v>511</v>
      </c>
      <c r="H654" t="s">
        <v>512</v>
      </c>
      <c r="I654" t="s">
        <v>509</v>
      </c>
      <c r="J654" t="s">
        <v>184</v>
      </c>
      <c r="K654" t="s">
        <v>510</v>
      </c>
      <c r="L654" t="s">
        <v>535</v>
      </c>
    </row>
    <row r="655" spans="1:12">
      <c r="A655" t="s">
        <v>179</v>
      </c>
      <c r="B655" t="s">
        <v>180</v>
      </c>
      <c r="C655">
        <v>-82</v>
      </c>
      <c r="D655" t="s">
        <v>181</v>
      </c>
      <c r="E655">
        <v>4</v>
      </c>
      <c r="F655" t="s">
        <v>182</v>
      </c>
      <c r="G655" t="s">
        <v>892</v>
      </c>
      <c r="H655" t="s">
        <v>893</v>
      </c>
      <c r="I655" t="s">
        <v>62</v>
      </c>
      <c r="J655" t="s">
        <v>183</v>
      </c>
      <c r="K655" t="s">
        <v>62</v>
      </c>
      <c r="L655" t="s">
        <v>524</v>
      </c>
    </row>
    <row r="656" spans="1:12">
      <c r="A656" t="s">
        <v>179</v>
      </c>
      <c r="B656" t="s">
        <v>180</v>
      </c>
      <c r="C656">
        <v>-41</v>
      </c>
      <c r="D656" t="s">
        <v>181</v>
      </c>
      <c r="E656">
        <v>2</v>
      </c>
      <c r="F656" t="s">
        <v>182</v>
      </c>
      <c r="G656" t="s">
        <v>892</v>
      </c>
      <c r="H656" t="s">
        <v>893</v>
      </c>
      <c r="I656" t="s">
        <v>62</v>
      </c>
      <c r="J656" t="s">
        <v>183</v>
      </c>
      <c r="K656" t="s">
        <v>62</v>
      </c>
      <c r="L656" t="s">
        <v>524</v>
      </c>
    </row>
    <row r="657" spans="1:12">
      <c r="A657" t="s">
        <v>179</v>
      </c>
      <c r="B657" t="s">
        <v>180</v>
      </c>
      <c r="C657">
        <v>-287</v>
      </c>
      <c r="D657" t="s">
        <v>181</v>
      </c>
      <c r="E657">
        <v>14</v>
      </c>
      <c r="F657" t="s">
        <v>182</v>
      </c>
      <c r="G657" t="s">
        <v>696</v>
      </c>
      <c r="H657" t="s">
        <v>697</v>
      </c>
      <c r="I657" t="s">
        <v>302</v>
      </c>
      <c r="J657" t="s">
        <v>184</v>
      </c>
      <c r="K657" t="s">
        <v>303</v>
      </c>
      <c r="L657" t="s">
        <v>535</v>
      </c>
    </row>
    <row r="658" spans="1:12">
      <c r="A658" t="s">
        <v>179</v>
      </c>
      <c r="B658" t="s">
        <v>180</v>
      </c>
      <c r="C658">
        <v>-61.5</v>
      </c>
      <c r="D658" t="s">
        <v>181</v>
      </c>
      <c r="E658">
        <v>3</v>
      </c>
      <c r="F658" t="s">
        <v>182</v>
      </c>
      <c r="G658" t="s">
        <v>894</v>
      </c>
      <c r="H658" t="s">
        <v>235</v>
      </c>
      <c r="I658" t="s">
        <v>62</v>
      </c>
      <c r="J658" t="s">
        <v>183</v>
      </c>
      <c r="K658" t="s">
        <v>62</v>
      </c>
      <c r="L658" t="s">
        <v>524</v>
      </c>
    </row>
    <row r="659" spans="1:12">
      <c r="A659" t="s">
        <v>179</v>
      </c>
      <c r="B659" t="s">
        <v>180</v>
      </c>
      <c r="C659">
        <v>-307.5</v>
      </c>
      <c r="D659" t="s">
        <v>181</v>
      </c>
      <c r="E659">
        <v>15</v>
      </c>
      <c r="F659" t="s">
        <v>182</v>
      </c>
      <c r="G659" t="s">
        <v>429</v>
      </c>
      <c r="H659" t="s">
        <v>430</v>
      </c>
      <c r="I659" t="s">
        <v>62</v>
      </c>
      <c r="J659" t="s">
        <v>183</v>
      </c>
      <c r="K659" t="s">
        <v>62</v>
      </c>
      <c r="L659" t="s">
        <v>524</v>
      </c>
    </row>
    <row r="660" spans="1:12">
      <c r="A660" t="s">
        <v>179</v>
      </c>
      <c r="B660" t="s">
        <v>180</v>
      </c>
      <c r="C660">
        <v>-41</v>
      </c>
      <c r="D660" t="s">
        <v>181</v>
      </c>
      <c r="E660">
        <v>2</v>
      </c>
      <c r="F660" t="s">
        <v>182</v>
      </c>
      <c r="G660" t="s">
        <v>895</v>
      </c>
      <c r="H660" t="s">
        <v>896</v>
      </c>
      <c r="I660" t="s">
        <v>62</v>
      </c>
      <c r="J660" t="s">
        <v>183</v>
      </c>
      <c r="K660" t="s">
        <v>62</v>
      </c>
      <c r="L660" t="s">
        <v>533</v>
      </c>
    </row>
    <row r="661" spans="1:12">
      <c r="A661" t="s">
        <v>179</v>
      </c>
      <c r="B661" t="s">
        <v>180</v>
      </c>
      <c r="C661">
        <v>-123</v>
      </c>
      <c r="D661" t="s">
        <v>181</v>
      </c>
      <c r="E661">
        <v>6</v>
      </c>
      <c r="F661" t="s">
        <v>182</v>
      </c>
      <c r="G661" t="s">
        <v>895</v>
      </c>
      <c r="H661" t="s">
        <v>896</v>
      </c>
      <c r="I661" t="s">
        <v>62</v>
      </c>
      <c r="J661" t="s">
        <v>183</v>
      </c>
      <c r="K661" t="s">
        <v>62</v>
      </c>
      <c r="L661" t="s">
        <v>533</v>
      </c>
    </row>
    <row r="662" spans="1:12">
      <c r="A662" t="s">
        <v>179</v>
      </c>
      <c r="B662" t="s">
        <v>180</v>
      </c>
      <c r="C662">
        <v>-20.5</v>
      </c>
      <c r="D662" t="s">
        <v>181</v>
      </c>
      <c r="E662">
        <v>1</v>
      </c>
      <c r="F662" t="s">
        <v>182</v>
      </c>
      <c r="G662" t="s">
        <v>897</v>
      </c>
      <c r="H662" t="s">
        <v>898</v>
      </c>
      <c r="I662" t="s">
        <v>62</v>
      </c>
      <c r="J662" t="s">
        <v>183</v>
      </c>
      <c r="K662" t="s">
        <v>62</v>
      </c>
      <c r="L662" t="s">
        <v>533</v>
      </c>
    </row>
    <row r="663" spans="1:12">
      <c r="A663" t="s">
        <v>179</v>
      </c>
      <c r="B663" t="s">
        <v>180</v>
      </c>
      <c r="C663">
        <v>-20.5</v>
      </c>
      <c r="D663" t="s">
        <v>181</v>
      </c>
      <c r="E663">
        <v>1</v>
      </c>
      <c r="F663" t="s">
        <v>182</v>
      </c>
      <c r="G663" t="s">
        <v>897</v>
      </c>
      <c r="H663" t="s">
        <v>898</v>
      </c>
      <c r="I663" t="s">
        <v>62</v>
      </c>
      <c r="J663" t="s">
        <v>183</v>
      </c>
      <c r="K663" t="s">
        <v>62</v>
      </c>
      <c r="L663" t="s">
        <v>533</v>
      </c>
    </row>
    <row r="664" spans="1:12">
      <c r="A664" t="s">
        <v>179</v>
      </c>
      <c r="B664" t="s">
        <v>180</v>
      </c>
      <c r="C664">
        <v>-123</v>
      </c>
      <c r="D664" t="s">
        <v>181</v>
      </c>
      <c r="E664">
        <v>6</v>
      </c>
      <c r="F664" t="s">
        <v>182</v>
      </c>
      <c r="G664" t="s">
        <v>899</v>
      </c>
      <c r="H664" t="s">
        <v>900</v>
      </c>
      <c r="I664" t="s">
        <v>62</v>
      </c>
      <c r="J664" t="s">
        <v>183</v>
      </c>
      <c r="K664" t="s">
        <v>62</v>
      </c>
      <c r="L664" t="s">
        <v>537</v>
      </c>
    </row>
    <row r="665" spans="1:12">
      <c r="A665" t="s">
        <v>179</v>
      </c>
      <c r="B665" t="s">
        <v>180</v>
      </c>
      <c r="C665">
        <v>-82</v>
      </c>
      <c r="D665" t="s">
        <v>181</v>
      </c>
      <c r="E665">
        <v>4</v>
      </c>
      <c r="F665" t="s">
        <v>182</v>
      </c>
      <c r="G665" t="s">
        <v>901</v>
      </c>
      <c r="H665" t="s">
        <v>298</v>
      </c>
      <c r="I665" t="s">
        <v>62</v>
      </c>
      <c r="J665" t="s">
        <v>183</v>
      </c>
      <c r="K665" t="s">
        <v>62</v>
      </c>
      <c r="L665" t="s">
        <v>533</v>
      </c>
    </row>
    <row r="666" spans="1:12">
      <c r="A666" t="s">
        <v>179</v>
      </c>
      <c r="B666" t="s">
        <v>180</v>
      </c>
      <c r="C666">
        <v>-20.5</v>
      </c>
      <c r="D666" t="s">
        <v>181</v>
      </c>
      <c r="E666">
        <v>1</v>
      </c>
      <c r="F666" t="s">
        <v>182</v>
      </c>
      <c r="G666" t="s">
        <v>839</v>
      </c>
      <c r="H666" t="s">
        <v>840</v>
      </c>
      <c r="I666" t="s">
        <v>62</v>
      </c>
      <c r="J666" t="s">
        <v>183</v>
      </c>
      <c r="K666" t="s">
        <v>62</v>
      </c>
      <c r="L666" t="s">
        <v>524</v>
      </c>
    </row>
    <row r="667" spans="1:12">
      <c r="A667" t="s">
        <v>179</v>
      </c>
      <c r="B667" t="s">
        <v>180</v>
      </c>
      <c r="C667">
        <v>-41</v>
      </c>
      <c r="D667" t="s">
        <v>181</v>
      </c>
      <c r="E667">
        <v>2</v>
      </c>
      <c r="F667" t="s">
        <v>182</v>
      </c>
      <c r="G667" t="s">
        <v>839</v>
      </c>
      <c r="H667" t="s">
        <v>840</v>
      </c>
      <c r="I667" t="s">
        <v>62</v>
      </c>
      <c r="J667" t="s">
        <v>183</v>
      </c>
      <c r="K667" t="s">
        <v>62</v>
      </c>
      <c r="L667" t="s">
        <v>524</v>
      </c>
    </row>
    <row r="668" spans="1:12">
      <c r="A668" t="s">
        <v>179</v>
      </c>
      <c r="B668" t="s">
        <v>180</v>
      </c>
      <c r="C668">
        <v>-41</v>
      </c>
      <c r="D668" t="s">
        <v>181</v>
      </c>
      <c r="E668">
        <v>2</v>
      </c>
      <c r="F668" t="s">
        <v>182</v>
      </c>
      <c r="G668" t="s">
        <v>839</v>
      </c>
      <c r="H668" t="s">
        <v>840</v>
      </c>
      <c r="I668" t="s">
        <v>62</v>
      </c>
      <c r="J668" t="s">
        <v>183</v>
      </c>
      <c r="K668" t="s">
        <v>62</v>
      </c>
      <c r="L668" t="s">
        <v>524</v>
      </c>
    </row>
    <row r="669" spans="1:12">
      <c r="A669" t="s">
        <v>179</v>
      </c>
      <c r="B669" t="s">
        <v>180</v>
      </c>
      <c r="C669">
        <v>-164</v>
      </c>
      <c r="D669" t="s">
        <v>181</v>
      </c>
      <c r="E669">
        <v>8</v>
      </c>
      <c r="F669" t="s">
        <v>182</v>
      </c>
      <c r="G669" t="s">
        <v>902</v>
      </c>
      <c r="H669" t="s">
        <v>397</v>
      </c>
      <c r="I669" t="s">
        <v>62</v>
      </c>
      <c r="J669" t="s">
        <v>183</v>
      </c>
      <c r="K669" t="s">
        <v>62</v>
      </c>
      <c r="L669" t="s">
        <v>537</v>
      </c>
    </row>
    <row r="670" spans="1:12">
      <c r="A670" t="s">
        <v>179</v>
      </c>
      <c r="B670" t="s">
        <v>180</v>
      </c>
      <c r="C670">
        <v>-123</v>
      </c>
      <c r="D670" t="s">
        <v>181</v>
      </c>
      <c r="E670">
        <v>6</v>
      </c>
      <c r="F670" t="s">
        <v>182</v>
      </c>
      <c r="G670" t="s">
        <v>902</v>
      </c>
      <c r="H670" t="s">
        <v>397</v>
      </c>
      <c r="I670" t="s">
        <v>62</v>
      </c>
      <c r="J670" t="s">
        <v>183</v>
      </c>
      <c r="K670" t="s">
        <v>62</v>
      </c>
      <c r="L670" t="s">
        <v>537</v>
      </c>
    </row>
    <row r="671" spans="1:12">
      <c r="A671" t="s">
        <v>179</v>
      </c>
      <c r="B671" t="s">
        <v>180</v>
      </c>
      <c r="C671">
        <v>-102.5</v>
      </c>
      <c r="D671" t="s">
        <v>181</v>
      </c>
      <c r="E671">
        <v>5</v>
      </c>
      <c r="F671" t="s">
        <v>182</v>
      </c>
      <c r="G671" t="s">
        <v>903</v>
      </c>
      <c r="H671" t="s">
        <v>296</v>
      </c>
      <c r="I671" t="s">
        <v>62</v>
      </c>
      <c r="J671" t="s">
        <v>183</v>
      </c>
      <c r="K671" t="s">
        <v>62</v>
      </c>
      <c r="L671" t="s">
        <v>537</v>
      </c>
    </row>
    <row r="672" spans="1:12">
      <c r="A672" t="s">
        <v>179</v>
      </c>
      <c r="B672" t="s">
        <v>180</v>
      </c>
      <c r="C672">
        <v>-41</v>
      </c>
      <c r="D672" t="s">
        <v>181</v>
      </c>
      <c r="E672">
        <v>2</v>
      </c>
      <c r="F672" t="s">
        <v>182</v>
      </c>
      <c r="G672" t="s">
        <v>903</v>
      </c>
      <c r="H672" t="s">
        <v>296</v>
      </c>
      <c r="I672" t="s">
        <v>62</v>
      </c>
      <c r="J672" t="s">
        <v>183</v>
      </c>
      <c r="K672" t="s">
        <v>62</v>
      </c>
      <c r="L672" t="s">
        <v>537</v>
      </c>
    </row>
    <row r="673" spans="1:12">
      <c r="A673" t="s">
        <v>179</v>
      </c>
      <c r="B673" t="s">
        <v>180</v>
      </c>
      <c r="C673">
        <v>-61.5</v>
      </c>
      <c r="D673" t="s">
        <v>181</v>
      </c>
      <c r="E673">
        <v>3</v>
      </c>
      <c r="F673" t="s">
        <v>182</v>
      </c>
      <c r="G673" t="s">
        <v>904</v>
      </c>
      <c r="H673" t="s">
        <v>295</v>
      </c>
      <c r="I673" t="s">
        <v>62</v>
      </c>
      <c r="J673" t="s">
        <v>183</v>
      </c>
      <c r="K673" t="s">
        <v>62</v>
      </c>
      <c r="L673" t="s">
        <v>537</v>
      </c>
    </row>
    <row r="674" spans="1:12">
      <c r="A674" t="s">
        <v>179</v>
      </c>
      <c r="B674" t="s">
        <v>180</v>
      </c>
      <c r="C674">
        <v>-82</v>
      </c>
      <c r="D674" t="s">
        <v>181</v>
      </c>
      <c r="E674">
        <v>4</v>
      </c>
      <c r="F674" t="s">
        <v>182</v>
      </c>
      <c r="G674" t="s">
        <v>904</v>
      </c>
      <c r="H674" t="s">
        <v>295</v>
      </c>
      <c r="I674" t="s">
        <v>62</v>
      </c>
      <c r="J674" t="s">
        <v>183</v>
      </c>
      <c r="K674" t="s">
        <v>62</v>
      </c>
      <c r="L674" t="s">
        <v>537</v>
      </c>
    </row>
    <row r="675" spans="1:12">
      <c r="A675" t="s">
        <v>179</v>
      </c>
      <c r="B675" t="s">
        <v>180</v>
      </c>
      <c r="C675">
        <v>-61.5</v>
      </c>
      <c r="D675" t="s">
        <v>181</v>
      </c>
      <c r="E675">
        <v>3</v>
      </c>
      <c r="F675" t="s">
        <v>182</v>
      </c>
      <c r="G675" t="s">
        <v>905</v>
      </c>
      <c r="H675" t="s">
        <v>296</v>
      </c>
      <c r="I675" t="s">
        <v>62</v>
      </c>
      <c r="J675" t="s">
        <v>183</v>
      </c>
      <c r="K675" t="s">
        <v>62</v>
      </c>
      <c r="L675" t="s">
        <v>537</v>
      </c>
    </row>
    <row r="676" spans="1:12">
      <c r="A676" t="s">
        <v>179</v>
      </c>
      <c r="B676" t="s">
        <v>180</v>
      </c>
      <c r="C676">
        <v>-61.5</v>
      </c>
      <c r="D676" t="s">
        <v>181</v>
      </c>
      <c r="E676">
        <v>3</v>
      </c>
      <c r="F676" t="s">
        <v>182</v>
      </c>
      <c r="G676" t="s">
        <v>905</v>
      </c>
      <c r="H676" t="s">
        <v>296</v>
      </c>
      <c r="I676" t="s">
        <v>62</v>
      </c>
      <c r="J676" t="s">
        <v>183</v>
      </c>
      <c r="K676" t="s">
        <v>62</v>
      </c>
      <c r="L676" t="s">
        <v>537</v>
      </c>
    </row>
    <row r="677" spans="1:12">
      <c r="A677" t="s">
        <v>179</v>
      </c>
      <c r="B677" t="s">
        <v>180</v>
      </c>
      <c r="C677">
        <v>-41</v>
      </c>
      <c r="D677" t="s">
        <v>181</v>
      </c>
      <c r="E677">
        <v>2</v>
      </c>
      <c r="F677" t="s">
        <v>182</v>
      </c>
      <c r="G677" t="s">
        <v>905</v>
      </c>
      <c r="H677" t="s">
        <v>296</v>
      </c>
      <c r="I677" t="s">
        <v>62</v>
      </c>
      <c r="J677" t="s">
        <v>183</v>
      </c>
      <c r="K677" t="s">
        <v>62</v>
      </c>
      <c r="L677" t="s">
        <v>537</v>
      </c>
    </row>
    <row r="678" spans="1:12">
      <c r="A678" t="s">
        <v>179</v>
      </c>
      <c r="B678" t="s">
        <v>180</v>
      </c>
      <c r="C678">
        <v>-41</v>
      </c>
      <c r="D678" t="s">
        <v>181</v>
      </c>
      <c r="E678">
        <v>2</v>
      </c>
      <c r="F678" t="s">
        <v>182</v>
      </c>
      <c r="G678" t="s">
        <v>906</v>
      </c>
      <c r="H678" t="s">
        <v>295</v>
      </c>
      <c r="I678" t="s">
        <v>62</v>
      </c>
      <c r="J678" t="s">
        <v>183</v>
      </c>
      <c r="K678" t="s">
        <v>62</v>
      </c>
      <c r="L678" t="s">
        <v>537</v>
      </c>
    </row>
    <row r="679" spans="1:12">
      <c r="A679" t="s">
        <v>179</v>
      </c>
      <c r="B679" t="s">
        <v>180</v>
      </c>
      <c r="C679">
        <v>-41</v>
      </c>
      <c r="D679" t="s">
        <v>181</v>
      </c>
      <c r="E679">
        <v>2</v>
      </c>
      <c r="F679" t="s">
        <v>182</v>
      </c>
      <c r="G679" t="s">
        <v>907</v>
      </c>
      <c r="H679" t="s">
        <v>296</v>
      </c>
      <c r="I679" t="s">
        <v>62</v>
      </c>
      <c r="J679" t="s">
        <v>183</v>
      </c>
      <c r="K679" t="s">
        <v>62</v>
      </c>
      <c r="L679" t="s">
        <v>537</v>
      </c>
    </row>
    <row r="680" spans="1:12">
      <c r="A680" t="s">
        <v>179</v>
      </c>
      <c r="B680" t="s">
        <v>180</v>
      </c>
      <c r="C680">
        <v>-399.75</v>
      </c>
      <c r="D680" t="s">
        <v>181</v>
      </c>
      <c r="E680">
        <v>19.5</v>
      </c>
      <c r="F680" t="s">
        <v>182</v>
      </c>
      <c r="G680" t="s">
        <v>908</v>
      </c>
      <c r="H680" t="s">
        <v>187</v>
      </c>
      <c r="I680" t="s">
        <v>446</v>
      </c>
      <c r="J680" t="s">
        <v>184</v>
      </c>
      <c r="K680" t="s">
        <v>447</v>
      </c>
      <c r="L680" t="s">
        <v>529</v>
      </c>
    </row>
    <row r="681" spans="1:12">
      <c r="A681" t="s">
        <v>179</v>
      </c>
      <c r="B681" t="s">
        <v>180</v>
      </c>
      <c r="C681">
        <v>-246</v>
      </c>
      <c r="D681" t="s">
        <v>181</v>
      </c>
      <c r="E681">
        <v>12</v>
      </c>
      <c r="F681" t="s">
        <v>182</v>
      </c>
      <c r="G681" t="s">
        <v>908</v>
      </c>
      <c r="H681" t="s">
        <v>187</v>
      </c>
      <c r="I681" t="s">
        <v>446</v>
      </c>
      <c r="J681" t="s">
        <v>184</v>
      </c>
      <c r="K681" t="s">
        <v>447</v>
      </c>
      <c r="L681" t="s">
        <v>529</v>
      </c>
    </row>
    <row r="682" spans="1:12">
      <c r="A682" t="s">
        <v>179</v>
      </c>
      <c r="B682" t="s">
        <v>180</v>
      </c>
      <c r="C682">
        <v>-133.25</v>
      </c>
      <c r="D682" t="s">
        <v>181</v>
      </c>
      <c r="E682">
        <v>6.5</v>
      </c>
      <c r="F682" t="s">
        <v>182</v>
      </c>
      <c r="G682" t="s">
        <v>909</v>
      </c>
      <c r="H682" t="s">
        <v>187</v>
      </c>
      <c r="I682" t="s">
        <v>470</v>
      </c>
      <c r="J682" t="s">
        <v>184</v>
      </c>
      <c r="K682" t="s">
        <v>471</v>
      </c>
      <c r="L682" t="s">
        <v>529</v>
      </c>
    </row>
    <row r="683" spans="1:12">
      <c r="A683" t="s">
        <v>179</v>
      </c>
      <c r="B683" t="s">
        <v>180</v>
      </c>
      <c r="C683">
        <v>-338.25</v>
      </c>
      <c r="D683" t="s">
        <v>181</v>
      </c>
      <c r="E683">
        <v>16.5</v>
      </c>
      <c r="F683" t="s">
        <v>182</v>
      </c>
      <c r="G683" t="s">
        <v>909</v>
      </c>
      <c r="H683" t="s">
        <v>187</v>
      </c>
      <c r="I683" t="s">
        <v>470</v>
      </c>
      <c r="J683" t="s">
        <v>184</v>
      </c>
      <c r="K683" t="s">
        <v>471</v>
      </c>
      <c r="L683" t="s">
        <v>529</v>
      </c>
    </row>
    <row r="684" spans="1:12">
      <c r="A684" t="s">
        <v>179</v>
      </c>
      <c r="B684" t="s">
        <v>180</v>
      </c>
      <c r="C684">
        <v>-51.25</v>
      </c>
      <c r="D684" t="s">
        <v>181</v>
      </c>
      <c r="E684">
        <v>2.5</v>
      </c>
      <c r="F684" t="s">
        <v>182</v>
      </c>
      <c r="G684" t="s">
        <v>910</v>
      </c>
      <c r="H684" t="s">
        <v>911</v>
      </c>
      <c r="I684" t="s">
        <v>62</v>
      </c>
      <c r="J684" t="s">
        <v>183</v>
      </c>
      <c r="K684" t="s">
        <v>62</v>
      </c>
      <c r="L684" t="s">
        <v>537</v>
      </c>
    </row>
    <row r="685" spans="1:12">
      <c r="A685" t="s">
        <v>179</v>
      </c>
      <c r="B685" t="s">
        <v>180</v>
      </c>
      <c r="C685">
        <v>-143.5</v>
      </c>
      <c r="D685" t="s">
        <v>181</v>
      </c>
      <c r="E685">
        <v>7</v>
      </c>
      <c r="F685" t="s">
        <v>182</v>
      </c>
      <c r="G685" t="s">
        <v>391</v>
      </c>
      <c r="H685" t="s">
        <v>392</v>
      </c>
      <c r="I685" t="s">
        <v>302</v>
      </c>
      <c r="J685" t="s">
        <v>184</v>
      </c>
      <c r="K685" t="s">
        <v>303</v>
      </c>
      <c r="L685" t="s">
        <v>535</v>
      </c>
    </row>
    <row r="686" spans="1:12">
      <c r="A686" t="s">
        <v>179</v>
      </c>
      <c r="B686" t="s">
        <v>180</v>
      </c>
      <c r="C686">
        <v>-61.5</v>
      </c>
      <c r="D686" t="s">
        <v>181</v>
      </c>
      <c r="E686">
        <v>3</v>
      </c>
      <c r="F686" t="s">
        <v>182</v>
      </c>
      <c r="G686" t="s">
        <v>804</v>
      </c>
      <c r="H686" t="s">
        <v>290</v>
      </c>
      <c r="I686" t="s">
        <v>62</v>
      </c>
      <c r="J686" t="s">
        <v>183</v>
      </c>
      <c r="K686" t="s">
        <v>62</v>
      </c>
      <c r="L686" t="s">
        <v>524</v>
      </c>
    </row>
    <row r="687" spans="1:12">
      <c r="A687" t="s">
        <v>179</v>
      </c>
      <c r="B687" t="s">
        <v>180</v>
      </c>
      <c r="C687">
        <v>-102.5</v>
      </c>
      <c r="D687" t="s">
        <v>181</v>
      </c>
      <c r="E687">
        <v>5</v>
      </c>
      <c r="F687" t="s">
        <v>182</v>
      </c>
      <c r="G687" t="s">
        <v>805</v>
      </c>
      <c r="H687" t="s">
        <v>290</v>
      </c>
      <c r="I687" t="s">
        <v>62</v>
      </c>
      <c r="J687" t="s">
        <v>183</v>
      </c>
      <c r="K687" t="s">
        <v>62</v>
      </c>
      <c r="L687" t="s">
        <v>524</v>
      </c>
    </row>
    <row r="688" spans="1:12">
      <c r="A688" t="s">
        <v>179</v>
      </c>
      <c r="B688" t="s">
        <v>180</v>
      </c>
      <c r="C688">
        <v>-61.5</v>
      </c>
      <c r="D688" t="s">
        <v>181</v>
      </c>
      <c r="E688">
        <v>3</v>
      </c>
      <c r="F688" t="s">
        <v>182</v>
      </c>
      <c r="G688" t="s">
        <v>912</v>
      </c>
      <c r="H688" t="s">
        <v>913</v>
      </c>
      <c r="I688" t="s">
        <v>62</v>
      </c>
      <c r="J688" t="s">
        <v>183</v>
      </c>
      <c r="K688" t="s">
        <v>62</v>
      </c>
      <c r="L688" t="s">
        <v>524</v>
      </c>
    </row>
    <row r="689" spans="1:12">
      <c r="A689" t="s">
        <v>179</v>
      </c>
      <c r="B689" t="s">
        <v>180</v>
      </c>
      <c r="C689">
        <v>-471.5</v>
      </c>
      <c r="D689" t="s">
        <v>181</v>
      </c>
      <c r="E689">
        <v>23</v>
      </c>
      <c r="F689" t="s">
        <v>182</v>
      </c>
      <c r="G689" t="s">
        <v>718</v>
      </c>
      <c r="H689" t="s">
        <v>426</v>
      </c>
      <c r="I689" t="s">
        <v>302</v>
      </c>
      <c r="J689" t="s">
        <v>184</v>
      </c>
      <c r="K689" t="s">
        <v>303</v>
      </c>
      <c r="L689" t="s">
        <v>535</v>
      </c>
    </row>
    <row r="690" spans="1:12">
      <c r="A690" t="s">
        <v>179</v>
      </c>
      <c r="B690" t="s">
        <v>180</v>
      </c>
      <c r="C690">
        <v>-184.5</v>
      </c>
      <c r="D690" t="s">
        <v>181</v>
      </c>
      <c r="E690">
        <v>9</v>
      </c>
      <c r="F690" t="s">
        <v>182</v>
      </c>
      <c r="G690" t="s">
        <v>914</v>
      </c>
      <c r="H690" t="s">
        <v>915</v>
      </c>
      <c r="I690" t="s">
        <v>302</v>
      </c>
      <c r="J690" t="s">
        <v>184</v>
      </c>
      <c r="K690" t="s">
        <v>303</v>
      </c>
      <c r="L690" t="s">
        <v>535</v>
      </c>
    </row>
    <row r="691" spans="1:12">
      <c r="A691" t="s">
        <v>179</v>
      </c>
      <c r="B691" t="s">
        <v>180</v>
      </c>
      <c r="C691">
        <v>-287</v>
      </c>
      <c r="D691" t="s">
        <v>181</v>
      </c>
      <c r="E691">
        <v>14</v>
      </c>
      <c r="F691" t="s">
        <v>182</v>
      </c>
      <c r="G691" t="s">
        <v>916</v>
      </c>
      <c r="H691" t="s">
        <v>196</v>
      </c>
      <c r="I691" t="s">
        <v>62</v>
      </c>
      <c r="J691" t="s">
        <v>183</v>
      </c>
      <c r="K691" t="s">
        <v>62</v>
      </c>
      <c r="L691" t="s">
        <v>531</v>
      </c>
    </row>
    <row r="692" spans="1:12">
      <c r="A692" t="s">
        <v>179</v>
      </c>
      <c r="B692" t="s">
        <v>180</v>
      </c>
      <c r="C692">
        <v>-41</v>
      </c>
      <c r="D692" t="s">
        <v>181</v>
      </c>
      <c r="E692">
        <v>2</v>
      </c>
      <c r="F692" t="s">
        <v>182</v>
      </c>
      <c r="G692" t="s">
        <v>917</v>
      </c>
      <c r="H692" t="s">
        <v>918</v>
      </c>
      <c r="I692" t="s">
        <v>62</v>
      </c>
      <c r="J692" t="s">
        <v>183</v>
      </c>
      <c r="K692" t="s">
        <v>62</v>
      </c>
      <c r="L692" t="s">
        <v>533</v>
      </c>
    </row>
    <row r="693" spans="1:12">
      <c r="A693" t="s">
        <v>179</v>
      </c>
      <c r="B693" t="s">
        <v>180</v>
      </c>
      <c r="C693">
        <v>-102.5</v>
      </c>
      <c r="D693" t="s">
        <v>181</v>
      </c>
      <c r="E693">
        <v>5</v>
      </c>
      <c r="F693" t="s">
        <v>182</v>
      </c>
      <c r="G693" t="s">
        <v>872</v>
      </c>
      <c r="H693" t="s">
        <v>210</v>
      </c>
      <c r="I693" t="s">
        <v>62</v>
      </c>
      <c r="J693" t="s">
        <v>183</v>
      </c>
      <c r="K693" t="s">
        <v>62</v>
      </c>
      <c r="L693" t="s">
        <v>533</v>
      </c>
    </row>
    <row r="694" spans="1:12">
      <c r="A694" t="s">
        <v>179</v>
      </c>
      <c r="B694" t="s">
        <v>180</v>
      </c>
      <c r="C694">
        <v>-82</v>
      </c>
      <c r="D694" t="s">
        <v>181</v>
      </c>
      <c r="E694">
        <v>4</v>
      </c>
      <c r="F694" t="s">
        <v>182</v>
      </c>
      <c r="G694" t="s">
        <v>919</v>
      </c>
      <c r="H694" t="s">
        <v>920</v>
      </c>
      <c r="I694" t="s">
        <v>62</v>
      </c>
      <c r="J694" t="s">
        <v>183</v>
      </c>
      <c r="K694" t="s">
        <v>62</v>
      </c>
      <c r="L694" t="s">
        <v>539</v>
      </c>
    </row>
    <row r="695" spans="1:12">
      <c r="A695" t="s">
        <v>179</v>
      </c>
      <c r="B695" t="s">
        <v>180</v>
      </c>
      <c r="C695">
        <v>-51.25</v>
      </c>
      <c r="D695" t="s">
        <v>181</v>
      </c>
      <c r="E695">
        <v>2.5</v>
      </c>
      <c r="F695" t="s">
        <v>182</v>
      </c>
      <c r="G695" t="s">
        <v>921</v>
      </c>
      <c r="H695" t="s">
        <v>922</v>
      </c>
      <c r="I695" t="s">
        <v>62</v>
      </c>
      <c r="J695" t="s">
        <v>183</v>
      </c>
      <c r="K695" t="s">
        <v>62</v>
      </c>
      <c r="L695" t="s">
        <v>537</v>
      </c>
    </row>
    <row r="696" spans="1:12">
      <c r="A696" t="s">
        <v>179</v>
      </c>
      <c r="B696" t="s">
        <v>180</v>
      </c>
      <c r="C696">
        <v>-61.5</v>
      </c>
      <c r="D696" t="s">
        <v>181</v>
      </c>
      <c r="E696">
        <v>3</v>
      </c>
      <c r="F696" t="s">
        <v>182</v>
      </c>
      <c r="G696" t="s">
        <v>421</v>
      </c>
      <c r="H696" t="s">
        <v>422</v>
      </c>
      <c r="I696" t="s">
        <v>62</v>
      </c>
      <c r="J696" t="s">
        <v>183</v>
      </c>
      <c r="K696" t="s">
        <v>62</v>
      </c>
      <c r="L696" t="s">
        <v>533</v>
      </c>
    </row>
    <row r="697" spans="1:12">
      <c r="A697" t="s">
        <v>179</v>
      </c>
      <c r="B697" t="s">
        <v>180</v>
      </c>
      <c r="C697">
        <v>-338.25</v>
      </c>
      <c r="D697" t="s">
        <v>181</v>
      </c>
      <c r="E697">
        <v>16.5</v>
      </c>
      <c r="F697" t="s">
        <v>182</v>
      </c>
      <c r="G697" t="s">
        <v>923</v>
      </c>
      <c r="H697" t="s">
        <v>424</v>
      </c>
      <c r="I697" t="s">
        <v>62</v>
      </c>
      <c r="J697" t="s">
        <v>183</v>
      </c>
      <c r="K697" t="s">
        <v>62</v>
      </c>
      <c r="L697" t="s">
        <v>539</v>
      </c>
    </row>
    <row r="698" spans="1:12">
      <c r="A698" t="s">
        <v>179</v>
      </c>
      <c r="B698" t="s">
        <v>180</v>
      </c>
      <c r="C698">
        <v>-51.25</v>
      </c>
      <c r="D698" t="s">
        <v>181</v>
      </c>
      <c r="E698">
        <v>2.5</v>
      </c>
      <c r="F698" t="s">
        <v>182</v>
      </c>
      <c r="G698" t="s">
        <v>924</v>
      </c>
      <c r="H698" t="s">
        <v>925</v>
      </c>
      <c r="I698" t="s">
        <v>62</v>
      </c>
      <c r="J698" t="s">
        <v>183</v>
      </c>
      <c r="K698" t="s">
        <v>62</v>
      </c>
      <c r="L698" t="s">
        <v>533</v>
      </c>
    </row>
    <row r="699" spans="1:12">
      <c r="A699" t="s">
        <v>179</v>
      </c>
      <c r="B699" t="s">
        <v>180</v>
      </c>
      <c r="C699">
        <v>-420.25</v>
      </c>
      <c r="D699" t="s">
        <v>181</v>
      </c>
      <c r="E699">
        <v>20.5</v>
      </c>
      <c r="F699" t="s">
        <v>182</v>
      </c>
      <c r="G699" t="s">
        <v>924</v>
      </c>
      <c r="H699" t="s">
        <v>925</v>
      </c>
      <c r="I699" t="s">
        <v>62</v>
      </c>
      <c r="J699" t="s">
        <v>183</v>
      </c>
      <c r="K699" t="s">
        <v>62</v>
      </c>
      <c r="L699" t="s">
        <v>533</v>
      </c>
    </row>
    <row r="700" spans="1:12">
      <c r="A700" t="s">
        <v>179</v>
      </c>
      <c r="B700" t="s">
        <v>180</v>
      </c>
      <c r="C700">
        <v>-123</v>
      </c>
      <c r="D700" t="s">
        <v>181</v>
      </c>
      <c r="E700">
        <v>6</v>
      </c>
      <c r="F700" t="s">
        <v>182</v>
      </c>
      <c r="G700" t="s">
        <v>830</v>
      </c>
      <c r="H700" t="s">
        <v>657</v>
      </c>
      <c r="I700" t="s">
        <v>831</v>
      </c>
      <c r="J700" t="s">
        <v>184</v>
      </c>
      <c r="K700" t="s">
        <v>832</v>
      </c>
      <c r="L700" t="s">
        <v>533</v>
      </c>
    </row>
    <row r="701" spans="1:12">
      <c r="A701" t="s">
        <v>179</v>
      </c>
      <c r="B701" t="s">
        <v>180</v>
      </c>
      <c r="C701">
        <v>-41</v>
      </c>
      <c r="D701" t="s">
        <v>181</v>
      </c>
      <c r="E701">
        <v>2</v>
      </c>
      <c r="F701" t="s">
        <v>182</v>
      </c>
      <c r="G701" t="s">
        <v>833</v>
      </c>
      <c r="H701" t="s">
        <v>657</v>
      </c>
      <c r="I701" t="s">
        <v>834</v>
      </c>
      <c r="J701" t="s">
        <v>184</v>
      </c>
      <c r="K701" t="s">
        <v>835</v>
      </c>
      <c r="L701" t="s">
        <v>533</v>
      </c>
    </row>
    <row r="702" spans="1:12">
      <c r="A702" t="s">
        <v>179</v>
      </c>
      <c r="B702" t="s">
        <v>180</v>
      </c>
      <c r="C702">
        <v>-112.75</v>
      </c>
      <c r="D702" t="s">
        <v>181</v>
      </c>
      <c r="E702">
        <v>5.5</v>
      </c>
      <c r="F702" t="s">
        <v>182</v>
      </c>
      <c r="G702" t="s">
        <v>658</v>
      </c>
      <c r="H702" t="s">
        <v>659</v>
      </c>
      <c r="I702" t="s">
        <v>62</v>
      </c>
      <c r="J702" t="s">
        <v>183</v>
      </c>
      <c r="K702" t="s">
        <v>62</v>
      </c>
      <c r="L702" t="s">
        <v>537</v>
      </c>
    </row>
    <row r="703" spans="1:12">
      <c r="A703" t="s">
        <v>179</v>
      </c>
      <c r="B703" t="s">
        <v>180</v>
      </c>
      <c r="C703">
        <v>-51.25</v>
      </c>
      <c r="D703" t="s">
        <v>181</v>
      </c>
      <c r="E703">
        <v>2.5</v>
      </c>
      <c r="F703" t="s">
        <v>182</v>
      </c>
      <c r="G703" t="s">
        <v>926</v>
      </c>
      <c r="H703" t="s">
        <v>927</v>
      </c>
      <c r="I703" t="s">
        <v>62</v>
      </c>
      <c r="J703" t="s">
        <v>183</v>
      </c>
      <c r="K703" t="s">
        <v>62</v>
      </c>
      <c r="L703" t="s">
        <v>533</v>
      </c>
    </row>
    <row r="704" spans="1:12">
      <c r="A704" t="s">
        <v>179</v>
      </c>
      <c r="B704" t="s">
        <v>180</v>
      </c>
      <c r="C704">
        <v>-30.75</v>
      </c>
      <c r="D704" t="s">
        <v>181</v>
      </c>
      <c r="E704">
        <v>1.5</v>
      </c>
      <c r="F704" t="s">
        <v>182</v>
      </c>
      <c r="G704" t="s">
        <v>928</v>
      </c>
      <c r="H704" t="s">
        <v>929</v>
      </c>
      <c r="I704" t="s">
        <v>62</v>
      </c>
      <c r="J704" t="s">
        <v>183</v>
      </c>
      <c r="K704" t="s">
        <v>62</v>
      </c>
      <c r="L704" t="s">
        <v>533</v>
      </c>
    </row>
    <row r="705" spans="1:12">
      <c r="A705" t="s">
        <v>179</v>
      </c>
      <c r="B705" t="s">
        <v>180</v>
      </c>
      <c r="C705">
        <v>-61.5</v>
      </c>
      <c r="D705" t="s">
        <v>181</v>
      </c>
      <c r="E705">
        <v>3</v>
      </c>
      <c r="F705" t="s">
        <v>182</v>
      </c>
      <c r="G705" t="s">
        <v>930</v>
      </c>
      <c r="H705" t="s">
        <v>931</v>
      </c>
      <c r="I705" t="s">
        <v>62</v>
      </c>
      <c r="J705" t="s">
        <v>183</v>
      </c>
      <c r="K705" t="s">
        <v>62</v>
      </c>
      <c r="L705" t="s">
        <v>533</v>
      </c>
    </row>
    <row r="706" spans="1:12">
      <c r="A706" t="s">
        <v>179</v>
      </c>
      <c r="B706" t="s">
        <v>180</v>
      </c>
      <c r="C706">
        <v>-205</v>
      </c>
      <c r="D706" t="s">
        <v>181</v>
      </c>
      <c r="E706">
        <v>10</v>
      </c>
      <c r="F706" t="s">
        <v>182</v>
      </c>
      <c r="G706" t="s">
        <v>932</v>
      </c>
      <c r="H706" t="s">
        <v>933</v>
      </c>
      <c r="I706" t="s">
        <v>62</v>
      </c>
      <c r="J706" t="s">
        <v>183</v>
      </c>
      <c r="K706" t="s">
        <v>62</v>
      </c>
      <c r="L706" t="s">
        <v>533</v>
      </c>
    </row>
    <row r="707" spans="1:12">
      <c r="A707" t="s">
        <v>179</v>
      </c>
      <c r="B707" t="s">
        <v>180</v>
      </c>
      <c r="C707">
        <v>-41</v>
      </c>
      <c r="D707" t="s">
        <v>181</v>
      </c>
      <c r="E707">
        <v>2</v>
      </c>
      <c r="F707" t="s">
        <v>182</v>
      </c>
      <c r="G707" t="s">
        <v>932</v>
      </c>
      <c r="H707" t="s">
        <v>933</v>
      </c>
      <c r="I707" t="s">
        <v>62</v>
      </c>
      <c r="J707" t="s">
        <v>183</v>
      </c>
      <c r="K707" t="s">
        <v>62</v>
      </c>
      <c r="L707" t="s">
        <v>533</v>
      </c>
    </row>
    <row r="708" spans="1:12">
      <c r="A708" t="s">
        <v>179</v>
      </c>
      <c r="B708" t="s">
        <v>180</v>
      </c>
      <c r="C708">
        <v>-41</v>
      </c>
      <c r="D708" t="s">
        <v>181</v>
      </c>
      <c r="E708">
        <v>2</v>
      </c>
      <c r="F708" t="s">
        <v>182</v>
      </c>
      <c r="G708" t="s">
        <v>934</v>
      </c>
      <c r="H708" t="s">
        <v>935</v>
      </c>
      <c r="I708" t="s">
        <v>936</v>
      </c>
      <c r="J708" t="s">
        <v>184</v>
      </c>
      <c r="K708" t="s">
        <v>937</v>
      </c>
      <c r="L708" t="s">
        <v>529</v>
      </c>
    </row>
    <row r="709" spans="1:12">
      <c r="A709" t="s">
        <v>179</v>
      </c>
      <c r="B709" t="s">
        <v>180</v>
      </c>
      <c r="C709">
        <v>-153.75</v>
      </c>
      <c r="D709" t="s">
        <v>181</v>
      </c>
      <c r="E709">
        <v>7.5</v>
      </c>
      <c r="F709" t="s">
        <v>182</v>
      </c>
      <c r="G709" t="s">
        <v>795</v>
      </c>
      <c r="H709" t="s">
        <v>287</v>
      </c>
      <c r="I709" t="s">
        <v>62</v>
      </c>
      <c r="J709" t="s">
        <v>183</v>
      </c>
      <c r="K709" t="s">
        <v>62</v>
      </c>
      <c r="L709" t="s">
        <v>524</v>
      </c>
    </row>
    <row r="710" spans="1:12">
      <c r="A710" t="s">
        <v>179</v>
      </c>
      <c r="B710" t="s">
        <v>180</v>
      </c>
      <c r="C710">
        <v>-666.25</v>
      </c>
      <c r="D710" t="s">
        <v>181</v>
      </c>
      <c r="E710">
        <v>32.5</v>
      </c>
      <c r="F710" t="s">
        <v>182</v>
      </c>
      <c r="G710" t="s">
        <v>851</v>
      </c>
      <c r="H710" t="s">
        <v>202</v>
      </c>
      <c r="I710" t="s">
        <v>275</v>
      </c>
      <c r="J710" t="s">
        <v>184</v>
      </c>
      <c r="K710" t="s">
        <v>276</v>
      </c>
      <c r="L710" t="s">
        <v>529</v>
      </c>
    </row>
    <row r="711" spans="1:12">
      <c r="A711" t="s">
        <v>179</v>
      </c>
      <c r="B711" t="s">
        <v>180</v>
      </c>
      <c r="C711">
        <v>-143.5</v>
      </c>
      <c r="D711" t="s">
        <v>181</v>
      </c>
      <c r="E711">
        <v>7</v>
      </c>
      <c r="F711" t="s">
        <v>182</v>
      </c>
      <c r="G711" t="s">
        <v>851</v>
      </c>
      <c r="H711" t="s">
        <v>202</v>
      </c>
      <c r="I711" t="s">
        <v>275</v>
      </c>
      <c r="J711" t="s">
        <v>184</v>
      </c>
      <c r="K711" t="s">
        <v>276</v>
      </c>
      <c r="L711" t="s">
        <v>529</v>
      </c>
    </row>
    <row r="712" spans="1:12">
      <c r="A712" t="s">
        <v>179</v>
      </c>
      <c r="B712" t="s">
        <v>180</v>
      </c>
      <c r="C712">
        <v>-338.25</v>
      </c>
      <c r="D712" t="s">
        <v>181</v>
      </c>
      <c r="E712">
        <v>16.5</v>
      </c>
      <c r="F712" t="s">
        <v>182</v>
      </c>
      <c r="G712" t="s">
        <v>852</v>
      </c>
      <c r="H712" t="s">
        <v>202</v>
      </c>
      <c r="I712" t="s">
        <v>273</v>
      </c>
      <c r="J712" t="s">
        <v>184</v>
      </c>
      <c r="K712" t="s">
        <v>274</v>
      </c>
      <c r="L712" t="s">
        <v>529</v>
      </c>
    </row>
    <row r="713" spans="1:12">
      <c r="A713" t="s">
        <v>179</v>
      </c>
      <c r="B713" t="s">
        <v>180</v>
      </c>
      <c r="C713">
        <v>-225.5</v>
      </c>
      <c r="D713" t="s">
        <v>181</v>
      </c>
      <c r="E713">
        <v>11</v>
      </c>
      <c r="F713" t="s">
        <v>182</v>
      </c>
      <c r="G713" t="s">
        <v>852</v>
      </c>
      <c r="H713" t="s">
        <v>202</v>
      </c>
      <c r="I713" t="s">
        <v>273</v>
      </c>
      <c r="J713" t="s">
        <v>184</v>
      </c>
      <c r="K713" t="s">
        <v>274</v>
      </c>
      <c r="L713" t="s">
        <v>529</v>
      </c>
    </row>
    <row r="714" spans="1:12">
      <c r="A714" t="s">
        <v>179</v>
      </c>
      <c r="B714" t="s">
        <v>180</v>
      </c>
      <c r="C714">
        <v>-143.5</v>
      </c>
      <c r="D714" t="s">
        <v>181</v>
      </c>
      <c r="E714">
        <v>7</v>
      </c>
      <c r="F714" t="s">
        <v>182</v>
      </c>
      <c r="G714" t="s">
        <v>938</v>
      </c>
      <c r="H714" t="s">
        <v>939</v>
      </c>
      <c r="I714" t="s">
        <v>62</v>
      </c>
      <c r="J714" t="s">
        <v>183</v>
      </c>
      <c r="K714" t="s">
        <v>62</v>
      </c>
      <c r="L714" t="s">
        <v>531</v>
      </c>
    </row>
    <row r="715" spans="1:12">
      <c r="A715" t="s">
        <v>179</v>
      </c>
      <c r="B715" t="s">
        <v>180</v>
      </c>
      <c r="C715">
        <v>-82</v>
      </c>
      <c r="D715" t="s">
        <v>181</v>
      </c>
      <c r="E715">
        <v>4</v>
      </c>
      <c r="F715" t="s">
        <v>182</v>
      </c>
      <c r="G715" t="s">
        <v>841</v>
      </c>
      <c r="H715" t="s">
        <v>336</v>
      </c>
      <c r="I715" t="s">
        <v>62</v>
      </c>
      <c r="J715" t="s">
        <v>183</v>
      </c>
      <c r="K715" t="s">
        <v>62</v>
      </c>
      <c r="L715" t="s">
        <v>533</v>
      </c>
    </row>
    <row r="716" spans="1:12">
      <c r="A716" t="s">
        <v>179</v>
      </c>
      <c r="B716" t="s">
        <v>180</v>
      </c>
      <c r="C716">
        <v>-20.5</v>
      </c>
      <c r="D716" t="s">
        <v>181</v>
      </c>
      <c r="E716">
        <v>1</v>
      </c>
      <c r="F716" t="s">
        <v>182</v>
      </c>
      <c r="G716" t="s">
        <v>841</v>
      </c>
      <c r="H716" t="s">
        <v>336</v>
      </c>
      <c r="I716" t="s">
        <v>62</v>
      </c>
      <c r="J716" t="s">
        <v>183</v>
      </c>
      <c r="K716" t="s">
        <v>62</v>
      </c>
      <c r="L716" t="s">
        <v>533</v>
      </c>
    </row>
    <row r="717" spans="1:12">
      <c r="A717" t="s">
        <v>179</v>
      </c>
      <c r="B717" t="s">
        <v>180</v>
      </c>
      <c r="C717">
        <v>-123</v>
      </c>
      <c r="D717" t="s">
        <v>181</v>
      </c>
      <c r="E717">
        <v>6</v>
      </c>
      <c r="F717" t="s">
        <v>182</v>
      </c>
      <c r="G717" t="s">
        <v>841</v>
      </c>
      <c r="H717" t="s">
        <v>336</v>
      </c>
      <c r="I717" t="s">
        <v>62</v>
      </c>
      <c r="J717" t="s">
        <v>183</v>
      </c>
      <c r="K717" t="s">
        <v>62</v>
      </c>
      <c r="L717" t="s">
        <v>533</v>
      </c>
    </row>
    <row r="718" spans="1:12">
      <c r="A718" t="s">
        <v>179</v>
      </c>
      <c r="B718" t="s">
        <v>180</v>
      </c>
      <c r="C718">
        <v>-82</v>
      </c>
      <c r="D718" t="s">
        <v>181</v>
      </c>
      <c r="E718">
        <v>4</v>
      </c>
      <c r="F718" t="s">
        <v>182</v>
      </c>
      <c r="G718" t="s">
        <v>940</v>
      </c>
      <c r="H718" t="s">
        <v>491</v>
      </c>
      <c r="I718" t="s">
        <v>62</v>
      </c>
      <c r="J718" t="s">
        <v>183</v>
      </c>
      <c r="K718" t="s">
        <v>62</v>
      </c>
      <c r="L718" t="s">
        <v>544</v>
      </c>
    </row>
    <row r="719" spans="1:12">
      <c r="A719" t="s">
        <v>179</v>
      </c>
      <c r="B719" t="s">
        <v>180</v>
      </c>
      <c r="C719">
        <v>-82</v>
      </c>
      <c r="D719" t="s">
        <v>181</v>
      </c>
      <c r="E719">
        <v>4</v>
      </c>
      <c r="F719" t="s">
        <v>182</v>
      </c>
      <c r="G719" t="s">
        <v>700</v>
      </c>
      <c r="H719" t="s">
        <v>701</v>
      </c>
      <c r="I719" t="s">
        <v>62</v>
      </c>
      <c r="J719" t="s">
        <v>183</v>
      </c>
      <c r="K719" t="s">
        <v>62</v>
      </c>
      <c r="L719" t="s">
        <v>524</v>
      </c>
    </row>
    <row r="720" spans="1:12">
      <c r="A720" t="s">
        <v>179</v>
      </c>
      <c r="B720" t="s">
        <v>180</v>
      </c>
      <c r="C720">
        <v>-61.5</v>
      </c>
      <c r="D720" t="s">
        <v>181</v>
      </c>
      <c r="E720">
        <v>3</v>
      </c>
      <c r="F720" t="s">
        <v>182</v>
      </c>
      <c r="G720" t="s">
        <v>941</v>
      </c>
      <c r="H720" t="s">
        <v>295</v>
      </c>
      <c r="I720" t="s">
        <v>62</v>
      </c>
      <c r="J720" t="s">
        <v>183</v>
      </c>
      <c r="K720" t="s">
        <v>62</v>
      </c>
      <c r="L720" t="s">
        <v>537</v>
      </c>
    </row>
    <row r="721" spans="1:12">
      <c r="A721" t="s">
        <v>179</v>
      </c>
      <c r="B721" t="s">
        <v>180</v>
      </c>
      <c r="C721">
        <v>-41</v>
      </c>
      <c r="D721" t="s">
        <v>181</v>
      </c>
      <c r="E721">
        <v>2</v>
      </c>
      <c r="F721" t="s">
        <v>182</v>
      </c>
      <c r="G721" t="s">
        <v>941</v>
      </c>
      <c r="H721" t="s">
        <v>295</v>
      </c>
      <c r="I721" t="s">
        <v>62</v>
      </c>
      <c r="J721" t="s">
        <v>183</v>
      </c>
      <c r="K721" t="s">
        <v>62</v>
      </c>
      <c r="L721" t="s">
        <v>537</v>
      </c>
    </row>
    <row r="722" spans="1:12">
      <c r="A722" t="s">
        <v>179</v>
      </c>
      <c r="B722" t="s">
        <v>180</v>
      </c>
      <c r="C722">
        <v>-41</v>
      </c>
      <c r="D722" t="s">
        <v>181</v>
      </c>
      <c r="E722">
        <v>2</v>
      </c>
      <c r="F722" t="s">
        <v>182</v>
      </c>
      <c r="G722" t="s">
        <v>942</v>
      </c>
      <c r="H722" t="s">
        <v>295</v>
      </c>
      <c r="I722" t="s">
        <v>62</v>
      </c>
      <c r="J722" t="s">
        <v>183</v>
      </c>
      <c r="K722" t="s">
        <v>62</v>
      </c>
      <c r="L722" t="s">
        <v>537</v>
      </c>
    </row>
    <row r="723" spans="1:12">
      <c r="A723" t="s">
        <v>179</v>
      </c>
      <c r="B723" t="s">
        <v>180</v>
      </c>
      <c r="C723">
        <v>-41</v>
      </c>
      <c r="D723" t="s">
        <v>181</v>
      </c>
      <c r="E723">
        <v>2</v>
      </c>
      <c r="F723" t="s">
        <v>182</v>
      </c>
      <c r="G723" t="s">
        <v>942</v>
      </c>
      <c r="H723" t="s">
        <v>295</v>
      </c>
      <c r="I723" t="s">
        <v>62</v>
      </c>
      <c r="J723" t="s">
        <v>183</v>
      </c>
      <c r="K723" t="s">
        <v>62</v>
      </c>
      <c r="L723" t="s">
        <v>537</v>
      </c>
    </row>
    <row r="724" spans="1:12">
      <c r="A724" t="s">
        <v>179</v>
      </c>
      <c r="B724" t="s">
        <v>180</v>
      </c>
      <c r="C724">
        <v>-41</v>
      </c>
      <c r="D724" t="s">
        <v>181</v>
      </c>
      <c r="E724">
        <v>2</v>
      </c>
      <c r="F724" t="s">
        <v>182</v>
      </c>
      <c r="G724" t="s">
        <v>943</v>
      </c>
      <c r="H724" t="s">
        <v>295</v>
      </c>
      <c r="I724" t="s">
        <v>62</v>
      </c>
      <c r="J724" t="s">
        <v>183</v>
      </c>
      <c r="K724" t="s">
        <v>62</v>
      </c>
      <c r="L724" t="s">
        <v>537</v>
      </c>
    </row>
    <row r="725" spans="1:12">
      <c r="A725" t="s">
        <v>179</v>
      </c>
      <c r="B725" t="s">
        <v>180</v>
      </c>
      <c r="C725">
        <v>-41</v>
      </c>
      <c r="D725" t="s">
        <v>181</v>
      </c>
      <c r="E725">
        <v>2</v>
      </c>
      <c r="F725" t="s">
        <v>182</v>
      </c>
      <c r="G725" t="s">
        <v>943</v>
      </c>
      <c r="H725" t="s">
        <v>295</v>
      </c>
      <c r="I725" t="s">
        <v>62</v>
      </c>
      <c r="J725" t="s">
        <v>183</v>
      </c>
      <c r="K725" t="s">
        <v>62</v>
      </c>
      <c r="L725" t="s">
        <v>537</v>
      </c>
    </row>
    <row r="726" spans="1:12">
      <c r="A726" t="s">
        <v>179</v>
      </c>
      <c r="B726" t="s">
        <v>180</v>
      </c>
      <c r="C726">
        <v>-61.5</v>
      </c>
      <c r="D726" t="s">
        <v>181</v>
      </c>
      <c r="E726">
        <v>3</v>
      </c>
      <c r="F726" t="s">
        <v>182</v>
      </c>
      <c r="G726" t="s">
        <v>944</v>
      </c>
      <c r="H726" t="s">
        <v>295</v>
      </c>
      <c r="I726" t="s">
        <v>62</v>
      </c>
      <c r="J726" t="s">
        <v>183</v>
      </c>
      <c r="K726" t="s">
        <v>62</v>
      </c>
      <c r="L726" t="s">
        <v>537</v>
      </c>
    </row>
    <row r="727" spans="1:12">
      <c r="A727" t="s">
        <v>179</v>
      </c>
      <c r="B727" t="s">
        <v>180</v>
      </c>
      <c r="C727">
        <v>-82</v>
      </c>
      <c r="D727" t="s">
        <v>181</v>
      </c>
      <c r="E727">
        <v>4</v>
      </c>
      <c r="F727" t="s">
        <v>182</v>
      </c>
      <c r="G727" t="s">
        <v>944</v>
      </c>
      <c r="H727" t="s">
        <v>295</v>
      </c>
      <c r="I727" t="s">
        <v>62</v>
      </c>
      <c r="J727" t="s">
        <v>183</v>
      </c>
      <c r="K727" t="s">
        <v>62</v>
      </c>
      <c r="L727" t="s">
        <v>537</v>
      </c>
    </row>
    <row r="728" spans="1:12">
      <c r="A728" t="s">
        <v>179</v>
      </c>
      <c r="B728" t="s">
        <v>180</v>
      </c>
      <c r="C728">
        <v>-41</v>
      </c>
      <c r="D728" t="s">
        <v>181</v>
      </c>
      <c r="E728">
        <v>2</v>
      </c>
      <c r="F728" t="s">
        <v>182</v>
      </c>
      <c r="G728" t="s">
        <v>944</v>
      </c>
      <c r="H728" t="s">
        <v>295</v>
      </c>
      <c r="I728" t="s">
        <v>62</v>
      </c>
      <c r="J728" t="s">
        <v>183</v>
      </c>
      <c r="K728" t="s">
        <v>62</v>
      </c>
      <c r="L728" t="s">
        <v>537</v>
      </c>
    </row>
    <row r="729" spans="1:12">
      <c r="A729" t="s">
        <v>179</v>
      </c>
      <c r="B729" t="s">
        <v>180</v>
      </c>
      <c r="C729">
        <v>-41</v>
      </c>
      <c r="D729" t="s">
        <v>181</v>
      </c>
      <c r="E729">
        <v>2</v>
      </c>
      <c r="F729" t="s">
        <v>182</v>
      </c>
      <c r="G729" t="s">
        <v>945</v>
      </c>
      <c r="H729" t="s">
        <v>295</v>
      </c>
      <c r="I729" t="s">
        <v>62</v>
      </c>
      <c r="J729" t="s">
        <v>183</v>
      </c>
      <c r="K729" t="s">
        <v>62</v>
      </c>
      <c r="L729" t="s">
        <v>537</v>
      </c>
    </row>
    <row r="730" spans="1:12">
      <c r="A730" t="s">
        <v>179</v>
      </c>
      <c r="B730" t="s">
        <v>180</v>
      </c>
      <c r="C730">
        <v>-82</v>
      </c>
      <c r="D730" t="s">
        <v>181</v>
      </c>
      <c r="E730">
        <v>4</v>
      </c>
      <c r="F730" t="s">
        <v>182</v>
      </c>
      <c r="G730" t="s">
        <v>945</v>
      </c>
      <c r="H730" t="s">
        <v>295</v>
      </c>
      <c r="I730" t="s">
        <v>62</v>
      </c>
      <c r="J730" t="s">
        <v>183</v>
      </c>
      <c r="K730" t="s">
        <v>62</v>
      </c>
      <c r="L730" t="s">
        <v>537</v>
      </c>
    </row>
    <row r="731" spans="1:12">
      <c r="A731" t="s">
        <v>179</v>
      </c>
      <c r="B731" t="s">
        <v>180</v>
      </c>
      <c r="C731">
        <v>-41</v>
      </c>
      <c r="D731" t="s">
        <v>181</v>
      </c>
      <c r="E731">
        <v>2</v>
      </c>
      <c r="F731" t="s">
        <v>182</v>
      </c>
      <c r="G731" t="s">
        <v>945</v>
      </c>
      <c r="H731" t="s">
        <v>295</v>
      </c>
      <c r="I731" t="s">
        <v>62</v>
      </c>
      <c r="J731" t="s">
        <v>183</v>
      </c>
      <c r="K731" t="s">
        <v>62</v>
      </c>
      <c r="L731" t="s">
        <v>537</v>
      </c>
    </row>
    <row r="732" spans="1:12">
      <c r="A732" t="s">
        <v>179</v>
      </c>
      <c r="B732" t="s">
        <v>180</v>
      </c>
      <c r="C732">
        <v>-41</v>
      </c>
      <c r="D732" t="s">
        <v>181</v>
      </c>
      <c r="E732">
        <v>2</v>
      </c>
      <c r="F732" t="s">
        <v>182</v>
      </c>
      <c r="G732" t="s">
        <v>946</v>
      </c>
      <c r="H732" t="s">
        <v>296</v>
      </c>
      <c r="I732" t="s">
        <v>62</v>
      </c>
      <c r="J732" t="s">
        <v>183</v>
      </c>
      <c r="K732" t="s">
        <v>62</v>
      </c>
      <c r="L732" t="s">
        <v>537</v>
      </c>
    </row>
    <row r="733" spans="1:12">
      <c r="A733" t="s">
        <v>179</v>
      </c>
      <c r="B733" t="s">
        <v>180</v>
      </c>
      <c r="C733">
        <v>-123</v>
      </c>
      <c r="D733" t="s">
        <v>181</v>
      </c>
      <c r="E733">
        <v>6</v>
      </c>
      <c r="F733" t="s">
        <v>182</v>
      </c>
      <c r="G733" t="s">
        <v>946</v>
      </c>
      <c r="H733" t="s">
        <v>296</v>
      </c>
      <c r="I733" t="s">
        <v>62</v>
      </c>
      <c r="J733" t="s">
        <v>183</v>
      </c>
      <c r="K733" t="s">
        <v>62</v>
      </c>
      <c r="L733" t="s">
        <v>537</v>
      </c>
    </row>
    <row r="734" spans="1:12">
      <c r="A734" t="s">
        <v>179</v>
      </c>
      <c r="B734" t="s">
        <v>180</v>
      </c>
      <c r="C734">
        <v>-41</v>
      </c>
      <c r="D734" t="s">
        <v>181</v>
      </c>
      <c r="E734">
        <v>2</v>
      </c>
      <c r="F734" t="s">
        <v>182</v>
      </c>
      <c r="G734" t="s">
        <v>946</v>
      </c>
      <c r="H734" t="s">
        <v>296</v>
      </c>
      <c r="I734" t="s">
        <v>62</v>
      </c>
      <c r="J734" t="s">
        <v>183</v>
      </c>
      <c r="K734" t="s">
        <v>62</v>
      </c>
      <c r="L734" t="s">
        <v>537</v>
      </c>
    </row>
    <row r="735" spans="1:12">
      <c r="A735" t="s">
        <v>179</v>
      </c>
      <c r="B735" t="s">
        <v>180</v>
      </c>
      <c r="C735">
        <v>-41</v>
      </c>
      <c r="D735" t="s">
        <v>181</v>
      </c>
      <c r="E735">
        <v>2</v>
      </c>
      <c r="F735" t="s">
        <v>182</v>
      </c>
      <c r="G735" t="s">
        <v>947</v>
      </c>
      <c r="H735" t="s">
        <v>296</v>
      </c>
      <c r="I735" t="s">
        <v>62</v>
      </c>
      <c r="J735" t="s">
        <v>183</v>
      </c>
      <c r="K735" t="s">
        <v>62</v>
      </c>
      <c r="L735" t="s">
        <v>537</v>
      </c>
    </row>
    <row r="736" spans="1:12">
      <c r="A736" t="s">
        <v>179</v>
      </c>
      <c r="B736" t="s">
        <v>180</v>
      </c>
      <c r="C736">
        <v>-41</v>
      </c>
      <c r="D736" t="s">
        <v>181</v>
      </c>
      <c r="E736">
        <v>2</v>
      </c>
      <c r="F736" t="s">
        <v>182</v>
      </c>
      <c r="G736" t="s">
        <v>947</v>
      </c>
      <c r="H736" t="s">
        <v>296</v>
      </c>
      <c r="I736" t="s">
        <v>62</v>
      </c>
      <c r="J736" t="s">
        <v>183</v>
      </c>
      <c r="K736" t="s">
        <v>62</v>
      </c>
      <c r="L736" t="s">
        <v>537</v>
      </c>
    </row>
    <row r="737" spans="1:12">
      <c r="A737" t="s">
        <v>179</v>
      </c>
      <c r="B737" t="s">
        <v>180</v>
      </c>
      <c r="C737">
        <v>-41</v>
      </c>
      <c r="D737" t="s">
        <v>181</v>
      </c>
      <c r="E737">
        <v>2</v>
      </c>
      <c r="F737" t="s">
        <v>182</v>
      </c>
      <c r="G737" t="s">
        <v>947</v>
      </c>
      <c r="H737" t="s">
        <v>296</v>
      </c>
      <c r="I737" t="s">
        <v>62</v>
      </c>
      <c r="J737" t="s">
        <v>183</v>
      </c>
      <c r="K737" t="s">
        <v>62</v>
      </c>
      <c r="L737" t="s">
        <v>537</v>
      </c>
    </row>
    <row r="738" spans="1:12">
      <c r="A738" t="s">
        <v>179</v>
      </c>
      <c r="B738" t="s">
        <v>180</v>
      </c>
      <c r="C738">
        <v>-61.5</v>
      </c>
      <c r="D738" t="s">
        <v>181</v>
      </c>
      <c r="E738">
        <v>3</v>
      </c>
      <c r="F738" t="s">
        <v>182</v>
      </c>
      <c r="G738" t="s">
        <v>948</v>
      </c>
      <c r="H738" t="s">
        <v>296</v>
      </c>
      <c r="I738" t="s">
        <v>62</v>
      </c>
      <c r="J738" t="s">
        <v>183</v>
      </c>
      <c r="K738" t="s">
        <v>62</v>
      </c>
      <c r="L738" t="s">
        <v>537</v>
      </c>
    </row>
    <row r="739" spans="1:12">
      <c r="A739" t="s">
        <v>179</v>
      </c>
      <c r="B739" t="s">
        <v>180</v>
      </c>
      <c r="C739">
        <v>-82</v>
      </c>
      <c r="D739" t="s">
        <v>181</v>
      </c>
      <c r="E739">
        <v>4</v>
      </c>
      <c r="F739" t="s">
        <v>182</v>
      </c>
      <c r="G739" t="s">
        <v>948</v>
      </c>
      <c r="H739" t="s">
        <v>296</v>
      </c>
      <c r="I739" t="s">
        <v>62</v>
      </c>
      <c r="J739" t="s">
        <v>183</v>
      </c>
      <c r="K739" t="s">
        <v>62</v>
      </c>
      <c r="L739" t="s">
        <v>537</v>
      </c>
    </row>
    <row r="740" spans="1:12">
      <c r="A740" t="s">
        <v>179</v>
      </c>
      <c r="B740" t="s">
        <v>180</v>
      </c>
      <c r="C740">
        <v>-41</v>
      </c>
      <c r="D740" t="s">
        <v>181</v>
      </c>
      <c r="E740">
        <v>2</v>
      </c>
      <c r="F740" t="s">
        <v>182</v>
      </c>
      <c r="G740" t="s">
        <v>948</v>
      </c>
      <c r="H740" t="s">
        <v>296</v>
      </c>
      <c r="I740" t="s">
        <v>62</v>
      </c>
      <c r="J740" t="s">
        <v>183</v>
      </c>
      <c r="K740" t="s">
        <v>62</v>
      </c>
      <c r="L740" t="s">
        <v>537</v>
      </c>
    </row>
    <row r="741" spans="1:12">
      <c r="A741" t="s">
        <v>179</v>
      </c>
      <c r="B741" t="s">
        <v>180</v>
      </c>
      <c r="C741">
        <v>-61.5</v>
      </c>
      <c r="D741" t="s">
        <v>181</v>
      </c>
      <c r="E741">
        <v>3</v>
      </c>
      <c r="F741" t="s">
        <v>182</v>
      </c>
      <c r="G741" t="s">
        <v>949</v>
      </c>
      <c r="H741" t="s">
        <v>296</v>
      </c>
      <c r="I741" t="s">
        <v>62</v>
      </c>
      <c r="J741" t="s">
        <v>183</v>
      </c>
      <c r="K741" t="s">
        <v>62</v>
      </c>
      <c r="L741" t="s">
        <v>537</v>
      </c>
    </row>
    <row r="742" spans="1:12">
      <c r="A742" t="s">
        <v>179</v>
      </c>
      <c r="B742" t="s">
        <v>180</v>
      </c>
      <c r="C742">
        <v>-61.5</v>
      </c>
      <c r="D742" t="s">
        <v>181</v>
      </c>
      <c r="E742">
        <v>3</v>
      </c>
      <c r="F742" t="s">
        <v>182</v>
      </c>
      <c r="G742" t="s">
        <v>949</v>
      </c>
      <c r="H742" t="s">
        <v>296</v>
      </c>
      <c r="I742" t="s">
        <v>62</v>
      </c>
      <c r="J742" t="s">
        <v>183</v>
      </c>
      <c r="K742" t="s">
        <v>62</v>
      </c>
      <c r="L742" t="s">
        <v>537</v>
      </c>
    </row>
    <row r="743" spans="1:12">
      <c r="A743" t="s">
        <v>179</v>
      </c>
      <c r="B743" t="s">
        <v>180</v>
      </c>
      <c r="C743">
        <v>-41</v>
      </c>
      <c r="D743" t="s">
        <v>181</v>
      </c>
      <c r="E743">
        <v>2</v>
      </c>
      <c r="F743" t="s">
        <v>182</v>
      </c>
      <c r="G743" t="s">
        <v>949</v>
      </c>
      <c r="H743" t="s">
        <v>296</v>
      </c>
      <c r="I743" t="s">
        <v>62</v>
      </c>
      <c r="J743" t="s">
        <v>183</v>
      </c>
      <c r="K743" t="s">
        <v>62</v>
      </c>
      <c r="L743" t="s">
        <v>537</v>
      </c>
    </row>
    <row r="744" spans="1:12">
      <c r="A744" t="s">
        <v>179</v>
      </c>
      <c r="B744" t="s">
        <v>180</v>
      </c>
      <c r="C744">
        <v>-102.5</v>
      </c>
      <c r="D744" t="s">
        <v>181</v>
      </c>
      <c r="E744">
        <v>5</v>
      </c>
      <c r="F744" t="s">
        <v>182</v>
      </c>
      <c r="G744" t="s">
        <v>950</v>
      </c>
      <c r="H744" t="s">
        <v>296</v>
      </c>
      <c r="I744" t="s">
        <v>62</v>
      </c>
      <c r="J744" t="s">
        <v>183</v>
      </c>
      <c r="K744" t="s">
        <v>62</v>
      </c>
      <c r="L744" t="s">
        <v>537</v>
      </c>
    </row>
    <row r="745" spans="1:12">
      <c r="A745" t="s">
        <v>179</v>
      </c>
      <c r="B745" t="s">
        <v>180</v>
      </c>
      <c r="C745">
        <v>-61.5</v>
      </c>
      <c r="D745" t="s">
        <v>181</v>
      </c>
      <c r="E745">
        <v>3</v>
      </c>
      <c r="F745" t="s">
        <v>182</v>
      </c>
      <c r="G745" t="s">
        <v>950</v>
      </c>
      <c r="H745" t="s">
        <v>296</v>
      </c>
      <c r="I745" t="s">
        <v>62</v>
      </c>
      <c r="J745" t="s">
        <v>183</v>
      </c>
      <c r="K745" t="s">
        <v>62</v>
      </c>
      <c r="L745" t="s">
        <v>537</v>
      </c>
    </row>
    <row r="746" spans="1:12">
      <c r="A746" t="s">
        <v>179</v>
      </c>
      <c r="B746" t="s">
        <v>180</v>
      </c>
      <c r="C746">
        <v>-41</v>
      </c>
      <c r="D746" t="s">
        <v>181</v>
      </c>
      <c r="E746">
        <v>2</v>
      </c>
      <c r="F746" t="s">
        <v>182</v>
      </c>
      <c r="G746" t="s">
        <v>950</v>
      </c>
      <c r="H746" t="s">
        <v>296</v>
      </c>
      <c r="I746" t="s">
        <v>62</v>
      </c>
      <c r="J746" t="s">
        <v>183</v>
      </c>
      <c r="K746" t="s">
        <v>62</v>
      </c>
      <c r="L746" t="s">
        <v>537</v>
      </c>
    </row>
    <row r="747" spans="1:12">
      <c r="A747" t="s">
        <v>179</v>
      </c>
      <c r="B747" t="s">
        <v>180</v>
      </c>
      <c r="C747">
        <v>-20.5</v>
      </c>
      <c r="D747" t="s">
        <v>181</v>
      </c>
      <c r="E747">
        <v>1</v>
      </c>
      <c r="F747" t="s">
        <v>182</v>
      </c>
      <c r="G747" t="s">
        <v>951</v>
      </c>
      <c r="H747" t="s">
        <v>952</v>
      </c>
      <c r="I747" t="s">
        <v>62</v>
      </c>
      <c r="J747" t="s">
        <v>183</v>
      </c>
      <c r="K747" t="s">
        <v>62</v>
      </c>
      <c r="L747" t="s">
        <v>544</v>
      </c>
    </row>
    <row r="748" spans="1:12">
      <c r="A748" t="s">
        <v>179</v>
      </c>
      <c r="B748" t="s">
        <v>180</v>
      </c>
      <c r="C748">
        <v>-20.5</v>
      </c>
      <c r="D748" t="s">
        <v>181</v>
      </c>
      <c r="E748">
        <v>1</v>
      </c>
      <c r="F748" t="s">
        <v>182</v>
      </c>
      <c r="G748" t="s">
        <v>719</v>
      </c>
      <c r="H748" t="s">
        <v>720</v>
      </c>
      <c r="I748" t="s">
        <v>62</v>
      </c>
      <c r="J748" t="s">
        <v>183</v>
      </c>
      <c r="K748" t="s">
        <v>62</v>
      </c>
      <c r="L748" t="s">
        <v>539</v>
      </c>
    </row>
    <row r="749" spans="1:12">
      <c r="A749" t="s">
        <v>179</v>
      </c>
      <c r="B749" t="s">
        <v>180</v>
      </c>
      <c r="C749">
        <v>-20.5</v>
      </c>
      <c r="D749" t="s">
        <v>181</v>
      </c>
      <c r="E749">
        <v>1</v>
      </c>
      <c r="F749" t="s">
        <v>182</v>
      </c>
      <c r="G749" t="s">
        <v>953</v>
      </c>
      <c r="H749" t="s">
        <v>954</v>
      </c>
      <c r="I749" t="s">
        <v>62</v>
      </c>
      <c r="J749" t="s">
        <v>183</v>
      </c>
      <c r="K749" t="s">
        <v>62</v>
      </c>
      <c r="L749" t="s">
        <v>533</v>
      </c>
    </row>
    <row r="750" spans="1:12">
      <c r="A750" t="s">
        <v>179</v>
      </c>
      <c r="B750" t="s">
        <v>180</v>
      </c>
      <c r="C750">
        <v>-61.5</v>
      </c>
      <c r="D750" t="s">
        <v>181</v>
      </c>
      <c r="E750">
        <v>3</v>
      </c>
      <c r="F750" t="s">
        <v>182</v>
      </c>
      <c r="G750" t="s">
        <v>955</v>
      </c>
      <c r="H750" t="s">
        <v>209</v>
      </c>
      <c r="I750" t="s">
        <v>62</v>
      </c>
      <c r="J750" t="s">
        <v>183</v>
      </c>
      <c r="K750" t="s">
        <v>62</v>
      </c>
      <c r="L750" t="s">
        <v>542</v>
      </c>
    </row>
    <row r="751" spans="1:12">
      <c r="A751" t="s">
        <v>179</v>
      </c>
      <c r="B751" t="s">
        <v>180</v>
      </c>
      <c r="C751">
        <v>-82</v>
      </c>
      <c r="D751" t="s">
        <v>181</v>
      </c>
      <c r="E751">
        <v>4</v>
      </c>
      <c r="F751" t="s">
        <v>182</v>
      </c>
      <c r="G751" t="s">
        <v>956</v>
      </c>
      <c r="H751" t="s">
        <v>295</v>
      </c>
      <c r="I751" t="s">
        <v>62</v>
      </c>
      <c r="J751" t="s">
        <v>183</v>
      </c>
      <c r="K751" t="s">
        <v>62</v>
      </c>
      <c r="L751" t="s">
        <v>533</v>
      </c>
    </row>
    <row r="752" spans="1:12">
      <c r="A752" t="s">
        <v>179</v>
      </c>
      <c r="B752" t="s">
        <v>180</v>
      </c>
      <c r="C752">
        <v>-41</v>
      </c>
      <c r="D752" t="s">
        <v>181</v>
      </c>
      <c r="E752">
        <v>2</v>
      </c>
      <c r="F752" t="s">
        <v>182</v>
      </c>
      <c r="G752" t="s">
        <v>956</v>
      </c>
      <c r="H752" t="s">
        <v>295</v>
      </c>
      <c r="I752" t="s">
        <v>62</v>
      </c>
      <c r="J752" t="s">
        <v>183</v>
      </c>
      <c r="K752" t="s">
        <v>62</v>
      </c>
      <c r="L752" t="s">
        <v>533</v>
      </c>
    </row>
    <row r="753" spans="1:12">
      <c r="A753" t="s">
        <v>179</v>
      </c>
      <c r="B753" t="s">
        <v>180</v>
      </c>
      <c r="C753">
        <v>-61.5</v>
      </c>
      <c r="D753" t="s">
        <v>181</v>
      </c>
      <c r="E753">
        <v>3</v>
      </c>
      <c r="F753" t="s">
        <v>182</v>
      </c>
      <c r="G753" t="s">
        <v>957</v>
      </c>
      <c r="H753" t="s">
        <v>198</v>
      </c>
      <c r="I753" t="s">
        <v>958</v>
      </c>
      <c r="J753" t="s">
        <v>184</v>
      </c>
      <c r="K753" t="s">
        <v>959</v>
      </c>
      <c r="L753" t="s">
        <v>528</v>
      </c>
    </row>
    <row r="754" spans="1:12">
      <c r="A754" t="s">
        <v>179</v>
      </c>
      <c r="B754" t="s">
        <v>180</v>
      </c>
      <c r="C754">
        <v>-133.25</v>
      </c>
      <c r="D754" t="s">
        <v>181</v>
      </c>
      <c r="E754">
        <v>6.5</v>
      </c>
      <c r="F754" t="s">
        <v>182</v>
      </c>
      <c r="G754" t="s">
        <v>960</v>
      </c>
      <c r="H754" t="s">
        <v>961</v>
      </c>
      <c r="I754" t="s">
        <v>62</v>
      </c>
      <c r="J754" t="s">
        <v>183</v>
      </c>
      <c r="K754" t="s">
        <v>62</v>
      </c>
      <c r="L754" t="s">
        <v>539</v>
      </c>
    </row>
    <row r="755" spans="1:12">
      <c r="A755" t="s">
        <v>179</v>
      </c>
      <c r="B755" t="s">
        <v>180</v>
      </c>
      <c r="C755">
        <v>-276.75</v>
      </c>
      <c r="D755" t="s">
        <v>181</v>
      </c>
      <c r="E755">
        <v>13.5</v>
      </c>
      <c r="F755" t="s">
        <v>182</v>
      </c>
      <c r="G755" t="s">
        <v>962</v>
      </c>
      <c r="H755" t="s">
        <v>664</v>
      </c>
      <c r="I755" t="s">
        <v>62</v>
      </c>
      <c r="J755" t="s">
        <v>183</v>
      </c>
      <c r="K755" t="s">
        <v>62</v>
      </c>
      <c r="L755" t="s">
        <v>533</v>
      </c>
    </row>
    <row r="756" spans="1:12">
      <c r="A756" t="s">
        <v>179</v>
      </c>
      <c r="B756" t="s">
        <v>180</v>
      </c>
      <c r="C756">
        <v>-112.75</v>
      </c>
      <c r="D756" t="s">
        <v>181</v>
      </c>
      <c r="E756">
        <v>5.5</v>
      </c>
      <c r="F756" t="s">
        <v>182</v>
      </c>
      <c r="G756" t="s">
        <v>431</v>
      </c>
      <c r="H756" t="s">
        <v>432</v>
      </c>
      <c r="I756" t="s">
        <v>62</v>
      </c>
      <c r="J756" t="s">
        <v>183</v>
      </c>
      <c r="K756" t="s">
        <v>62</v>
      </c>
      <c r="L756" t="s">
        <v>524</v>
      </c>
    </row>
    <row r="757" spans="1:12">
      <c r="A757" t="s">
        <v>179</v>
      </c>
      <c r="B757" t="s">
        <v>180</v>
      </c>
      <c r="C757">
        <v>-205</v>
      </c>
      <c r="D757" t="s">
        <v>181</v>
      </c>
      <c r="E757">
        <v>10</v>
      </c>
      <c r="F757" t="s">
        <v>182</v>
      </c>
      <c r="G757" t="s">
        <v>698</v>
      </c>
      <c r="H757" t="s">
        <v>699</v>
      </c>
      <c r="I757" t="s">
        <v>62</v>
      </c>
      <c r="J757" t="s">
        <v>183</v>
      </c>
      <c r="K757" t="s">
        <v>62</v>
      </c>
      <c r="L757" t="s">
        <v>546</v>
      </c>
    </row>
    <row r="758" spans="1:12">
      <c r="A758" t="s">
        <v>179</v>
      </c>
      <c r="B758" t="s">
        <v>180</v>
      </c>
      <c r="C758">
        <v>-92.25</v>
      </c>
      <c r="D758" t="s">
        <v>181</v>
      </c>
      <c r="E758">
        <v>4.5</v>
      </c>
      <c r="F758" t="s">
        <v>182</v>
      </c>
      <c r="G758" t="s">
        <v>963</v>
      </c>
      <c r="H758" t="s">
        <v>226</v>
      </c>
      <c r="I758" t="s">
        <v>62</v>
      </c>
      <c r="J758" t="s">
        <v>183</v>
      </c>
      <c r="K758" t="s">
        <v>62</v>
      </c>
      <c r="L758" t="s">
        <v>533</v>
      </c>
    </row>
    <row r="759" spans="1:12">
      <c r="A759" t="s">
        <v>179</v>
      </c>
      <c r="B759" t="s">
        <v>180</v>
      </c>
      <c r="C759">
        <v>-164</v>
      </c>
      <c r="D759" t="s">
        <v>181</v>
      </c>
      <c r="E759">
        <v>8</v>
      </c>
      <c r="F759" t="s">
        <v>182</v>
      </c>
      <c r="G759" t="s">
        <v>876</v>
      </c>
      <c r="H759" t="s">
        <v>877</v>
      </c>
      <c r="I759" t="s">
        <v>62</v>
      </c>
      <c r="J759" t="s">
        <v>183</v>
      </c>
      <c r="K759" t="s">
        <v>62</v>
      </c>
      <c r="L759" t="s">
        <v>539</v>
      </c>
    </row>
    <row r="760" spans="1:12">
      <c r="A760" t="s">
        <v>179</v>
      </c>
      <c r="B760" t="s">
        <v>180</v>
      </c>
      <c r="C760">
        <v>-82</v>
      </c>
      <c r="D760" t="s">
        <v>181</v>
      </c>
      <c r="E760">
        <v>4</v>
      </c>
      <c r="F760" t="s">
        <v>182</v>
      </c>
      <c r="G760" t="s">
        <v>876</v>
      </c>
      <c r="H760" t="s">
        <v>877</v>
      </c>
      <c r="I760" t="s">
        <v>62</v>
      </c>
      <c r="J760" t="s">
        <v>183</v>
      </c>
      <c r="K760" t="s">
        <v>62</v>
      </c>
      <c r="L760" t="s">
        <v>539</v>
      </c>
    </row>
    <row r="761" spans="1:12">
      <c r="A761" t="s">
        <v>179</v>
      </c>
      <c r="B761" t="s">
        <v>180</v>
      </c>
      <c r="C761">
        <v>-123</v>
      </c>
      <c r="D761" t="s">
        <v>181</v>
      </c>
      <c r="E761">
        <v>6</v>
      </c>
      <c r="F761" t="s">
        <v>182</v>
      </c>
      <c r="G761" t="s">
        <v>851</v>
      </c>
      <c r="H761" t="s">
        <v>202</v>
      </c>
      <c r="I761" t="s">
        <v>275</v>
      </c>
      <c r="J761" t="s">
        <v>184</v>
      </c>
      <c r="K761" t="s">
        <v>276</v>
      </c>
      <c r="L761" t="s">
        <v>529</v>
      </c>
    </row>
    <row r="762" spans="1:12">
      <c r="A762" t="s">
        <v>179</v>
      </c>
      <c r="B762" t="s">
        <v>180</v>
      </c>
      <c r="C762">
        <v>-358.75</v>
      </c>
      <c r="D762" t="s">
        <v>181</v>
      </c>
      <c r="E762">
        <v>17.5</v>
      </c>
      <c r="F762" t="s">
        <v>182</v>
      </c>
      <c r="G762" t="s">
        <v>851</v>
      </c>
      <c r="H762" t="s">
        <v>202</v>
      </c>
      <c r="I762" t="s">
        <v>275</v>
      </c>
      <c r="J762" t="s">
        <v>184</v>
      </c>
      <c r="K762" t="s">
        <v>276</v>
      </c>
      <c r="L762" t="s">
        <v>529</v>
      </c>
    </row>
    <row r="763" spans="1:12">
      <c r="A763" t="s">
        <v>179</v>
      </c>
      <c r="B763" t="s">
        <v>180</v>
      </c>
      <c r="C763">
        <v>-112.75</v>
      </c>
      <c r="D763" t="s">
        <v>181</v>
      </c>
      <c r="E763">
        <v>5.5</v>
      </c>
      <c r="F763" t="s">
        <v>182</v>
      </c>
      <c r="G763" t="s">
        <v>964</v>
      </c>
      <c r="H763" t="s">
        <v>965</v>
      </c>
      <c r="I763" t="s">
        <v>62</v>
      </c>
      <c r="J763" t="s">
        <v>183</v>
      </c>
      <c r="K763" t="s">
        <v>62</v>
      </c>
      <c r="L763" t="s">
        <v>539</v>
      </c>
    </row>
    <row r="764" spans="1:12">
      <c r="A764" t="s">
        <v>179</v>
      </c>
      <c r="B764" t="s">
        <v>180</v>
      </c>
      <c r="C764">
        <v>-307.5</v>
      </c>
      <c r="D764" t="s">
        <v>181</v>
      </c>
      <c r="E764">
        <v>15</v>
      </c>
      <c r="F764" t="s">
        <v>182</v>
      </c>
      <c r="G764" t="s">
        <v>301</v>
      </c>
      <c r="H764" t="s">
        <v>258</v>
      </c>
      <c r="I764" t="s">
        <v>302</v>
      </c>
      <c r="J764" t="s">
        <v>184</v>
      </c>
      <c r="K764" t="s">
        <v>303</v>
      </c>
      <c r="L764" t="s">
        <v>535</v>
      </c>
    </row>
    <row r="765" spans="1:12">
      <c r="A765" t="s">
        <v>179</v>
      </c>
      <c r="B765" t="s">
        <v>180</v>
      </c>
      <c r="C765">
        <v>-307.5</v>
      </c>
      <c r="D765" t="s">
        <v>181</v>
      </c>
      <c r="E765">
        <v>15</v>
      </c>
      <c r="F765" t="s">
        <v>182</v>
      </c>
      <c r="G765" t="s">
        <v>781</v>
      </c>
      <c r="H765" t="s">
        <v>782</v>
      </c>
      <c r="I765" t="s">
        <v>379</v>
      </c>
      <c r="J765" t="s">
        <v>184</v>
      </c>
      <c r="K765" t="s">
        <v>380</v>
      </c>
      <c r="L765" t="s">
        <v>535</v>
      </c>
    </row>
    <row r="766" spans="1:12">
      <c r="A766" t="s">
        <v>179</v>
      </c>
      <c r="B766" t="s">
        <v>180</v>
      </c>
      <c r="C766">
        <v>-41</v>
      </c>
      <c r="D766" t="s">
        <v>181</v>
      </c>
      <c r="E766">
        <v>2</v>
      </c>
      <c r="F766" t="s">
        <v>182</v>
      </c>
      <c r="G766" t="s">
        <v>875</v>
      </c>
      <c r="H766" t="s">
        <v>296</v>
      </c>
      <c r="I766" t="s">
        <v>62</v>
      </c>
      <c r="J766" t="s">
        <v>183</v>
      </c>
      <c r="K766" t="s">
        <v>62</v>
      </c>
      <c r="L766" t="s">
        <v>537</v>
      </c>
    </row>
    <row r="767" spans="1:12">
      <c r="A767" t="s">
        <v>179</v>
      </c>
      <c r="B767" t="s">
        <v>180</v>
      </c>
      <c r="C767">
        <v>-102.5</v>
      </c>
      <c r="D767" t="s">
        <v>181</v>
      </c>
      <c r="E767">
        <v>5</v>
      </c>
      <c r="F767" t="s">
        <v>182</v>
      </c>
      <c r="G767" t="s">
        <v>966</v>
      </c>
      <c r="H767" t="s">
        <v>296</v>
      </c>
      <c r="I767" t="s">
        <v>62</v>
      </c>
      <c r="J767" t="s">
        <v>183</v>
      </c>
      <c r="K767" t="s">
        <v>62</v>
      </c>
      <c r="L767" t="s">
        <v>537</v>
      </c>
    </row>
    <row r="768" spans="1:12">
      <c r="A768" t="s">
        <v>179</v>
      </c>
      <c r="B768" t="s">
        <v>180</v>
      </c>
      <c r="C768">
        <v>-82</v>
      </c>
      <c r="D768" t="s">
        <v>181</v>
      </c>
      <c r="E768">
        <v>4</v>
      </c>
      <c r="F768" t="s">
        <v>182</v>
      </c>
      <c r="G768" t="s">
        <v>966</v>
      </c>
      <c r="H768" t="s">
        <v>296</v>
      </c>
      <c r="I768" t="s">
        <v>62</v>
      </c>
      <c r="J768" t="s">
        <v>183</v>
      </c>
      <c r="K768" t="s">
        <v>62</v>
      </c>
      <c r="L768" t="s">
        <v>537</v>
      </c>
    </row>
    <row r="769" spans="1:12">
      <c r="A769" t="s">
        <v>179</v>
      </c>
      <c r="B769" t="s">
        <v>180</v>
      </c>
      <c r="C769">
        <v>-41</v>
      </c>
      <c r="D769" t="s">
        <v>181</v>
      </c>
      <c r="E769">
        <v>2</v>
      </c>
      <c r="F769" t="s">
        <v>182</v>
      </c>
      <c r="G769" t="s">
        <v>966</v>
      </c>
      <c r="H769" t="s">
        <v>296</v>
      </c>
      <c r="I769" t="s">
        <v>62</v>
      </c>
      <c r="J769" t="s">
        <v>183</v>
      </c>
      <c r="K769" t="s">
        <v>62</v>
      </c>
      <c r="L769" t="s">
        <v>537</v>
      </c>
    </row>
    <row r="770" spans="1:12">
      <c r="A770" t="s">
        <v>179</v>
      </c>
      <c r="B770" t="s">
        <v>180</v>
      </c>
      <c r="C770">
        <v>-41</v>
      </c>
      <c r="D770" t="s">
        <v>181</v>
      </c>
      <c r="E770">
        <v>2</v>
      </c>
      <c r="F770" t="s">
        <v>182</v>
      </c>
      <c r="G770" t="s">
        <v>967</v>
      </c>
      <c r="H770" t="s">
        <v>296</v>
      </c>
      <c r="I770" t="s">
        <v>62</v>
      </c>
      <c r="J770" t="s">
        <v>183</v>
      </c>
      <c r="K770" t="s">
        <v>62</v>
      </c>
      <c r="L770" t="s">
        <v>537</v>
      </c>
    </row>
    <row r="771" spans="1:12">
      <c r="A771" t="s">
        <v>179</v>
      </c>
      <c r="B771" t="s">
        <v>180</v>
      </c>
      <c r="C771">
        <v>-123</v>
      </c>
      <c r="D771" t="s">
        <v>181</v>
      </c>
      <c r="E771">
        <v>6</v>
      </c>
      <c r="F771" t="s">
        <v>182</v>
      </c>
      <c r="G771" t="s">
        <v>967</v>
      </c>
      <c r="H771" t="s">
        <v>296</v>
      </c>
      <c r="I771" t="s">
        <v>62</v>
      </c>
      <c r="J771" t="s">
        <v>183</v>
      </c>
      <c r="K771" t="s">
        <v>62</v>
      </c>
      <c r="L771" t="s">
        <v>537</v>
      </c>
    </row>
    <row r="772" spans="1:12">
      <c r="A772" t="s">
        <v>179</v>
      </c>
      <c r="B772" t="s">
        <v>180</v>
      </c>
      <c r="C772">
        <v>-41</v>
      </c>
      <c r="D772" t="s">
        <v>181</v>
      </c>
      <c r="E772">
        <v>2</v>
      </c>
      <c r="F772" t="s">
        <v>182</v>
      </c>
      <c r="G772" t="s">
        <v>967</v>
      </c>
      <c r="H772" t="s">
        <v>296</v>
      </c>
      <c r="I772" t="s">
        <v>62</v>
      </c>
      <c r="J772" t="s">
        <v>183</v>
      </c>
      <c r="K772" t="s">
        <v>62</v>
      </c>
      <c r="L772" t="s">
        <v>537</v>
      </c>
    </row>
    <row r="773" spans="1:12">
      <c r="A773" t="s">
        <v>179</v>
      </c>
      <c r="B773" t="s">
        <v>180</v>
      </c>
      <c r="C773">
        <v>-41</v>
      </c>
      <c r="D773" t="s">
        <v>181</v>
      </c>
      <c r="E773">
        <v>2</v>
      </c>
      <c r="F773" t="s">
        <v>182</v>
      </c>
      <c r="G773" t="s">
        <v>968</v>
      </c>
      <c r="H773" t="s">
        <v>296</v>
      </c>
      <c r="I773" t="s">
        <v>62</v>
      </c>
      <c r="J773" t="s">
        <v>183</v>
      </c>
      <c r="K773" t="s">
        <v>62</v>
      </c>
      <c r="L773" t="s">
        <v>537</v>
      </c>
    </row>
    <row r="774" spans="1:12">
      <c r="A774" t="s">
        <v>179</v>
      </c>
      <c r="B774" t="s">
        <v>180</v>
      </c>
      <c r="C774">
        <v>-61.5</v>
      </c>
      <c r="D774" t="s">
        <v>181</v>
      </c>
      <c r="E774">
        <v>3</v>
      </c>
      <c r="F774" t="s">
        <v>182</v>
      </c>
      <c r="G774" t="s">
        <v>968</v>
      </c>
      <c r="H774" t="s">
        <v>296</v>
      </c>
      <c r="I774" t="s">
        <v>62</v>
      </c>
      <c r="J774" t="s">
        <v>183</v>
      </c>
      <c r="K774" t="s">
        <v>62</v>
      </c>
      <c r="L774" t="s">
        <v>537</v>
      </c>
    </row>
    <row r="775" spans="1:12">
      <c r="A775" t="s">
        <v>179</v>
      </c>
      <c r="B775" t="s">
        <v>180</v>
      </c>
      <c r="C775">
        <v>-41</v>
      </c>
      <c r="D775" t="s">
        <v>181</v>
      </c>
      <c r="E775">
        <v>2</v>
      </c>
      <c r="F775" t="s">
        <v>182</v>
      </c>
      <c r="G775" t="s">
        <v>968</v>
      </c>
      <c r="H775" t="s">
        <v>296</v>
      </c>
      <c r="I775" t="s">
        <v>62</v>
      </c>
      <c r="J775" t="s">
        <v>183</v>
      </c>
      <c r="K775" t="s">
        <v>62</v>
      </c>
      <c r="L775" t="s">
        <v>537</v>
      </c>
    </row>
    <row r="776" spans="1:12">
      <c r="A776" t="s">
        <v>179</v>
      </c>
      <c r="B776" t="s">
        <v>180</v>
      </c>
      <c r="C776">
        <v>-102.5</v>
      </c>
      <c r="D776" t="s">
        <v>181</v>
      </c>
      <c r="E776">
        <v>5</v>
      </c>
      <c r="F776" t="s">
        <v>182</v>
      </c>
      <c r="G776" t="s">
        <v>969</v>
      </c>
      <c r="H776" t="s">
        <v>296</v>
      </c>
      <c r="I776" t="s">
        <v>62</v>
      </c>
      <c r="J776" t="s">
        <v>183</v>
      </c>
      <c r="K776" t="s">
        <v>62</v>
      </c>
      <c r="L776" t="s">
        <v>537</v>
      </c>
    </row>
    <row r="777" spans="1:12">
      <c r="A777" t="s">
        <v>179</v>
      </c>
      <c r="B777" t="s">
        <v>180</v>
      </c>
      <c r="C777">
        <v>-123</v>
      </c>
      <c r="D777" t="s">
        <v>181</v>
      </c>
      <c r="E777">
        <v>6</v>
      </c>
      <c r="F777" t="s">
        <v>182</v>
      </c>
      <c r="G777" t="s">
        <v>969</v>
      </c>
      <c r="H777" t="s">
        <v>296</v>
      </c>
      <c r="I777" t="s">
        <v>62</v>
      </c>
      <c r="J777" t="s">
        <v>183</v>
      </c>
      <c r="K777" t="s">
        <v>62</v>
      </c>
      <c r="L777" t="s">
        <v>537</v>
      </c>
    </row>
    <row r="778" spans="1:12">
      <c r="A778" t="s">
        <v>179</v>
      </c>
      <c r="B778" t="s">
        <v>180</v>
      </c>
      <c r="C778">
        <v>-41</v>
      </c>
      <c r="D778" t="s">
        <v>181</v>
      </c>
      <c r="E778">
        <v>2</v>
      </c>
      <c r="F778" t="s">
        <v>182</v>
      </c>
      <c r="G778" t="s">
        <v>969</v>
      </c>
      <c r="H778" t="s">
        <v>296</v>
      </c>
      <c r="I778" t="s">
        <v>62</v>
      </c>
      <c r="J778" t="s">
        <v>183</v>
      </c>
      <c r="K778" t="s">
        <v>62</v>
      </c>
      <c r="L778" t="s">
        <v>537</v>
      </c>
    </row>
    <row r="779" spans="1:12">
      <c r="A779" t="s">
        <v>179</v>
      </c>
      <c r="B779" t="s">
        <v>180</v>
      </c>
      <c r="C779">
        <v>-102.5</v>
      </c>
      <c r="D779" t="s">
        <v>181</v>
      </c>
      <c r="E779">
        <v>5</v>
      </c>
      <c r="F779" t="s">
        <v>182</v>
      </c>
      <c r="G779" t="s">
        <v>970</v>
      </c>
      <c r="H779" t="s">
        <v>296</v>
      </c>
      <c r="I779" t="s">
        <v>62</v>
      </c>
      <c r="J779" t="s">
        <v>183</v>
      </c>
      <c r="K779" t="s">
        <v>62</v>
      </c>
      <c r="L779" t="s">
        <v>537</v>
      </c>
    </row>
    <row r="780" spans="1:12">
      <c r="A780" t="s">
        <v>179</v>
      </c>
      <c r="B780" t="s">
        <v>180</v>
      </c>
      <c r="C780">
        <v>-123</v>
      </c>
      <c r="D780" t="s">
        <v>181</v>
      </c>
      <c r="E780">
        <v>6</v>
      </c>
      <c r="F780" t="s">
        <v>182</v>
      </c>
      <c r="G780" t="s">
        <v>970</v>
      </c>
      <c r="H780" t="s">
        <v>296</v>
      </c>
      <c r="I780" t="s">
        <v>62</v>
      </c>
      <c r="J780" t="s">
        <v>183</v>
      </c>
      <c r="K780" t="s">
        <v>62</v>
      </c>
      <c r="L780" t="s">
        <v>537</v>
      </c>
    </row>
    <row r="781" spans="1:12">
      <c r="A781" t="s">
        <v>179</v>
      </c>
      <c r="B781" t="s">
        <v>180</v>
      </c>
      <c r="C781">
        <v>-41</v>
      </c>
      <c r="D781" t="s">
        <v>181</v>
      </c>
      <c r="E781">
        <v>2</v>
      </c>
      <c r="F781" t="s">
        <v>182</v>
      </c>
      <c r="G781" t="s">
        <v>970</v>
      </c>
      <c r="H781" t="s">
        <v>296</v>
      </c>
      <c r="I781" t="s">
        <v>62</v>
      </c>
      <c r="J781" t="s">
        <v>183</v>
      </c>
      <c r="K781" t="s">
        <v>62</v>
      </c>
      <c r="L781" t="s">
        <v>537</v>
      </c>
    </row>
    <row r="782" spans="1:12">
      <c r="A782" t="s">
        <v>179</v>
      </c>
      <c r="B782" t="s">
        <v>180</v>
      </c>
      <c r="C782">
        <v>-328</v>
      </c>
      <c r="D782" t="s">
        <v>181</v>
      </c>
      <c r="E782">
        <v>16</v>
      </c>
      <c r="F782" t="s">
        <v>182</v>
      </c>
      <c r="G782" t="s">
        <v>971</v>
      </c>
      <c r="H782" t="s">
        <v>847</v>
      </c>
      <c r="I782" t="s">
        <v>288</v>
      </c>
      <c r="J782" t="s">
        <v>184</v>
      </c>
      <c r="K782" t="s">
        <v>289</v>
      </c>
      <c r="L782" t="s">
        <v>529</v>
      </c>
    </row>
    <row r="783" spans="1:12">
      <c r="A783" t="s">
        <v>179</v>
      </c>
      <c r="B783" t="s">
        <v>180</v>
      </c>
      <c r="C783">
        <v>-246</v>
      </c>
      <c r="D783" t="s">
        <v>181</v>
      </c>
      <c r="E783">
        <v>12</v>
      </c>
      <c r="F783" t="s">
        <v>182</v>
      </c>
      <c r="G783" t="s">
        <v>971</v>
      </c>
      <c r="H783" t="s">
        <v>847</v>
      </c>
      <c r="I783" t="s">
        <v>288</v>
      </c>
      <c r="J783" t="s">
        <v>184</v>
      </c>
      <c r="K783" t="s">
        <v>289</v>
      </c>
      <c r="L783" t="s">
        <v>529</v>
      </c>
    </row>
    <row r="784" spans="1:12">
      <c r="A784" t="s">
        <v>179</v>
      </c>
      <c r="B784" t="s">
        <v>180</v>
      </c>
      <c r="C784">
        <v>-451</v>
      </c>
      <c r="D784" t="s">
        <v>181</v>
      </c>
      <c r="E784">
        <v>22</v>
      </c>
      <c r="F784" t="s">
        <v>182</v>
      </c>
      <c r="G784" t="s">
        <v>971</v>
      </c>
      <c r="H784" t="s">
        <v>847</v>
      </c>
      <c r="I784" t="s">
        <v>288</v>
      </c>
      <c r="J784" t="s">
        <v>184</v>
      </c>
      <c r="K784" t="s">
        <v>289</v>
      </c>
      <c r="L784" t="s">
        <v>529</v>
      </c>
    </row>
    <row r="785" spans="1:12">
      <c r="A785" t="s">
        <v>179</v>
      </c>
      <c r="B785" t="s">
        <v>180</v>
      </c>
      <c r="C785">
        <v>-297.25</v>
      </c>
      <c r="D785" t="s">
        <v>181</v>
      </c>
      <c r="E785">
        <v>14.5</v>
      </c>
      <c r="F785" t="s">
        <v>182</v>
      </c>
      <c r="G785" t="s">
        <v>971</v>
      </c>
      <c r="H785" t="s">
        <v>847</v>
      </c>
      <c r="I785" t="s">
        <v>288</v>
      </c>
      <c r="J785" t="s">
        <v>184</v>
      </c>
      <c r="K785" t="s">
        <v>289</v>
      </c>
      <c r="L785" t="s">
        <v>529</v>
      </c>
    </row>
    <row r="786" spans="1:12">
      <c r="A786" t="s">
        <v>179</v>
      </c>
      <c r="B786" t="s">
        <v>180</v>
      </c>
      <c r="C786">
        <v>-102.5</v>
      </c>
      <c r="D786" t="s">
        <v>181</v>
      </c>
      <c r="E786">
        <v>5</v>
      </c>
      <c r="F786" t="s">
        <v>182</v>
      </c>
      <c r="G786" t="s">
        <v>972</v>
      </c>
      <c r="H786" t="s">
        <v>296</v>
      </c>
      <c r="I786" t="s">
        <v>62</v>
      </c>
      <c r="J786" t="s">
        <v>183</v>
      </c>
      <c r="K786" t="s">
        <v>62</v>
      </c>
      <c r="L786" t="s">
        <v>537</v>
      </c>
    </row>
    <row r="787" spans="1:12">
      <c r="A787" t="s">
        <v>179</v>
      </c>
      <c r="B787" t="s">
        <v>180</v>
      </c>
      <c r="C787">
        <v>-123</v>
      </c>
      <c r="D787" t="s">
        <v>181</v>
      </c>
      <c r="E787">
        <v>6</v>
      </c>
      <c r="F787" t="s">
        <v>182</v>
      </c>
      <c r="G787" t="s">
        <v>972</v>
      </c>
      <c r="H787" t="s">
        <v>296</v>
      </c>
      <c r="I787" t="s">
        <v>62</v>
      </c>
      <c r="J787" t="s">
        <v>183</v>
      </c>
      <c r="K787" t="s">
        <v>62</v>
      </c>
      <c r="L787" t="s">
        <v>537</v>
      </c>
    </row>
    <row r="788" spans="1:12">
      <c r="A788" t="s">
        <v>179</v>
      </c>
      <c r="B788" t="s">
        <v>180</v>
      </c>
      <c r="C788">
        <v>-41</v>
      </c>
      <c r="D788" t="s">
        <v>181</v>
      </c>
      <c r="E788">
        <v>2</v>
      </c>
      <c r="F788" t="s">
        <v>182</v>
      </c>
      <c r="G788" t="s">
        <v>972</v>
      </c>
      <c r="H788" t="s">
        <v>296</v>
      </c>
      <c r="I788" t="s">
        <v>62</v>
      </c>
      <c r="J788" t="s">
        <v>183</v>
      </c>
      <c r="K788" t="s">
        <v>62</v>
      </c>
      <c r="L788" t="s">
        <v>537</v>
      </c>
    </row>
    <row r="789" spans="1:12">
      <c r="A789" t="s">
        <v>179</v>
      </c>
      <c r="B789" t="s">
        <v>180</v>
      </c>
      <c r="C789">
        <v>-123</v>
      </c>
      <c r="D789" t="s">
        <v>181</v>
      </c>
      <c r="E789">
        <v>6</v>
      </c>
      <c r="F789" t="s">
        <v>182</v>
      </c>
      <c r="G789" t="s">
        <v>868</v>
      </c>
      <c r="H789" t="s">
        <v>869</v>
      </c>
      <c r="I789" t="s">
        <v>62</v>
      </c>
      <c r="J789" t="s">
        <v>183</v>
      </c>
      <c r="K789" t="s">
        <v>62</v>
      </c>
      <c r="L789" t="s">
        <v>531</v>
      </c>
    </row>
    <row r="790" spans="1:12">
      <c r="A790" t="s">
        <v>179</v>
      </c>
      <c r="B790" t="s">
        <v>180</v>
      </c>
      <c r="C790">
        <v>-123</v>
      </c>
      <c r="D790" t="s">
        <v>181</v>
      </c>
      <c r="E790">
        <v>6</v>
      </c>
      <c r="F790" t="s">
        <v>182</v>
      </c>
      <c r="G790" t="s">
        <v>868</v>
      </c>
      <c r="H790" t="s">
        <v>869</v>
      </c>
      <c r="I790" t="s">
        <v>62</v>
      </c>
      <c r="J790" t="s">
        <v>183</v>
      </c>
      <c r="K790" t="s">
        <v>62</v>
      </c>
      <c r="L790" t="s">
        <v>531</v>
      </c>
    </row>
    <row r="791" spans="1:12">
      <c r="A791" t="s">
        <v>179</v>
      </c>
      <c r="B791" t="s">
        <v>180</v>
      </c>
      <c r="C791">
        <v>-41</v>
      </c>
      <c r="D791" t="s">
        <v>181</v>
      </c>
      <c r="E791">
        <v>2</v>
      </c>
      <c r="F791" t="s">
        <v>182</v>
      </c>
      <c r="G791" t="s">
        <v>973</v>
      </c>
      <c r="H791" t="s">
        <v>974</v>
      </c>
      <c r="I791" t="s">
        <v>62</v>
      </c>
      <c r="J791" t="s">
        <v>183</v>
      </c>
      <c r="K791" t="s">
        <v>62</v>
      </c>
      <c r="L791" t="s">
        <v>524</v>
      </c>
    </row>
    <row r="792" spans="1:12">
      <c r="A792" t="s">
        <v>179</v>
      </c>
      <c r="B792" t="s">
        <v>180</v>
      </c>
      <c r="C792">
        <v>-164</v>
      </c>
      <c r="D792" t="s">
        <v>181</v>
      </c>
      <c r="E792">
        <v>8</v>
      </c>
      <c r="F792" t="s">
        <v>182</v>
      </c>
      <c r="G792" t="s">
        <v>973</v>
      </c>
      <c r="H792" t="s">
        <v>974</v>
      </c>
      <c r="I792" t="s">
        <v>62</v>
      </c>
      <c r="J792" t="s">
        <v>183</v>
      </c>
      <c r="K792" t="s">
        <v>62</v>
      </c>
      <c r="L792" t="s">
        <v>524</v>
      </c>
    </row>
    <row r="793" spans="1:12">
      <c r="A793" t="s">
        <v>179</v>
      </c>
      <c r="B793" t="s">
        <v>180</v>
      </c>
      <c r="C793">
        <v>-164</v>
      </c>
      <c r="D793" t="s">
        <v>181</v>
      </c>
      <c r="E793">
        <v>8</v>
      </c>
      <c r="F793" t="s">
        <v>182</v>
      </c>
      <c r="G793" t="s">
        <v>973</v>
      </c>
      <c r="H793" t="s">
        <v>974</v>
      </c>
      <c r="I793" t="s">
        <v>62</v>
      </c>
      <c r="J793" t="s">
        <v>183</v>
      </c>
      <c r="K793" t="s">
        <v>62</v>
      </c>
      <c r="L793" t="s">
        <v>524</v>
      </c>
    </row>
    <row r="794" spans="1:12">
      <c r="A794" t="s">
        <v>179</v>
      </c>
      <c r="B794" t="s">
        <v>180</v>
      </c>
      <c r="C794">
        <v>-82</v>
      </c>
      <c r="D794" t="s">
        <v>181</v>
      </c>
      <c r="E794">
        <v>4</v>
      </c>
      <c r="F794" t="s">
        <v>182</v>
      </c>
      <c r="G794" t="s">
        <v>975</v>
      </c>
      <c r="H794" t="s">
        <v>976</v>
      </c>
      <c r="I794" t="s">
        <v>62</v>
      </c>
      <c r="J794" t="s">
        <v>183</v>
      </c>
      <c r="K794" t="s">
        <v>62</v>
      </c>
      <c r="L794" t="s">
        <v>539</v>
      </c>
    </row>
    <row r="795" spans="1:12">
      <c r="A795" t="s">
        <v>179</v>
      </c>
      <c r="B795" t="s">
        <v>180</v>
      </c>
      <c r="C795">
        <v>-20.5</v>
      </c>
      <c r="D795" t="s">
        <v>181</v>
      </c>
      <c r="E795">
        <v>1</v>
      </c>
      <c r="F795" t="s">
        <v>182</v>
      </c>
      <c r="G795" t="s">
        <v>975</v>
      </c>
      <c r="H795" t="s">
        <v>976</v>
      </c>
      <c r="I795" t="s">
        <v>62</v>
      </c>
      <c r="J795" t="s">
        <v>183</v>
      </c>
      <c r="K795" t="s">
        <v>62</v>
      </c>
      <c r="L795" t="s">
        <v>539</v>
      </c>
    </row>
    <row r="796" spans="1:12">
      <c r="A796" t="s">
        <v>179</v>
      </c>
      <c r="B796" t="s">
        <v>180</v>
      </c>
      <c r="C796">
        <v>-287</v>
      </c>
      <c r="D796" t="s">
        <v>181</v>
      </c>
      <c r="E796">
        <v>14</v>
      </c>
      <c r="F796" t="s">
        <v>182</v>
      </c>
      <c r="G796" t="s">
        <v>977</v>
      </c>
      <c r="H796" t="s">
        <v>978</v>
      </c>
      <c r="I796" t="s">
        <v>62</v>
      </c>
      <c r="J796" t="s">
        <v>183</v>
      </c>
      <c r="K796" t="s">
        <v>62</v>
      </c>
      <c r="L796" t="s">
        <v>542</v>
      </c>
    </row>
    <row r="797" spans="1:12">
      <c r="A797" t="s">
        <v>179</v>
      </c>
      <c r="B797" t="s">
        <v>180</v>
      </c>
      <c r="C797">
        <v>-164</v>
      </c>
      <c r="D797" t="s">
        <v>181</v>
      </c>
      <c r="E797">
        <v>8</v>
      </c>
      <c r="F797" t="s">
        <v>182</v>
      </c>
      <c r="G797" t="s">
        <v>979</v>
      </c>
      <c r="H797" t="s">
        <v>980</v>
      </c>
      <c r="I797" t="s">
        <v>62</v>
      </c>
      <c r="J797" t="s">
        <v>183</v>
      </c>
      <c r="K797" t="s">
        <v>62</v>
      </c>
      <c r="L797" t="s">
        <v>542</v>
      </c>
    </row>
    <row r="798" spans="1:12">
      <c r="A798" t="s">
        <v>179</v>
      </c>
      <c r="B798" t="s">
        <v>180</v>
      </c>
      <c r="C798">
        <v>-307.5</v>
      </c>
      <c r="D798" t="s">
        <v>181</v>
      </c>
      <c r="E798">
        <v>15</v>
      </c>
      <c r="F798" t="s">
        <v>182</v>
      </c>
      <c r="G798" t="s">
        <v>981</v>
      </c>
      <c r="H798" t="s">
        <v>982</v>
      </c>
      <c r="I798" t="s">
        <v>62</v>
      </c>
      <c r="J798" t="s">
        <v>183</v>
      </c>
      <c r="K798" t="s">
        <v>62</v>
      </c>
      <c r="L798" t="s">
        <v>542</v>
      </c>
    </row>
    <row r="799" spans="1:12">
      <c r="A799" t="s">
        <v>179</v>
      </c>
      <c r="B799" t="s">
        <v>180</v>
      </c>
      <c r="C799">
        <v>-10.25</v>
      </c>
      <c r="D799" t="s">
        <v>181</v>
      </c>
      <c r="E799">
        <v>0.5</v>
      </c>
      <c r="F799" t="s">
        <v>182</v>
      </c>
      <c r="G799" t="s">
        <v>983</v>
      </c>
      <c r="H799" t="s">
        <v>984</v>
      </c>
      <c r="I799" t="s">
        <v>62</v>
      </c>
      <c r="J799" t="s">
        <v>183</v>
      </c>
      <c r="K799" t="s">
        <v>62</v>
      </c>
      <c r="L799" t="s">
        <v>524</v>
      </c>
    </row>
    <row r="800" spans="1:12">
      <c r="A800" t="s">
        <v>179</v>
      </c>
      <c r="B800" t="s">
        <v>180</v>
      </c>
      <c r="C800">
        <v>-30.75</v>
      </c>
      <c r="D800" t="s">
        <v>181</v>
      </c>
      <c r="E800">
        <v>1.5</v>
      </c>
      <c r="F800" t="s">
        <v>182</v>
      </c>
      <c r="G800" t="s">
        <v>983</v>
      </c>
      <c r="H800" t="s">
        <v>984</v>
      </c>
      <c r="I800" t="s">
        <v>62</v>
      </c>
      <c r="J800" t="s">
        <v>183</v>
      </c>
      <c r="K800" t="s">
        <v>62</v>
      </c>
      <c r="L800" t="s">
        <v>524</v>
      </c>
    </row>
    <row r="801" spans="1:12">
      <c r="A801" t="s">
        <v>179</v>
      </c>
      <c r="B801" t="s">
        <v>180</v>
      </c>
      <c r="C801">
        <v>-20.5</v>
      </c>
      <c r="D801" t="s">
        <v>181</v>
      </c>
      <c r="E801">
        <v>1</v>
      </c>
      <c r="F801" t="s">
        <v>182</v>
      </c>
      <c r="G801" t="s">
        <v>983</v>
      </c>
      <c r="H801" t="s">
        <v>984</v>
      </c>
      <c r="I801" t="s">
        <v>62</v>
      </c>
      <c r="J801" t="s">
        <v>183</v>
      </c>
      <c r="K801" t="s">
        <v>62</v>
      </c>
      <c r="L801" t="s">
        <v>524</v>
      </c>
    </row>
    <row r="802" spans="1:12">
      <c r="A802" t="s">
        <v>179</v>
      </c>
      <c r="B802" t="s">
        <v>180</v>
      </c>
      <c r="C802">
        <v>-82</v>
      </c>
      <c r="D802" t="s">
        <v>181</v>
      </c>
      <c r="E802">
        <v>4</v>
      </c>
      <c r="F802" t="s">
        <v>182</v>
      </c>
      <c r="G802" t="s">
        <v>985</v>
      </c>
      <c r="H802" t="s">
        <v>986</v>
      </c>
      <c r="I802" t="s">
        <v>62</v>
      </c>
      <c r="J802" t="s">
        <v>183</v>
      </c>
      <c r="K802" t="s">
        <v>62</v>
      </c>
      <c r="L802" t="s">
        <v>544</v>
      </c>
    </row>
    <row r="803" spans="1:12">
      <c r="A803" t="s">
        <v>179</v>
      </c>
      <c r="B803" t="s">
        <v>180</v>
      </c>
      <c r="C803">
        <v>-20.5</v>
      </c>
      <c r="D803" t="s">
        <v>181</v>
      </c>
      <c r="E803">
        <v>1</v>
      </c>
      <c r="F803" t="s">
        <v>182</v>
      </c>
      <c r="G803" t="s">
        <v>987</v>
      </c>
      <c r="H803" t="s">
        <v>988</v>
      </c>
      <c r="I803" t="s">
        <v>62</v>
      </c>
      <c r="J803" t="s">
        <v>183</v>
      </c>
      <c r="K803" t="s">
        <v>62</v>
      </c>
      <c r="L803" t="s">
        <v>524</v>
      </c>
    </row>
    <row r="804" spans="1:12">
      <c r="A804" t="s">
        <v>179</v>
      </c>
      <c r="B804" t="s">
        <v>180</v>
      </c>
      <c r="C804">
        <v>-41</v>
      </c>
      <c r="D804" t="s">
        <v>181</v>
      </c>
      <c r="E804">
        <v>2</v>
      </c>
      <c r="F804" t="s">
        <v>182</v>
      </c>
      <c r="G804" t="s">
        <v>989</v>
      </c>
      <c r="H804" t="s">
        <v>990</v>
      </c>
      <c r="I804" t="s">
        <v>62</v>
      </c>
      <c r="J804" t="s">
        <v>183</v>
      </c>
      <c r="K804" t="s">
        <v>62</v>
      </c>
      <c r="L804" t="s">
        <v>537</v>
      </c>
    </row>
    <row r="805" spans="1:12">
      <c r="A805" t="s">
        <v>179</v>
      </c>
      <c r="B805" t="s">
        <v>180</v>
      </c>
      <c r="C805">
        <v>-123</v>
      </c>
      <c r="D805" t="s">
        <v>181</v>
      </c>
      <c r="E805">
        <v>6</v>
      </c>
      <c r="F805" t="s">
        <v>182</v>
      </c>
      <c r="G805" t="s">
        <v>349</v>
      </c>
      <c r="H805" t="s">
        <v>350</v>
      </c>
      <c r="I805" t="s">
        <v>62</v>
      </c>
      <c r="J805" t="s">
        <v>183</v>
      </c>
      <c r="K805" t="s">
        <v>62</v>
      </c>
      <c r="L805" t="s">
        <v>524</v>
      </c>
    </row>
    <row r="806" spans="1:12">
      <c r="A806" t="s">
        <v>179</v>
      </c>
      <c r="B806" t="s">
        <v>180</v>
      </c>
      <c r="C806">
        <v>-102.5</v>
      </c>
      <c r="D806" t="s">
        <v>181</v>
      </c>
      <c r="E806">
        <v>5</v>
      </c>
      <c r="F806" t="s">
        <v>182</v>
      </c>
      <c r="G806" t="s">
        <v>349</v>
      </c>
      <c r="H806" t="s">
        <v>350</v>
      </c>
      <c r="I806" t="s">
        <v>62</v>
      </c>
      <c r="J806" t="s">
        <v>183</v>
      </c>
      <c r="K806" t="s">
        <v>62</v>
      </c>
      <c r="L806" t="s">
        <v>524</v>
      </c>
    </row>
    <row r="807" spans="1:12">
      <c r="A807" t="s">
        <v>179</v>
      </c>
      <c r="B807" t="s">
        <v>180</v>
      </c>
      <c r="C807">
        <v>-164</v>
      </c>
      <c r="D807" t="s">
        <v>181</v>
      </c>
      <c r="E807">
        <v>8</v>
      </c>
      <c r="F807" t="s">
        <v>182</v>
      </c>
      <c r="G807" t="s">
        <v>337</v>
      </c>
      <c r="H807" t="s">
        <v>338</v>
      </c>
      <c r="I807" t="s">
        <v>62</v>
      </c>
      <c r="J807" t="s">
        <v>183</v>
      </c>
      <c r="K807" t="s">
        <v>62</v>
      </c>
      <c r="L807" t="s">
        <v>524</v>
      </c>
    </row>
    <row r="808" spans="1:12">
      <c r="A808" t="s">
        <v>179</v>
      </c>
      <c r="B808" t="s">
        <v>180</v>
      </c>
      <c r="C808">
        <v>-410</v>
      </c>
      <c r="D808" t="s">
        <v>181</v>
      </c>
      <c r="E808">
        <v>20</v>
      </c>
      <c r="F808" t="s">
        <v>182</v>
      </c>
      <c r="G808" t="s">
        <v>337</v>
      </c>
      <c r="H808" t="s">
        <v>338</v>
      </c>
      <c r="I808" t="s">
        <v>62</v>
      </c>
      <c r="J808" t="s">
        <v>183</v>
      </c>
      <c r="K808" t="s">
        <v>62</v>
      </c>
      <c r="L808" t="s">
        <v>524</v>
      </c>
    </row>
    <row r="809" spans="1:12">
      <c r="A809" t="s">
        <v>179</v>
      </c>
      <c r="B809" t="s">
        <v>180</v>
      </c>
      <c r="C809">
        <v>-143.5</v>
      </c>
      <c r="D809" t="s">
        <v>181</v>
      </c>
      <c r="E809">
        <v>7</v>
      </c>
      <c r="F809" t="s">
        <v>182</v>
      </c>
      <c r="G809" t="s">
        <v>991</v>
      </c>
      <c r="H809" t="s">
        <v>992</v>
      </c>
      <c r="I809" t="s">
        <v>62</v>
      </c>
      <c r="J809" t="s">
        <v>183</v>
      </c>
      <c r="K809" t="s">
        <v>62</v>
      </c>
      <c r="L809" t="s">
        <v>544</v>
      </c>
    </row>
    <row r="810" spans="1:12">
      <c r="A810" t="s">
        <v>179</v>
      </c>
      <c r="B810" t="s">
        <v>180</v>
      </c>
      <c r="C810">
        <v>-143.5</v>
      </c>
      <c r="D810" t="s">
        <v>181</v>
      </c>
      <c r="E810">
        <v>7</v>
      </c>
      <c r="F810" t="s">
        <v>182</v>
      </c>
      <c r="G810" t="s">
        <v>656</v>
      </c>
      <c r="H810" t="s">
        <v>657</v>
      </c>
      <c r="I810" t="s">
        <v>62</v>
      </c>
      <c r="J810" t="s">
        <v>183</v>
      </c>
      <c r="K810" t="s">
        <v>62</v>
      </c>
      <c r="L810" t="s">
        <v>533</v>
      </c>
    </row>
    <row r="811" spans="1:12">
      <c r="A811" t="s">
        <v>179</v>
      </c>
      <c r="B811" t="s">
        <v>180</v>
      </c>
      <c r="C811">
        <v>-164</v>
      </c>
      <c r="D811" t="s">
        <v>181</v>
      </c>
      <c r="E811">
        <v>8</v>
      </c>
      <c r="F811" t="s">
        <v>182</v>
      </c>
      <c r="G811" t="s">
        <v>656</v>
      </c>
      <c r="H811" t="s">
        <v>657</v>
      </c>
      <c r="I811" t="s">
        <v>62</v>
      </c>
      <c r="J811" t="s">
        <v>183</v>
      </c>
      <c r="K811" t="s">
        <v>62</v>
      </c>
      <c r="L811" t="s">
        <v>533</v>
      </c>
    </row>
    <row r="812" spans="1:12">
      <c r="A812" t="s">
        <v>179</v>
      </c>
      <c r="B812" t="s">
        <v>180</v>
      </c>
      <c r="C812">
        <v>-164</v>
      </c>
      <c r="D812" t="s">
        <v>181</v>
      </c>
      <c r="E812">
        <v>8</v>
      </c>
      <c r="F812" t="s">
        <v>182</v>
      </c>
      <c r="G812" t="s">
        <v>656</v>
      </c>
      <c r="H812" t="s">
        <v>657</v>
      </c>
      <c r="I812" t="s">
        <v>62</v>
      </c>
      <c r="J812" t="s">
        <v>183</v>
      </c>
      <c r="K812" t="s">
        <v>62</v>
      </c>
      <c r="L812" t="s">
        <v>533</v>
      </c>
    </row>
    <row r="813" spans="1:12">
      <c r="A813" t="s">
        <v>179</v>
      </c>
      <c r="B813" t="s">
        <v>180</v>
      </c>
      <c r="C813">
        <v>-82</v>
      </c>
      <c r="D813" t="s">
        <v>181</v>
      </c>
      <c r="E813">
        <v>4</v>
      </c>
      <c r="F813" t="s">
        <v>182</v>
      </c>
      <c r="G813" t="s">
        <v>993</v>
      </c>
      <c r="H813" t="s">
        <v>994</v>
      </c>
      <c r="I813" t="s">
        <v>62</v>
      </c>
      <c r="J813" t="s">
        <v>183</v>
      </c>
      <c r="K813" t="s">
        <v>62</v>
      </c>
      <c r="L813" t="s">
        <v>531</v>
      </c>
    </row>
    <row r="814" spans="1:12">
      <c r="A814" t="s">
        <v>179</v>
      </c>
      <c r="B814" t="s">
        <v>180</v>
      </c>
      <c r="C814">
        <v>-82</v>
      </c>
      <c r="D814" t="s">
        <v>181</v>
      </c>
      <c r="E814">
        <v>4</v>
      </c>
      <c r="F814" t="s">
        <v>182</v>
      </c>
      <c r="G814" t="s">
        <v>995</v>
      </c>
      <c r="H814" t="s">
        <v>996</v>
      </c>
      <c r="I814" t="s">
        <v>62</v>
      </c>
      <c r="J814" t="s">
        <v>183</v>
      </c>
      <c r="K814" t="s">
        <v>62</v>
      </c>
      <c r="L814" t="s">
        <v>531</v>
      </c>
    </row>
    <row r="815" spans="1:12">
      <c r="A815" t="s">
        <v>179</v>
      </c>
      <c r="B815" t="s">
        <v>180</v>
      </c>
      <c r="C815">
        <v>-184.5</v>
      </c>
      <c r="D815" t="s">
        <v>181</v>
      </c>
      <c r="E815">
        <v>9</v>
      </c>
      <c r="F815" t="s">
        <v>182</v>
      </c>
      <c r="G815" t="s">
        <v>830</v>
      </c>
      <c r="H815" t="s">
        <v>657</v>
      </c>
      <c r="I815" t="s">
        <v>831</v>
      </c>
      <c r="J815" t="s">
        <v>184</v>
      </c>
      <c r="K815" t="s">
        <v>832</v>
      </c>
      <c r="L815" t="s">
        <v>533</v>
      </c>
    </row>
    <row r="816" spans="1:12">
      <c r="A816" t="s">
        <v>179</v>
      </c>
      <c r="B816" t="s">
        <v>180</v>
      </c>
      <c r="C816">
        <v>-82</v>
      </c>
      <c r="D816" t="s">
        <v>181</v>
      </c>
      <c r="E816">
        <v>4</v>
      </c>
      <c r="F816" t="s">
        <v>182</v>
      </c>
      <c r="G816" t="s">
        <v>830</v>
      </c>
      <c r="H816" t="s">
        <v>657</v>
      </c>
      <c r="I816" t="s">
        <v>831</v>
      </c>
      <c r="J816" t="s">
        <v>184</v>
      </c>
      <c r="K816" t="s">
        <v>832</v>
      </c>
      <c r="L816" t="s">
        <v>533</v>
      </c>
    </row>
    <row r="817" spans="1:12">
      <c r="A817" t="s">
        <v>179</v>
      </c>
      <c r="B817" t="s">
        <v>180</v>
      </c>
      <c r="C817">
        <v>-164</v>
      </c>
      <c r="D817" t="s">
        <v>181</v>
      </c>
      <c r="E817">
        <v>8</v>
      </c>
      <c r="F817" t="s">
        <v>182</v>
      </c>
      <c r="G817" t="s">
        <v>830</v>
      </c>
      <c r="H817" t="s">
        <v>657</v>
      </c>
      <c r="I817" t="s">
        <v>831</v>
      </c>
      <c r="J817" t="s">
        <v>184</v>
      </c>
      <c r="K817" t="s">
        <v>832</v>
      </c>
      <c r="L817" t="s">
        <v>533</v>
      </c>
    </row>
    <row r="818" spans="1:12">
      <c r="A818" t="s">
        <v>179</v>
      </c>
      <c r="B818" t="s">
        <v>180</v>
      </c>
      <c r="C818">
        <v>-246</v>
      </c>
      <c r="D818" t="s">
        <v>181</v>
      </c>
      <c r="E818">
        <v>12</v>
      </c>
      <c r="F818" t="s">
        <v>182</v>
      </c>
      <c r="G818" t="s">
        <v>833</v>
      </c>
      <c r="H818" t="s">
        <v>657</v>
      </c>
      <c r="I818" t="s">
        <v>834</v>
      </c>
      <c r="J818" t="s">
        <v>184</v>
      </c>
      <c r="K818" t="s">
        <v>835</v>
      </c>
      <c r="L818" t="s">
        <v>533</v>
      </c>
    </row>
    <row r="819" spans="1:12">
      <c r="A819" t="s">
        <v>179</v>
      </c>
      <c r="B819" t="s">
        <v>180</v>
      </c>
      <c r="C819">
        <v>-82</v>
      </c>
      <c r="D819" t="s">
        <v>181</v>
      </c>
      <c r="E819">
        <v>4</v>
      </c>
      <c r="F819" t="s">
        <v>182</v>
      </c>
      <c r="G819" t="s">
        <v>833</v>
      </c>
      <c r="H819" t="s">
        <v>657</v>
      </c>
      <c r="I819" t="s">
        <v>834</v>
      </c>
      <c r="J819" t="s">
        <v>184</v>
      </c>
      <c r="K819" t="s">
        <v>835</v>
      </c>
      <c r="L819" t="s">
        <v>533</v>
      </c>
    </row>
    <row r="820" spans="1:12">
      <c r="A820" t="s">
        <v>179</v>
      </c>
      <c r="B820" t="s">
        <v>180</v>
      </c>
      <c r="C820">
        <v>-205</v>
      </c>
      <c r="D820" t="s">
        <v>181</v>
      </c>
      <c r="E820">
        <v>10</v>
      </c>
      <c r="F820" t="s">
        <v>182</v>
      </c>
      <c r="G820" t="s">
        <v>833</v>
      </c>
      <c r="H820" t="s">
        <v>657</v>
      </c>
      <c r="I820" t="s">
        <v>834</v>
      </c>
      <c r="J820" t="s">
        <v>184</v>
      </c>
      <c r="K820" t="s">
        <v>835</v>
      </c>
      <c r="L820" t="s">
        <v>533</v>
      </c>
    </row>
    <row r="821" spans="1:12">
      <c r="A821" t="s">
        <v>179</v>
      </c>
      <c r="B821" t="s">
        <v>180</v>
      </c>
      <c r="C821">
        <v>-246</v>
      </c>
      <c r="D821" t="s">
        <v>181</v>
      </c>
      <c r="E821">
        <v>12</v>
      </c>
      <c r="F821" t="s">
        <v>182</v>
      </c>
      <c r="G821" t="s">
        <v>914</v>
      </c>
      <c r="H821" t="s">
        <v>915</v>
      </c>
      <c r="I821" t="s">
        <v>302</v>
      </c>
      <c r="J821" t="s">
        <v>184</v>
      </c>
      <c r="K821" t="s">
        <v>303</v>
      </c>
      <c r="L821" t="s">
        <v>535</v>
      </c>
    </row>
    <row r="822" spans="1:12">
      <c r="A822" t="s">
        <v>179</v>
      </c>
      <c r="B822" t="s">
        <v>180</v>
      </c>
      <c r="C822">
        <v>-369</v>
      </c>
      <c r="D822" t="s">
        <v>181</v>
      </c>
      <c r="E822">
        <v>18</v>
      </c>
      <c r="F822" t="s">
        <v>182</v>
      </c>
      <c r="G822" t="s">
        <v>914</v>
      </c>
      <c r="H822" t="s">
        <v>915</v>
      </c>
      <c r="I822" t="s">
        <v>302</v>
      </c>
      <c r="J822" t="s">
        <v>184</v>
      </c>
      <c r="K822" t="s">
        <v>303</v>
      </c>
      <c r="L822" t="s">
        <v>535</v>
      </c>
    </row>
    <row r="823" spans="1:12">
      <c r="A823" t="s">
        <v>179</v>
      </c>
      <c r="B823" t="s">
        <v>180</v>
      </c>
      <c r="C823">
        <v>-369</v>
      </c>
      <c r="D823" t="s">
        <v>181</v>
      </c>
      <c r="E823">
        <v>18</v>
      </c>
      <c r="F823" t="s">
        <v>182</v>
      </c>
      <c r="G823" t="s">
        <v>924</v>
      </c>
      <c r="H823" t="s">
        <v>925</v>
      </c>
      <c r="I823" t="s">
        <v>62</v>
      </c>
      <c r="J823" t="s">
        <v>183</v>
      </c>
      <c r="K823" t="s">
        <v>62</v>
      </c>
      <c r="L823" t="s">
        <v>533</v>
      </c>
    </row>
    <row r="824" spans="1:12">
      <c r="A824" t="s">
        <v>179</v>
      </c>
      <c r="B824" t="s">
        <v>180</v>
      </c>
      <c r="C824">
        <v>-287</v>
      </c>
      <c r="D824" t="s">
        <v>181</v>
      </c>
      <c r="E824">
        <v>14</v>
      </c>
      <c r="F824" t="s">
        <v>182</v>
      </c>
      <c r="G824" t="s">
        <v>441</v>
      </c>
      <c r="H824" t="s">
        <v>430</v>
      </c>
      <c r="I824" t="s">
        <v>62</v>
      </c>
      <c r="J824" t="s">
        <v>183</v>
      </c>
      <c r="K824" t="s">
        <v>62</v>
      </c>
      <c r="L824" t="s">
        <v>524</v>
      </c>
    </row>
    <row r="825" spans="1:12">
      <c r="A825" t="s">
        <v>179</v>
      </c>
      <c r="B825" t="s">
        <v>180</v>
      </c>
      <c r="C825">
        <v>-184.5</v>
      </c>
      <c r="D825" t="s">
        <v>181</v>
      </c>
      <c r="E825">
        <v>9</v>
      </c>
      <c r="F825" t="s">
        <v>182</v>
      </c>
      <c r="G825" t="s">
        <v>997</v>
      </c>
      <c r="H825" t="s">
        <v>998</v>
      </c>
      <c r="I825" t="s">
        <v>62</v>
      </c>
      <c r="J825" t="s">
        <v>183</v>
      </c>
      <c r="K825" t="s">
        <v>62</v>
      </c>
      <c r="L825" t="s">
        <v>533</v>
      </c>
    </row>
    <row r="826" spans="1:12">
      <c r="A826" t="s">
        <v>179</v>
      </c>
      <c r="B826" t="s">
        <v>180</v>
      </c>
      <c r="C826">
        <v>-184.5</v>
      </c>
      <c r="D826" t="s">
        <v>181</v>
      </c>
      <c r="E826">
        <v>9</v>
      </c>
      <c r="F826" t="s">
        <v>182</v>
      </c>
      <c r="G826" t="s">
        <v>999</v>
      </c>
      <c r="H826" t="s">
        <v>1000</v>
      </c>
      <c r="I826" t="s">
        <v>62</v>
      </c>
      <c r="J826" t="s">
        <v>183</v>
      </c>
      <c r="K826" t="s">
        <v>62</v>
      </c>
      <c r="L826" t="s">
        <v>533</v>
      </c>
    </row>
    <row r="827" spans="1:12">
      <c r="A827" t="s">
        <v>179</v>
      </c>
      <c r="B827" t="s">
        <v>180</v>
      </c>
      <c r="C827">
        <v>-451</v>
      </c>
      <c r="D827" t="s">
        <v>181</v>
      </c>
      <c r="E827">
        <v>22</v>
      </c>
      <c r="F827" t="s">
        <v>182</v>
      </c>
      <c r="G827" t="s">
        <v>1001</v>
      </c>
      <c r="H827" t="s">
        <v>1002</v>
      </c>
      <c r="I827" t="s">
        <v>62</v>
      </c>
      <c r="J827" t="s">
        <v>183</v>
      </c>
      <c r="K827" t="s">
        <v>62</v>
      </c>
      <c r="L827" t="s">
        <v>524</v>
      </c>
    </row>
    <row r="828" spans="1:12">
      <c r="A828" t="s">
        <v>179</v>
      </c>
      <c r="B828" t="s">
        <v>180</v>
      </c>
      <c r="C828">
        <v>-20.5</v>
      </c>
      <c r="D828" t="s">
        <v>181</v>
      </c>
      <c r="E828">
        <v>1</v>
      </c>
      <c r="F828" t="s">
        <v>182</v>
      </c>
      <c r="G828" t="s">
        <v>1003</v>
      </c>
      <c r="H828" t="s">
        <v>1004</v>
      </c>
      <c r="I828" t="s">
        <v>62</v>
      </c>
      <c r="J828" t="s">
        <v>183</v>
      </c>
      <c r="K828" t="s">
        <v>62</v>
      </c>
      <c r="L828" t="s">
        <v>531</v>
      </c>
    </row>
    <row r="829" spans="1:12">
      <c r="A829" t="s">
        <v>179</v>
      </c>
      <c r="B829" t="s">
        <v>180</v>
      </c>
      <c r="C829">
        <v>-164</v>
      </c>
      <c r="D829" t="s">
        <v>181</v>
      </c>
      <c r="E829">
        <v>8</v>
      </c>
      <c r="F829" t="s">
        <v>182</v>
      </c>
      <c r="G829" t="s">
        <v>405</v>
      </c>
      <c r="H829" t="s">
        <v>406</v>
      </c>
      <c r="I829" t="s">
        <v>62</v>
      </c>
      <c r="J829" t="s">
        <v>183</v>
      </c>
      <c r="K829" t="s">
        <v>62</v>
      </c>
      <c r="L829" t="s">
        <v>531</v>
      </c>
    </row>
    <row r="830" spans="1:12">
      <c r="A830" t="s">
        <v>179</v>
      </c>
      <c r="B830" t="s">
        <v>180</v>
      </c>
      <c r="C830">
        <v>-1045.5</v>
      </c>
      <c r="D830" t="s">
        <v>181</v>
      </c>
      <c r="E830">
        <v>51</v>
      </c>
      <c r="F830" t="s">
        <v>182</v>
      </c>
      <c r="G830" t="s">
        <v>394</v>
      </c>
      <c r="H830" t="s">
        <v>240</v>
      </c>
      <c r="I830" t="s">
        <v>62</v>
      </c>
      <c r="J830" t="s">
        <v>183</v>
      </c>
      <c r="K830" t="s">
        <v>62</v>
      </c>
      <c r="L830" t="s">
        <v>524</v>
      </c>
    </row>
    <row r="831" spans="1:12">
      <c r="A831" t="s">
        <v>179</v>
      </c>
      <c r="B831" t="s">
        <v>180</v>
      </c>
      <c r="C831">
        <v>-41</v>
      </c>
      <c r="D831" t="s">
        <v>181</v>
      </c>
      <c r="E831">
        <v>2</v>
      </c>
      <c r="F831" t="s">
        <v>182</v>
      </c>
      <c r="G831" t="s">
        <v>431</v>
      </c>
      <c r="H831" t="s">
        <v>432</v>
      </c>
      <c r="I831" t="s">
        <v>62</v>
      </c>
      <c r="J831" t="s">
        <v>183</v>
      </c>
      <c r="K831" t="s">
        <v>62</v>
      </c>
      <c r="L831" t="s">
        <v>524</v>
      </c>
    </row>
    <row r="832" spans="1:12">
      <c r="A832" t="s">
        <v>179</v>
      </c>
      <c r="B832" t="s">
        <v>180</v>
      </c>
      <c r="C832">
        <v>-82</v>
      </c>
      <c r="D832" t="s">
        <v>181</v>
      </c>
      <c r="E832">
        <v>4</v>
      </c>
      <c r="F832" t="s">
        <v>182</v>
      </c>
      <c r="G832" t="s">
        <v>1005</v>
      </c>
      <c r="H832" t="s">
        <v>235</v>
      </c>
      <c r="I832" t="s">
        <v>62</v>
      </c>
      <c r="J832" t="s">
        <v>183</v>
      </c>
      <c r="K832" t="s">
        <v>62</v>
      </c>
      <c r="L832" t="s">
        <v>524</v>
      </c>
    </row>
    <row r="833" spans="1:12">
      <c r="A833" t="s">
        <v>179</v>
      </c>
      <c r="B833" t="s">
        <v>180</v>
      </c>
      <c r="C833">
        <v>-205</v>
      </c>
      <c r="D833" t="s">
        <v>181</v>
      </c>
      <c r="E833">
        <v>10</v>
      </c>
      <c r="F833" t="s">
        <v>182</v>
      </c>
      <c r="G833" t="s">
        <v>690</v>
      </c>
      <c r="H833" t="s">
        <v>236</v>
      </c>
      <c r="I833" t="s">
        <v>62</v>
      </c>
      <c r="J833" t="s">
        <v>183</v>
      </c>
      <c r="K833" t="s">
        <v>62</v>
      </c>
      <c r="L833" t="s">
        <v>531</v>
      </c>
    </row>
    <row r="834" spans="1:12">
      <c r="A834" t="s">
        <v>179</v>
      </c>
      <c r="B834" t="s">
        <v>180</v>
      </c>
      <c r="C834">
        <v>-102.5</v>
      </c>
      <c r="D834" t="s">
        <v>181</v>
      </c>
      <c r="E834">
        <v>5</v>
      </c>
      <c r="F834" t="s">
        <v>182</v>
      </c>
      <c r="G834" t="s">
        <v>1006</v>
      </c>
      <c r="H834" t="s">
        <v>1007</v>
      </c>
      <c r="I834" t="s">
        <v>191</v>
      </c>
      <c r="J834" t="s">
        <v>184</v>
      </c>
      <c r="K834" t="s">
        <v>192</v>
      </c>
      <c r="L834" t="s">
        <v>535</v>
      </c>
    </row>
    <row r="835" spans="1:12">
      <c r="A835" t="s">
        <v>179</v>
      </c>
      <c r="B835" t="s">
        <v>180</v>
      </c>
      <c r="C835">
        <v>-266.5</v>
      </c>
      <c r="D835" t="s">
        <v>181</v>
      </c>
      <c r="E835">
        <v>13</v>
      </c>
      <c r="F835" t="s">
        <v>182</v>
      </c>
      <c r="G835" t="s">
        <v>1008</v>
      </c>
      <c r="H835" t="s">
        <v>187</v>
      </c>
      <c r="I835" t="s">
        <v>715</v>
      </c>
      <c r="J835" t="s">
        <v>184</v>
      </c>
      <c r="K835" t="s">
        <v>716</v>
      </c>
      <c r="L835" t="s">
        <v>529</v>
      </c>
    </row>
    <row r="836" spans="1:12">
      <c r="A836" t="s">
        <v>179</v>
      </c>
      <c r="B836" t="s">
        <v>180</v>
      </c>
      <c r="C836">
        <v>-61.5</v>
      </c>
      <c r="D836" t="s">
        <v>181</v>
      </c>
      <c r="E836">
        <v>3</v>
      </c>
      <c r="F836" t="s">
        <v>182</v>
      </c>
      <c r="G836" t="s">
        <v>1009</v>
      </c>
      <c r="H836" t="s">
        <v>214</v>
      </c>
      <c r="I836" t="s">
        <v>191</v>
      </c>
      <c r="J836" t="s">
        <v>184</v>
      </c>
      <c r="K836" t="s">
        <v>192</v>
      </c>
      <c r="L836" t="s">
        <v>535</v>
      </c>
    </row>
    <row r="837" spans="1:12">
      <c r="A837" t="s">
        <v>179</v>
      </c>
      <c r="B837" t="s">
        <v>180</v>
      </c>
      <c r="C837">
        <v>-20.5</v>
      </c>
      <c r="D837" t="s">
        <v>181</v>
      </c>
      <c r="E837">
        <v>1</v>
      </c>
      <c r="F837" t="s">
        <v>182</v>
      </c>
      <c r="G837" t="s">
        <v>1010</v>
      </c>
      <c r="H837" t="s">
        <v>1011</v>
      </c>
      <c r="I837" t="s">
        <v>62</v>
      </c>
      <c r="J837" t="s">
        <v>183</v>
      </c>
      <c r="K837" t="s">
        <v>62</v>
      </c>
      <c r="L837" t="s">
        <v>524</v>
      </c>
    </row>
    <row r="838" spans="1:12">
      <c r="A838" t="s">
        <v>179</v>
      </c>
      <c r="B838" t="s">
        <v>180</v>
      </c>
      <c r="C838">
        <v>-123</v>
      </c>
      <c r="D838" t="s">
        <v>181</v>
      </c>
      <c r="E838">
        <v>6</v>
      </c>
      <c r="F838" t="s">
        <v>182</v>
      </c>
      <c r="G838" t="s">
        <v>1012</v>
      </c>
      <c r="H838" t="s">
        <v>292</v>
      </c>
      <c r="I838" t="s">
        <v>62</v>
      </c>
      <c r="J838" t="s">
        <v>183</v>
      </c>
      <c r="K838" t="s">
        <v>62</v>
      </c>
      <c r="L838" t="s">
        <v>524</v>
      </c>
    </row>
    <row r="839" spans="1:12">
      <c r="A839" t="s">
        <v>179</v>
      </c>
      <c r="B839" t="s">
        <v>180</v>
      </c>
      <c r="C839">
        <v>-112.75</v>
      </c>
      <c r="D839" t="s">
        <v>181</v>
      </c>
      <c r="E839">
        <v>5.5</v>
      </c>
      <c r="F839" t="s">
        <v>182</v>
      </c>
      <c r="G839" t="s">
        <v>440</v>
      </c>
      <c r="H839" t="s">
        <v>235</v>
      </c>
      <c r="I839" t="s">
        <v>62</v>
      </c>
      <c r="J839" t="s">
        <v>183</v>
      </c>
      <c r="K839" t="s">
        <v>62</v>
      </c>
      <c r="L839" t="s">
        <v>524</v>
      </c>
    </row>
    <row r="840" spans="1:12">
      <c r="A840" t="s">
        <v>179</v>
      </c>
      <c r="B840" t="s">
        <v>180</v>
      </c>
      <c r="C840">
        <v>-256.25</v>
      </c>
      <c r="D840" t="s">
        <v>181</v>
      </c>
      <c r="E840">
        <v>12.5</v>
      </c>
      <c r="F840" t="s">
        <v>182</v>
      </c>
      <c r="G840" t="s">
        <v>643</v>
      </c>
      <c r="H840" t="s">
        <v>641</v>
      </c>
      <c r="I840" t="s">
        <v>62</v>
      </c>
      <c r="J840" t="s">
        <v>183</v>
      </c>
      <c r="K840" t="s">
        <v>62</v>
      </c>
      <c r="L840" t="s">
        <v>524</v>
      </c>
    </row>
    <row r="841" spans="1:12">
      <c r="A841" t="s">
        <v>179</v>
      </c>
      <c r="B841" t="s">
        <v>180</v>
      </c>
      <c r="C841">
        <v>-61.5</v>
      </c>
      <c r="D841" t="s">
        <v>181</v>
      </c>
      <c r="E841">
        <v>3</v>
      </c>
      <c r="F841" t="s">
        <v>182</v>
      </c>
      <c r="G841" t="s">
        <v>894</v>
      </c>
      <c r="H841" t="s">
        <v>235</v>
      </c>
      <c r="I841" t="s">
        <v>62</v>
      </c>
      <c r="J841" t="s">
        <v>183</v>
      </c>
      <c r="K841" t="s">
        <v>62</v>
      </c>
      <c r="L841" t="s">
        <v>524</v>
      </c>
    </row>
    <row r="842" spans="1:12">
      <c r="A842" t="s">
        <v>179</v>
      </c>
      <c r="B842" t="s">
        <v>180</v>
      </c>
      <c r="C842">
        <v>-1107</v>
      </c>
      <c r="D842" t="s">
        <v>181</v>
      </c>
      <c r="E842">
        <v>54</v>
      </c>
      <c r="F842" t="s">
        <v>182</v>
      </c>
      <c r="G842" t="s">
        <v>320</v>
      </c>
      <c r="H842" t="s">
        <v>321</v>
      </c>
      <c r="I842" t="s">
        <v>62</v>
      </c>
      <c r="J842" t="s">
        <v>183</v>
      </c>
      <c r="K842" t="s">
        <v>62</v>
      </c>
      <c r="L842" t="s">
        <v>524</v>
      </c>
    </row>
    <row r="843" spans="1:12">
      <c r="A843" t="s">
        <v>179</v>
      </c>
      <c r="B843" t="s">
        <v>180</v>
      </c>
      <c r="C843">
        <v>-82</v>
      </c>
      <c r="D843" t="s">
        <v>181</v>
      </c>
      <c r="E843">
        <v>4</v>
      </c>
      <c r="F843" t="s">
        <v>182</v>
      </c>
      <c r="G843" t="s">
        <v>1013</v>
      </c>
      <c r="H843" t="s">
        <v>1014</v>
      </c>
      <c r="I843" t="s">
        <v>62</v>
      </c>
      <c r="J843" t="s">
        <v>183</v>
      </c>
      <c r="K843" t="s">
        <v>62</v>
      </c>
      <c r="L843" t="s">
        <v>524</v>
      </c>
    </row>
    <row r="844" spans="1:12">
      <c r="A844" t="s">
        <v>179</v>
      </c>
      <c r="B844" t="s">
        <v>180</v>
      </c>
      <c r="C844">
        <v>-297.25</v>
      </c>
      <c r="D844" t="s">
        <v>181</v>
      </c>
      <c r="E844">
        <v>14.5</v>
      </c>
      <c r="F844" t="s">
        <v>182</v>
      </c>
      <c r="G844" t="s">
        <v>1015</v>
      </c>
      <c r="H844" t="s">
        <v>865</v>
      </c>
      <c r="I844" t="s">
        <v>62</v>
      </c>
      <c r="J844" t="s">
        <v>183</v>
      </c>
      <c r="K844" t="s">
        <v>62</v>
      </c>
      <c r="L844" t="s">
        <v>524</v>
      </c>
    </row>
    <row r="845" spans="1:12">
      <c r="A845" t="s">
        <v>179</v>
      </c>
      <c r="B845" t="s">
        <v>180</v>
      </c>
      <c r="C845">
        <v>-143.5</v>
      </c>
      <c r="D845" t="s">
        <v>181</v>
      </c>
      <c r="E845">
        <v>7</v>
      </c>
      <c r="F845" t="s">
        <v>182</v>
      </c>
      <c r="G845" t="s">
        <v>429</v>
      </c>
      <c r="H845" t="s">
        <v>430</v>
      </c>
      <c r="I845" t="s">
        <v>62</v>
      </c>
      <c r="J845" t="s">
        <v>183</v>
      </c>
      <c r="K845" t="s">
        <v>62</v>
      </c>
      <c r="L845" t="s">
        <v>524</v>
      </c>
    </row>
    <row r="846" spans="1:12">
      <c r="A846" t="s">
        <v>179</v>
      </c>
      <c r="B846" t="s">
        <v>180</v>
      </c>
      <c r="C846">
        <v>-82</v>
      </c>
      <c r="D846" t="s">
        <v>181</v>
      </c>
      <c r="E846">
        <v>4</v>
      </c>
      <c r="F846" t="s">
        <v>182</v>
      </c>
      <c r="G846" t="s">
        <v>441</v>
      </c>
      <c r="H846" t="s">
        <v>430</v>
      </c>
      <c r="I846" t="s">
        <v>62</v>
      </c>
      <c r="J846" t="s">
        <v>183</v>
      </c>
      <c r="K846" t="s">
        <v>62</v>
      </c>
      <c r="L846" t="s">
        <v>524</v>
      </c>
    </row>
    <row r="847" spans="1:12">
      <c r="A847" t="s">
        <v>179</v>
      </c>
      <c r="B847" t="s">
        <v>180</v>
      </c>
      <c r="C847">
        <v>-61.5</v>
      </c>
      <c r="D847" t="s">
        <v>181</v>
      </c>
      <c r="E847">
        <v>3</v>
      </c>
      <c r="F847" t="s">
        <v>182</v>
      </c>
      <c r="G847" t="s">
        <v>398</v>
      </c>
      <c r="H847" t="s">
        <v>399</v>
      </c>
      <c r="I847" t="s">
        <v>62</v>
      </c>
      <c r="J847" t="s">
        <v>183</v>
      </c>
      <c r="K847" t="s">
        <v>62</v>
      </c>
      <c r="L847" t="s">
        <v>524</v>
      </c>
    </row>
    <row r="848" spans="1:12">
      <c r="A848" t="s">
        <v>179</v>
      </c>
      <c r="B848" t="s">
        <v>180</v>
      </c>
      <c r="C848">
        <v>-123</v>
      </c>
      <c r="D848" t="s">
        <v>181</v>
      </c>
      <c r="E848">
        <v>6</v>
      </c>
      <c r="F848" t="s">
        <v>182</v>
      </c>
      <c r="G848" t="s">
        <v>783</v>
      </c>
      <c r="H848" t="s">
        <v>784</v>
      </c>
      <c r="I848" t="s">
        <v>302</v>
      </c>
      <c r="J848" t="s">
        <v>184</v>
      </c>
      <c r="K848" t="s">
        <v>303</v>
      </c>
      <c r="L848" t="s">
        <v>535</v>
      </c>
    </row>
    <row r="849" spans="1:12">
      <c r="A849" t="s">
        <v>179</v>
      </c>
      <c r="B849" t="s">
        <v>180</v>
      </c>
      <c r="C849">
        <v>-123</v>
      </c>
      <c r="D849" t="s">
        <v>181</v>
      </c>
      <c r="E849">
        <v>6</v>
      </c>
      <c r="F849" t="s">
        <v>182</v>
      </c>
      <c r="G849" t="s">
        <v>783</v>
      </c>
      <c r="H849" t="s">
        <v>784</v>
      </c>
      <c r="I849" t="s">
        <v>302</v>
      </c>
      <c r="J849" t="s">
        <v>184</v>
      </c>
      <c r="K849" t="s">
        <v>303</v>
      </c>
      <c r="L849" t="s">
        <v>535</v>
      </c>
    </row>
    <row r="850" spans="1:12">
      <c r="A850" t="s">
        <v>179</v>
      </c>
      <c r="B850" t="s">
        <v>180</v>
      </c>
      <c r="C850">
        <v>-112.75</v>
      </c>
      <c r="D850" t="s">
        <v>181</v>
      </c>
      <c r="E850">
        <v>5.5</v>
      </c>
      <c r="F850" t="s">
        <v>182</v>
      </c>
      <c r="G850" t="s">
        <v>299</v>
      </c>
      <c r="H850" t="s">
        <v>300</v>
      </c>
      <c r="I850" t="s">
        <v>62</v>
      </c>
      <c r="J850" t="s">
        <v>183</v>
      </c>
      <c r="K850" t="s">
        <v>62</v>
      </c>
      <c r="L850" t="s">
        <v>524</v>
      </c>
    </row>
    <row r="851" spans="1:12">
      <c r="A851" t="s">
        <v>179</v>
      </c>
      <c r="B851" t="s">
        <v>180</v>
      </c>
      <c r="C851">
        <v>-174.25</v>
      </c>
      <c r="D851" t="s">
        <v>181</v>
      </c>
      <c r="E851">
        <v>8.5</v>
      </c>
      <c r="F851" t="s">
        <v>182</v>
      </c>
      <c r="G851" t="s">
        <v>299</v>
      </c>
      <c r="H851" t="s">
        <v>300</v>
      </c>
      <c r="I851" t="s">
        <v>62</v>
      </c>
      <c r="J851" t="s">
        <v>183</v>
      </c>
      <c r="K851" t="s">
        <v>62</v>
      </c>
      <c r="L851" t="s">
        <v>524</v>
      </c>
    </row>
    <row r="852" spans="1:12">
      <c r="A852" t="s">
        <v>179</v>
      </c>
      <c r="B852" t="s">
        <v>180</v>
      </c>
      <c r="C852">
        <v>-420.25</v>
      </c>
      <c r="D852" t="s">
        <v>181</v>
      </c>
      <c r="E852">
        <v>20.5</v>
      </c>
      <c r="F852" t="s">
        <v>182</v>
      </c>
      <c r="G852" t="s">
        <v>785</v>
      </c>
      <c r="H852" t="s">
        <v>384</v>
      </c>
      <c r="I852" t="s">
        <v>62</v>
      </c>
      <c r="J852" t="s">
        <v>183</v>
      </c>
      <c r="K852" t="s">
        <v>62</v>
      </c>
      <c r="L852" t="s">
        <v>524</v>
      </c>
    </row>
    <row r="853" spans="1:12">
      <c r="A853" t="s">
        <v>179</v>
      </c>
      <c r="B853" t="s">
        <v>180</v>
      </c>
      <c r="C853">
        <v>-143.5</v>
      </c>
      <c r="D853" t="s">
        <v>181</v>
      </c>
      <c r="E853">
        <v>7</v>
      </c>
      <c r="F853" t="s">
        <v>182</v>
      </c>
      <c r="G853" t="s">
        <v>693</v>
      </c>
      <c r="H853" t="s">
        <v>244</v>
      </c>
      <c r="I853" t="s">
        <v>62</v>
      </c>
      <c r="J853" t="s">
        <v>183</v>
      </c>
      <c r="K853" t="s">
        <v>62</v>
      </c>
      <c r="L853" t="s">
        <v>524</v>
      </c>
    </row>
    <row r="854" spans="1:12">
      <c r="A854" t="s">
        <v>179</v>
      </c>
      <c r="B854" t="s">
        <v>180</v>
      </c>
      <c r="C854">
        <v>-123</v>
      </c>
      <c r="D854" t="s">
        <v>181</v>
      </c>
      <c r="E854">
        <v>6</v>
      </c>
      <c r="F854" t="s">
        <v>182</v>
      </c>
      <c r="G854" t="s">
        <v>693</v>
      </c>
      <c r="H854" t="s">
        <v>244</v>
      </c>
      <c r="I854" t="s">
        <v>62</v>
      </c>
      <c r="J854" t="s">
        <v>183</v>
      </c>
      <c r="K854" t="s">
        <v>62</v>
      </c>
      <c r="L854" t="s">
        <v>524</v>
      </c>
    </row>
    <row r="855" spans="1:12">
      <c r="A855" t="s">
        <v>179</v>
      </c>
      <c r="B855" t="s">
        <v>180</v>
      </c>
      <c r="C855">
        <v>-666.25</v>
      </c>
      <c r="D855" t="s">
        <v>181</v>
      </c>
      <c r="E855">
        <v>32.5</v>
      </c>
      <c r="F855" t="s">
        <v>182</v>
      </c>
      <c r="G855" t="s">
        <v>508</v>
      </c>
      <c r="H855" t="s">
        <v>248</v>
      </c>
      <c r="I855" t="s">
        <v>509</v>
      </c>
      <c r="J855" t="s">
        <v>184</v>
      </c>
      <c r="K855" t="s">
        <v>510</v>
      </c>
      <c r="L855" t="s">
        <v>535</v>
      </c>
    </row>
    <row r="856" spans="1:12">
      <c r="A856" t="s">
        <v>179</v>
      </c>
      <c r="B856" t="s">
        <v>180</v>
      </c>
      <c r="C856">
        <v>-82</v>
      </c>
      <c r="D856" t="s">
        <v>181</v>
      </c>
      <c r="E856">
        <v>4</v>
      </c>
      <c r="F856" t="s">
        <v>182</v>
      </c>
      <c r="G856" t="s">
        <v>786</v>
      </c>
      <c r="H856" t="s">
        <v>787</v>
      </c>
      <c r="I856" t="s">
        <v>62</v>
      </c>
      <c r="J856" t="s">
        <v>183</v>
      </c>
      <c r="K856" t="s">
        <v>62</v>
      </c>
      <c r="L856" t="s">
        <v>524</v>
      </c>
    </row>
    <row r="857" spans="1:12">
      <c r="A857" t="s">
        <v>179</v>
      </c>
      <c r="B857" t="s">
        <v>180</v>
      </c>
      <c r="C857">
        <v>-102.5</v>
      </c>
      <c r="D857" t="s">
        <v>181</v>
      </c>
      <c r="E857">
        <v>5</v>
      </c>
      <c r="F857" t="s">
        <v>182</v>
      </c>
      <c r="G857" t="s">
        <v>786</v>
      </c>
      <c r="H857" t="s">
        <v>787</v>
      </c>
      <c r="I857" t="s">
        <v>62</v>
      </c>
      <c r="J857" t="s">
        <v>183</v>
      </c>
      <c r="K857" t="s">
        <v>62</v>
      </c>
      <c r="L857" t="s">
        <v>524</v>
      </c>
    </row>
    <row r="858" spans="1:12">
      <c r="A858" t="s">
        <v>179</v>
      </c>
      <c r="B858" t="s">
        <v>180</v>
      </c>
      <c r="C858">
        <v>-82</v>
      </c>
      <c r="D858" t="s">
        <v>181</v>
      </c>
      <c r="E858">
        <v>4</v>
      </c>
      <c r="F858" t="s">
        <v>182</v>
      </c>
      <c r="G858" t="s">
        <v>638</v>
      </c>
      <c r="H858" t="s">
        <v>639</v>
      </c>
      <c r="I858" t="s">
        <v>62</v>
      </c>
      <c r="J858" t="s">
        <v>183</v>
      </c>
      <c r="K858" t="s">
        <v>62</v>
      </c>
      <c r="L858" t="s">
        <v>524</v>
      </c>
    </row>
    <row r="859" spans="1:12">
      <c r="A859" t="s">
        <v>179</v>
      </c>
      <c r="B859" t="s">
        <v>180</v>
      </c>
      <c r="C859">
        <v>-102.5</v>
      </c>
      <c r="D859" t="s">
        <v>181</v>
      </c>
      <c r="E859">
        <v>5</v>
      </c>
      <c r="F859" t="s">
        <v>182</v>
      </c>
      <c r="G859" t="s">
        <v>638</v>
      </c>
      <c r="H859" t="s">
        <v>639</v>
      </c>
      <c r="I859" t="s">
        <v>62</v>
      </c>
      <c r="J859" t="s">
        <v>183</v>
      </c>
      <c r="K859" t="s">
        <v>62</v>
      </c>
      <c r="L859" t="s">
        <v>524</v>
      </c>
    </row>
    <row r="860" spans="1:12">
      <c r="A860" t="s">
        <v>179</v>
      </c>
      <c r="B860" t="s">
        <v>180</v>
      </c>
      <c r="C860">
        <v>-1394</v>
      </c>
      <c r="D860" t="s">
        <v>181</v>
      </c>
      <c r="E860">
        <v>68</v>
      </c>
      <c r="F860" t="s">
        <v>182</v>
      </c>
      <c r="G860" t="s">
        <v>696</v>
      </c>
      <c r="H860" t="s">
        <v>697</v>
      </c>
      <c r="I860" t="s">
        <v>302</v>
      </c>
      <c r="J860" t="s">
        <v>184</v>
      </c>
      <c r="K860" t="s">
        <v>303</v>
      </c>
      <c r="L860" t="s">
        <v>535</v>
      </c>
    </row>
    <row r="861" spans="1:12">
      <c r="A861" t="s">
        <v>179</v>
      </c>
      <c r="B861" t="s">
        <v>180</v>
      </c>
      <c r="C861">
        <v>-61.5</v>
      </c>
      <c r="D861" t="s">
        <v>181</v>
      </c>
      <c r="E861">
        <v>3</v>
      </c>
      <c r="F861" t="s">
        <v>182</v>
      </c>
      <c r="G861" t="s">
        <v>328</v>
      </c>
      <c r="H861" t="s">
        <v>329</v>
      </c>
      <c r="I861" t="s">
        <v>62</v>
      </c>
      <c r="J861" t="s">
        <v>183</v>
      </c>
      <c r="K861" t="s">
        <v>62</v>
      </c>
      <c r="L861" t="s">
        <v>533</v>
      </c>
    </row>
    <row r="862" spans="1:12">
      <c r="A862" t="s">
        <v>179</v>
      </c>
      <c r="B862" t="s">
        <v>180</v>
      </c>
      <c r="C862">
        <v>-92.25</v>
      </c>
      <c r="D862" t="s">
        <v>181</v>
      </c>
      <c r="E862">
        <v>4.5</v>
      </c>
      <c r="F862" t="s">
        <v>182</v>
      </c>
      <c r="G862" t="s">
        <v>1016</v>
      </c>
      <c r="H862" t="s">
        <v>1017</v>
      </c>
      <c r="I862" t="s">
        <v>62</v>
      </c>
      <c r="J862" t="s">
        <v>183</v>
      </c>
      <c r="K862" t="s">
        <v>62</v>
      </c>
      <c r="L862" t="s">
        <v>524</v>
      </c>
    </row>
    <row r="863" spans="1:12">
      <c r="A863" t="s">
        <v>179</v>
      </c>
      <c r="B863" t="s">
        <v>180</v>
      </c>
      <c r="C863">
        <v>-143.5</v>
      </c>
      <c r="D863" t="s">
        <v>181</v>
      </c>
      <c r="E863">
        <v>7</v>
      </c>
      <c r="F863" t="s">
        <v>182</v>
      </c>
      <c r="G863" t="s">
        <v>799</v>
      </c>
      <c r="H863" t="s">
        <v>187</v>
      </c>
      <c r="I863" t="s">
        <v>277</v>
      </c>
      <c r="J863" t="s">
        <v>184</v>
      </c>
      <c r="K863" t="s">
        <v>278</v>
      </c>
      <c r="L863" t="s">
        <v>529</v>
      </c>
    </row>
    <row r="864" spans="1:12">
      <c r="A864" t="s">
        <v>179</v>
      </c>
      <c r="B864" t="s">
        <v>180</v>
      </c>
      <c r="C864">
        <v>-123</v>
      </c>
      <c r="D864" t="s">
        <v>181</v>
      </c>
      <c r="E864">
        <v>6</v>
      </c>
      <c r="F864" t="s">
        <v>182</v>
      </c>
      <c r="G864" t="s">
        <v>799</v>
      </c>
      <c r="H864" t="s">
        <v>187</v>
      </c>
      <c r="I864" t="s">
        <v>277</v>
      </c>
      <c r="J864" t="s">
        <v>184</v>
      </c>
      <c r="K864" t="s">
        <v>278</v>
      </c>
      <c r="L864" t="s">
        <v>529</v>
      </c>
    </row>
    <row r="865" spans="1:12">
      <c r="A865" t="s">
        <v>179</v>
      </c>
      <c r="B865" t="s">
        <v>180</v>
      </c>
      <c r="C865">
        <v>-348.5</v>
      </c>
      <c r="D865" t="s">
        <v>181</v>
      </c>
      <c r="E865">
        <v>17</v>
      </c>
      <c r="F865" t="s">
        <v>182</v>
      </c>
      <c r="G865" t="s">
        <v>1018</v>
      </c>
      <c r="H865" t="s">
        <v>1019</v>
      </c>
      <c r="I865" t="s">
        <v>62</v>
      </c>
      <c r="J865" t="s">
        <v>183</v>
      </c>
      <c r="K865" t="s">
        <v>62</v>
      </c>
      <c r="L865" t="s">
        <v>539</v>
      </c>
    </row>
    <row r="866" spans="1:12">
      <c r="A866" t="s">
        <v>179</v>
      </c>
      <c r="B866" t="s">
        <v>180</v>
      </c>
      <c r="C866">
        <v>-71.75</v>
      </c>
      <c r="D866" t="s">
        <v>181</v>
      </c>
      <c r="E866">
        <v>3.5</v>
      </c>
      <c r="F866" t="s">
        <v>182</v>
      </c>
      <c r="G866" t="s">
        <v>1018</v>
      </c>
      <c r="H866" t="s">
        <v>1019</v>
      </c>
      <c r="I866" t="s">
        <v>62</v>
      </c>
      <c r="J866" t="s">
        <v>183</v>
      </c>
      <c r="K866" t="s">
        <v>62</v>
      </c>
      <c r="L866" t="s">
        <v>539</v>
      </c>
    </row>
    <row r="867" spans="1:12">
      <c r="A867" t="s">
        <v>179</v>
      </c>
      <c r="B867" t="s">
        <v>180</v>
      </c>
      <c r="C867">
        <v>-41</v>
      </c>
      <c r="D867" t="s">
        <v>181</v>
      </c>
      <c r="E867">
        <v>2</v>
      </c>
      <c r="F867" t="s">
        <v>182</v>
      </c>
      <c r="G867" t="s">
        <v>1020</v>
      </c>
      <c r="H867" t="s">
        <v>1021</v>
      </c>
      <c r="I867" t="s">
        <v>62</v>
      </c>
      <c r="J867" t="s">
        <v>183</v>
      </c>
      <c r="K867" t="s">
        <v>62</v>
      </c>
      <c r="L867" t="s">
        <v>539</v>
      </c>
    </row>
    <row r="868" spans="1:12">
      <c r="A868" t="s">
        <v>179</v>
      </c>
      <c r="B868" t="s">
        <v>180</v>
      </c>
      <c r="C868">
        <v>-451</v>
      </c>
      <c r="D868" t="s">
        <v>181</v>
      </c>
      <c r="E868">
        <v>22</v>
      </c>
      <c r="F868" t="s">
        <v>182</v>
      </c>
      <c r="G868" t="s">
        <v>663</v>
      </c>
      <c r="H868" t="s">
        <v>664</v>
      </c>
      <c r="I868" t="s">
        <v>62</v>
      </c>
      <c r="J868" t="s">
        <v>183</v>
      </c>
      <c r="K868" t="s">
        <v>62</v>
      </c>
      <c r="L868" t="s">
        <v>533</v>
      </c>
    </row>
    <row r="869" spans="1:12">
      <c r="A869" t="s">
        <v>179</v>
      </c>
      <c r="B869" t="s">
        <v>180</v>
      </c>
      <c r="C869">
        <v>-102.5</v>
      </c>
      <c r="D869" t="s">
        <v>181</v>
      </c>
      <c r="E869">
        <v>5</v>
      </c>
      <c r="F869" t="s">
        <v>182</v>
      </c>
      <c r="G869" t="s">
        <v>698</v>
      </c>
      <c r="H869" t="s">
        <v>699</v>
      </c>
      <c r="I869" t="s">
        <v>62</v>
      </c>
      <c r="J869" t="s">
        <v>183</v>
      </c>
      <c r="K869" t="s">
        <v>62</v>
      </c>
      <c r="L869" t="s">
        <v>546</v>
      </c>
    </row>
    <row r="870" spans="1:12">
      <c r="A870" t="s">
        <v>179</v>
      </c>
      <c r="B870" t="s">
        <v>180</v>
      </c>
      <c r="C870">
        <v>-153.75</v>
      </c>
      <c r="D870" t="s">
        <v>181</v>
      </c>
      <c r="E870">
        <v>7.5</v>
      </c>
      <c r="F870" t="s">
        <v>182</v>
      </c>
      <c r="G870" t="s">
        <v>851</v>
      </c>
      <c r="H870" t="s">
        <v>202</v>
      </c>
      <c r="I870" t="s">
        <v>275</v>
      </c>
      <c r="J870" t="s">
        <v>184</v>
      </c>
      <c r="K870" t="s">
        <v>276</v>
      </c>
      <c r="L870" t="s">
        <v>529</v>
      </c>
    </row>
    <row r="871" spans="1:12">
      <c r="A871" t="s">
        <v>179</v>
      </c>
      <c r="B871" t="s">
        <v>180</v>
      </c>
      <c r="C871">
        <v>-235.75</v>
      </c>
      <c r="D871" t="s">
        <v>181</v>
      </c>
      <c r="E871">
        <v>11.5</v>
      </c>
      <c r="F871" t="s">
        <v>182</v>
      </c>
      <c r="G871" t="s">
        <v>851</v>
      </c>
      <c r="H871" t="s">
        <v>202</v>
      </c>
      <c r="I871" t="s">
        <v>275</v>
      </c>
      <c r="J871" t="s">
        <v>184</v>
      </c>
      <c r="K871" t="s">
        <v>276</v>
      </c>
      <c r="L871" t="s">
        <v>529</v>
      </c>
    </row>
    <row r="872" spans="1:12">
      <c r="A872" t="s">
        <v>179</v>
      </c>
      <c r="B872" t="s">
        <v>180</v>
      </c>
      <c r="C872">
        <v>-164</v>
      </c>
      <c r="D872" t="s">
        <v>181</v>
      </c>
      <c r="E872">
        <v>8</v>
      </c>
      <c r="F872" t="s">
        <v>182</v>
      </c>
      <c r="G872" t="s">
        <v>852</v>
      </c>
      <c r="H872" t="s">
        <v>202</v>
      </c>
      <c r="I872" t="s">
        <v>273</v>
      </c>
      <c r="J872" t="s">
        <v>184</v>
      </c>
      <c r="K872" t="s">
        <v>274</v>
      </c>
      <c r="L872" t="s">
        <v>529</v>
      </c>
    </row>
    <row r="873" spans="1:12">
      <c r="A873" t="s">
        <v>179</v>
      </c>
      <c r="B873" t="s">
        <v>180</v>
      </c>
      <c r="C873">
        <v>-41</v>
      </c>
      <c r="D873" t="s">
        <v>181</v>
      </c>
      <c r="E873">
        <v>2</v>
      </c>
      <c r="F873" t="s">
        <v>182</v>
      </c>
      <c r="G873" t="s">
        <v>1022</v>
      </c>
      <c r="H873" t="s">
        <v>195</v>
      </c>
      <c r="I873" t="s">
        <v>1023</v>
      </c>
      <c r="J873" t="s">
        <v>184</v>
      </c>
      <c r="K873" t="s">
        <v>1024</v>
      </c>
      <c r="L873" t="s">
        <v>529</v>
      </c>
    </row>
    <row r="874" spans="1:12">
      <c r="A874" t="s">
        <v>179</v>
      </c>
      <c r="B874" t="s">
        <v>180</v>
      </c>
      <c r="C874">
        <v>-41</v>
      </c>
      <c r="D874" t="s">
        <v>181</v>
      </c>
      <c r="E874">
        <v>2</v>
      </c>
      <c r="F874" t="s">
        <v>182</v>
      </c>
      <c r="G874" t="s">
        <v>1022</v>
      </c>
      <c r="H874" t="s">
        <v>195</v>
      </c>
      <c r="I874" t="s">
        <v>1023</v>
      </c>
      <c r="J874" t="s">
        <v>184</v>
      </c>
      <c r="K874" t="s">
        <v>1024</v>
      </c>
      <c r="L874" t="s">
        <v>529</v>
      </c>
    </row>
    <row r="875" spans="1:12">
      <c r="A875" t="s">
        <v>179</v>
      </c>
      <c r="B875" t="s">
        <v>180</v>
      </c>
      <c r="C875">
        <v>-102.5</v>
      </c>
      <c r="D875" t="s">
        <v>181</v>
      </c>
      <c r="E875">
        <v>5</v>
      </c>
      <c r="F875" t="s">
        <v>182</v>
      </c>
      <c r="G875" t="s">
        <v>1025</v>
      </c>
      <c r="H875" t="s">
        <v>190</v>
      </c>
      <c r="I875" t="s">
        <v>1026</v>
      </c>
      <c r="J875" t="s">
        <v>184</v>
      </c>
      <c r="K875" t="s">
        <v>1027</v>
      </c>
      <c r="L875" t="s">
        <v>529</v>
      </c>
    </row>
    <row r="876" spans="1:12">
      <c r="A876" t="s">
        <v>179</v>
      </c>
      <c r="B876" t="s">
        <v>180</v>
      </c>
      <c r="C876">
        <v>-61.5</v>
      </c>
      <c r="D876" t="s">
        <v>181</v>
      </c>
      <c r="E876">
        <v>3</v>
      </c>
      <c r="F876" t="s">
        <v>182</v>
      </c>
      <c r="G876" t="s">
        <v>852</v>
      </c>
      <c r="H876" t="s">
        <v>202</v>
      </c>
      <c r="I876" t="s">
        <v>273</v>
      </c>
      <c r="J876" t="s">
        <v>184</v>
      </c>
      <c r="K876" t="s">
        <v>274</v>
      </c>
      <c r="L876" t="s">
        <v>529</v>
      </c>
    </row>
    <row r="877" spans="1:12">
      <c r="A877" t="s">
        <v>179</v>
      </c>
      <c r="B877" t="s">
        <v>180</v>
      </c>
      <c r="C877">
        <v>-399.75</v>
      </c>
      <c r="D877" t="s">
        <v>181</v>
      </c>
      <c r="E877">
        <v>19.5</v>
      </c>
      <c r="F877" t="s">
        <v>182</v>
      </c>
      <c r="G877" t="s">
        <v>1028</v>
      </c>
      <c r="H877" t="s">
        <v>1029</v>
      </c>
      <c r="I877" t="s">
        <v>62</v>
      </c>
      <c r="J877" t="s">
        <v>183</v>
      </c>
      <c r="K877" t="s">
        <v>62</v>
      </c>
      <c r="L877" t="s">
        <v>531</v>
      </c>
    </row>
    <row r="878" spans="1:12">
      <c r="A878" t="s">
        <v>179</v>
      </c>
      <c r="B878" t="s">
        <v>180</v>
      </c>
      <c r="C878">
        <v>-102.5</v>
      </c>
      <c r="D878" t="s">
        <v>181</v>
      </c>
      <c r="E878">
        <v>5</v>
      </c>
      <c r="F878" t="s">
        <v>182</v>
      </c>
      <c r="G878" t="s">
        <v>1028</v>
      </c>
      <c r="H878" t="s">
        <v>1029</v>
      </c>
      <c r="I878" t="s">
        <v>62</v>
      </c>
      <c r="J878" t="s">
        <v>183</v>
      </c>
      <c r="K878" t="s">
        <v>62</v>
      </c>
      <c r="L878" t="s">
        <v>531</v>
      </c>
    </row>
    <row r="879" spans="1:12">
      <c r="A879" t="s">
        <v>179</v>
      </c>
      <c r="B879" t="s">
        <v>180</v>
      </c>
      <c r="C879">
        <v>-20.5</v>
      </c>
      <c r="D879" t="s">
        <v>181</v>
      </c>
      <c r="E879">
        <v>1</v>
      </c>
      <c r="F879" t="s">
        <v>182</v>
      </c>
      <c r="G879" t="s">
        <v>1030</v>
      </c>
      <c r="H879" t="s">
        <v>1031</v>
      </c>
      <c r="I879" t="s">
        <v>62</v>
      </c>
      <c r="J879" t="s">
        <v>183</v>
      </c>
      <c r="K879" t="s">
        <v>62</v>
      </c>
      <c r="L879" t="s">
        <v>533</v>
      </c>
    </row>
    <row r="880" spans="1:12">
      <c r="A880" t="s">
        <v>179</v>
      </c>
      <c r="B880" t="s">
        <v>180</v>
      </c>
      <c r="C880">
        <v>-41</v>
      </c>
      <c r="D880" t="s">
        <v>181</v>
      </c>
      <c r="E880">
        <v>2</v>
      </c>
      <c r="F880" t="s">
        <v>182</v>
      </c>
      <c r="G880" t="s">
        <v>1032</v>
      </c>
      <c r="H880" t="s">
        <v>1033</v>
      </c>
      <c r="I880" t="s">
        <v>62</v>
      </c>
      <c r="J880" t="s">
        <v>183</v>
      </c>
      <c r="K880" t="s">
        <v>62</v>
      </c>
      <c r="L880" t="s">
        <v>537</v>
      </c>
    </row>
    <row r="881" spans="1:12">
      <c r="A881" t="s">
        <v>179</v>
      </c>
      <c r="B881" t="s">
        <v>180</v>
      </c>
      <c r="C881">
        <v>-30.75</v>
      </c>
      <c r="D881" t="s">
        <v>181</v>
      </c>
      <c r="E881">
        <v>1.5</v>
      </c>
      <c r="F881" t="s">
        <v>182</v>
      </c>
      <c r="G881" t="s">
        <v>1034</v>
      </c>
      <c r="H881" t="s">
        <v>1035</v>
      </c>
      <c r="I881" t="s">
        <v>62</v>
      </c>
      <c r="J881" t="s">
        <v>183</v>
      </c>
      <c r="K881" t="s">
        <v>62</v>
      </c>
      <c r="L881" t="s">
        <v>537</v>
      </c>
    </row>
    <row r="882" spans="1:12">
      <c r="A882" t="s">
        <v>179</v>
      </c>
      <c r="B882" t="s">
        <v>180</v>
      </c>
      <c r="C882">
        <v>-102.5</v>
      </c>
      <c r="D882" t="s">
        <v>181</v>
      </c>
      <c r="E882">
        <v>5</v>
      </c>
      <c r="F882" t="s">
        <v>182</v>
      </c>
      <c r="G882" t="s">
        <v>650</v>
      </c>
      <c r="H882" t="s">
        <v>651</v>
      </c>
      <c r="I882" t="s">
        <v>62</v>
      </c>
      <c r="J882" t="s">
        <v>183</v>
      </c>
      <c r="K882" t="s">
        <v>62</v>
      </c>
      <c r="L882" t="s">
        <v>524</v>
      </c>
    </row>
    <row r="883" spans="1:12">
      <c r="A883" t="s">
        <v>179</v>
      </c>
      <c r="B883" t="s">
        <v>180</v>
      </c>
      <c r="C883">
        <v>-153.75</v>
      </c>
      <c r="D883" t="s">
        <v>181</v>
      </c>
      <c r="E883">
        <v>7.5</v>
      </c>
      <c r="F883" t="s">
        <v>182</v>
      </c>
      <c r="G883" t="s">
        <v>650</v>
      </c>
      <c r="H883" t="s">
        <v>651</v>
      </c>
      <c r="I883" t="s">
        <v>62</v>
      </c>
      <c r="J883" t="s">
        <v>183</v>
      </c>
      <c r="K883" t="s">
        <v>62</v>
      </c>
      <c r="L883" t="s">
        <v>524</v>
      </c>
    </row>
    <row r="884" spans="1:12">
      <c r="A884" t="s">
        <v>179</v>
      </c>
      <c r="B884" t="s">
        <v>180</v>
      </c>
      <c r="C884">
        <v>-112.75</v>
      </c>
      <c r="D884" t="s">
        <v>181</v>
      </c>
      <c r="E884">
        <v>5.5</v>
      </c>
      <c r="F884" t="s">
        <v>182</v>
      </c>
      <c r="G884" t="s">
        <v>654</v>
      </c>
      <c r="H884" t="s">
        <v>655</v>
      </c>
      <c r="I884" t="s">
        <v>62</v>
      </c>
      <c r="J884" t="s">
        <v>183</v>
      </c>
      <c r="K884" t="s">
        <v>62</v>
      </c>
      <c r="L884" t="s">
        <v>524</v>
      </c>
    </row>
    <row r="885" spans="1:12">
      <c r="A885" t="s">
        <v>179</v>
      </c>
      <c r="B885" t="s">
        <v>180</v>
      </c>
      <c r="C885">
        <v>-41</v>
      </c>
      <c r="D885" t="s">
        <v>181</v>
      </c>
      <c r="E885">
        <v>2</v>
      </c>
      <c r="F885" t="s">
        <v>182</v>
      </c>
      <c r="G885" t="s">
        <v>1036</v>
      </c>
      <c r="H885" t="s">
        <v>1037</v>
      </c>
      <c r="I885" t="s">
        <v>62</v>
      </c>
      <c r="J885" t="s">
        <v>183</v>
      </c>
      <c r="K885" t="s">
        <v>62</v>
      </c>
      <c r="L885" t="s">
        <v>524</v>
      </c>
    </row>
    <row r="886" spans="1:12">
      <c r="A886" t="s">
        <v>179</v>
      </c>
      <c r="B886" t="s">
        <v>180</v>
      </c>
      <c r="C886">
        <v>-92.25</v>
      </c>
      <c r="D886" t="s">
        <v>181</v>
      </c>
      <c r="E886">
        <v>4.5</v>
      </c>
      <c r="F886" t="s">
        <v>182</v>
      </c>
      <c r="G886" t="s">
        <v>658</v>
      </c>
      <c r="H886" t="s">
        <v>659</v>
      </c>
      <c r="I886" t="s">
        <v>62</v>
      </c>
      <c r="J886" t="s">
        <v>183</v>
      </c>
      <c r="K886" t="s">
        <v>62</v>
      </c>
      <c r="L886" t="s">
        <v>537</v>
      </c>
    </row>
    <row r="887" spans="1:12">
      <c r="A887" t="s">
        <v>179</v>
      </c>
      <c r="B887" t="s">
        <v>180</v>
      </c>
      <c r="C887">
        <v>-92.25</v>
      </c>
      <c r="D887" t="s">
        <v>181</v>
      </c>
      <c r="E887">
        <v>4.5</v>
      </c>
      <c r="F887" t="s">
        <v>182</v>
      </c>
      <c r="G887" t="s">
        <v>658</v>
      </c>
      <c r="H887" t="s">
        <v>659</v>
      </c>
      <c r="I887" t="s">
        <v>62</v>
      </c>
      <c r="J887" t="s">
        <v>183</v>
      </c>
      <c r="K887" t="s">
        <v>62</v>
      </c>
      <c r="L887" t="s">
        <v>537</v>
      </c>
    </row>
    <row r="888" spans="1:12">
      <c r="A888" t="s">
        <v>179</v>
      </c>
      <c r="B888" t="s">
        <v>180</v>
      </c>
      <c r="C888">
        <v>-61.5</v>
      </c>
      <c r="D888" t="s">
        <v>181</v>
      </c>
      <c r="E888">
        <v>3</v>
      </c>
      <c r="F888" t="s">
        <v>182</v>
      </c>
      <c r="G888" t="s">
        <v>1038</v>
      </c>
      <c r="H888" t="s">
        <v>264</v>
      </c>
      <c r="I888" t="s">
        <v>62</v>
      </c>
      <c r="J888" t="s">
        <v>183</v>
      </c>
      <c r="K888" t="s">
        <v>62</v>
      </c>
      <c r="L888" t="s">
        <v>533</v>
      </c>
    </row>
    <row r="889" spans="1:12">
      <c r="A889" t="s">
        <v>179</v>
      </c>
      <c r="B889" t="s">
        <v>180</v>
      </c>
      <c r="C889">
        <v>-71.75</v>
      </c>
      <c r="D889" t="s">
        <v>181</v>
      </c>
      <c r="E889">
        <v>3.5</v>
      </c>
      <c r="F889" t="s">
        <v>182</v>
      </c>
      <c r="G889" t="s">
        <v>926</v>
      </c>
      <c r="H889" t="s">
        <v>927</v>
      </c>
      <c r="I889" t="s">
        <v>62</v>
      </c>
      <c r="J889" t="s">
        <v>183</v>
      </c>
      <c r="K889" t="s">
        <v>62</v>
      </c>
      <c r="L889" t="s">
        <v>533</v>
      </c>
    </row>
    <row r="890" spans="1:12">
      <c r="A890" t="s">
        <v>179</v>
      </c>
      <c r="B890" t="s">
        <v>180</v>
      </c>
      <c r="C890">
        <v>-41</v>
      </c>
      <c r="D890" t="s">
        <v>181</v>
      </c>
      <c r="E890">
        <v>2</v>
      </c>
      <c r="F890" t="s">
        <v>182</v>
      </c>
      <c r="G890" t="s">
        <v>930</v>
      </c>
      <c r="H890" t="s">
        <v>931</v>
      </c>
      <c r="I890" t="s">
        <v>62</v>
      </c>
      <c r="J890" t="s">
        <v>183</v>
      </c>
      <c r="K890" t="s">
        <v>62</v>
      </c>
      <c r="L890" t="s">
        <v>533</v>
      </c>
    </row>
    <row r="891" spans="1:12">
      <c r="A891" t="s">
        <v>179</v>
      </c>
      <c r="B891" t="s">
        <v>180</v>
      </c>
      <c r="C891">
        <v>-41</v>
      </c>
      <c r="D891" t="s">
        <v>181</v>
      </c>
      <c r="E891">
        <v>2</v>
      </c>
      <c r="F891" t="s">
        <v>182</v>
      </c>
      <c r="G891" t="s">
        <v>930</v>
      </c>
      <c r="H891" t="s">
        <v>931</v>
      </c>
      <c r="I891" t="s">
        <v>62</v>
      </c>
      <c r="J891" t="s">
        <v>183</v>
      </c>
      <c r="K891" t="s">
        <v>62</v>
      </c>
      <c r="L891" t="s">
        <v>533</v>
      </c>
    </row>
    <row r="892" spans="1:12">
      <c r="A892" t="s">
        <v>179</v>
      </c>
      <c r="B892" t="s">
        <v>180</v>
      </c>
      <c r="C892">
        <v>-41</v>
      </c>
      <c r="D892" t="s">
        <v>181</v>
      </c>
      <c r="E892">
        <v>2</v>
      </c>
      <c r="F892" t="s">
        <v>182</v>
      </c>
      <c r="G892" t="s">
        <v>1039</v>
      </c>
      <c r="H892" t="s">
        <v>1040</v>
      </c>
      <c r="I892" t="s">
        <v>62</v>
      </c>
      <c r="J892" t="s">
        <v>183</v>
      </c>
      <c r="K892" t="s">
        <v>62</v>
      </c>
      <c r="L892" t="s">
        <v>533</v>
      </c>
    </row>
    <row r="893" spans="1:12">
      <c r="A893" t="s">
        <v>179</v>
      </c>
      <c r="B893" t="s">
        <v>180</v>
      </c>
      <c r="C893">
        <v>-92.25</v>
      </c>
      <c r="D893" t="s">
        <v>181</v>
      </c>
      <c r="E893">
        <v>4.5</v>
      </c>
      <c r="F893" t="s">
        <v>182</v>
      </c>
      <c r="G893" t="s">
        <v>1039</v>
      </c>
      <c r="H893" t="s">
        <v>1040</v>
      </c>
      <c r="I893" t="s">
        <v>62</v>
      </c>
      <c r="J893" t="s">
        <v>183</v>
      </c>
      <c r="K893" t="s">
        <v>62</v>
      </c>
      <c r="L893" t="s">
        <v>533</v>
      </c>
    </row>
    <row r="894" spans="1:12">
      <c r="A894" t="s">
        <v>179</v>
      </c>
      <c r="B894" t="s">
        <v>180</v>
      </c>
      <c r="C894">
        <v>-82</v>
      </c>
      <c r="D894" t="s">
        <v>181</v>
      </c>
      <c r="E894">
        <v>4</v>
      </c>
      <c r="F894" t="s">
        <v>182</v>
      </c>
      <c r="G894" t="s">
        <v>1039</v>
      </c>
      <c r="H894" t="s">
        <v>1040</v>
      </c>
      <c r="I894" t="s">
        <v>62</v>
      </c>
      <c r="J894" t="s">
        <v>183</v>
      </c>
      <c r="K894" t="s">
        <v>62</v>
      </c>
      <c r="L894" t="s">
        <v>533</v>
      </c>
    </row>
    <row r="895" spans="1:12">
      <c r="A895" t="s">
        <v>179</v>
      </c>
      <c r="B895" t="s">
        <v>180</v>
      </c>
      <c r="C895">
        <v>-71.75</v>
      </c>
      <c r="D895" t="s">
        <v>181</v>
      </c>
      <c r="E895">
        <v>3.5</v>
      </c>
      <c r="F895" t="s">
        <v>182</v>
      </c>
      <c r="G895" t="s">
        <v>932</v>
      </c>
      <c r="H895" t="s">
        <v>933</v>
      </c>
      <c r="I895" t="s">
        <v>62</v>
      </c>
      <c r="J895" t="s">
        <v>183</v>
      </c>
      <c r="K895" t="s">
        <v>62</v>
      </c>
      <c r="L895" t="s">
        <v>533</v>
      </c>
    </row>
    <row r="896" spans="1:12">
      <c r="A896" t="s">
        <v>179</v>
      </c>
      <c r="B896" t="s">
        <v>180</v>
      </c>
      <c r="C896">
        <v>-123</v>
      </c>
      <c r="D896" t="s">
        <v>181</v>
      </c>
      <c r="E896">
        <v>6</v>
      </c>
      <c r="F896" t="s">
        <v>182</v>
      </c>
      <c r="G896" t="s">
        <v>1041</v>
      </c>
      <c r="H896" t="s">
        <v>1042</v>
      </c>
      <c r="I896" t="s">
        <v>62</v>
      </c>
      <c r="J896" t="s">
        <v>183</v>
      </c>
      <c r="K896" t="s">
        <v>62</v>
      </c>
      <c r="L896" t="s">
        <v>524</v>
      </c>
    </row>
    <row r="897" spans="1:12">
      <c r="A897" t="s">
        <v>179</v>
      </c>
      <c r="B897" t="s">
        <v>180</v>
      </c>
      <c r="C897">
        <v>-41</v>
      </c>
      <c r="D897" t="s">
        <v>181</v>
      </c>
      <c r="E897">
        <v>2</v>
      </c>
      <c r="F897" t="s">
        <v>182</v>
      </c>
      <c r="G897" t="s">
        <v>1041</v>
      </c>
      <c r="H897" t="s">
        <v>1042</v>
      </c>
      <c r="I897" t="s">
        <v>62</v>
      </c>
      <c r="J897" t="s">
        <v>183</v>
      </c>
      <c r="K897" t="s">
        <v>62</v>
      </c>
      <c r="L897" t="s">
        <v>524</v>
      </c>
    </row>
    <row r="898" spans="1:12">
      <c r="A898" t="s">
        <v>179</v>
      </c>
      <c r="B898" t="s">
        <v>180</v>
      </c>
      <c r="C898">
        <v>-92.25</v>
      </c>
      <c r="D898" t="s">
        <v>181</v>
      </c>
      <c r="E898">
        <v>4.5</v>
      </c>
      <c r="F898" t="s">
        <v>182</v>
      </c>
      <c r="G898" t="s">
        <v>1043</v>
      </c>
      <c r="H898" t="s">
        <v>204</v>
      </c>
      <c r="I898" t="s">
        <v>62</v>
      </c>
      <c r="J898" t="s">
        <v>183</v>
      </c>
      <c r="K898" t="s">
        <v>62</v>
      </c>
      <c r="L898" t="s">
        <v>533</v>
      </c>
    </row>
    <row r="899" spans="1:12">
      <c r="A899" t="s">
        <v>179</v>
      </c>
      <c r="B899" t="s">
        <v>180</v>
      </c>
      <c r="C899">
        <v>-307.5</v>
      </c>
      <c r="D899" t="s">
        <v>181</v>
      </c>
      <c r="E899">
        <v>15</v>
      </c>
      <c r="F899" t="s">
        <v>182</v>
      </c>
      <c r="G899" t="s">
        <v>389</v>
      </c>
      <c r="H899" t="s">
        <v>390</v>
      </c>
      <c r="I899" t="s">
        <v>62</v>
      </c>
      <c r="J899" t="s">
        <v>183</v>
      </c>
      <c r="K899" t="s">
        <v>62</v>
      </c>
      <c r="L899" t="s">
        <v>524</v>
      </c>
    </row>
    <row r="900" spans="1:12">
      <c r="A900" t="s">
        <v>179</v>
      </c>
      <c r="B900" t="s">
        <v>180</v>
      </c>
      <c r="C900">
        <v>-133.25</v>
      </c>
      <c r="D900" t="s">
        <v>181</v>
      </c>
      <c r="E900">
        <v>6.5</v>
      </c>
      <c r="F900" t="s">
        <v>182</v>
      </c>
      <c r="G900" t="s">
        <v>400</v>
      </c>
      <c r="H900" t="s">
        <v>399</v>
      </c>
      <c r="I900" t="s">
        <v>62</v>
      </c>
      <c r="J900" t="s">
        <v>183</v>
      </c>
      <c r="K900" t="s">
        <v>62</v>
      </c>
      <c r="L900" t="s">
        <v>524</v>
      </c>
    </row>
    <row r="901" spans="1:12">
      <c r="A901" t="s">
        <v>179</v>
      </c>
      <c r="B901" t="s">
        <v>180</v>
      </c>
      <c r="C901">
        <v>-92.25</v>
      </c>
      <c r="D901" t="s">
        <v>181</v>
      </c>
      <c r="E901">
        <v>4.5</v>
      </c>
      <c r="F901" t="s">
        <v>182</v>
      </c>
      <c r="G901" t="s">
        <v>1044</v>
      </c>
      <c r="H901" t="s">
        <v>451</v>
      </c>
      <c r="I901" t="s">
        <v>62</v>
      </c>
      <c r="J901" t="s">
        <v>183</v>
      </c>
      <c r="K901" t="s">
        <v>62</v>
      </c>
      <c r="L901" t="s">
        <v>539</v>
      </c>
    </row>
    <row r="902" spans="1:12">
      <c r="A902" t="s">
        <v>179</v>
      </c>
      <c r="B902" t="s">
        <v>180</v>
      </c>
      <c r="C902">
        <v>-451</v>
      </c>
      <c r="D902" t="s">
        <v>181</v>
      </c>
      <c r="E902">
        <v>22</v>
      </c>
      <c r="F902" t="s">
        <v>182</v>
      </c>
      <c r="G902" t="s">
        <v>405</v>
      </c>
      <c r="H902" t="s">
        <v>406</v>
      </c>
      <c r="I902" t="s">
        <v>62</v>
      </c>
      <c r="J902" t="s">
        <v>183</v>
      </c>
      <c r="K902" t="s">
        <v>62</v>
      </c>
      <c r="L902" t="s">
        <v>531</v>
      </c>
    </row>
    <row r="903" spans="1:12">
      <c r="A903" t="s">
        <v>179</v>
      </c>
      <c r="B903" t="s">
        <v>180</v>
      </c>
      <c r="C903">
        <v>-102.5</v>
      </c>
      <c r="D903" t="s">
        <v>181</v>
      </c>
      <c r="E903">
        <v>5</v>
      </c>
      <c r="F903" t="s">
        <v>182</v>
      </c>
      <c r="G903" t="s">
        <v>477</v>
      </c>
      <c r="H903" t="s">
        <v>357</v>
      </c>
      <c r="I903" t="s">
        <v>62</v>
      </c>
      <c r="J903" t="s">
        <v>183</v>
      </c>
      <c r="K903" t="s">
        <v>62</v>
      </c>
      <c r="L903" t="s">
        <v>533</v>
      </c>
    </row>
    <row r="904" spans="1:12">
      <c r="A904" t="s">
        <v>179</v>
      </c>
      <c r="B904" t="s">
        <v>180</v>
      </c>
      <c r="C904">
        <v>-1660.5</v>
      </c>
      <c r="D904" t="s">
        <v>181</v>
      </c>
      <c r="E904">
        <v>81</v>
      </c>
      <c r="F904" t="s">
        <v>182</v>
      </c>
      <c r="G904" t="s">
        <v>394</v>
      </c>
      <c r="H904" t="s">
        <v>240</v>
      </c>
      <c r="I904" t="s">
        <v>62</v>
      </c>
      <c r="J904" t="s">
        <v>183</v>
      </c>
      <c r="K904" t="s">
        <v>62</v>
      </c>
      <c r="L904" t="s">
        <v>524</v>
      </c>
    </row>
    <row r="905" spans="1:12">
      <c r="A905" t="s">
        <v>179</v>
      </c>
      <c r="B905" t="s">
        <v>180</v>
      </c>
      <c r="C905">
        <v>-41</v>
      </c>
      <c r="D905" t="s">
        <v>181</v>
      </c>
      <c r="E905">
        <v>2</v>
      </c>
      <c r="F905" t="s">
        <v>182</v>
      </c>
      <c r="G905" t="s">
        <v>1045</v>
      </c>
      <c r="H905" t="s">
        <v>1046</v>
      </c>
      <c r="I905" t="s">
        <v>62</v>
      </c>
      <c r="J905" t="s">
        <v>183</v>
      </c>
      <c r="K905" t="s">
        <v>62</v>
      </c>
      <c r="L905" t="s">
        <v>524</v>
      </c>
    </row>
    <row r="906" spans="1:12">
      <c r="A906" t="s">
        <v>179</v>
      </c>
      <c r="B906" t="s">
        <v>180</v>
      </c>
      <c r="C906">
        <v>-205</v>
      </c>
      <c r="D906" t="s">
        <v>181</v>
      </c>
      <c r="E906">
        <v>10</v>
      </c>
      <c r="F906" t="s">
        <v>182</v>
      </c>
      <c r="G906" t="s">
        <v>431</v>
      </c>
      <c r="H906" t="s">
        <v>432</v>
      </c>
      <c r="I906" t="s">
        <v>62</v>
      </c>
      <c r="J906" t="s">
        <v>183</v>
      </c>
      <c r="K906" t="s">
        <v>62</v>
      </c>
      <c r="L906" t="s">
        <v>524</v>
      </c>
    </row>
    <row r="907" spans="1:12">
      <c r="A907" t="s">
        <v>179</v>
      </c>
      <c r="B907" t="s">
        <v>180</v>
      </c>
      <c r="C907">
        <v>-235.75</v>
      </c>
      <c r="D907" t="s">
        <v>181</v>
      </c>
      <c r="E907">
        <v>11.5</v>
      </c>
      <c r="F907" t="s">
        <v>182</v>
      </c>
      <c r="G907" t="s">
        <v>833</v>
      </c>
      <c r="H907" t="s">
        <v>657</v>
      </c>
      <c r="I907" t="s">
        <v>834</v>
      </c>
      <c r="J907" t="s">
        <v>184</v>
      </c>
      <c r="K907" t="s">
        <v>835</v>
      </c>
      <c r="L907" t="s">
        <v>533</v>
      </c>
    </row>
    <row r="908" spans="1:12">
      <c r="A908" t="s">
        <v>179</v>
      </c>
      <c r="B908" t="s">
        <v>180</v>
      </c>
      <c r="C908">
        <v>-369</v>
      </c>
      <c r="D908" t="s">
        <v>181</v>
      </c>
      <c r="E908">
        <v>18</v>
      </c>
      <c r="F908" t="s">
        <v>182</v>
      </c>
      <c r="G908" t="s">
        <v>833</v>
      </c>
      <c r="H908" t="s">
        <v>657</v>
      </c>
      <c r="I908" t="s">
        <v>834</v>
      </c>
      <c r="J908" t="s">
        <v>184</v>
      </c>
      <c r="K908" t="s">
        <v>835</v>
      </c>
      <c r="L908" t="s">
        <v>533</v>
      </c>
    </row>
    <row r="909" spans="1:12">
      <c r="A909" t="s">
        <v>179</v>
      </c>
      <c r="B909" t="s">
        <v>180</v>
      </c>
      <c r="C909">
        <v>-584.25</v>
      </c>
      <c r="D909" t="s">
        <v>181</v>
      </c>
      <c r="E909">
        <v>28.5</v>
      </c>
      <c r="F909" t="s">
        <v>182</v>
      </c>
      <c r="G909" t="s">
        <v>463</v>
      </c>
      <c r="H909" t="s">
        <v>464</v>
      </c>
      <c r="I909" t="s">
        <v>62</v>
      </c>
      <c r="J909" t="s">
        <v>183</v>
      </c>
      <c r="K909" t="s">
        <v>62</v>
      </c>
      <c r="L909" t="s">
        <v>531</v>
      </c>
    </row>
    <row r="910" spans="1:12">
      <c r="A910" t="s">
        <v>179</v>
      </c>
      <c r="B910" t="s">
        <v>180</v>
      </c>
      <c r="C910">
        <v>-71.75</v>
      </c>
      <c r="D910" t="s">
        <v>181</v>
      </c>
      <c r="E910">
        <v>3.5</v>
      </c>
      <c r="F910" t="s">
        <v>182</v>
      </c>
      <c r="G910" t="s">
        <v>1036</v>
      </c>
      <c r="H910" t="s">
        <v>1037</v>
      </c>
      <c r="I910" t="s">
        <v>62</v>
      </c>
      <c r="J910" t="s">
        <v>183</v>
      </c>
      <c r="K910" t="s">
        <v>62</v>
      </c>
      <c r="L910" t="s">
        <v>524</v>
      </c>
    </row>
    <row r="911" spans="1:12">
      <c r="A911" t="s">
        <v>179</v>
      </c>
      <c r="B911" t="s">
        <v>180</v>
      </c>
      <c r="C911">
        <v>-41</v>
      </c>
      <c r="D911" t="s">
        <v>181</v>
      </c>
      <c r="E911">
        <v>2</v>
      </c>
      <c r="F911" t="s">
        <v>182</v>
      </c>
      <c r="G911" t="s">
        <v>805</v>
      </c>
      <c r="H911" t="s">
        <v>290</v>
      </c>
      <c r="I911" t="s">
        <v>62</v>
      </c>
      <c r="J911" t="s">
        <v>183</v>
      </c>
      <c r="K911" t="s">
        <v>62</v>
      </c>
      <c r="L911" t="s">
        <v>524</v>
      </c>
    </row>
    <row r="912" spans="1:12">
      <c r="A912" t="s">
        <v>179</v>
      </c>
      <c r="B912" t="s">
        <v>180</v>
      </c>
      <c r="C912">
        <v>-20.5</v>
      </c>
      <c r="D912" t="s">
        <v>181</v>
      </c>
      <c r="E912">
        <v>1</v>
      </c>
      <c r="F912" t="s">
        <v>182</v>
      </c>
      <c r="G912" t="s">
        <v>645</v>
      </c>
      <c r="H912" t="s">
        <v>235</v>
      </c>
      <c r="I912" t="s">
        <v>62</v>
      </c>
      <c r="J912" t="s">
        <v>183</v>
      </c>
      <c r="K912" t="s">
        <v>62</v>
      </c>
      <c r="L912" t="s">
        <v>524</v>
      </c>
    </row>
    <row r="913" spans="1:12">
      <c r="A913" t="s">
        <v>179</v>
      </c>
      <c r="B913" t="s">
        <v>180</v>
      </c>
      <c r="C913">
        <v>-215.25</v>
      </c>
      <c r="D913" t="s">
        <v>181</v>
      </c>
      <c r="E913">
        <v>10.5</v>
      </c>
      <c r="F913" t="s">
        <v>182</v>
      </c>
      <c r="G913" t="s">
        <v>690</v>
      </c>
      <c r="H913" t="s">
        <v>236</v>
      </c>
      <c r="I913" t="s">
        <v>62</v>
      </c>
      <c r="J913" t="s">
        <v>183</v>
      </c>
      <c r="K913" t="s">
        <v>62</v>
      </c>
      <c r="L913" t="s">
        <v>531</v>
      </c>
    </row>
    <row r="914" spans="1:12">
      <c r="A914" t="s">
        <v>179</v>
      </c>
      <c r="B914" t="s">
        <v>180</v>
      </c>
      <c r="C914">
        <v>-41</v>
      </c>
      <c r="D914" t="s">
        <v>181</v>
      </c>
      <c r="E914">
        <v>2</v>
      </c>
      <c r="F914" t="s">
        <v>182</v>
      </c>
      <c r="G914" t="s">
        <v>916</v>
      </c>
      <c r="H914" t="s">
        <v>196</v>
      </c>
      <c r="I914" t="s">
        <v>62</v>
      </c>
      <c r="J914" t="s">
        <v>183</v>
      </c>
      <c r="K914" t="s">
        <v>62</v>
      </c>
      <c r="L914" t="s">
        <v>531</v>
      </c>
    </row>
    <row r="915" spans="1:12">
      <c r="A915" t="s">
        <v>179</v>
      </c>
      <c r="B915" t="s">
        <v>180</v>
      </c>
      <c r="C915">
        <v>-102.5</v>
      </c>
      <c r="D915" t="s">
        <v>181</v>
      </c>
      <c r="E915">
        <v>5</v>
      </c>
      <c r="F915" t="s">
        <v>182</v>
      </c>
      <c r="G915" t="s">
        <v>1047</v>
      </c>
      <c r="H915" t="s">
        <v>213</v>
      </c>
      <c r="I915" t="s">
        <v>62</v>
      </c>
      <c r="J915" t="s">
        <v>183</v>
      </c>
      <c r="K915" t="s">
        <v>62</v>
      </c>
      <c r="L915" t="s">
        <v>531</v>
      </c>
    </row>
    <row r="916" spans="1:12">
      <c r="A916" t="s">
        <v>179</v>
      </c>
      <c r="B916" t="s">
        <v>180</v>
      </c>
      <c r="C916">
        <v>-71.75</v>
      </c>
      <c r="D916" t="s">
        <v>181</v>
      </c>
      <c r="E916">
        <v>3.5</v>
      </c>
      <c r="F916" t="s">
        <v>182</v>
      </c>
      <c r="G916" t="s">
        <v>1048</v>
      </c>
      <c r="H916" t="s">
        <v>237</v>
      </c>
      <c r="I916" t="s">
        <v>62</v>
      </c>
      <c r="J916" t="s">
        <v>183</v>
      </c>
      <c r="K916" t="s">
        <v>62</v>
      </c>
      <c r="L916" t="s">
        <v>531</v>
      </c>
    </row>
    <row r="917" spans="1:12">
      <c r="A917" t="s">
        <v>179</v>
      </c>
      <c r="B917" t="s">
        <v>180</v>
      </c>
      <c r="C917">
        <v>-82</v>
      </c>
      <c r="D917" t="s">
        <v>181</v>
      </c>
      <c r="E917">
        <v>4</v>
      </c>
      <c r="F917" t="s">
        <v>182</v>
      </c>
      <c r="G917" t="s">
        <v>1049</v>
      </c>
      <c r="H917" t="s">
        <v>239</v>
      </c>
      <c r="I917" t="s">
        <v>62</v>
      </c>
      <c r="J917" t="s">
        <v>183</v>
      </c>
      <c r="K917" t="s">
        <v>62</v>
      </c>
      <c r="L917" t="s">
        <v>531</v>
      </c>
    </row>
    <row r="918" spans="1:12">
      <c r="A918" t="s">
        <v>179</v>
      </c>
      <c r="B918" t="s">
        <v>180</v>
      </c>
      <c r="C918">
        <v>-82</v>
      </c>
      <c r="D918" t="s">
        <v>181</v>
      </c>
      <c r="E918">
        <v>4</v>
      </c>
      <c r="F918" t="s">
        <v>182</v>
      </c>
      <c r="G918" t="s">
        <v>1050</v>
      </c>
      <c r="H918" t="s">
        <v>195</v>
      </c>
      <c r="I918" t="s">
        <v>1051</v>
      </c>
      <c r="J918" t="s">
        <v>184</v>
      </c>
      <c r="K918" t="s">
        <v>1052</v>
      </c>
      <c r="L918" t="s">
        <v>529</v>
      </c>
    </row>
    <row r="919" spans="1:12">
      <c r="A919" t="s">
        <v>179</v>
      </c>
      <c r="B919" t="s">
        <v>180</v>
      </c>
      <c r="C919">
        <v>-174.25</v>
      </c>
      <c r="D919" t="s">
        <v>181</v>
      </c>
      <c r="E919">
        <v>8.5</v>
      </c>
      <c r="F919" t="s">
        <v>182</v>
      </c>
      <c r="G919" t="s">
        <v>1050</v>
      </c>
      <c r="H919" t="s">
        <v>195</v>
      </c>
      <c r="I919" t="s">
        <v>1051</v>
      </c>
      <c r="J919" t="s">
        <v>184</v>
      </c>
      <c r="K919" t="s">
        <v>1052</v>
      </c>
      <c r="L919" t="s">
        <v>529</v>
      </c>
    </row>
    <row r="920" spans="1:12">
      <c r="A920" t="s">
        <v>179</v>
      </c>
      <c r="B920" t="s">
        <v>180</v>
      </c>
      <c r="C920">
        <v>-143.5</v>
      </c>
      <c r="D920" t="s">
        <v>181</v>
      </c>
      <c r="E920">
        <v>7</v>
      </c>
      <c r="F920" t="s">
        <v>182</v>
      </c>
      <c r="G920" t="s">
        <v>1036</v>
      </c>
      <c r="H920" t="s">
        <v>1037</v>
      </c>
      <c r="I920" t="s">
        <v>62</v>
      </c>
      <c r="J920" t="s">
        <v>183</v>
      </c>
      <c r="K920" t="s">
        <v>62</v>
      </c>
      <c r="L920" t="s">
        <v>524</v>
      </c>
    </row>
    <row r="921" spans="1:12">
      <c r="A921" t="s">
        <v>179</v>
      </c>
      <c r="B921" t="s">
        <v>180</v>
      </c>
      <c r="C921">
        <v>-82</v>
      </c>
      <c r="D921" t="s">
        <v>181</v>
      </c>
      <c r="E921">
        <v>4</v>
      </c>
      <c r="F921" t="s">
        <v>182</v>
      </c>
      <c r="G921" t="s">
        <v>912</v>
      </c>
      <c r="H921" t="s">
        <v>913</v>
      </c>
      <c r="I921" t="s">
        <v>62</v>
      </c>
      <c r="J921" t="s">
        <v>183</v>
      </c>
      <c r="K921" t="s">
        <v>62</v>
      </c>
      <c r="L921" t="s">
        <v>524</v>
      </c>
    </row>
    <row r="922" spans="1:12">
      <c r="A922" t="s">
        <v>179</v>
      </c>
      <c r="B922" t="s">
        <v>180</v>
      </c>
      <c r="C922">
        <v>-102.5</v>
      </c>
      <c r="D922" t="s">
        <v>181</v>
      </c>
      <c r="E922">
        <v>5</v>
      </c>
      <c r="F922" t="s">
        <v>182</v>
      </c>
      <c r="G922" t="s">
        <v>718</v>
      </c>
      <c r="H922" t="s">
        <v>426</v>
      </c>
      <c r="I922" t="s">
        <v>302</v>
      </c>
      <c r="J922" t="s">
        <v>184</v>
      </c>
      <c r="K922" t="s">
        <v>303</v>
      </c>
      <c r="L922" t="s">
        <v>535</v>
      </c>
    </row>
    <row r="923" spans="1:12">
      <c r="A923" t="s">
        <v>179</v>
      </c>
      <c r="B923" t="s">
        <v>180</v>
      </c>
      <c r="C923">
        <v>-102.5</v>
      </c>
      <c r="D923" t="s">
        <v>181</v>
      </c>
      <c r="E923">
        <v>5</v>
      </c>
      <c r="F923" t="s">
        <v>182</v>
      </c>
      <c r="G923" t="s">
        <v>916</v>
      </c>
      <c r="H923" t="s">
        <v>196</v>
      </c>
      <c r="I923" t="s">
        <v>62</v>
      </c>
      <c r="J923" t="s">
        <v>183</v>
      </c>
      <c r="K923" t="s">
        <v>62</v>
      </c>
      <c r="L923" t="s">
        <v>531</v>
      </c>
    </row>
    <row r="924" spans="1:12">
      <c r="A924" t="s">
        <v>179</v>
      </c>
      <c r="B924" t="s">
        <v>180</v>
      </c>
      <c r="C924">
        <v>-123</v>
      </c>
      <c r="D924" t="s">
        <v>181</v>
      </c>
      <c r="E924">
        <v>6</v>
      </c>
      <c r="F924" t="s">
        <v>182</v>
      </c>
      <c r="G924" t="s">
        <v>1053</v>
      </c>
      <c r="H924" t="s">
        <v>199</v>
      </c>
      <c r="I924" t="s">
        <v>62</v>
      </c>
      <c r="J924" t="s">
        <v>183</v>
      </c>
      <c r="K924" t="s">
        <v>62</v>
      </c>
      <c r="L924" t="s">
        <v>531</v>
      </c>
    </row>
    <row r="925" spans="1:12">
      <c r="A925" t="s">
        <v>179</v>
      </c>
      <c r="B925" t="s">
        <v>180</v>
      </c>
      <c r="C925">
        <v>-143.5</v>
      </c>
      <c r="D925" t="s">
        <v>181</v>
      </c>
      <c r="E925">
        <v>7</v>
      </c>
      <c r="F925" t="s">
        <v>182</v>
      </c>
      <c r="G925" t="s">
        <v>1054</v>
      </c>
      <c r="H925" t="s">
        <v>201</v>
      </c>
      <c r="I925" t="s">
        <v>1055</v>
      </c>
      <c r="J925" t="s">
        <v>184</v>
      </c>
      <c r="K925" t="s">
        <v>1056</v>
      </c>
      <c r="L925" t="s">
        <v>529</v>
      </c>
    </row>
    <row r="926" spans="1:12">
      <c r="A926" t="s">
        <v>179</v>
      </c>
      <c r="B926" t="s">
        <v>180</v>
      </c>
      <c r="C926">
        <v>-30.75</v>
      </c>
      <c r="D926" t="s">
        <v>181</v>
      </c>
      <c r="E926">
        <v>1.5</v>
      </c>
      <c r="F926" t="s">
        <v>182</v>
      </c>
      <c r="G926" t="s">
        <v>1057</v>
      </c>
      <c r="H926" t="s">
        <v>201</v>
      </c>
      <c r="I926" t="s">
        <v>1058</v>
      </c>
      <c r="J926" t="s">
        <v>184</v>
      </c>
      <c r="K926" t="s">
        <v>1059</v>
      </c>
      <c r="L926" t="s">
        <v>529</v>
      </c>
    </row>
    <row r="927" spans="1:12">
      <c r="A927" t="s">
        <v>179</v>
      </c>
      <c r="B927" t="s">
        <v>180</v>
      </c>
      <c r="C927">
        <v>-82</v>
      </c>
      <c r="D927" t="s">
        <v>181</v>
      </c>
      <c r="E927">
        <v>4</v>
      </c>
      <c r="F927" t="s">
        <v>182</v>
      </c>
      <c r="G927" t="s">
        <v>1057</v>
      </c>
      <c r="H927" t="s">
        <v>201</v>
      </c>
      <c r="I927" t="s">
        <v>1058</v>
      </c>
      <c r="J927" t="s">
        <v>184</v>
      </c>
      <c r="K927" t="s">
        <v>1059</v>
      </c>
      <c r="L927" t="s">
        <v>529</v>
      </c>
    </row>
    <row r="928" spans="1:12">
      <c r="A928" t="s">
        <v>179</v>
      </c>
      <c r="B928" t="s">
        <v>180</v>
      </c>
      <c r="C928">
        <v>-41</v>
      </c>
      <c r="D928" t="s">
        <v>181</v>
      </c>
      <c r="E928">
        <v>2</v>
      </c>
      <c r="F928" t="s">
        <v>182</v>
      </c>
      <c r="G928" t="s">
        <v>1060</v>
      </c>
      <c r="H928" t="s">
        <v>1061</v>
      </c>
      <c r="I928" t="s">
        <v>62</v>
      </c>
      <c r="J928" t="s">
        <v>183</v>
      </c>
      <c r="K928" t="s">
        <v>62</v>
      </c>
      <c r="L928" t="s">
        <v>533</v>
      </c>
    </row>
    <row r="929" spans="1:12">
      <c r="A929" t="s">
        <v>179</v>
      </c>
      <c r="B929" t="s">
        <v>180</v>
      </c>
      <c r="C929">
        <v>-82</v>
      </c>
      <c r="D929" t="s">
        <v>181</v>
      </c>
      <c r="E929">
        <v>4</v>
      </c>
      <c r="F929" t="s">
        <v>182</v>
      </c>
      <c r="G929" t="s">
        <v>1060</v>
      </c>
      <c r="H929" t="s">
        <v>1061</v>
      </c>
      <c r="I929" t="s">
        <v>62</v>
      </c>
      <c r="J929" t="s">
        <v>183</v>
      </c>
      <c r="K929" t="s">
        <v>62</v>
      </c>
      <c r="L929" t="s">
        <v>533</v>
      </c>
    </row>
    <row r="930" spans="1:12">
      <c r="A930" t="s">
        <v>179</v>
      </c>
      <c r="B930" t="s">
        <v>180</v>
      </c>
      <c r="C930">
        <v>-82</v>
      </c>
      <c r="D930" t="s">
        <v>181</v>
      </c>
      <c r="E930">
        <v>4</v>
      </c>
      <c r="F930" t="s">
        <v>182</v>
      </c>
      <c r="G930" t="s">
        <v>1060</v>
      </c>
      <c r="H930" t="s">
        <v>1061</v>
      </c>
      <c r="I930" t="s">
        <v>62</v>
      </c>
      <c r="J930" t="s">
        <v>183</v>
      </c>
      <c r="K930" t="s">
        <v>62</v>
      </c>
      <c r="L930" t="s">
        <v>533</v>
      </c>
    </row>
    <row r="931" spans="1:12">
      <c r="A931" t="s">
        <v>179</v>
      </c>
      <c r="B931" t="s">
        <v>180</v>
      </c>
      <c r="C931">
        <v>-41</v>
      </c>
      <c r="D931" t="s">
        <v>181</v>
      </c>
      <c r="E931">
        <v>2</v>
      </c>
      <c r="F931" t="s">
        <v>182</v>
      </c>
      <c r="G931" t="s">
        <v>1060</v>
      </c>
      <c r="H931" t="s">
        <v>1061</v>
      </c>
      <c r="I931" t="s">
        <v>62</v>
      </c>
      <c r="J931" t="s">
        <v>183</v>
      </c>
      <c r="K931" t="s">
        <v>62</v>
      </c>
      <c r="L931" t="s">
        <v>533</v>
      </c>
    </row>
    <row r="932" spans="1:12">
      <c r="A932" t="s">
        <v>179</v>
      </c>
      <c r="B932" t="s">
        <v>180</v>
      </c>
      <c r="C932">
        <v>-82</v>
      </c>
      <c r="D932" t="s">
        <v>181</v>
      </c>
      <c r="E932">
        <v>4</v>
      </c>
      <c r="F932" t="s">
        <v>182</v>
      </c>
      <c r="G932" t="s">
        <v>518</v>
      </c>
      <c r="H932" t="s">
        <v>519</v>
      </c>
      <c r="I932" t="s">
        <v>62</v>
      </c>
      <c r="J932" t="s">
        <v>183</v>
      </c>
      <c r="K932" t="s">
        <v>62</v>
      </c>
      <c r="L932" t="s">
        <v>524</v>
      </c>
    </row>
    <row r="933" spans="1:12">
      <c r="A933" t="s">
        <v>179</v>
      </c>
      <c r="B933" t="s">
        <v>180</v>
      </c>
      <c r="C933">
        <v>-41</v>
      </c>
      <c r="D933" t="s">
        <v>181</v>
      </c>
      <c r="E933">
        <v>2</v>
      </c>
      <c r="F933" t="s">
        <v>182</v>
      </c>
      <c r="G933" t="s">
        <v>1045</v>
      </c>
      <c r="H933" t="s">
        <v>1046</v>
      </c>
      <c r="I933" t="s">
        <v>62</v>
      </c>
      <c r="J933" t="s">
        <v>183</v>
      </c>
      <c r="K933" t="s">
        <v>62</v>
      </c>
      <c r="L933" t="s">
        <v>524</v>
      </c>
    </row>
    <row r="934" spans="1:12">
      <c r="A934" t="s">
        <v>179</v>
      </c>
      <c r="B934" t="s">
        <v>180</v>
      </c>
      <c r="C934">
        <v>-123</v>
      </c>
      <c r="D934" t="s">
        <v>181</v>
      </c>
      <c r="E934">
        <v>6</v>
      </c>
      <c r="F934" t="s">
        <v>182</v>
      </c>
      <c r="G934" t="s">
        <v>1045</v>
      </c>
      <c r="H934" t="s">
        <v>1046</v>
      </c>
      <c r="I934" t="s">
        <v>62</v>
      </c>
      <c r="J934" t="s">
        <v>183</v>
      </c>
      <c r="K934" t="s">
        <v>62</v>
      </c>
      <c r="L934" t="s">
        <v>524</v>
      </c>
    </row>
    <row r="935" spans="1:12">
      <c r="A935" t="s">
        <v>179</v>
      </c>
      <c r="B935" t="s">
        <v>180</v>
      </c>
      <c r="C935">
        <v>-205</v>
      </c>
      <c r="D935" t="s">
        <v>181</v>
      </c>
      <c r="E935">
        <v>10</v>
      </c>
      <c r="F935" t="s">
        <v>182</v>
      </c>
      <c r="G935" t="s">
        <v>908</v>
      </c>
      <c r="H935" t="s">
        <v>187</v>
      </c>
      <c r="I935" t="s">
        <v>446</v>
      </c>
      <c r="J935" t="s">
        <v>184</v>
      </c>
      <c r="K935" t="s">
        <v>447</v>
      </c>
      <c r="L935" t="s">
        <v>529</v>
      </c>
    </row>
    <row r="936" spans="1:12">
      <c r="A936" t="s">
        <v>179</v>
      </c>
      <c r="B936" t="s">
        <v>180</v>
      </c>
      <c r="C936">
        <v>-133.25</v>
      </c>
      <c r="D936" t="s">
        <v>181</v>
      </c>
      <c r="E936">
        <v>6.5</v>
      </c>
      <c r="F936" t="s">
        <v>182</v>
      </c>
      <c r="G936" t="s">
        <v>909</v>
      </c>
      <c r="H936" t="s">
        <v>187</v>
      </c>
      <c r="I936" t="s">
        <v>470</v>
      </c>
      <c r="J936" t="s">
        <v>184</v>
      </c>
      <c r="K936" t="s">
        <v>471</v>
      </c>
      <c r="L936" t="s">
        <v>529</v>
      </c>
    </row>
    <row r="937" spans="1:12">
      <c r="A937" t="s">
        <v>179</v>
      </c>
      <c r="B937" t="s">
        <v>180</v>
      </c>
      <c r="C937">
        <v>-492</v>
      </c>
      <c r="D937" t="s">
        <v>181</v>
      </c>
      <c r="E937">
        <v>24</v>
      </c>
      <c r="F937" t="s">
        <v>182</v>
      </c>
      <c r="G937" t="s">
        <v>1062</v>
      </c>
      <c r="H937" t="s">
        <v>314</v>
      </c>
      <c r="I937" t="s">
        <v>302</v>
      </c>
      <c r="J937" t="s">
        <v>184</v>
      </c>
      <c r="K937" t="s">
        <v>303</v>
      </c>
      <c r="L937" t="s">
        <v>535</v>
      </c>
    </row>
    <row r="938" spans="1:12">
      <c r="A938" t="s">
        <v>179</v>
      </c>
      <c r="B938" t="s">
        <v>180</v>
      </c>
      <c r="C938">
        <v>-112.75</v>
      </c>
      <c r="D938" t="s">
        <v>181</v>
      </c>
      <c r="E938">
        <v>5.5</v>
      </c>
      <c r="F938" t="s">
        <v>182</v>
      </c>
      <c r="G938" t="s">
        <v>1063</v>
      </c>
      <c r="H938" t="s">
        <v>187</v>
      </c>
      <c r="I938" t="s">
        <v>466</v>
      </c>
      <c r="J938" t="s">
        <v>184</v>
      </c>
      <c r="K938" t="s">
        <v>467</v>
      </c>
      <c r="L938" t="s">
        <v>529</v>
      </c>
    </row>
    <row r="939" spans="1:12">
      <c r="A939" t="s">
        <v>179</v>
      </c>
      <c r="B939" t="s">
        <v>180</v>
      </c>
      <c r="C939">
        <v>-102.5</v>
      </c>
      <c r="D939" t="s">
        <v>181</v>
      </c>
      <c r="E939">
        <v>5</v>
      </c>
      <c r="F939" t="s">
        <v>182</v>
      </c>
      <c r="G939" t="s">
        <v>1064</v>
      </c>
      <c r="H939" t="s">
        <v>1065</v>
      </c>
      <c r="I939" t="s">
        <v>62</v>
      </c>
      <c r="J939" t="s">
        <v>183</v>
      </c>
      <c r="K939" t="s">
        <v>62</v>
      </c>
      <c r="L939" t="s">
        <v>544</v>
      </c>
    </row>
    <row r="940" spans="1:12">
      <c r="A940" t="s">
        <v>179</v>
      </c>
      <c r="B940" t="s">
        <v>180</v>
      </c>
      <c r="C940">
        <v>-102.5</v>
      </c>
      <c r="D940" t="s">
        <v>181</v>
      </c>
      <c r="E940">
        <v>5</v>
      </c>
      <c r="F940" t="s">
        <v>182</v>
      </c>
      <c r="G940" t="s">
        <v>1066</v>
      </c>
      <c r="H940" t="s">
        <v>1067</v>
      </c>
      <c r="I940" t="s">
        <v>62</v>
      </c>
      <c r="J940" t="s">
        <v>183</v>
      </c>
      <c r="K940" t="s">
        <v>62</v>
      </c>
      <c r="L940" t="s">
        <v>544</v>
      </c>
    </row>
    <row r="941" spans="1:12">
      <c r="A941" t="s">
        <v>179</v>
      </c>
      <c r="B941" t="s">
        <v>180</v>
      </c>
      <c r="C941">
        <v>-20.5</v>
      </c>
      <c r="D941" t="s">
        <v>181</v>
      </c>
      <c r="E941">
        <v>1</v>
      </c>
      <c r="F941" t="s">
        <v>182</v>
      </c>
      <c r="G941" t="s">
        <v>636</v>
      </c>
      <c r="H941" t="s">
        <v>637</v>
      </c>
      <c r="I941" t="s">
        <v>62</v>
      </c>
      <c r="J941" t="s">
        <v>183</v>
      </c>
      <c r="K941" t="s">
        <v>62</v>
      </c>
      <c r="L941" t="s">
        <v>524</v>
      </c>
    </row>
    <row r="942" spans="1:12">
      <c r="A942" t="s">
        <v>179</v>
      </c>
      <c r="B942" t="s">
        <v>180</v>
      </c>
      <c r="C942">
        <v>-20.5</v>
      </c>
      <c r="D942" t="s">
        <v>181</v>
      </c>
      <c r="E942">
        <v>1</v>
      </c>
      <c r="F942" t="s">
        <v>182</v>
      </c>
      <c r="G942" t="s">
        <v>640</v>
      </c>
      <c r="H942" t="s">
        <v>641</v>
      </c>
      <c r="I942" t="s">
        <v>62</v>
      </c>
      <c r="J942" t="s">
        <v>183</v>
      </c>
      <c r="K942" t="s">
        <v>62</v>
      </c>
      <c r="L942" t="s">
        <v>524</v>
      </c>
    </row>
    <row r="943" spans="1:12">
      <c r="A943" t="s">
        <v>179</v>
      </c>
      <c r="B943" t="s">
        <v>180</v>
      </c>
      <c r="C943">
        <v>-20.5</v>
      </c>
      <c r="D943" t="s">
        <v>181</v>
      </c>
      <c r="E943">
        <v>1</v>
      </c>
      <c r="F943" t="s">
        <v>182</v>
      </c>
      <c r="G943" t="s">
        <v>640</v>
      </c>
      <c r="H943" t="s">
        <v>641</v>
      </c>
      <c r="I943" t="s">
        <v>62</v>
      </c>
      <c r="J943" t="s">
        <v>183</v>
      </c>
      <c r="K943" t="s">
        <v>62</v>
      </c>
      <c r="L943" t="s">
        <v>524</v>
      </c>
    </row>
    <row r="944" spans="1:12">
      <c r="A944" t="s">
        <v>179</v>
      </c>
      <c r="B944" t="s">
        <v>180</v>
      </c>
      <c r="C944">
        <v>-41</v>
      </c>
      <c r="D944" t="s">
        <v>181</v>
      </c>
      <c r="E944">
        <v>2</v>
      </c>
      <c r="F944" t="s">
        <v>182</v>
      </c>
      <c r="G944" t="s">
        <v>1068</v>
      </c>
      <c r="H944" t="s">
        <v>1069</v>
      </c>
      <c r="I944" t="s">
        <v>62</v>
      </c>
      <c r="J944" t="s">
        <v>183</v>
      </c>
      <c r="K944" t="s">
        <v>62</v>
      </c>
      <c r="L944" t="s">
        <v>546</v>
      </c>
    </row>
    <row r="945" spans="1:12">
      <c r="A945" t="s">
        <v>179</v>
      </c>
      <c r="B945" t="s">
        <v>180</v>
      </c>
      <c r="C945">
        <v>-20.5</v>
      </c>
      <c r="D945" t="s">
        <v>181</v>
      </c>
      <c r="E945">
        <v>1</v>
      </c>
      <c r="F945" t="s">
        <v>182</v>
      </c>
      <c r="G945" t="s">
        <v>1068</v>
      </c>
      <c r="H945" t="s">
        <v>1069</v>
      </c>
      <c r="I945" t="s">
        <v>62</v>
      </c>
      <c r="J945" t="s">
        <v>183</v>
      </c>
      <c r="K945" t="s">
        <v>62</v>
      </c>
      <c r="L945" t="s">
        <v>546</v>
      </c>
    </row>
    <row r="946" spans="1:12">
      <c r="A946" t="s">
        <v>179</v>
      </c>
      <c r="B946" t="s">
        <v>180</v>
      </c>
      <c r="C946">
        <v>-10.25</v>
      </c>
      <c r="D946" t="s">
        <v>181</v>
      </c>
      <c r="E946">
        <v>0.5</v>
      </c>
      <c r="F946" t="s">
        <v>182</v>
      </c>
      <c r="G946" t="s">
        <v>1070</v>
      </c>
      <c r="H946" t="s">
        <v>1071</v>
      </c>
      <c r="I946" t="s">
        <v>62</v>
      </c>
      <c r="J946" t="s">
        <v>183</v>
      </c>
      <c r="K946" t="s">
        <v>62</v>
      </c>
      <c r="L946" t="s">
        <v>544</v>
      </c>
    </row>
    <row r="947" spans="1:12">
      <c r="A947" t="s">
        <v>179</v>
      </c>
      <c r="B947" t="s">
        <v>180</v>
      </c>
      <c r="C947">
        <v>-20.5</v>
      </c>
      <c r="D947" t="s">
        <v>181</v>
      </c>
      <c r="E947">
        <v>1</v>
      </c>
      <c r="F947" t="s">
        <v>182</v>
      </c>
      <c r="G947" t="s">
        <v>1072</v>
      </c>
      <c r="H947" t="s">
        <v>1073</v>
      </c>
      <c r="I947" t="s">
        <v>62</v>
      </c>
      <c r="J947" t="s">
        <v>183</v>
      </c>
      <c r="K947" t="s">
        <v>62</v>
      </c>
      <c r="L947" t="s">
        <v>524</v>
      </c>
    </row>
    <row r="948" spans="1:12">
      <c r="A948" t="s">
        <v>179</v>
      </c>
      <c r="B948" t="s">
        <v>180</v>
      </c>
      <c r="C948">
        <v>-20.5</v>
      </c>
      <c r="D948" t="s">
        <v>181</v>
      </c>
      <c r="E948">
        <v>1</v>
      </c>
      <c r="F948" t="s">
        <v>182</v>
      </c>
      <c r="G948" t="s">
        <v>1072</v>
      </c>
      <c r="H948" t="s">
        <v>1073</v>
      </c>
      <c r="I948" t="s">
        <v>62</v>
      </c>
      <c r="J948" t="s">
        <v>183</v>
      </c>
      <c r="K948" t="s">
        <v>62</v>
      </c>
      <c r="L948" t="s">
        <v>524</v>
      </c>
    </row>
    <row r="949" spans="1:12">
      <c r="A949" t="s">
        <v>179</v>
      </c>
      <c r="B949" t="s">
        <v>180</v>
      </c>
      <c r="C949">
        <v>-164</v>
      </c>
      <c r="D949" t="s">
        <v>181</v>
      </c>
      <c r="E949">
        <v>8</v>
      </c>
      <c r="F949" t="s">
        <v>182</v>
      </c>
      <c r="G949" t="s">
        <v>477</v>
      </c>
      <c r="H949" t="s">
        <v>357</v>
      </c>
      <c r="I949" t="s">
        <v>62</v>
      </c>
      <c r="J949" t="s">
        <v>183</v>
      </c>
      <c r="K949" t="s">
        <v>62</v>
      </c>
      <c r="L949" t="s">
        <v>533</v>
      </c>
    </row>
    <row r="950" spans="1:12">
      <c r="A950" t="s">
        <v>179</v>
      </c>
      <c r="B950" t="s">
        <v>180</v>
      </c>
      <c r="C950">
        <v>-164</v>
      </c>
      <c r="D950" t="s">
        <v>181</v>
      </c>
      <c r="E950">
        <v>8</v>
      </c>
      <c r="F950" t="s">
        <v>182</v>
      </c>
      <c r="G950" t="s">
        <v>477</v>
      </c>
      <c r="H950" t="s">
        <v>357</v>
      </c>
      <c r="I950" t="s">
        <v>62</v>
      </c>
      <c r="J950" t="s">
        <v>183</v>
      </c>
      <c r="K950" t="s">
        <v>62</v>
      </c>
      <c r="L950" t="s">
        <v>533</v>
      </c>
    </row>
    <row r="951" spans="1:12">
      <c r="A951" t="s">
        <v>179</v>
      </c>
      <c r="B951" t="s">
        <v>180</v>
      </c>
      <c r="C951">
        <v>-41</v>
      </c>
      <c r="D951" t="s">
        <v>181</v>
      </c>
      <c r="E951">
        <v>2</v>
      </c>
      <c r="F951" t="s">
        <v>182</v>
      </c>
      <c r="G951" t="s">
        <v>469</v>
      </c>
      <c r="H951" t="s">
        <v>190</v>
      </c>
      <c r="I951" t="s">
        <v>470</v>
      </c>
      <c r="J951" t="s">
        <v>184</v>
      </c>
      <c r="K951" t="s">
        <v>471</v>
      </c>
      <c r="L951" t="s">
        <v>529</v>
      </c>
    </row>
    <row r="952" spans="1:12">
      <c r="A952" t="s">
        <v>179</v>
      </c>
      <c r="B952" t="s">
        <v>180</v>
      </c>
      <c r="C952">
        <v>-123</v>
      </c>
      <c r="D952" t="s">
        <v>181</v>
      </c>
      <c r="E952">
        <v>6</v>
      </c>
      <c r="F952" t="s">
        <v>182</v>
      </c>
      <c r="G952" t="s">
        <v>1074</v>
      </c>
      <c r="H952" t="s">
        <v>1075</v>
      </c>
      <c r="I952" t="s">
        <v>62</v>
      </c>
      <c r="J952" t="s">
        <v>183</v>
      </c>
      <c r="K952" t="s">
        <v>62</v>
      </c>
      <c r="L952" t="s">
        <v>524</v>
      </c>
    </row>
    <row r="953" spans="1:12">
      <c r="A953" t="s">
        <v>179</v>
      </c>
      <c r="B953" t="s">
        <v>180</v>
      </c>
      <c r="C953">
        <v>-123</v>
      </c>
      <c r="D953" t="s">
        <v>181</v>
      </c>
      <c r="E953">
        <v>6</v>
      </c>
      <c r="F953" t="s">
        <v>182</v>
      </c>
      <c r="G953" t="s">
        <v>1076</v>
      </c>
      <c r="H953" t="s">
        <v>1077</v>
      </c>
      <c r="I953" t="s">
        <v>62</v>
      </c>
      <c r="J953" t="s">
        <v>183</v>
      </c>
      <c r="K953" t="s">
        <v>62</v>
      </c>
      <c r="L953" t="s">
        <v>539</v>
      </c>
    </row>
    <row r="954" spans="1:12">
      <c r="A954" t="s">
        <v>179</v>
      </c>
      <c r="B954" t="s">
        <v>180</v>
      </c>
      <c r="C954">
        <v>-41</v>
      </c>
      <c r="D954" t="s">
        <v>181</v>
      </c>
      <c r="E954">
        <v>2</v>
      </c>
      <c r="F954" t="s">
        <v>182</v>
      </c>
      <c r="G954" t="s">
        <v>1078</v>
      </c>
      <c r="H954" t="s">
        <v>266</v>
      </c>
      <c r="I954" t="s">
        <v>62</v>
      </c>
      <c r="J954" t="s">
        <v>183</v>
      </c>
      <c r="K954" t="s">
        <v>62</v>
      </c>
      <c r="L954" t="s">
        <v>531</v>
      </c>
    </row>
    <row r="955" spans="1:12">
      <c r="A955" t="s">
        <v>179</v>
      </c>
      <c r="B955" t="s">
        <v>180</v>
      </c>
      <c r="C955">
        <v>-41</v>
      </c>
      <c r="D955" t="s">
        <v>181</v>
      </c>
      <c r="E955">
        <v>2</v>
      </c>
      <c r="F955" t="s">
        <v>182</v>
      </c>
      <c r="G955" t="s">
        <v>1078</v>
      </c>
      <c r="H955" t="s">
        <v>266</v>
      </c>
      <c r="I955" t="s">
        <v>62</v>
      </c>
      <c r="J955" t="s">
        <v>183</v>
      </c>
      <c r="K955" t="s">
        <v>62</v>
      </c>
      <c r="L955" t="s">
        <v>531</v>
      </c>
    </row>
    <row r="956" spans="1:12">
      <c r="A956" t="s">
        <v>179</v>
      </c>
      <c r="B956" t="s">
        <v>180</v>
      </c>
      <c r="C956">
        <v>-20.5</v>
      </c>
      <c r="D956" t="s">
        <v>181</v>
      </c>
      <c r="E956">
        <v>1</v>
      </c>
      <c r="F956" t="s">
        <v>182</v>
      </c>
      <c r="G956" t="s">
        <v>1079</v>
      </c>
      <c r="H956" t="s">
        <v>1080</v>
      </c>
      <c r="I956" t="s">
        <v>62</v>
      </c>
      <c r="J956" t="s">
        <v>183</v>
      </c>
      <c r="K956" t="s">
        <v>62</v>
      </c>
      <c r="L956" t="s">
        <v>524</v>
      </c>
    </row>
    <row r="957" spans="1:12">
      <c r="A957" t="s">
        <v>179</v>
      </c>
      <c r="B957" t="s">
        <v>180</v>
      </c>
      <c r="C957">
        <v>-20.5</v>
      </c>
      <c r="D957" t="s">
        <v>181</v>
      </c>
      <c r="E957">
        <v>1</v>
      </c>
      <c r="F957" t="s">
        <v>182</v>
      </c>
      <c r="G957" t="s">
        <v>1081</v>
      </c>
      <c r="H957" t="s">
        <v>1082</v>
      </c>
      <c r="I957" t="s">
        <v>62</v>
      </c>
      <c r="J957" t="s">
        <v>183</v>
      </c>
      <c r="K957" t="s">
        <v>62</v>
      </c>
      <c r="L957" t="s">
        <v>524</v>
      </c>
    </row>
    <row r="958" spans="1:12">
      <c r="A958" t="s">
        <v>179</v>
      </c>
      <c r="B958" t="s">
        <v>180</v>
      </c>
      <c r="C958">
        <v>-20.5</v>
      </c>
      <c r="D958" t="s">
        <v>181</v>
      </c>
      <c r="E958">
        <v>1</v>
      </c>
      <c r="F958" t="s">
        <v>182</v>
      </c>
      <c r="G958" t="s">
        <v>1081</v>
      </c>
      <c r="H958" t="s">
        <v>1082</v>
      </c>
      <c r="I958" t="s">
        <v>62</v>
      </c>
      <c r="J958" t="s">
        <v>183</v>
      </c>
      <c r="K958" t="s">
        <v>62</v>
      </c>
      <c r="L958" t="s">
        <v>524</v>
      </c>
    </row>
    <row r="959" spans="1:12">
      <c r="A959" t="s">
        <v>179</v>
      </c>
      <c r="B959" t="s">
        <v>180</v>
      </c>
      <c r="C959">
        <v>-61.5</v>
      </c>
      <c r="D959" t="s">
        <v>181</v>
      </c>
      <c r="E959">
        <v>3</v>
      </c>
      <c r="F959" t="s">
        <v>182</v>
      </c>
      <c r="G959" t="s">
        <v>1083</v>
      </c>
      <c r="H959" t="s">
        <v>1084</v>
      </c>
      <c r="I959" t="s">
        <v>62</v>
      </c>
      <c r="J959" t="s">
        <v>183</v>
      </c>
      <c r="K959" t="s">
        <v>62</v>
      </c>
      <c r="L959" t="s">
        <v>524</v>
      </c>
    </row>
    <row r="960" spans="1:12">
      <c r="A960" t="s">
        <v>179</v>
      </c>
      <c r="B960" t="s">
        <v>180</v>
      </c>
      <c r="C960">
        <v>-41</v>
      </c>
      <c r="D960" t="s">
        <v>181</v>
      </c>
      <c r="E960">
        <v>2</v>
      </c>
      <c r="F960" t="s">
        <v>182</v>
      </c>
      <c r="G960" t="s">
        <v>1083</v>
      </c>
      <c r="H960" t="s">
        <v>1084</v>
      </c>
      <c r="I960" t="s">
        <v>62</v>
      </c>
      <c r="J960" t="s">
        <v>183</v>
      </c>
      <c r="K960" t="s">
        <v>62</v>
      </c>
      <c r="L960" t="s">
        <v>524</v>
      </c>
    </row>
    <row r="961" spans="1:12">
      <c r="A961" t="s">
        <v>179</v>
      </c>
      <c r="B961" t="s">
        <v>180</v>
      </c>
      <c r="C961">
        <v>-153.75</v>
      </c>
      <c r="D961" t="s">
        <v>181</v>
      </c>
      <c r="E961">
        <v>7.5</v>
      </c>
      <c r="F961" t="s">
        <v>182</v>
      </c>
      <c r="G961" t="s">
        <v>908</v>
      </c>
      <c r="H961" t="s">
        <v>187</v>
      </c>
      <c r="I961" t="s">
        <v>446</v>
      </c>
      <c r="J961" t="s">
        <v>184</v>
      </c>
      <c r="K961" t="s">
        <v>447</v>
      </c>
      <c r="L961" t="s">
        <v>529</v>
      </c>
    </row>
    <row r="962" spans="1:12">
      <c r="A962" t="s">
        <v>179</v>
      </c>
      <c r="B962" t="s">
        <v>180</v>
      </c>
      <c r="C962">
        <v>-205</v>
      </c>
      <c r="D962" t="s">
        <v>181</v>
      </c>
      <c r="E962">
        <v>10</v>
      </c>
      <c r="F962" t="s">
        <v>182</v>
      </c>
      <c r="G962" t="s">
        <v>908</v>
      </c>
      <c r="H962" t="s">
        <v>187</v>
      </c>
      <c r="I962" t="s">
        <v>446</v>
      </c>
      <c r="J962" t="s">
        <v>184</v>
      </c>
      <c r="K962" t="s">
        <v>447</v>
      </c>
      <c r="L962" t="s">
        <v>529</v>
      </c>
    </row>
    <row r="963" spans="1:12">
      <c r="A963" t="s">
        <v>179</v>
      </c>
      <c r="B963" t="s">
        <v>180</v>
      </c>
      <c r="C963">
        <v>-246</v>
      </c>
      <c r="D963" t="s">
        <v>181</v>
      </c>
      <c r="E963">
        <v>12</v>
      </c>
      <c r="F963" t="s">
        <v>182</v>
      </c>
      <c r="G963" t="s">
        <v>909</v>
      </c>
      <c r="H963" t="s">
        <v>187</v>
      </c>
      <c r="I963" t="s">
        <v>470</v>
      </c>
      <c r="J963" t="s">
        <v>184</v>
      </c>
      <c r="K963" t="s">
        <v>471</v>
      </c>
      <c r="L963" t="s">
        <v>529</v>
      </c>
    </row>
    <row r="964" spans="1:12">
      <c r="A964" t="s">
        <v>179</v>
      </c>
      <c r="B964" t="s">
        <v>180</v>
      </c>
      <c r="C964">
        <v>-399.75</v>
      </c>
      <c r="D964" t="s">
        <v>181</v>
      </c>
      <c r="E964">
        <v>19.5</v>
      </c>
      <c r="F964" t="s">
        <v>182</v>
      </c>
      <c r="G964" t="s">
        <v>389</v>
      </c>
      <c r="H964" t="s">
        <v>390</v>
      </c>
      <c r="I964" t="s">
        <v>62</v>
      </c>
      <c r="J964" t="s">
        <v>183</v>
      </c>
      <c r="K964" t="s">
        <v>62</v>
      </c>
      <c r="L964" t="s">
        <v>524</v>
      </c>
    </row>
    <row r="965" spans="1:12">
      <c r="A965" t="s">
        <v>179</v>
      </c>
      <c r="B965" t="s">
        <v>180</v>
      </c>
      <c r="C965">
        <v>-358.75</v>
      </c>
      <c r="D965" t="s">
        <v>181</v>
      </c>
      <c r="E965">
        <v>17.5</v>
      </c>
      <c r="F965" t="s">
        <v>182</v>
      </c>
      <c r="G965" t="s">
        <v>1063</v>
      </c>
      <c r="H965" t="s">
        <v>187</v>
      </c>
      <c r="I965" t="s">
        <v>466</v>
      </c>
      <c r="J965" t="s">
        <v>184</v>
      </c>
      <c r="K965" t="s">
        <v>467</v>
      </c>
      <c r="L965" t="s">
        <v>529</v>
      </c>
    </row>
    <row r="966" spans="1:12">
      <c r="A966" t="s">
        <v>179</v>
      </c>
      <c r="B966" t="s">
        <v>180</v>
      </c>
      <c r="C966">
        <v>-471.5</v>
      </c>
      <c r="D966" t="s">
        <v>181</v>
      </c>
      <c r="E966">
        <v>23</v>
      </c>
      <c r="F966" t="s">
        <v>182</v>
      </c>
      <c r="G966" t="s">
        <v>1085</v>
      </c>
      <c r="H966" t="s">
        <v>187</v>
      </c>
      <c r="I966" t="s">
        <v>458</v>
      </c>
      <c r="J966" t="s">
        <v>184</v>
      </c>
      <c r="K966" t="s">
        <v>459</v>
      </c>
      <c r="L966" t="s">
        <v>529</v>
      </c>
    </row>
    <row r="967" spans="1:12">
      <c r="A967" t="s">
        <v>179</v>
      </c>
      <c r="B967" t="s">
        <v>180</v>
      </c>
      <c r="C967">
        <v>-112.75</v>
      </c>
      <c r="D967" t="s">
        <v>181</v>
      </c>
      <c r="E967">
        <v>5.5</v>
      </c>
      <c r="F967" t="s">
        <v>182</v>
      </c>
      <c r="G967" t="s">
        <v>1085</v>
      </c>
      <c r="H967" t="s">
        <v>187</v>
      </c>
      <c r="I967" t="s">
        <v>458</v>
      </c>
      <c r="J967" t="s">
        <v>184</v>
      </c>
      <c r="K967" t="s">
        <v>459</v>
      </c>
      <c r="L967" t="s">
        <v>529</v>
      </c>
    </row>
    <row r="968" spans="1:12">
      <c r="A968" t="s">
        <v>179</v>
      </c>
      <c r="B968" t="s">
        <v>180</v>
      </c>
      <c r="C968">
        <v>-287</v>
      </c>
      <c r="D968" t="s">
        <v>181</v>
      </c>
      <c r="E968">
        <v>14</v>
      </c>
      <c r="F968" t="s">
        <v>182</v>
      </c>
      <c r="G968" t="s">
        <v>1086</v>
      </c>
      <c r="H968" t="s">
        <v>1087</v>
      </c>
      <c r="I968" t="s">
        <v>62</v>
      </c>
      <c r="J968" t="s">
        <v>183</v>
      </c>
      <c r="K968" t="s">
        <v>62</v>
      </c>
      <c r="L968" t="s">
        <v>524</v>
      </c>
    </row>
    <row r="969" spans="1:12">
      <c r="A969" t="s">
        <v>179</v>
      </c>
      <c r="B969" t="s">
        <v>180</v>
      </c>
      <c r="C969">
        <v>-492</v>
      </c>
      <c r="D969" t="s">
        <v>181</v>
      </c>
      <c r="E969">
        <v>24</v>
      </c>
      <c r="F969" t="s">
        <v>182</v>
      </c>
      <c r="G969" t="s">
        <v>1050</v>
      </c>
      <c r="H969" t="s">
        <v>195</v>
      </c>
      <c r="I969" t="s">
        <v>1051</v>
      </c>
      <c r="J969" t="s">
        <v>184</v>
      </c>
      <c r="K969" t="s">
        <v>1052</v>
      </c>
      <c r="L969" t="s">
        <v>529</v>
      </c>
    </row>
    <row r="970" spans="1:12">
      <c r="A970" t="s">
        <v>179</v>
      </c>
      <c r="B970" t="s">
        <v>180</v>
      </c>
      <c r="C970">
        <v>-635.5</v>
      </c>
      <c r="D970" t="s">
        <v>181</v>
      </c>
      <c r="E970">
        <v>31</v>
      </c>
      <c r="F970" t="s">
        <v>182</v>
      </c>
      <c r="G970" t="s">
        <v>445</v>
      </c>
      <c r="H970" t="s">
        <v>195</v>
      </c>
      <c r="I970" t="s">
        <v>446</v>
      </c>
      <c r="J970" t="s">
        <v>184</v>
      </c>
      <c r="K970" t="s">
        <v>447</v>
      </c>
      <c r="L970" t="s">
        <v>529</v>
      </c>
    </row>
    <row r="971" spans="1:12">
      <c r="A971" t="s">
        <v>179</v>
      </c>
      <c r="B971" t="s">
        <v>180</v>
      </c>
      <c r="C971">
        <v>-82</v>
      </c>
      <c r="D971" t="s">
        <v>181</v>
      </c>
      <c r="E971">
        <v>4</v>
      </c>
      <c r="F971" t="s">
        <v>182</v>
      </c>
      <c r="G971" t="s">
        <v>1036</v>
      </c>
      <c r="H971" t="s">
        <v>1037</v>
      </c>
      <c r="I971" t="s">
        <v>62</v>
      </c>
      <c r="J971" t="s">
        <v>183</v>
      </c>
      <c r="K971" t="s">
        <v>62</v>
      </c>
      <c r="L971" t="s">
        <v>524</v>
      </c>
    </row>
    <row r="972" spans="1:12">
      <c r="A972" t="s">
        <v>179</v>
      </c>
      <c r="B972" t="s">
        <v>180</v>
      </c>
      <c r="C972">
        <v>-615</v>
      </c>
      <c r="D972" t="s">
        <v>181</v>
      </c>
      <c r="E972">
        <v>30</v>
      </c>
      <c r="F972" t="s">
        <v>182</v>
      </c>
      <c r="G972" t="s">
        <v>1036</v>
      </c>
      <c r="H972" t="s">
        <v>1037</v>
      </c>
      <c r="I972" t="s">
        <v>62</v>
      </c>
      <c r="J972" t="s">
        <v>183</v>
      </c>
      <c r="K972" t="s">
        <v>62</v>
      </c>
      <c r="L972" t="s">
        <v>524</v>
      </c>
    </row>
    <row r="973" spans="1:12">
      <c r="A973" t="s">
        <v>179</v>
      </c>
      <c r="B973" t="s">
        <v>180</v>
      </c>
      <c r="C973">
        <v>-287</v>
      </c>
      <c r="D973" t="s">
        <v>181</v>
      </c>
      <c r="E973">
        <v>14</v>
      </c>
      <c r="F973" t="s">
        <v>182</v>
      </c>
      <c r="G973" t="s">
        <v>912</v>
      </c>
      <c r="H973" t="s">
        <v>913</v>
      </c>
      <c r="I973" t="s">
        <v>62</v>
      </c>
      <c r="J973" t="s">
        <v>183</v>
      </c>
      <c r="K973" t="s">
        <v>62</v>
      </c>
      <c r="L973" t="s">
        <v>524</v>
      </c>
    </row>
    <row r="974" spans="1:12">
      <c r="A974" t="s">
        <v>179</v>
      </c>
      <c r="B974" t="s">
        <v>180</v>
      </c>
      <c r="C974">
        <v>-410</v>
      </c>
      <c r="D974" t="s">
        <v>181</v>
      </c>
      <c r="E974">
        <v>20</v>
      </c>
      <c r="F974" t="s">
        <v>182</v>
      </c>
      <c r="G974" t="s">
        <v>912</v>
      </c>
      <c r="H974" t="s">
        <v>913</v>
      </c>
      <c r="I974" t="s">
        <v>62</v>
      </c>
      <c r="J974" t="s">
        <v>183</v>
      </c>
      <c r="K974" t="s">
        <v>62</v>
      </c>
      <c r="L974" t="s">
        <v>524</v>
      </c>
    </row>
    <row r="975" spans="1:12">
      <c r="A975" t="s">
        <v>179</v>
      </c>
      <c r="B975" t="s">
        <v>180</v>
      </c>
      <c r="C975">
        <v>-205</v>
      </c>
      <c r="D975" t="s">
        <v>181</v>
      </c>
      <c r="E975">
        <v>10</v>
      </c>
      <c r="F975" t="s">
        <v>182</v>
      </c>
      <c r="G975" t="s">
        <v>690</v>
      </c>
      <c r="H975" t="s">
        <v>236</v>
      </c>
      <c r="I975" t="s">
        <v>62</v>
      </c>
      <c r="J975" t="s">
        <v>183</v>
      </c>
      <c r="K975" t="s">
        <v>62</v>
      </c>
      <c r="L975" t="s">
        <v>531</v>
      </c>
    </row>
    <row r="976" spans="1:12">
      <c r="A976" t="s">
        <v>179</v>
      </c>
      <c r="B976" t="s">
        <v>180</v>
      </c>
      <c r="C976">
        <v>-123</v>
      </c>
      <c r="D976" t="s">
        <v>181</v>
      </c>
      <c r="E976">
        <v>6</v>
      </c>
      <c r="F976" t="s">
        <v>182</v>
      </c>
      <c r="G976" t="s">
        <v>1053</v>
      </c>
      <c r="H976" t="s">
        <v>199</v>
      </c>
      <c r="I976" t="s">
        <v>62</v>
      </c>
      <c r="J976" t="s">
        <v>183</v>
      </c>
      <c r="K976" t="s">
        <v>62</v>
      </c>
      <c r="L976" t="s">
        <v>531</v>
      </c>
    </row>
    <row r="977" spans="1:12">
      <c r="A977" t="s">
        <v>179</v>
      </c>
      <c r="B977" t="s">
        <v>180</v>
      </c>
      <c r="C977">
        <v>-184.5</v>
      </c>
      <c r="D977" t="s">
        <v>181</v>
      </c>
      <c r="E977">
        <v>9</v>
      </c>
      <c r="F977" t="s">
        <v>182</v>
      </c>
      <c r="G977" t="s">
        <v>1053</v>
      </c>
      <c r="H977" t="s">
        <v>199</v>
      </c>
      <c r="I977" t="s">
        <v>62</v>
      </c>
      <c r="J977" t="s">
        <v>183</v>
      </c>
      <c r="K977" t="s">
        <v>62</v>
      </c>
      <c r="L977" t="s">
        <v>531</v>
      </c>
    </row>
    <row r="978" spans="1:12">
      <c r="A978" t="s">
        <v>179</v>
      </c>
      <c r="B978" t="s">
        <v>180</v>
      </c>
      <c r="C978">
        <v>-143.5</v>
      </c>
      <c r="D978" t="s">
        <v>181</v>
      </c>
      <c r="E978">
        <v>7</v>
      </c>
      <c r="F978" t="s">
        <v>182</v>
      </c>
      <c r="G978" t="s">
        <v>1054</v>
      </c>
      <c r="H978" t="s">
        <v>201</v>
      </c>
      <c r="I978" t="s">
        <v>1055</v>
      </c>
      <c r="J978" t="s">
        <v>184</v>
      </c>
      <c r="K978" t="s">
        <v>1056</v>
      </c>
      <c r="L978" t="s">
        <v>529</v>
      </c>
    </row>
    <row r="979" spans="1:12">
      <c r="A979" t="s">
        <v>179</v>
      </c>
      <c r="B979" t="s">
        <v>180</v>
      </c>
      <c r="C979">
        <v>-41</v>
      </c>
      <c r="D979" t="s">
        <v>181</v>
      </c>
      <c r="E979">
        <v>2</v>
      </c>
      <c r="F979" t="s">
        <v>182</v>
      </c>
      <c r="G979" t="s">
        <v>1057</v>
      </c>
      <c r="H979" t="s">
        <v>201</v>
      </c>
      <c r="I979" t="s">
        <v>1058</v>
      </c>
      <c r="J979" t="s">
        <v>184</v>
      </c>
      <c r="K979" t="s">
        <v>1059</v>
      </c>
      <c r="L979" t="s">
        <v>529</v>
      </c>
    </row>
    <row r="980" spans="1:12">
      <c r="A980" t="s">
        <v>179</v>
      </c>
      <c r="B980" t="s">
        <v>180</v>
      </c>
      <c r="C980">
        <v>-143.5</v>
      </c>
      <c r="D980" t="s">
        <v>181</v>
      </c>
      <c r="E980">
        <v>7</v>
      </c>
      <c r="F980" t="s">
        <v>182</v>
      </c>
      <c r="G980" t="s">
        <v>1085</v>
      </c>
      <c r="H980" t="s">
        <v>187</v>
      </c>
      <c r="I980" t="s">
        <v>458</v>
      </c>
      <c r="J980" t="s">
        <v>184</v>
      </c>
      <c r="K980" t="s">
        <v>459</v>
      </c>
      <c r="L980" t="s">
        <v>529</v>
      </c>
    </row>
    <row r="981" spans="1:12">
      <c r="A981" t="s">
        <v>179</v>
      </c>
      <c r="B981" t="s">
        <v>180</v>
      </c>
      <c r="C981">
        <v>-143.5</v>
      </c>
      <c r="D981" t="s">
        <v>181</v>
      </c>
      <c r="E981">
        <v>7</v>
      </c>
      <c r="F981" t="s">
        <v>182</v>
      </c>
      <c r="G981" t="s">
        <v>1088</v>
      </c>
      <c r="H981" t="s">
        <v>1089</v>
      </c>
      <c r="I981" t="s">
        <v>302</v>
      </c>
      <c r="J981" t="s">
        <v>184</v>
      </c>
      <c r="K981" t="s">
        <v>303</v>
      </c>
      <c r="L981" t="s">
        <v>535</v>
      </c>
    </row>
    <row r="982" spans="1:12">
      <c r="A982" t="s">
        <v>179</v>
      </c>
      <c r="B982" t="s">
        <v>180</v>
      </c>
      <c r="C982">
        <v>-102.5</v>
      </c>
      <c r="D982" t="s">
        <v>181</v>
      </c>
      <c r="E982">
        <v>5</v>
      </c>
      <c r="F982" t="s">
        <v>182</v>
      </c>
      <c r="G982" t="s">
        <v>828</v>
      </c>
      <c r="H982" t="s">
        <v>829</v>
      </c>
      <c r="I982" t="s">
        <v>62</v>
      </c>
      <c r="J982" t="s">
        <v>183</v>
      </c>
      <c r="K982" t="s">
        <v>62</v>
      </c>
      <c r="L982" t="s">
        <v>533</v>
      </c>
    </row>
    <row r="983" spans="1:12">
      <c r="A983" t="s">
        <v>179</v>
      </c>
      <c r="B983" t="s">
        <v>180</v>
      </c>
      <c r="C983">
        <v>-205</v>
      </c>
      <c r="D983" t="s">
        <v>181</v>
      </c>
      <c r="E983">
        <v>10</v>
      </c>
      <c r="F983" t="s">
        <v>182</v>
      </c>
      <c r="G983" t="s">
        <v>654</v>
      </c>
      <c r="H983" t="s">
        <v>655</v>
      </c>
      <c r="I983" t="s">
        <v>62</v>
      </c>
      <c r="J983" t="s">
        <v>183</v>
      </c>
      <c r="K983" t="s">
        <v>62</v>
      </c>
      <c r="L983" t="s">
        <v>524</v>
      </c>
    </row>
    <row r="984" spans="1:12">
      <c r="A984" t="s">
        <v>179</v>
      </c>
      <c r="B984" t="s">
        <v>180</v>
      </c>
      <c r="C984">
        <v>-41</v>
      </c>
      <c r="D984" t="s">
        <v>181</v>
      </c>
      <c r="E984">
        <v>2</v>
      </c>
      <c r="F984" t="s">
        <v>182</v>
      </c>
      <c r="G984" t="s">
        <v>1090</v>
      </c>
      <c r="H984" t="s">
        <v>1091</v>
      </c>
      <c r="I984" t="s">
        <v>62</v>
      </c>
      <c r="J984" t="s">
        <v>183</v>
      </c>
      <c r="K984" t="s">
        <v>62</v>
      </c>
      <c r="L984" t="s">
        <v>533</v>
      </c>
    </row>
    <row r="985" spans="1:12">
      <c r="A985" t="s">
        <v>179</v>
      </c>
      <c r="B985" t="s">
        <v>180</v>
      </c>
      <c r="C985">
        <v>-225.5</v>
      </c>
      <c r="D985" t="s">
        <v>181</v>
      </c>
      <c r="E985">
        <v>11</v>
      </c>
      <c r="F985" t="s">
        <v>182</v>
      </c>
      <c r="G985" t="s">
        <v>1090</v>
      </c>
      <c r="H985" t="s">
        <v>1091</v>
      </c>
      <c r="I985" t="s">
        <v>62</v>
      </c>
      <c r="J985" t="s">
        <v>183</v>
      </c>
      <c r="K985" t="s">
        <v>62</v>
      </c>
      <c r="L985" t="s">
        <v>533</v>
      </c>
    </row>
    <row r="986" spans="1:12">
      <c r="A986" t="s">
        <v>179</v>
      </c>
      <c r="B986" t="s">
        <v>180</v>
      </c>
      <c r="C986">
        <v>-153.75</v>
      </c>
      <c r="D986" t="s">
        <v>181</v>
      </c>
      <c r="E986">
        <v>7.5</v>
      </c>
      <c r="F986" t="s">
        <v>182</v>
      </c>
      <c r="G986" t="s">
        <v>658</v>
      </c>
      <c r="H986" t="s">
        <v>659</v>
      </c>
      <c r="I986" t="s">
        <v>62</v>
      </c>
      <c r="J986" t="s">
        <v>183</v>
      </c>
      <c r="K986" t="s">
        <v>62</v>
      </c>
      <c r="L986" t="s">
        <v>537</v>
      </c>
    </row>
    <row r="987" spans="1:12">
      <c r="A987" t="s">
        <v>179</v>
      </c>
      <c r="B987" t="s">
        <v>180</v>
      </c>
      <c r="C987">
        <v>-328</v>
      </c>
      <c r="D987" t="s">
        <v>181</v>
      </c>
      <c r="E987">
        <v>16</v>
      </c>
      <c r="F987" t="s">
        <v>182</v>
      </c>
      <c r="G987" t="s">
        <v>1092</v>
      </c>
      <c r="H987" t="s">
        <v>1093</v>
      </c>
      <c r="I987" t="s">
        <v>62</v>
      </c>
      <c r="J987" t="s">
        <v>183</v>
      </c>
      <c r="K987" t="s">
        <v>62</v>
      </c>
      <c r="L987" t="s">
        <v>533</v>
      </c>
    </row>
    <row r="988" spans="1:12">
      <c r="A988" t="s">
        <v>179</v>
      </c>
      <c r="B988" t="s">
        <v>180</v>
      </c>
      <c r="C988">
        <v>-215.25</v>
      </c>
      <c r="D988" t="s">
        <v>181</v>
      </c>
      <c r="E988">
        <v>10.5</v>
      </c>
      <c r="F988" t="s">
        <v>182</v>
      </c>
      <c r="G988" t="s">
        <v>1038</v>
      </c>
      <c r="H988" t="s">
        <v>264</v>
      </c>
      <c r="I988" t="s">
        <v>62</v>
      </c>
      <c r="J988" t="s">
        <v>183</v>
      </c>
      <c r="K988" t="s">
        <v>62</v>
      </c>
      <c r="L988" t="s">
        <v>533</v>
      </c>
    </row>
    <row r="989" spans="1:12">
      <c r="A989" t="s">
        <v>179</v>
      </c>
      <c r="B989" t="s">
        <v>180</v>
      </c>
      <c r="C989">
        <v>-789.25</v>
      </c>
      <c r="D989" t="s">
        <v>181</v>
      </c>
      <c r="E989">
        <v>38.5</v>
      </c>
      <c r="F989" t="s">
        <v>182</v>
      </c>
      <c r="G989" t="s">
        <v>1094</v>
      </c>
      <c r="H989" t="s">
        <v>1095</v>
      </c>
      <c r="I989" t="s">
        <v>62</v>
      </c>
      <c r="J989" t="s">
        <v>183</v>
      </c>
      <c r="K989" t="s">
        <v>62</v>
      </c>
      <c r="L989" t="s">
        <v>524</v>
      </c>
    </row>
    <row r="990" spans="1:12">
      <c r="A990" t="s">
        <v>179</v>
      </c>
      <c r="B990" t="s">
        <v>180</v>
      </c>
      <c r="C990">
        <v>-123</v>
      </c>
      <c r="D990" t="s">
        <v>181</v>
      </c>
      <c r="E990">
        <v>6</v>
      </c>
      <c r="F990" t="s">
        <v>182</v>
      </c>
      <c r="G990" t="s">
        <v>1096</v>
      </c>
      <c r="H990" t="s">
        <v>1097</v>
      </c>
      <c r="I990" t="s">
        <v>62</v>
      </c>
      <c r="J990" t="s">
        <v>183</v>
      </c>
      <c r="K990" t="s">
        <v>62</v>
      </c>
      <c r="L990" t="s">
        <v>524</v>
      </c>
    </row>
    <row r="991" spans="1:12">
      <c r="A991" t="s">
        <v>179</v>
      </c>
      <c r="B991" t="s">
        <v>180</v>
      </c>
      <c r="C991">
        <v>-358.75</v>
      </c>
      <c r="D991" t="s">
        <v>181</v>
      </c>
      <c r="E991">
        <v>17.5</v>
      </c>
      <c r="F991" t="s">
        <v>182</v>
      </c>
      <c r="G991" t="s">
        <v>1098</v>
      </c>
      <c r="H991" t="s">
        <v>344</v>
      </c>
      <c r="I991" t="s">
        <v>62</v>
      </c>
      <c r="J991" t="s">
        <v>183</v>
      </c>
      <c r="K991" t="s">
        <v>62</v>
      </c>
      <c r="L991" t="s">
        <v>533</v>
      </c>
    </row>
    <row r="992" spans="1:12">
      <c r="A992" t="s">
        <v>179</v>
      </c>
      <c r="B992" t="s">
        <v>180</v>
      </c>
      <c r="C992">
        <v>-574</v>
      </c>
      <c r="D992" t="s">
        <v>181</v>
      </c>
      <c r="E992">
        <v>28</v>
      </c>
      <c r="F992" t="s">
        <v>182</v>
      </c>
      <c r="G992" t="s">
        <v>1098</v>
      </c>
      <c r="H992" t="s">
        <v>344</v>
      </c>
      <c r="I992" t="s">
        <v>62</v>
      </c>
      <c r="J992" t="s">
        <v>183</v>
      </c>
      <c r="K992" t="s">
        <v>62</v>
      </c>
      <c r="L992" t="s">
        <v>533</v>
      </c>
    </row>
    <row r="993" spans="1:12">
      <c r="A993" t="s">
        <v>179</v>
      </c>
      <c r="B993" t="s">
        <v>180</v>
      </c>
      <c r="C993">
        <v>-51.25</v>
      </c>
      <c r="D993" t="s">
        <v>181</v>
      </c>
      <c r="E993">
        <v>2.5</v>
      </c>
      <c r="F993" t="s">
        <v>182</v>
      </c>
      <c r="G993" t="s">
        <v>871</v>
      </c>
      <c r="H993" t="s">
        <v>212</v>
      </c>
      <c r="I993" t="s">
        <v>62</v>
      </c>
      <c r="J993" t="s">
        <v>183</v>
      </c>
      <c r="K993" t="s">
        <v>62</v>
      </c>
      <c r="L993" t="s">
        <v>533</v>
      </c>
    </row>
    <row r="994" spans="1:12">
      <c r="A994" t="s">
        <v>179</v>
      </c>
      <c r="B994" t="s">
        <v>180</v>
      </c>
      <c r="C994">
        <v>-41</v>
      </c>
      <c r="D994" t="s">
        <v>181</v>
      </c>
      <c r="E994">
        <v>2</v>
      </c>
      <c r="F994" t="s">
        <v>182</v>
      </c>
      <c r="G994" t="s">
        <v>1099</v>
      </c>
      <c r="H994" t="s">
        <v>725</v>
      </c>
      <c r="I994" t="s">
        <v>62</v>
      </c>
      <c r="J994" t="s">
        <v>183</v>
      </c>
      <c r="K994" t="s">
        <v>62</v>
      </c>
      <c r="L994" t="s">
        <v>533</v>
      </c>
    </row>
    <row r="995" spans="1:12">
      <c r="A995" t="s">
        <v>179</v>
      </c>
      <c r="B995" t="s">
        <v>180</v>
      </c>
      <c r="C995">
        <v>-92.25</v>
      </c>
      <c r="D995" t="s">
        <v>181</v>
      </c>
      <c r="E995">
        <v>4.5</v>
      </c>
      <c r="F995" t="s">
        <v>182</v>
      </c>
      <c r="G995" t="s">
        <v>1100</v>
      </c>
      <c r="H995" t="s">
        <v>1101</v>
      </c>
      <c r="I995" t="s">
        <v>62</v>
      </c>
      <c r="J995" t="s">
        <v>183</v>
      </c>
      <c r="K995" t="s">
        <v>62</v>
      </c>
      <c r="L995" t="s">
        <v>533</v>
      </c>
    </row>
    <row r="996" spans="1:12">
      <c r="A996" t="s">
        <v>179</v>
      </c>
      <c r="B996" t="s">
        <v>180</v>
      </c>
      <c r="C996">
        <v>-112.75</v>
      </c>
      <c r="D996" t="s">
        <v>181</v>
      </c>
      <c r="E996">
        <v>5.5</v>
      </c>
      <c r="F996" t="s">
        <v>182</v>
      </c>
      <c r="G996" t="s">
        <v>1102</v>
      </c>
      <c r="H996" t="s">
        <v>1103</v>
      </c>
      <c r="I996" t="s">
        <v>62</v>
      </c>
      <c r="J996" t="s">
        <v>183</v>
      </c>
      <c r="K996" t="s">
        <v>62</v>
      </c>
      <c r="L996" t="s">
        <v>533</v>
      </c>
    </row>
    <row r="997" spans="1:12">
      <c r="A997" t="s">
        <v>179</v>
      </c>
      <c r="B997" t="s">
        <v>180</v>
      </c>
      <c r="C997">
        <v>-266.5</v>
      </c>
      <c r="D997" t="s">
        <v>181</v>
      </c>
      <c r="E997">
        <v>13</v>
      </c>
      <c r="F997" t="s">
        <v>182</v>
      </c>
      <c r="G997" t="s">
        <v>1102</v>
      </c>
      <c r="H997" t="s">
        <v>1103</v>
      </c>
      <c r="I997" t="s">
        <v>62</v>
      </c>
      <c r="J997" t="s">
        <v>183</v>
      </c>
      <c r="K997" t="s">
        <v>62</v>
      </c>
      <c r="L997" t="s">
        <v>533</v>
      </c>
    </row>
    <row r="998" spans="1:12">
      <c r="A998" t="s">
        <v>179</v>
      </c>
      <c r="B998" t="s">
        <v>180</v>
      </c>
      <c r="C998">
        <v>-61.5</v>
      </c>
      <c r="D998" t="s">
        <v>181</v>
      </c>
      <c r="E998">
        <v>3</v>
      </c>
      <c r="F998" t="s">
        <v>182</v>
      </c>
      <c r="G998" t="s">
        <v>1041</v>
      </c>
      <c r="H998" t="s">
        <v>1042</v>
      </c>
      <c r="I998" t="s">
        <v>62</v>
      </c>
      <c r="J998" t="s">
        <v>183</v>
      </c>
      <c r="K998" t="s">
        <v>62</v>
      </c>
      <c r="L998" t="s">
        <v>524</v>
      </c>
    </row>
    <row r="999" spans="1:12">
      <c r="A999" t="s">
        <v>179</v>
      </c>
      <c r="B999" t="s">
        <v>180</v>
      </c>
      <c r="C999">
        <v>-20.5</v>
      </c>
      <c r="D999" t="s">
        <v>181</v>
      </c>
      <c r="E999">
        <v>1</v>
      </c>
      <c r="F999" t="s">
        <v>182</v>
      </c>
      <c r="G999" t="s">
        <v>1041</v>
      </c>
      <c r="H999" t="s">
        <v>1042</v>
      </c>
      <c r="I999" t="s">
        <v>62</v>
      </c>
      <c r="J999" t="s">
        <v>183</v>
      </c>
      <c r="K999" t="s">
        <v>62</v>
      </c>
      <c r="L999" t="s">
        <v>524</v>
      </c>
    </row>
    <row r="1000" spans="1:12">
      <c r="A1000" t="s">
        <v>179</v>
      </c>
      <c r="B1000" t="s">
        <v>180</v>
      </c>
      <c r="C1000">
        <v>-82</v>
      </c>
      <c r="D1000" t="s">
        <v>181</v>
      </c>
      <c r="E1000">
        <v>4</v>
      </c>
      <c r="F1000" t="s">
        <v>182</v>
      </c>
      <c r="G1000" t="s">
        <v>1104</v>
      </c>
      <c r="H1000" t="s">
        <v>1105</v>
      </c>
      <c r="I1000" t="s">
        <v>62</v>
      </c>
      <c r="J1000" t="s">
        <v>183</v>
      </c>
      <c r="K1000" t="s">
        <v>62</v>
      </c>
      <c r="L1000" t="s">
        <v>524</v>
      </c>
    </row>
    <row r="1001" spans="1:12">
      <c r="A1001" t="s">
        <v>179</v>
      </c>
      <c r="B1001" t="s">
        <v>180</v>
      </c>
      <c r="C1001">
        <v>-41</v>
      </c>
      <c r="D1001" t="s">
        <v>181</v>
      </c>
      <c r="E1001">
        <v>2</v>
      </c>
      <c r="F1001" t="s">
        <v>182</v>
      </c>
      <c r="G1001" t="s">
        <v>1106</v>
      </c>
      <c r="H1001" t="s">
        <v>1107</v>
      </c>
      <c r="I1001" t="s">
        <v>62</v>
      </c>
      <c r="J1001" t="s">
        <v>183</v>
      </c>
      <c r="K1001" t="s">
        <v>62</v>
      </c>
      <c r="L1001" t="s">
        <v>524</v>
      </c>
    </row>
    <row r="1002" spans="1:12">
      <c r="A1002" t="s">
        <v>179</v>
      </c>
      <c r="B1002" t="s">
        <v>180</v>
      </c>
      <c r="C1002">
        <v>-51.25</v>
      </c>
      <c r="D1002" t="s">
        <v>181</v>
      </c>
      <c r="E1002">
        <v>2.5</v>
      </c>
      <c r="F1002" t="s">
        <v>182</v>
      </c>
      <c r="G1002" t="s">
        <v>1108</v>
      </c>
      <c r="H1002" t="s">
        <v>1109</v>
      </c>
      <c r="I1002" t="s">
        <v>62</v>
      </c>
      <c r="J1002" t="s">
        <v>183</v>
      </c>
      <c r="K1002" t="s">
        <v>62</v>
      </c>
      <c r="L1002" t="s">
        <v>533</v>
      </c>
    </row>
    <row r="1003" spans="1:12">
      <c r="A1003" t="s">
        <v>179</v>
      </c>
      <c r="B1003" t="s">
        <v>180</v>
      </c>
      <c r="C1003">
        <v>-123</v>
      </c>
      <c r="D1003" t="s">
        <v>181</v>
      </c>
      <c r="E1003">
        <v>6</v>
      </c>
      <c r="F1003" t="s">
        <v>182</v>
      </c>
      <c r="G1003" t="s">
        <v>1110</v>
      </c>
      <c r="H1003" t="s">
        <v>1111</v>
      </c>
      <c r="I1003" t="s">
        <v>62</v>
      </c>
      <c r="J1003" t="s">
        <v>183</v>
      </c>
      <c r="K1003" t="s">
        <v>62</v>
      </c>
      <c r="L1003" t="s">
        <v>533</v>
      </c>
    </row>
    <row r="1004" spans="1:12">
      <c r="A1004" t="s">
        <v>179</v>
      </c>
      <c r="B1004" t="s">
        <v>180</v>
      </c>
      <c r="C1004">
        <v>-30.75</v>
      </c>
      <c r="D1004" t="s">
        <v>181</v>
      </c>
      <c r="E1004">
        <v>1.5</v>
      </c>
      <c r="F1004" t="s">
        <v>182</v>
      </c>
      <c r="G1004" t="s">
        <v>1112</v>
      </c>
      <c r="H1004" t="s">
        <v>1113</v>
      </c>
      <c r="I1004" t="s">
        <v>62</v>
      </c>
      <c r="J1004" t="s">
        <v>183</v>
      </c>
      <c r="K1004" t="s">
        <v>62</v>
      </c>
      <c r="L1004" t="s">
        <v>533</v>
      </c>
    </row>
    <row r="1005" spans="1:12">
      <c r="A1005" t="s">
        <v>179</v>
      </c>
      <c r="B1005" t="s">
        <v>180</v>
      </c>
      <c r="C1005">
        <v>-71.75</v>
      </c>
      <c r="D1005" t="s">
        <v>181</v>
      </c>
      <c r="E1005">
        <v>3.5</v>
      </c>
      <c r="F1005" t="s">
        <v>182</v>
      </c>
      <c r="G1005" t="s">
        <v>1114</v>
      </c>
      <c r="H1005" t="s">
        <v>357</v>
      </c>
      <c r="I1005" t="s">
        <v>62</v>
      </c>
      <c r="J1005" t="s">
        <v>183</v>
      </c>
      <c r="K1005" t="s">
        <v>62</v>
      </c>
      <c r="L1005" t="s">
        <v>533</v>
      </c>
    </row>
    <row r="1006" spans="1:12">
      <c r="A1006" t="s">
        <v>179</v>
      </c>
      <c r="B1006" t="s">
        <v>180</v>
      </c>
      <c r="C1006">
        <v>-61.5</v>
      </c>
      <c r="D1006" t="s">
        <v>181</v>
      </c>
      <c r="E1006">
        <v>3</v>
      </c>
      <c r="F1006" t="s">
        <v>182</v>
      </c>
      <c r="G1006" t="s">
        <v>1115</v>
      </c>
      <c r="H1006" t="s">
        <v>357</v>
      </c>
      <c r="I1006" t="s">
        <v>62</v>
      </c>
      <c r="J1006" t="s">
        <v>183</v>
      </c>
      <c r="K1006" t="s">
        <v>62</v>
      </c>
      <c r="L1006" t="s">
        <v>533</v>
      </c>
    </row>
    <row r="1007" spans="1:12">
      <c r="A1007" t="s">
        <v>179</v>
      </c>
      <c r="B1007" t="s">
        <v>180</v>
      </c>
      <c r="C1007">
        <v>-30.75</v>
      </c>
      <c r="D1007" t="s">
        <v>181</v>
      </c>
      <c r="E1007">
        <v>1.5</v>
      </c>
      <c r="F1007" t="s">
        <v>182</v>
      </c>
      <c r="G1007" t="s">
        <v>852</v>
      </c>
      <c r="H1007" t="s">
        <v>202</v>
      </c>
      <c r="I1007" t="s">
        <v>273</v>
      </c>
      <c r="J1007" t="s">
        <v>184</v>
      </c>
      <c r="K1007" t="s">
        <v>274</v>
      </c>
      <c r="L1007" t="s">
        <v>529</v>
      </c>
    </row>
    <row r="1008" spans="1:12">
      <c r="A1008" t="s">
        <v>179</v>
      </c>
      <c r="B1008" t="s">
        <v>180</v>
      </c>
      <c r="C1008">
        <v>-102.5</v>
      </c>
      <c r="D1008" t="s">
        <v>181</v>
      </c>
      <c r="E1008">
        <v>5</v>
      </c>
      <c r="F1008" t="s">
        <v>182</v>
      </c>
      <c r="G1008" t="s">
        <v>421</v>
      </c>
      <c r="H1008" t="s">
        <v>422</v>
      </c>
      <c r="I1008" t="s">
        <v>62</v>
      </c>
      <c r="J1008" t="s">
        <v>183</v>
      </c>
      <c r="K1008" t="s">
        <v>62</v>
      </c>
      <c r="L1008" t="s">
        <v>533</v>
      </c>
    </row>
    <row r="1009" spans="1:12">
      <c r="A1009" t="s">
        <v>179</v>
      </c>
      <c r="B1009" t="s">
        <v>180</v>
      </c>
      <c r="C1009">
        <v>-112.75</v>
      </c>
      <c r="D1009" t="s">
        <v>181</v>
      </c>
      <c r="E1009">
        <v>5.5</v>
      </c>
      <c r="F1009" t="s">
        <v>182</v>
      </c>
      <c r="G1009" t="s">
        <v>795</v>
      </c>
      <c r="H1009" t="s">
        <v>287</v>
      </c>
      <c r="I1009" t="s">
        <v>62</v>
      </c>
      <c r="J1009" t="s">
        <v>183</v>
      </c>
      <c r="K1009" t="s">
        <v>62</v>
      </c>
      <c r="L1009" t="s">
        <v>524</v>
      </c>
    </row>
    <row r="1010" spans="1:12">
      <c r="A1010" t="s">
        <v>179</v>
      </c>
      <c r="B1010" t="s">
        <v>180</v>
      </c>
      <c r="C1010">
        <v>-51.25</v>
      </c>
      <c r="D1010" t="s">
        <v>181</v>
      </c>
      <c r="E1010">
        <v>2.5</v>
      </c>
      <c r="F1010" t="s">
        <v>182</v>
      </c>
      <c r="G1010" t="s">
        <v>912</v>
      </c>
      <c r="H1010" t="s">
        <v>913</v>
      </c>
      <c r="I1010" t="s">
        <v>62</v>
      </c>
      <c r="J1010" t="s">
        <v>183</v>
      </c>
      <c r="K1010" t="s">
        <v>62</v>
      </c>
      <c r="L1010" t="s">
        <v>524</v>
      </c>
    </row>
    <row r="1011" spans="1:12">
      <c r="A1011" t="s">
        <v>179</v>
      </c>
      <c r="B1011" t="s">
        <v>180</v>
      </c>
      <c r="C1011">
        <v>-102.5</v>
      </c>
      <c r="D1011" t="s">
        <v>181</v>
      </c>
      <c r="E1011">
        <v>5</v>
      </c>
      <c r="F1011" t="s">
        <v>182</v>
      </c>
      <c r="G1011" t="s">
        <v>1022</v>
      </c>
      <c r="H1011" t="s">
        <v>195</v>
      </c>
      <c r="I1011" t="s">
        <v>1023</v>
      </c>
      <c r="J1011" t="s">
        <v>184</v>
      </c>
      <c r="K1011" t="s">
        <v>1024</v>
      </c>
      <c r="L1011" t="s">
        <v>529</v>
      </c>
    </row>
    <row r="1012" spans="1:12">
      <c r="A1012" t="s">
        <v>179</v>
      </c>
      <c r="B1012" t="s">
        <v>180</v>
      </c>
      <c r="C1012">
        <v>-102.5</v>
      </c>
      <c r="D1012" t="s">
        <v>181</v>
      </c>
      <c r="E1012">
        <v>5</v>
      </c>
      <c r="F1012" t="s">
        <v>182</v>
      </c>
      <c r="G1012" t="s">
        <v>1116</v>
      </c>
      <c r="H1012" t="s">
        <v>190</v>
      </c>
      <c r="I1012" t="s">
        <v>1023</v>
      </c>
      <c r="J1012" t="s">
        <v>184</v>
      </c>
      <c r="K1012" t="s">
        <v>1024</v>
      </c>
      <c r="L1012" t="s">
        <v>529</v>
      </c>
    </row>
    <row r="1013" spans="1:12">
      <c r="A1013" t="s">
        <v>179</v>
      </c>
      <c r="B1013" t="s">
        <v>180</v>
      </c>
      <c r="C1013">
        <v>-133.25</v>
      </c>
      <c r="D1013" t="s">
        <v>181</v>
      </c>
      <c r="E1013">
        <v>6.5</v>
      </c>
      <c r="F1013" t="s">
        <v>182</v>
      </c>
      <c r="G1013" t="s">
        <v>1117</v>
      </c>
      <c r="H1013" t="s">
        <v>195</v>
      </c>
      <c r="I1013" t="s">
        <v>1026</v>
      </c>
      <c r="J1013" t="s">
        <v>184</v>
      </c>
      <c r="K1013" t="s">
        <v>1027</v>
      </c>
      <c r="L1013" t="s">
        <v>529</v>
      </c>
    </row>
    <row r="1014" spans="1:12">
      <c r="A1014" t="s">
        <v>179</v>
      </c>
      <c r="B1014" t="s">
        <v>180</v>
      </c>
      <c r="C1014">
        <v>-215.25</v>
      </c>
      <c r="D1014" t="s">
        <v>181</v>
      </c>
      <c r="E1014">
        <v>10.5</v>
      </c>
      <c r="F1014" t="s">
        <v>182</v>
      </c>
      <c r="G1014" t="s">
        <v>1025</v>
      </c>
      <c r="H1014" t="s">
        <v>190</v>
      </c>
      <c r="I1014" t="s">
        <v>1026</v>
      </c>
      <c r="J1014" t="s">
        <v>184</v>
      </c>
      <c r="K1014" t="s">
        <v>1027</v>
      </c>
      <c r="L1014" t="s">
        <v>529</v>
      </c>
    </row>
    <row r="1015" spans="1:12">
      <c r="A1015" t="s">
        <v>179</v>
      </c>
      <c r="B1015" t="s">
        <v>180</v>
      </c>
      <c r="C1015">
        <v>-246</v>
      </c>
      <c r="D1015" t="s">
        <v>181</v>
      </c>
      <c r="E1015">
        <v>12</v>
      </c>
      <c r="F1015" t="s">
        <v>182</v>
      </c>
      <c r="G1015" t="s">
        <v>1118</v>
      </c>
      <c r="H1015" t="s">
        <v>190</v>
      </c>
      <c r="I1015" t="s">
        <v>1119</v>
      </c>
      <c r="J1015" t="s">
        <v>184</v>
      </c>
      <c r="K1015" t="s">
        <v>1120</v>
      </c>
      <c r="L1015" t="s">
        <v>529</v>
      </c>
    </row>
    <row r="1016" spans="1:12">
      <c r="A1016" t="s">
        <v>179</v>
      </c>
      <c r="B1016" t="s">
        <v>180</v>
      </c>
      <c r="C1016">
        <v>-41</v>
      </c>
      <c r="D1016" t="s">
        <v>181</v>
      </c>
      <c r="E1016">
        <v>2</v>
      </c>
      <c r="F1016" t="s">
        <v>182</v>
      </c>
      <c r="G1016" t="s">
        <v>1121</v>
      </c>
      <c r="H1016" t="s">
        <v>1122</v>
      </c>
      <c r="I1016" t="s">
        <v>62</v>
      </c>
      <c r="J1016" t="s">
        <v>183</v>
      </c>
      <c r="K1016" t="s">
        <v>62</v>
      </c>
      <c r="L1016" t="s">
        <v>544</v>
      </c>
    </row>
    <row r="1017" spans="1:12">
      <c r="A1017" t="s">
        <v>179</v>
      </c>
      <c r="B1017" t="s">
        <v>180</v>
      </c>
      <c r="C1017">
        <v>-492</v>
      </c>
      <c r="D1017" t="s">
        <v>181</v>
      </c>
      <c r="E1017">
        <v>24</v>
      </c>
      <c r="F1017" t="s">
        <v>182</v>
      </c>
      <c r="G1017" t="s">
        <v>1123</v>
      </c>
      <c r="H1017" t="s">
        <v>202</v>
      </c>
      <c r="I1017" t="s">
        <v>1023</v>
      </c>
      <c r="J1017" t="s">
        <v>184</v>
      </c>
      <c r="K1017" t="s">
        <v>1024</v>
      </c>
      <c r="L1017" t="s">
        <v>529</v>
      </c>
    </row>
    <row r="1018" spans="1:12">
      <c r="A1018" t="s">
        <v>179</v>
      </c>
      <c r="B1018" t="s">
        <v>180</v>
      </c>
      <c r="C1018">
        <v>-71.75</v>
      </c>
      <c r="D1018" t="s">
        <v>181</v>
      </c>
      <c r="E1018">
        <v>3.5</v>
      </c>
      <c r="F1018" t="s">
        <v>182</v>
      </c>
      <c r="G1018" t="s">
        <v>1124</v>
      </c>
      <c r="H1018" t="s">
        <v>1125</v>
      </c>
      <c r="I1018" t="s">
        <v>62</v>
      </c>
      <c r="J1018" t="s">
        <v>183</v>
      </c>
      <c r="K1018" t="s">
        <v>62</v>
      </c>
      <c r="L1018" t="s">
        <v>533</v>
      </c>
    </row>
    <row r="1019" spans="1:12">
      <c r="A1019" t="s">
        <v>179</v>
      </c>
      <c r="B1019" t="s">
        <v>180</v>
      </c>
      <c r="C1019">
        <v>-184.5</v>
      </c>
      <c r="D1019" t="s">
        <v>181</v>
      </c>
      <c r="E1019">
        <v>9</v>
      </c>
      <c r="F1019" t="s">
        <v>182</v>
      </c>
      <c r="G1019" t="s">
        <v>1126</v>
      </c>
      <c r="H1019" t="s">
        <v>202</v>
      </c>
      <c r="I1019" t="s">
        <v>1026</v>
      </c>
      <c r="J1019" t="s">
        <v>184</v>
      </c>
      <c r="K1019" t="s">
        <v>1027</v>
      </c>
      <c r="L1019" t="s">
        <v>529</v>
      </c>
    </row>
    <row r="1020" spans="1:12">
      <c r="A1020" t="s">
        <v>179</v>
      </c>
      <c r="B1020" t="s">
        <v>180</v>
      </c>
      <c r="C1020">
        <v>-123</v>
      </c>
      <c r="D1020" t="s">
        <v>181</v>
      </c>
      <c r="E1020">
        <v>6</v>
      </c>
      <c r="F1020" t="s">
        <v>182</v>
      </c>
      <c r="G1020" t="s">
        <v>1126</v>
      </c>
      <c r="H1020" t="s">
        <v>202</v>
      </c>
      <c r="I1020" t="s">
        <v>1026</v>
      </c>
      <c r="J1020" t="s">
        <v>184</v>
      </c>
      <c r="K1020" t="s">
        <v>1027</v>
      </c>
      <c r="L1020" t="s">
        <v>529</v>
      </c>
    </row>
    <row r="1021" spans="1:12">
      <c r="A1021" t="s">
        <v>179</v>
      </c>
      <c r="B1021" t="s">
        <v>180</v>
      </c>
      <c r="C1021">
        <v>-266.5</v>
      </c>
      <c r="D1021" t="s">
        <v>181</v>
      </c>
      <c r="E1021">
        <v>13</v>
      </c>
      <c r="F1021" t="s">
        <v>182</v>
      </c>
      <c r="G1021" t="s">
        <v>1127</v>
      </c>
      <c r="H1021" t="s">
        <v>202</v>
      </c>
      <c r="I1021" t="s">
        <v>1119</v>
      </c>
      <c r="J1021" t="s">
        <v>184</v>
      </c>
      <c r="K1021" t="s">
        <v>1120</v>
      </c>
      <c r="L1021" t="s">
        <v>529</v>
      </c>
    </row>
    <row r="1022" spans="1:12">
      <c r="A1022" t="s">
        <v>179</v>
      </c>
      <c r="B1022" t="s">
        <v>180</v>
      </c>
      <c r="C1022">
        <v>-133.25</v>
      </c>
      <c r="D1022" t="s">
        <v>181</v>
      </c>
      <c r="E1022">
        <v>6.5</v>
      </c>
      <c r="F1022" t="s">
        <v>182</v>
      </c>
      <c r="G1022" t="s">
        <v>1127</v>
      </c>
      <c r="H1022" t="s">
        <v>202</v>
      </c>
      <c r="I1022" t="s">
        <v>1119</v>
      </c>
      <c r="J1022" t="s">
        <v>184</v>
      </c>
      <c r="K1022" t="s">
        <v>1120</v>
      </c>
      <c r="L1022" t="s">
        <v>529</v>
      </c>
    </row>
    <row r="1023" spans="1:12">
      <c r="A1023" t="s">
        <v>179</v>
      </c>
      <c r="B1023" t="s">
        <v>180</v>
      </c>
      <c r="C1023">
        <v>-194.75</v>
      </c>
      <c r="D1023" t="s">
        <v>181</v>
      </c>
      <c r="E1023">
        <v>9.5</v>
      </c>
      <c r="F1023" t="s">
        <v>182</v>
      </c>
      <c r="G1023" t="s">
        <v>1128</v>
      </c>
      <c r="H1023" t="s">
        <v>195</v>
      </c>
      <c r="I1023" t="s">
        <v>1129</v>
      </c>
      <c r="J1023" t="s">
        <v>184</v>
      </c>
      <c r="K1023" t="s">
        <v>1130</v>
      </c>
      <c r="L1023" t="s">
        <v>529</v>
      </c>
    </row>
    <row r="1024" spans="1:12">
      <c r="A1024" t="s">
        <v>179</v>
      </c>
      <c r="B1024" t="s">
        <v>180</v>
      </c>
      <c r="C1024">
        <v>-123</v>
      </c>
      <c r="D1024" t="s">
        <v>181</v>
      </c>
      <c r="E1024">
        <v>6</v>
      </c>
      <c r="F1024" t="s">
        <v>182</v>
      </c>
      <c r="G1024" t="s">
        <v>1128</v>
      </c>
      <c r="H1024" t="s">
        <v>195</v>
      </c>
      <c r="I1024" t="s">
        <v>1129</v>
      </c>
      <c r="J1024" t="s">
        <v>184</v>
      </c>
      <c r="K1024" t="s">
        <v>1130</v>
      </c>
      <c r="L1024" t="s">
        <v>529</v>
      </c>
    </row>
    <row r="1025" spans="1:12">
      <c r="A1025" t="s">
        <v>179</v>
      </c>
      <c r="B1025" t="s">
        <v>180</v>
      </c>
      <c r="C1025">
        <v>-215.25</v>
      </c>
      <c r="D1025" t="s">
        <v>181</v>
      </c>
      <c r="E1025">
        <v>10.5</v>
      </c>
      <c r="F1025" t="s">
        <v>182</v>
      </c>
      <c r="G1025" t="s">
        <v>1131</v>
      </c>
      <c r="H1025" t="s">
        <v>190</v>
      </c>
      <c r="I1025" t="s">
        <v>1129</v>
      </c>
      <c r="J1025" t="s">
        <v>184</v>
      </c>
      <c r="K1025" t="s">
        <v>1130</v>
      </c>
      <c r="L1025" t="s">
        <v>529</v>
      </c>
    </row>
    <row r="1026" spans="1:12">
      <c r="A1026" t="s">
        <v>179</v>
      </c>
      <c r="B1026" t="s">
        <v>180</v>
      </c>
      <c r="C1026">
        <v>-133.25</v>
      </c>
      <c r="D1026" t="s">
        <v>181</v>
      </c>
      <c r="E1026">
        <v>6.5</v>
      </c>
      <c r="F1026" t="s">
        <v>182</v>
      </c>
      <c r="G1026" t="s">
        <v>1132</v>
      </c>
      <c r="H1026" t="s">
        <v>195</v>
      </c>
      <c r="I1026" t="s">
        <v>1133</v>
      </c>
      <c r="J1026" t="s">
        <v>184</v>
      </c>
      <c r="K1026" t="s">
        <v>1134</v>
      </c>
      <c r="L1026" t="s">
        <v>529</v>
      </c>
    </row>
    <row r="1027" spans="1:12">
      <c r="A1027" t="s">
        <v>179</v>
      </c>
      <c r="B1027" t="s">
        <v>180</v>
      </c>
      <c r="C1027">
        <v>-61.5</v>
      </c>
      <c r="D1027" t="s">
        <v>181</v>
      </c>
      <c r="E1027">
        <v>3</v>
      </c>
      <c r="F1027" t="s">
        <v>182</v>
      </c>
      <c r="G1027" t="s">
        <v>1132</v>
      </c>
      <c r="H1027" t="s">
        <v>195</v>
      </c>
      <c r="I1027" t="s">
        <v>1133</v>
      </c>
      <c r="J1027" t="s">
        <v>184</v>
      </c>
      <c r="K1027" t="s">
        <v>1134</v>
      </c>
      <c r="L1027" t="s">
        <v>529</v>
      </c>
    </row>
    <row r="1028" spans="1:12">
      <c r="A1028" t="s">
        <v>179</v>
      </c>
      <c r="B1028" t="s">
        <v>180</v>
      </c>
      <c r="C1028">
        <v>-287</v>
      </c>
      <c r="D1028" t="s">
        <v>181</v>
      </c>
      <c r="E1028">
        <v>14</v>
      </c>
      <c r="F1028" t="s">
        <v>182</v>
      </c>
      <c r="G1028" t="s">
        <v>1135</v>
      </c>
      <c r="H1028" t="s">
        <v>190</v>
      </c>
      <c r="I1028" t="s">
        <v>1133</v>
      </c>
      <c r="J1028" t="s">
        <v>184</v>
      </c>
      <c r="K1028" t="s">
        <v>1134</v>
      </c>
      <c r="L1028" t="s">
        <v>529</v>
      </c>
    </row>
    <row r="1029" spans="1:12">
      <c r="A1029" t="s">
        <v>179</v>
      </c>
      <c r="B1029" t="s">
        <v>180</v>
      </c>
      <c r="C1029">
        <v>-205</v>
      </c>
      <c r="D1029" t="s">
        <v>181</v>
      </c>
      <c r="E1029">
        <v>10</v>
      </c>
      <c r="F1029" t="s">
        <v>182</v>
      </c>
      <c r="G1029" t="s">
        <v>909</v>
      </c>
      <c r="H1029" t="s">
        <v>187</v>
      </c>
      <c r="I1029" t="s">
        <v>470</v>
      </c>
      <c r="J1029" t="s">
        <v>184</v>
      </c>
      <c r="K1029" t="s">
        <v>471</v>
      </c>
      <c r="L1029" t="s">
        <v>529</v>
      </c>
    </row>
    <row r="1030" spans="1:12">
      <c r="A1030" t="s">
        <v>179</v>
      </c>
      <c r="B1030" t="s">
        <v>180</v>
      </c>
      <c r="C1030">
        <v>-51.25</v>
      </c>
      <c r="D1030" t="s">
        <v>181</v>
      </c>
      <c r="E1030">
        <v>2.5</v>
      </c>
      <c r="F1030" t="s">
        <v>182</v>
      </c>
      <c r="G1030" t="s">
        <v>909</v>
      </c>
      <c r="H1030" t="s">
        <v>187</v>
      </c>
      <c r="I1030" t="s">
        <v>470</v>
      </c>
      <c r="J1030" t="s">
        <v>184</v>
      </c>
      <c r="K1030" t="s">
        <v>471</v>
      </c>
      <c r="L1030" t="s">
        <v>529</v>
      </c>
    </row>
    <row r="1031" spans="1:12">
      <c r="A1031" t="s">
        <v>179</v>
      </c>
      <c r="B1031" t="s">
        <v>180</v>
      </c>
      <c r="C1031">
        <v>-205</v>
      </c>
      <c r="D1031" t="s">
        <v>181</v>
      </c>
      <c r="E1031">
        <v>10</v>
      </c>
      <c r="F1031" t="s">
        <v>182</v>
      </c>
      <c r="G1031" t="s">
        <v>1136</v>
      </c>
      <c r="H1031" t="s">
        <v>1137</v>
      </c>
      <c r="I1031" t="s">
        <v>302</v>
      </c>
      <c r="J1031" t="s">
        <v>184</v>
      </c>
      <c r="K1031" t="s">
        <v>303</v>
      </c>
      <c r="L1031" t="s">
        <v>535</v>
      </c>
    </row>
    <row r="1032" spans="1:12">
      <c r="A1032" t="s">
        <v>179</v>
      </c>
      <c r="B1032" t="s">
        <v>180</v>
      </c>
      <c r="C1032">
        <v>-112.75</v>
      </c>
      <c r="D1032" t="s">
        <v>181</v>
      </c>
      <c r="E1032">
        <v>5.5</v>
      </c>
      <c r="F1032" t="s">
        <v>182</v>
      </c>
      <c r="G1032" t="s">
        <v>851</v>
      </c>
      <c r="H1032" t="s">
        <v>202</v>
      </c>
      <c r="I1032" t="s">
        <v>275</v>
      </c>
      <c r="J1032" t="s">
        <v>184</v>
      </c>
      <c r="K1032" t="s">
        <v>276</v>
      </c>
      <c r="L1032" t="s">
        <v>529</v>
      </c>
    </row>
    <row r="1033" spans="1:12">
      <c r="A1033" t="s">
        <v>179</v>
      </c>
      <c r="B1033" t="s">
        <v>180</v>
      </c>
      <c r="C1033">
        <v>-71.75</v>
      </c>
      <c r="D1033" t="s">
        <v>181</v>
      </c>
      <c r="E1033">
        <v>3.5</v>
      </c>
      <c r="F1033" t="s">
        <v>182</v>
      </c>
      <c r="G1033" t="s">
        <v>851</v>
      </c>
      <c r="H1033" t="s">
        <v>202</v>
      </c>
      <c r="I1033" t="s">
        <v>275</v>
      </c>
      <c r="J1033" t="s">
        <v>184</v>
      </c>
      <c r="K1033" t="s">
        <v>276</v>
      </c>
      <c r="L1033" t="s">
        <v>529</v>
      </c>
    </row>
    <row r="1034" spans="1:12">
      <c r="A1034" t="s">
        <v>179</v>
      </c>
      <c r="B1034" t="s">
        <v>180</v>
      </c>
      <c r="C1034">
        <v>-164</v>
      </c>
      <c r="D1034" t="s">
        <v>181</v>
      </c>
      <c r="E1034">
        <v>8</v>
      </c>
      <c r="F1034" t="s">
        <v>182</v>
      </c>
      <c r="G1034" t="s">
        <v>1028</v>
      </c>
      <c r="H1034" t="s">
        <v>1029</v>
      </c>
      <c r="I1034" t="s">
        <v>62</v>
      </c>
      <c r="J1034" t="s">
        <v>183</v>
      </c>
      <c r="K1034" t="s">
        <v>62</v>
      </c>
      <c r="L1034" t="s">
        <v>531</v>
      </c>
    </row>
    <row r="1035" spans="1:12">
      <c r="A1035" t="s">
        <v>179</v>
      </c>
      <c r="B1035" t="s">
        <v>180</v>
      </c>
      <c r="C1035">
        <v>-389.5</v>
      </c>
      <c r="D1035" t="s">
        <v>181</v>
      </c>
      <c r="E1035">
        <v>19</v>
      </c>
      <c r="F1035" t="s">
        <v>182</v>
      </c>
      <c r="G1035" t="s">
        <v>1028</v>
      </c>
      <c r="H1035" t="s">
        <v>1029</v>
      </c>
      <c r="I1035" t="s">
        <v>62</v>
      </c>
      <c r="J1035" t="s">
        <v>183</v>
      </c>
      <c r="K1035" t="s">
        <v>62</v>
      </c>
      <c r="L1035" t="s">
        <v>531</v>
      </c>
    </row>
    <row r="1036" spans="1:12">
      <c r="A1036" t="s">
        <v>179</v>
      </c>
      <c r="B1036" t="s">
        <v>180</v>
      </c>
      <c r="C1036">
        <v>-143.5</v>
      </c>
      <c r="D1036" t="s">
        <v>181</v>
      </c>
      <c r="E1036">
        <v>7</v>
      </c>
      <c r="F1036" t="s">
        <v>182</v>
      </c>
      <c r="G1036" t="s">
        <v>1063</v>
      </c>
      <c r="H1036" t="s">
        <v>187</v>
      </c>
      <c r="I1036" t="s">
        <v>466</v>
      </c>
      <c r="J1036" t="s">
        <v>184</v>
      </c>
      <c r="K1036" t="s">
        <v>467</v>
      </c>
      <c r="L1036" t="s">
        <v>529</v>
      </c>
    </row>
    <row r="1037" spans="1:12">
      <c r="A1037" t="s">
        <v>179</v>
      </c>
      <c r="B1037" t="s">
        <v>180</v>
      </c>
      <c r="C1037">
        <v>-51.25</v>
      </c>
      <c r="D1037" t="s">
        <v>181</v>
      </c>
      <c r="E1037">
        <v>2.5</v>
      </c>
      <c r="F1037" t="s">
        <v>182</v>
      </c>
      <c r="G1037" t="s">
        <v>1063</v>
      </c>
      <c r="H1037" t="s">
        <v>187</v>
      </c>
      <c r="I1037" t="s">
        <v>466</v>
      </c>
      <c r="J1037" t="s">
        <v>184</v>
      </c>
      <c r="K1037" t="s">
        <v>467</v>
      </c>
      <c r="L1037" t="s">
        <v>529</v>
      </c>
    </row>
    <row r="1038" spans="1:12">
      <c r="A1038" t="s">
        <v>179</v>
      </c>
      <c r="B1038" t="s">
        <v>180</v>
      </c>
      <c r="C1038">
        <v>-143.5</v>
      </c>
      <c r="D1038" t="s">
        <v>181</v>
      </c>
      <c r="E1038">
        <v>7</v>
      </c>
      <c r="F1038" t="s">
        <v>182</v>
      </c>
      <c r="G1038" t="s">
        <v>852</v>
      </c>
      <c r="H1038" t="s">
        <v>202</v>
      </c>
      <c r="I1038" t="s">
        <v>273</v>
      </c>
      <c r="J1038" t="s">
        <v>184</v>
      </c>
      <c r="K1038" t="s">
        <v>274</v>
      </c>
      <c r="L1038" t="s">
        <v>529</v>
      </c>
    </row>
    <row r="1039" spans="1:12">
      <c r="A1039" t="s">
        <v>179</v>
      </c>
      <c r="B1039" t="s">
        <v>180</v>
      </c>
      <c r="C1039">
        <v>-164</v>
      </c>
      <c r="D1039" t="s">
        <v>181</v>
      </c>
      <c r="E1039">
        <v>8</v>
      </c>
      <c r="F1039" t="s">
        <v>182</v>
      </c>
      <c r="G1039" t="s">
        <v>852</v>
      </c>
      <c r="H1039" t="s">
        <v>202</v>
      </c>
      <c r="I1039" t="s">
        <v>273</v>
      </c>
      <c r="J1039" t="s">
        <v>184</v>
      </c>
      <c r="K1039" t="s">
        <v>274</v>
      </c>
      <c r="L1039" t="s">
        <v>529</v>
      </c>
    </row>
    <row r="1040" spans="1:12">
      <c r="A1040" t="s">
        <v>179</v>
      </c>
      <c r="B1040" t="s">
        <v>180</v>
      </c>
      <c r="C1040">
        <v>-1373.5</v>
      </c>
      <c r="D1040" t="s">
        <v>181</v>
      </c>
      <c r="E1040">
        <v>67</v>
      </c>
      <c r="F1040" t="s">
        <v>182</v>
      </c>
      <c r="G1040" t="s">
        <v>852</v>
      </c>
      <c r="H1040" t="s">
        <v>202</v>
      </c>
      <c r="I1040" t="s">
        <v>273</v>
      </c>
      <c r="J1040" t="s">
        <v>184</v>
      </c>
      <c r="K1040" t="s">
        <v>274</v>
      </c>
      <c r="L1040" t="s">
        <v>529</v>
      </c>
    </row>
    <row r="1041" spans="1:12">
      <c r="A1041" t="s">
        <v>179</v>
      </c>
      <c r="B1041" t="s">
        <v>180</v>
      </c>
      <c r="C1041">
        <v>-871.25</v>
      </c>
      <c r="D1041" t="s">
        <v>181</v>
      </c>
      <c r="E1041">
        <v>42.5</v>
      </c>
      <c r="F1041" t="s">
        <v>182</v>
      </c>
      <c r="G1041" t="s">
        <v>852</v>
      </c>
      <c r="H1041" t="s">
        <v>202</v>
      </c>
      <c r="I1041" t="s">
        <v>273</v>
      </c>
      <c r="J1041" t="s">
        <v>184</v>
      </c>
      <c r="K1041" t="s">
        <v>274</v>
      </c>
      <c r="L1041" t="s">
        <v>529</v>
      </c>
    </row>
    <row r="1042" spans="1:12">
      <c r="A1042" t="s">
        <v>179</v>
      </c>
      <c r="B1042" t="s">
        <v>180</v>
      </c>
      <c r="C1042">
        <v>-123</v>
      </c>
      <c r="D1042" t="s">
        <v>181</v>
      </c>
      <c r="E1042">
        <v>6</v>
      </c>
      <c r="F1042" t="s">
        <v>182</v>
      </c>
      <c r="G1042" t="s">
        <v>393</v>
      </c>
      <c r="H1042" t="s">
        <v>227</v>
      </c>
      <c r="I1042" t="s">
        <v>62</v>
      </c>
      <c r="J1042" t="s">
        <v>183</v>
      </c>
      <c r="K1042" t="s">
        <v>62</v>
      </c>
      <c r="L1042" t="s">
        <v>533</v>
      </c>
    </row>
    <row r="1043" spans="1:12">
      <c r="A1043" t="s">
        <v>179</v>
      </c>
      <c r="B1043" t="s">
        <v>180</v>
      </c>
      <c r="C1043">
        <v>-205</v>
      </c>
      <c r="D1043" t="s">
        <v>181</v>
      </c>
      <c r="E1043">
        <v>10</v>
      </c>
      <c r="F1043" t="s">
        <v>182</v>
      </c>
      <c r="G1043" t="s">
        <v>1138</v>
      </c>
      <c r="H1043" t="s">
        <v>1069</v>
      </c>
      <c r="I1043" t="s">
        <v>62</v>
      </c>
      <c r="J1043" t="s">
        <v>183</v>
      </c>
      <c r="K1043" t="s">
        <v>62</v>
      </c>
      <c r="L1043" t="s">
        <v>546</v>
      </c>
    </row>
    <row r="1044" spans="1:12">
      <c r="A1044" t="s">
        <v>179</v>
      </c>
      <c r="B1044" t="s">
        <v>180</v>
      </c>
      <c r="C1044">
        <v>-102.5</v>
      </c>
      <c r="D1044" t="s">
        <v>181</v>
      </c>
      <c r="E1044">
        <v>5</v>
      </c>
      <c r="F1044" t="s">
        <v>182</v>
      </c>
      <c r="G1044" t="s">
        <v>1138</v>
      </c>
      <c r="H1044" t="s">
        <v>1069</v>
      </c>
      <c r="I1044" t="s">
        <v>62</v>
      </c>
      <c r="J1044" t="s">
        <v>183</v>
      </c>
      <c r="K1044" t="s">
        <v>62</v>
      </c>
      <c r="L1044" t="s">
        <v>546</v>
      </c>
    </row>
    <row r="1045" spans="1:12">
      <c r="A1045" t="s">
        <v>179</v>
      </c>
      <c r="B1045" t="s">
        <v>180</v>
      </c>
      <c r="C1045">
        <v>-164</v>
      </c>
      <c r="D1045" t="s">
        <v>181</v>
      </c>
      <c r="E1045">
        <v>8</v>
      </c>
      <c r="F1045" t="s">
        <v>182</v>
      </c>
      <c r="G1045" t="s">
        <v>1018</v>
      </c>
      <c r="H1045" t="s">
        <v>1019</v>
      </c>
      <c r="I1045" t="s">
        <v>62</v>
      </c>
      <c r="J1045" t="s">
        <v>183</v>
      </c>
      <c r="K1045" t="s">
        <v>62</v>
      </c>
      <c r="L1045" t="s">
        <v>539</v>
      </c>
    </row>
    <row r="1046" spans="1:12">
      <c r="A1046" t="s">
        <v>179</v>
      </c>
      <c r="B1046" t="s">
        <v>180</v>
      </c>
      <c r="C1046">
        <v>-430.5</v>
      </c>
      <c r="D1046" t="s">
        <v>181</v>
      </c>
      <c r="E1046">
        <v>21</v>
      </c>
      <c r="F1046" t="s">
        <v>182</v>
      </c>
      <c r="G1046" t="s">
        <v>1018</v>
      </c>
      <c r="H1046" t="s">
        <v>1019</v>
      </c>
      <c r="I1046" t="s">
        <v>62</v>
      </c>
      <c r="J1046" t="s">
        <v>183</v>
      </c>
      <c r="K1046" t="s">
        <v>62</v>
      </c>
      <c r="L1046" t="s">
        <v>539</v>
      </c>
    </row>
    <row r="1047" spans="1:12">
      <c r="A1047" t="s">
        <v>179</v>
      </c>
      <c r="B1047" t="s">
        <v>180</v>
      </c>
      <c r="C1047">
        <v>-123</v>
      </c>
      <c r="D1047" t="s">
        <v>181</v>
      </c>
      <c r="E1047">
        <v>6</v>
      </c>
      <c r="F1047" t="s">
        <v>182</v>
      </c>
      <c r="G1047" t="s">
        <v>1139</v>
      </c>
      <c r="H1047" t="s">
        <v>1140</v>
      </c>
      <c r="I1047" t="s">
        <v>62</v>
      </c>
      <c r="J1047" t="s">
        <v>183</v>
      </c>
      <c r="K1047" t="s">
        <v>62</v>
      </c>
      <c r="L1047" t="s">
        <v>546</v>
      </c>
    </row>
    <row r="1048" spans="1:12">
      <c r="A1048" t="s">
        <v>179</v>
      </c>
      <c r="B1048" t="s">
        <v>180</v>
      </c>
      <c r="C1048">
        <v>-266.5</v>
      </c>
      <c r="D1048" t="s">
        <v>181</v>
      </c>
      <c r="E1048">
        <v>13</v>
      </c>
      <c r="F1048" t="s">
        <v>182</v>
      </c>
      <c r="G1048" t="s">
        <v>1141</v>
      </c>
      <c r="H1048" t="s">
        <v>1142</v>
      </c>
      <c r="I1048" t="s">
        <v>62</v>
      </c>
      <c r="J1048" t="s">
        <v>183</v>
      </c>
      <c r="K1048" t="s">
        <v>62</v>
      </c>
      <c r="L1048" t="s">
        <v>539</v>
      </c>
    </row>
    <row r="1049" spans="1:12">
      <c r="A1049" t="s">
        <v>179</v>
      </c>
      <c r="B1049" t="s">
        <v>180</v>
      </c>
      <c r="C1049">
        <v>-143.5</v>
      </c>
      <c r="D1049" t="s">
        <v>181</v>
      </c>
      <c r="E1049">
        <v>7</v>
      </c>
      <c r="F1049" t="s">
        <v>182</v>
      </c>
      <c r="G1049" t="s">
        <v>1143</v>
      </c>
      <c r="H1049" t="s">
        <v>1144</v>
      </c>
      <c r="I1049" t="s">
        <v>62</v>
      </c>
      <c r="J1049" t="s">
        <v>183</v>
      </c>
      <c r="K1049" t="s">
        <v>62</v>
      </c>
      <c r="L1049" t="s">
        <v>546</v>
      </c>
    </row>
    <row r="1050" spans="1:12">
      <c r="A1050" t="s">
        <v>179</v>
      </c>
      <c r="B1050" t="s">
        <v>180</v>
      </c>
      <c r="C1050">
        <v>-143.5</v>
      </c>
      <c r="D1050" t="s">
        <v>181</v>
      </c>
      <c r="E1050">
        <v>7</v>
      </c>
      <c r="F1050" t="s">
        <v>182</v>
      </c>
      <c r="G1050" t="s">
        <v>1143</v>
      </c>
      <c r="H1050" t="s">
        <v>1144</v>
      </c>
      <c r="I1050" t="s">
        <v>62</v>
      </c>
      <c r="J1050" t="s">
        <v>183</v>
      </c>
      <c r="K1050" t="s">
        <v>62</v>
      </c>
      <c r="L1050" t="s">
        <v>546</v>
      </c>
    </row>
    <row r="1051" spans="1:12">
      <c r="A1051" t="s">
        <v>179</v>
      </c>
      <c r="B1051" t="s">
        <v>180</v>
      </c>
      <c r="C1051">
        <v>-799.5</v>
      </c>
      <c r="D1051" t="s">
        <v>181</v>
      </c>
      <c r="E1051">
        <v>39</v>
      </c>
      <c r="F1051" t="s">
        <v>182</v>
      </c>
      <c r="G1051" t="s">
        <v>299</v>
      </c>
      <c r="H1051" t="s">
        <v>300</v>
      </c>
      <c r="I1051" t="s">
        <v>62</v>
      </c>
      <c r="J1051" t="s">
        <v>183</v>
      </c>
      <c r="K1051" t="s">
        <v>62</v>
      </c>
      <c r="L1051" t="s">
        <v>524</v>
      </c>
    </row>
    <row r="1052" spans="1:12">
      <c r="A1052" t="s">
        <v>179</v>
      </c>
      <c r="B1052" t="s">
        <v>180</v>
      </c>
      <c r="C1052">
        <v>-287</v>
      </c>
      <c r="D1052" t="s">
        <v>181</v>
      </c>
      <c r="E1052">
        <v>14</v>
      </c>
      <c r="F1052" t="s">
        <v>182</v>
      </c>
      <c r="G1052" t="s">
        <v>785</v>
      </c>
      <c r="H1052" t="s">
        <v>384</v>
      </c>
      <c r="I1052" t="s">
        <v>62</v>
      </c>
      <c r="J1052" t="s">
        <v>183</v>
      </c>
      <c r="K1052" t="s">
        <v>62</v>
      </c>
      <c r="L1052" t="s">
        <v>524</v>
      </c>
    </row>
    <row r="1053" spans="1:12">
      <c r="A1053" t="s">
        <v>179</v>
      </c>
      <c r="B1053" t="s">
        <v>180</v>
      </c>
      <c r="C1053">
        <v>-123</v>
      </c>
      <c r="D1053" t="s">
        <v>181</v>
      </c>
      <c r="E1053">
        <v>6</v>
      </c>
      <c r="F1053" t="s">
        <v>182</v>
      </c>
      <c r="G1053" t="s">
        <v>1145</v>
      </c>
      <c r="H1053" t="s">
        <v>1146</v>
      </c>
      <c r="I1053" t="s">
        <v>62</v>
      </c>
      <c r="J1053" t="s">
        <v>183</v>
      </c>
      <c r="K1053" t="s">
        <v>62</v>
      </c>
      <c r="L1053" t="s">
        <v>524</v>
      </c>
    </row>
    <row r="1054" spans="1:12">
      <c r="A1054" t="s">
        <v>179</v>
      </c>
      <c r="B1054" t="s">
        <v>180</v>
      </c>
      <c r="C1054">
        <v>-246</v>
      </c>
      <c r="D1054" t="s">
        <v>181</v>
      </c>
      <c r="E1054">
        <v>12</v>
      </c>
      <c r="F1054" t="s">
        <v>182</v>
      </c>
      <c r="G1054" t="s">
        <v>1145</v>
      </c>
      <c r="H1054" t="s">
        <v>1146</v>
      </c>
      <c r="I1054" t="s">
        <v>62</v>
      </c>
      <c r="J1054" t="s">
        <v>183</v>
      </c>
      <c r="K1054" t="s">
        <v>62</v>
      </c>
      <c r="L1054" t="s">
        <v>524</v>
      </c>
    </row>
    <row r="1055" spans="1:12">
      <c r="A1055" t="s">
        <v>179</v>
      </c>
      <c r="B1055" t="s">
        <v>180</v>
      </c>
      <c r="C1055">
        <v>-266.5</v>
      </c>
      <c r="D1055" t="s">
        <v>181</v>
      </c>
      <c r="E1055">
        <v>13</v>
      </c>
      <c r="F1055" t="s">
        <v>182</v>
      </c>
      <c r="G1055" t="s">
        <v>437</v>
      </c>
      <c r="H1055" t="s">
        <v>438</v>
      </c>
      <c r="I1055" t="s">
        <v>62</v>
      </c>
      <c r="J1055" t="s">
        <v>183</v>
      </c>
      <c r="K1055" t="s">
        <v>62</v>
      </c>
      <c r="L1055" t="s">
        <v>524</v>
      </c>
    </row>
    <row r="1056" spans="1:12">
      <c r="A1056" t="s">
        <v>179</v>
      </c>
      <c r="B1056" t="s">
        <v>180</v>
      </c>
      <c r="C1056">
        <v>-266.5</v>
      </c>
      <c r="D1056" t="s">
        <v>181</v>
      </c>
      <c r="E1056">
        <v>13</v>
      </c>
      <c r="F1056" t="s">
        <v>182</v>
      </c>
      <c r="G1056" t="s">
        <v>437</v>
      </c>
      <c r="H1056" t="s">
        <v>438</v>
      </c>
      <c r="I1056" t="s">
        <v>62</v>
      </c>
      <c r="J1056" t="s">
        <v>183</v>
      </c>
      <c r="K1056" t="s">
        <v>62</v>
      </c>
      <c r="L1056" t="s">
        <v>524</v>
      </c>
    </row>
    <row r="1057" spans="1:12">
      <c r="A1057" t="s">
        <v>179</v>
      </c>
      <c r="B1057" t="s">
        <v>180</v>
      </c>
      <c r="C1057">
        <v>-123</v>
      </c>
      <c r="D1057" t="s">
        <v>181</v>
      </c>
      <c r="E1057">
        <v>6</v>
      </c>
      <c r="F1057" t="s">
        <v>182</v>
      </c>
      <c r="G1057" t="s">
        <v>1083</v>
      </c>
      <c r="H1057" t="s">
        <v>1084</v>
      </c>
      <c r="I1057" t="s">
        <v>62</v>
      </c>
      <c r="J1057" t="s">
        <v>183</v>
      </c>
      <c r="K1057" t="s">
        <v>62</v>
      </c>
      <c r="L1057" t="s">
        <v>524</v>
      </c>
    </row>
    <row r="1058" spans="1:12">
      <c r="A1058" t="s">
        <v>179</v>
      </c>
      <c r="B1058" t="s">
        <v>180</v>
      </c>
      <c r="C1058">
        <v>-246</v>
      </c>
      <c r="D1058" t="s">
        <v>181</v>
      </c>
      <c r="E1058">
        <v>12</v>
      </c>
      <c r="F1058" t="s">
        <v>182</v>
      </c>
      <c r="G1058" t="s">
        <v>1083</v>
      </c>
      <c r="H1058" t="s">
        <v>1084</v>
      </c>
      <c r="I1058" t="s">
        <v>62</v>
      </c>
      <c r="J1058" t="s">
        <v>183</v>
      </c>
      <c r="K1058" t="s">
        <v>62</v>
      </c>
      <c r="L1058" t="s">
        <v>524</v>
      </c>
    </row>
    <row r="1059" spans="1:12">
      <c r="A1059" t="s">
        <v>179</v>
      </c>
      <c r="B1059" t="s">
        <v>180</v>
      </c>
      <c r="C1059">
        <v>-143.5</v>
      </c>
      <c r="D1059" t="s">
        <v>181</v>
      </c>
      <c r="E1059">
        <v>7</v>
      </c>
      <c r="F1059" t="s">
        <v>182</v>
      </c>
      <c r="G1059" t="s">
        <v>1147</v>
      </c>
      <c r="H1059" t="s">
        <v>1148</v>
      </c>
      <c r="I1059" t="s">
        <v>509</v>
      </c>
      <c r="J1059" t="s">
        <v>184</v>
      </c>
      <c r="K1059" t="s">
        <v>510</v>
      </c>
      <c r="L1059" t="s">
        <v>535</v>
      </c>
    </row>
    <row r="1060" spans="1:12">
      <c r="A1060" t="s">
        <v>179</v>
      </c>
      <c r="B1060" t="s">
        <v>180</v>
      </c>
      <c r="C1060">
        <v>-410</v>
      </c>
      <c r="D1060" t="s">
        <v>181</v>
      </c>
      <c r="E1060">
        <v>20</v>
      </c>
      <c r="F1060" t="s">
        <v>182</v>
      </c>
      <c r="G1060" t="s">
        <v>696</v>
      </c>
      <c r="H1060" t="s">
        <v>697</v>
      </c>
      <c r="I1060" t="s">
        <v>302</v>
      </c>
      <c r="J1060" t="s">
        <v>184</v>
      </c>
      <c r="K1060" t="s">
        <v>303</v>
      </c>
      <c r="L1060" t="s">
        <v>535</v>
      </c>
    </row>
    <row r="1061" spans="1:12">
      <c r="A1061" t="s">
        <v>179</v>
      </c>
      <c r="B1061" t="s">
        <v>180</v>
      </c>
      <c r="C1061">
        <v>-143.5</v>
      </c>
      <c r="D1061" t="s">
        <v>181</v>
      </c>
      <c r="E1061">
        <v>7</v>
      </c>
      <c r="F1061" t="s">
        <v>182</v>
      </c>
      <c r="G1061" t="s">
        <v>696</v>
      </c>
      <c r="H1061" t="s">
        <v>697</v>
      </c>
      <c r="I1061" t="s">
        <v>302</v>
      </c>
      <c r="J1061" t="s">
        <v>184</v>
      </c>
      <c r="K1061" t="s">
        <v>303</v>
      </c>
      <c r="L1061" t="s">
        <v>535</v>
      </c>
    </row>
    <row r="1062" spans="1:12">
      <c r="A1062" t="s">
        <v>179</v>
      </c>
      <c r="B1062" t="s">
        <v>180</v>
      </c>
      <c r="C1062">
        <v>-246</v>
      </c>
      <c r="D1062" t="s">
        <v>181</v>
      </c>
      <c r="E1062">
        <v>12</v>
      </c>
      <c r="F1062" t="s">
        <v>182</v>
      </c>
      <c r="G1062" t="s">
        <v>381</v>
      </c>
      <c r="H1062" t="s">
        <v>382</v>
      </c>
      <c r="I1062" t="s">
        <v>379</v>
      </c>
      <c r="J1062" t="s">
        <v>184</v>
      </c>
      <c r="K1062" t="s">
        <v>380</v>
      </c>
      <c r="L1062" t="s">
        <v>535</v>
      </c>
    </row>
    <row r="1063" spans="1:12">
      <c r="A1063" t="s">
        <v>179</v>
      </c>
      <c r="B1063" t="s">
        <v>180</v>
      </c>
      <c r="C1063">
        <v>-123</v>
      </c>
      <c r="D1063" t="s">
        <v>181</v>
      </c>
      <c r="E1063">
        <v>6</v>
      </c>
      <c r="F1063" t="s">
        <v>182</v>
      </c>
      <c r="G1063" t="s">
        <v>1149</v>
      </c>
      <c r="H1063" t="s">
        <v>1150</v>
      </c>
      <c r="I1063" t="s">
        <v>62</v>
      </c>
      <c r="J1063" t="s">
        <v>183</v>
      </c>
      <c r="K1063" t="s">
        <v>62</v>
      </c>
      <c r="L1063" t="s">
        <v>524</v>
      </c>
    </row>
    <row r="1064" spans="1:12">
      <c r="A1064" t="s">
        <v>179</v>
      </c>
      <c r="B1064" t="s">
        <v>180</v>
      </c>
      <c r="C1064">
        <v>-20.5</v>
      </c>
      <c r="D1064" t="s">
        <v>181</v>
      </c>
      <c r="E1064">
        <v>1</v>
      </c>
      <c r="F1064" t="s">
        <v>182</v>
      </c>
      <c r="G1064" t="s">
        <v>1151</v>
      </c>
      <c r="H1064" t="s">
        <v>1152</v>
      </c>
      <c r="I1064" t="s">
        <v>62</v>
      </c>
      <c r="J1064" t="s">
        <v>183</v>
      </c>
      <c r="K1064" t="s">
        <v>62</v>
      </c>
      <c r="L1064" t="s">
        <v>524</v>
      </c>
    </row>
    <row r="1065" spans="1:12">
      <c r="A1065" t="s">
        <v>179</v>
      </c>
      <c r="B1065" t="s">
        <v>180</v>
      </c>
      <c r="C1065">
        <v>-20.5</v>
      </c>
      <c r="D1065" t="s">
        <v>181</v>
      </c>
      <c r="E1065">
        <v>1</v>
      </c>
      <c r="F1065" t="s">
        <v>182</v>
      </c>
      <c r="G1065" t="s">
        <v>1153</v>
      </c>
      <c r="H1065" t="s">
        <v>1154</v>
      </c>
      <c r="I1065" t="s">
        <v>62</v>
      </c>
      <c r="J1065" t="s">
        <v>183</v>
      </c>
      <c r="K1065" t="s">
        <v>62</v>
      </c>
      <c r="L1065" t="s">
        <v>524</v>
      </c>
    </row>
    <row r="1066" spans="1:12">
      <c r="A1066" t="s">
        <v>179</v>
      </c>
      <c r="B1066" t="s">
        <v>180</v>
      </c>
      <c r="C1066">
        <v>-20.5</v>
      </c>
      <c r="D1066" t="s">
        <v>181</v>
      </c>
      <c r="E1066">
        <v>1</v>
      </c>
      <c r="F1066" t="s">
        <v>182</v>
      </c>
      <c r="G1066" t="s">
        <v>1155</v>
      </c>
      <c r="H1066" t="s">
        <v>1156</v>
      </c>
      <c r="I1066" t="s">
        <v>62</v>
      </c>
      <c r="J1066" t="s">
        <v>183</v>
      </c>
      <c r="K1066" t="s">
        <v>62</v>
      </c>
      <c r="L1066" t="s">
        <v>524</v>
      </c>
    </row>
    <row r="1067" spans="1:12">
      <c r="A1067" t="s">
        <v>179</v>
      </c>
      <c r="B1067" t="s">
        <v>180</v>
      </c>
      <c r="C1067">
        <v>-20.5</v>
      </c>
      <c r="D1067" t="s">
        <v>181</v>
      </c>
      <c r="E1067">
        <v>1</v>
      </c>
      <c r="F1067" t="s">
        <v>182</v>
      </c>
      <c r="G1067" t="s">
        <v>1157</v>
      </c>
      <c r="H1067" t="s">
        <v>1158</v>
      </c>
      <c r="I1067" t="s">
        <v>62</v>
      </c>
      <c r="J1067" t="s">
        <v>183</v>
      </c>
      <c r="K1067" t="s">
        <v>62</v>
      </c>
      <c r="L1067" t="s">
        <v>524</v>
      </c>
    </row>
    <row r="1068" spans="1:12">
      <c r="A1068" t="s">
        <v>179</v>
      </c>
      <c r="B1068" t="s">
        <v>180</v>
      </c>
      <c r="C1068">
        <v>-20.5</v>
      </c>
      <c r="D1068" t="s">
        <v>181</v>
      </c>
      <c r="E1068">
        <v>1</v>
      </c>
      <c r="F1068" t="s">
        <v>182</v>
      </c>
      <c r="G1068" t="s">
        <v>1159</v>
      </c>
      <c r="H1068" t="s">
        <v>1160</v>
      </c>
      <c r="I1068" t="s">
        <v>62</v>
      </c>
      <c r="J1068" t="s">
        <v>183</v>
      </c>
      <c r="K1068" t="s">
        <v>62</v>
      </c>
      <c r="L1068" t="s">
        <v>524</v>
      </c>
    </row>
    <row r="1069" spans="1:12">
      <c r="A1069" t="s">
        <v>179</v>
      </c>
      <c r="B1069" t="s">
        <v>180</v>
      </c>
      <c r="C1069">
        <v>-20.5</v>
      </c>
      <c r="D1069" t="s">
        <v>181</v>
      </c>
      <c r="E1069">
        <v>1</v>
      </c>
      <c r="F1069" t="s">
        <v>182</v>
      </c>
      <c r="G1069" t="s">
        <v>1161</v>
      </c>
      <c r="H1069" t="s">
        <v>1162</v>
      </c>
      <c r="I1069" t="s">
        <v>62</v>
      </c>
      <c r="J1069" t="s">
        <v>183</v>
      </c>
      <c r="K1069" t="s">
        <v>62</v>
      </c>
      <c r="L1069" t="s">
        <v>524</v>
      </c>
    </row>
    <row r="1070" spans="1:12">
      <c r="A1070" t="s">
        <v>179</v>
      </c>
      <c r="B1070" t="s">
        <v>180</v>
      </c>
      <c r="C1070">
        <v>-20.5</v>
      </c>
      <c r="D1070" t="s">
        <v>181</v>
      </c>
      <c r="E1070">
        <v>1</v>
      </c>
      <c r="F1070" t="s">
        <v>182</v>
      </c>
      <c r="G1070" t="s">
        <v>1163</v>
      </c>
      <c r="H1070" t="s">
        <v>1164</v>
      </c>
      <c r="I1070" t="s">
        <v>62</v>
      </c>
      <c r="J1070" t="s">
        <v>183</v>
      </c>
      <c r="K1070" t="s">
        <v>62</v>
      </c>
      <c r="L1070" t="s">
        <v>524</v>
      </c>
    </row>
    <row r="1071" spans="1:12">
      <c r="A1071" t="s">
        <v>179</v>
      </c>
      <c r="B1071" t="s">
        <v>180</v>
      </c>
      <c r="C1071">
        <v>-20.5</v>
      </c>
      <c r="D1071" t="s">
        <v>181</v>
      </c>
      <c r="E1071">
        <v>1</v>
      </c>
      <c r="F1071" t="s">
        <v>182</v>
      </c>
      <c r="G1071" t="s">
        <v>1165</v>
      </c>
      <c r="H1071" t="s">
        <v>1166</v>
      </c>
      <c r="I1071" t="s">
        <v>62</v>
      </c>
      <c r="J1071" t="s">
        <v>183</v>
      </c>
      <c r="K1071" t="s">
        <v>62</v>
      </c>
      <c r="L1071" t="s">
        <v>524</v>
      </c>
    </row>
    <row r="1072" spans="1:12">
      <c r="A1072" t="s">
        <v>179</v>
      </c>
      <c r="B1072" t="s">
        <v>180</v>
      </c>
      <c r="C1072">
        <v>-102.5</v>
      </c>
      <c r="D1072" t="s">
        <v>181</v>
      </c>
      <c r="E1072">
        <v>5</v>
      </c>
      <c r="F1072" t="s">
        <v>182</v>
      </c>
      <c r="G1072" t="s">
        <v>799</v>
      </c>
      <c r="H1072" t="s">
        <v>187</v>
      </c>
      <c r="I1072" t="s">
        <v>277</v>
      </c>
      <c r="J1072" t="s">
        <v>184</v>
      </c>
      <c r="K1072" t="s">
        <v>278</v>
      </c>
      <c r="L1072" t="s">
        <v>529</v>
      </c>
    </row>
    <row r="1073" spans="1:12">
      <c r="A1073" t="s">
        <v>179</v>
      </c>
      <c r="B1073" t="s">
        <v>180</v>
      </c>
      <c r="C1073">
        <v>-102.5</v>
      </c>
      <c r="D1073" t="s">
        <v>181</v>
      </c>
      <c r="E1073">
        <v>5</v>
      </c>
      <c r="F1073" t="s">
        <v>182</v>
      </c>
      <c r="G1073" t="s">
        <v>799</v>
      </c>
      <c r="H1073" t="s">
        <v>187</v>
      </c>
      <c r="I1073" t="s">
        <v>277</v>
      </c>
      <c r="J1073" t="s">
        <v>184</v>
      </c>
      <c r="K1073" t="s">
        <v>278</v>
      </c>
      <c r="L1073" t="s">
        <v>529</v>
      </c>
    </row>
    <row r="1074" spans="1:12">
      <c r="A1074" t="s">
        <v>179</v>
      </c>
      <c r="B1074" t="s">
        <v>180</v>
      </c>
      <c r="C1074">
        <v>-164</v>
      </c>
      <c r="D1074" t="s">
        <v>181</v>
      </c>
      <c r="E1074">
        <v>8</v>
      </c>
      <c r="F1074" t="s">
        <v>182</v>
      </c>
      <c r="G1074" t="s">
        <v>799</v>
      </c>
      <c r="H1074" t="s">
        <v>187</v>
      </c>
      <c r="I1074" t="s">
        <v>277</v>
      </c>
      <c r="J1074" t="s">
        <v>184</v>
      </c>
      <c r="K1074" t="s">
        <v>278</v>
      </c>
      <c r="L1074" t="s">
        <v>529</v>
      </c>
    </row>
    <row r="1075" spans="1:12">
      <c r="A1075" t="s">
        <v>179</v>
      </c>
      <c r="B1075" t="s">
        <v>180</v>
      </c>
      <c r="C1075">
        <v>-20.5</v>
      </c>
      <c r="D1075" t="s">
        <v>181</v>
      </c>
      <c r="E1075">
        <v>1</v>
      </c>
      <c r="F1075" t="s">
        <v>182</v>
      </c>
      <c r="G1075" t="s">
        <v>1167</v>
      </c>
      <c r="H1075" t="s">
        <v>198</v>
      </c>
      <c r="I1075" t="s">
        <v>1168</v>
      </c>
      <c r="J1075" t="s">
        <v>184</v>
      </c>
      <c r="K1075" t="s">
        <v>1169</v>
      </c>
      <c r="L1075" t="s">
        <v>528</v>
      </c>
    </row>
    <row r="1076" spans="1:12">
      <c r="A1076" t="s">
        <v>179</v>
      </c>
      <c r="B1076" t="s">
        <v>180</v>
      </c>
      <c r="C1076">
        <v>-205</v>
      </c>
      <c r="D1076" t="s">
        <v>181</v>
      </c>
      <c r="E1076">
        <v>10</v>
      </c>
      <c r="F1076" t="s">
        <v>182</v>
      </c>
      <c r="G1076" t="s">
        <v>871</v>
      </c>
      <c r="H1076" t="s">
        <v>212</v>
      </c>
      <c r="I1076" t="s">
        <v>62</v>
      </c>
      <c r="J1076" t="s">
        <v>183</v>
      </c>
      <c r="K1076" t="s">
        <v>62</v>
      </c>
      <c r="L1076" t="s">
        <v>533</v>
      </c>
    </row>
    <row r="1077" spans="1:12">
      <c r="A1077" t="s">
        <v>179</v>
      </c>
      <c r="B1077" t="s">
        <v>180</v>
      </c>
      <c r="C1077">
        <v>-205</v>
      </c>
      <c r="D1077" t="s">
        <v>181</v>
      </c>
      <c r="E1077">
        <v>10</v>
      </c>
      <c r="F1077" t="s">
        <v>182</v>
      </c>
      <c r="G1077" t="s">
        <v>871</v>
      </c>
      <c r="H1077" t="s">
        <v>212</v>
      </c>
      <c r="I1077" t="s">
        <v>62</v>
      </c>
      <c r="J1077" t="s">
        <v>183</v>
      </c>
      <c r="K1077" t="s">
        <v>62</v>
      </c>
      <c r="L1077" t="s">
        <v>533</v>
      </c>
    </row>
    <row r="1078" spans="1:12">
      <c r="A1078" t="s">
        <v>179</v>
      </c>
      <c r="B1078" t="s">
        <v>180</v>
      </c>
      <c r="C1078">
        <v>-410</v>
      </c>
      <c r="D1078" t="s">
        <v>181</v>
      </c>
      <c r="E1078">
        <v>20</v>
      </c>
      <c r="F1078" t="s">
        <v>182</v>
      </c>
      <c r="G1078" t="s">
        <v>871</v>
      </c>
      <c r="H1078" t="s">
        <v>212</v>
      </c>
      <c r="I1078" t="s">
        <v>62</v>
      </c>
      <c r="J1078" t="s">
        <v>183</v>
      </c>
      <c r="K1078" t="s">
        <v>62</v>
      </c>
      <c r="L1078" t="s">
        <v>533</v>
      </c>
    </row>
    <row r="1079" spans="1:12">
      <c r="A1079" t="s">
        <v>179</v>
      </c>
      <c r="B1079" t="s">
        <v>180</v>
      </c>
      <c r="C1079">
        <v>-984</v>
      </c>
      <c r="D1079" t="s">
        <v>181</v>
      </c>
      <c r="E1079">
        <v>48</v>
      </c>
      <c r="F1079" t="s">
        <v>182</v>
      </c>
      <c r="G1079" t="s">
        <v>1053</v>
      </c>
      <c r="H1079" t="s">
        <v>199</v>
      </c>
      <c r="I1079" t="s">
        <v>62</v>
      </c>
      <c r="J1079" t="s">
        <v>183</v>
      </c>
      <c r="K1079" t="s">
        <v>62</v>
      </c>
      <c r="L1079" t="s">
        <v>531</v>
      </c>
    </row>
    <row r="1080" spans="1:12">
      <c r="A1080" t="s">
        <v>179</v>
      </c>
      <c r="B1080" t="s">
        <v>180</v>
      </c>
      <c r="C1080">
        <v>-123</v>
      </c>
      <c r="D1080" t="s">
        <v>181</v>
      </c>
      <c r="E1080">
        <v>6</v>
      </c>
      <c r="F1080" t="s">
        <v>182</v>
      </c>
      <c r="G1080" t="s">
        <v>916</v>
      </c>
      <c r="H1080" t="s">
        <v>196</v>
      </c>
      <c r="I1080" t="s">
        <v>62</v>
      </c>
      <c r="J1080" t="s">
        <v>183</v>
      </c>
      <c r="K1080" t="s">
        <v>62</v>
      </c>
      <c r="L1080" t="s">
        <v>531</v>
      </c>
    </row>
    <row r="1081" spans="1:12">
      <c r="A1081" t="s">
        <v>179</v>
      </c>
      <c r="B1081" t="s">
        <v>180</v>
      </c>
      <c r="C1081">
        <v>-82</v>
      </c>
      <c r="D1081" t="s">
        <v>181</v>
      </c>
      <c r="E1081">
        <v>4</v>
      </c>
      <c r="F1081" t="s">
        <v>182</v>
      </c>
      <c r="G1081" t="s">
        <v>916</v>
      </c>
      <c r="H1081" t="s">
        <v>196</v>
      </c>
      <c r="I1081" t="s">
        <v>62</v>
      </c>
      <c r="J1081" t="s">
        <v>183</v>
      </c>
      <c r="K1081" t="s">
        <v>62</v>
      </c>
      <c r="L1081" t="s">
        <v>531</v>
      </c>
    </row>
    <row r="1082" spans="1:12">
      <c r="A1082" t="s">
        <v>179</v>
      </c>
      <c r="B1082" t="s">
        <v>180</v>
      </c>
      <c r="C1082">
        <v>-82</v>
      </c>
      <c r="D1082" t="s">
        <v>181</v>
      </c>
      <c r="E1082">
        <v>4</v>
      </c>
      <c r="F1082" t="s">
        <v>182</v>
      </c>
      <c r="G1082" t="s">
        <v>916</v>
      </c>
      <c r="H1082" t="s">
        <v>196</v>
      </c>
      <c r="I1082" t="s">
        <v>62</v>
      </c>
      <c r="J1082" t="s">
        <v>183</v>
      </c>
      <c r="K1082" t="s">
        <v>62</v>
      </c>
      <c r="L1082" t="s">
        <v>531</v>
      </c>
    </row>
    <row r="1083" spans="1:12">
      <c r="A1083" t="s">
        <v>179</v>
      </c>
      <c r="B1083" t="s">
        <v>180</v>
      </c>
      <c r="C1083">
        <v>-102.5</v>
      </c>
      <c r="D1083" t="s">
        <v>181</v>
      </c>
      <c r="E1083">
        <v>5</v>
      </c>
      <c r="F1083" t="s">
        <v>182</v>
      </c>
      <c r="G1083" t="s">
        <v>454</v>
      </c>
      <c r="H1083" t="s">
        <v>187</v>
      </c>
      <c r="I1083" t="s">
        <v>275</v>
      </c>
      <c r="J1083" t="s">
        <v>184</v>
      </c>
      <c r="K1083" t="s">
        <v>276</v>
      </c>
      <c r="L1083" t="s">
        <v>529</v>
      </c>
    </row>
    <row r="1084" spans="1:12">
      <c r="A1084" t="s">
        <v>179</v>
      </c>
      <c r="B1084" t="s">
        <v>180</v>
      </c>
      <c r="C1084">
        <v>-164</v>
      </c>
      <c r="D1084" t="s">
        <v>181</v>
      </c>
      <c r="E1084">
        <v>8</v>
      </c>
      <c r="F1084" t="s">
        <v>182</v>
      </c>
      <c r="G1084" t="s">
        <v>454</v>
      </c>
      <c r="H1084" t="s">
        <v>187</v>
      </c>
      <c r="I1084" t="s">
        <v>275</v>
      </c>
      <c r="J1084" t="s">
        <v>184</v>
      </c>
      <c r="K1084" t="s">
        <v>276</v>
      </c>
      <c r="L1084" t="s">
        <v>529</v>
      </c>
    </row>
    <row r="1085" spans="1:12">
      <c r="A1085" t="s">
        <v>179</v>
      </c>
      <c r="B1085" t="s">
        <v>180</v>
      </c>
      <c r="C1085">
        <v>-246</v>
      </c>
      <c r="D1085" t="s">
        <v>181</v>
      </c>
      <c r="E1085">
        <v>12</v>
      </c>
      <c r="F1085" t="s">
        <v>182</v>
      </c>
      <c r="G1085" t="s">
        <v>454</v>
      </c>
      <c r="H1085" t="s">
        <v>187</v>
      </c>
      <c r="I1085" t="s">
        <v>275</v>
      </c>
      <c r="J1085" t="s">
        <v>184</v>
      </c>
      <c r="K1085" t="s">
        <v>276</v>
      </c>
      <c r="L1085" t="s">
        <v>529</v>
      </c>
    </row>
    <row r="1086" spans="1:12">
      <c r="A1086" t="s">
        <v>179</v>
      </c>
      <c r="B1086" t="s">
        <v>180</v>
      </c>
      <c r="C1086">
        <v>-20.5</v>
      </c>
      <c r="D1086" t="s">
        <v>181</v>
      </c>
      <c r="E1086">
        <v>1</v>
      </c>
      <c r="F1086" t="s">
        <v>182</v>
      </c>
      <c r="G1086" t="s">
        <v>1170</v>
      </c>
      <c r="H1086" t="s">
        <v>352</v>
      </c>
      <c r="I1086" t="s">
        <v>62</v>
      </c>
      <c r="J1086" t="s">
        <v>183</v>
      </c>
      <c r="K1086" t="s">
        <v>62</v>
      </c>
      <c r="L1086" t="s">
        <v>533</v>
      </c>
    </row>
    <row r="1087" spans="1:12">
      <c r="A1087" t="s">
        <v>179</v>
      </c>
      <c r="B1087" t="s">
        <v>180</v>
      </c>
      <c r="C1087">
        <v>-61.5</v>
      </c>
      <c r="D1087" t="s">
        <v>181</v>
      </c>
      <c r="E1087">
        <v>3</v>
      </c>
      <c r="F1087" t="s">
        <v>182</v>
      </c>
      <c r="G1087" t="s">
        <v>1170</v>
      </c>
      <c r="H1087" t="s">
        <v>352</v>
      </c>
      <c r="I1087" t="s">
        <v>62</v>
      </c>
      <c r="J1087" t="s">
        <v>183</v>
      </c>
      <c r="K1087" t="s">
        <v>62</v>
      </c>
      <c r="L1087" t="s">
        <v>533</v>
      </c>
    </row>
    <row r="1088" spans="1:12">
      <c r="A1088" t="s">
        <v>179</v>
      </c>
      <c r="B1088" t="s">
        <v>180</v>
      </c>
      <c r="C1088">
        <v>-123</v>
      </c>
      <c r="D1088" t="s">
        <v>181</v>
      </c>
      <c r="E1088">
        <v>6</v>
      </c>
      <c r="F1088" t="s">
        <v>182</v>
      </c>
      <c r="G1088" t="s">
        <v>1170</v>
      </c>
      <c r="H1088" t="s">
        <v>352</v>
      </c>
      <c r="I1088" t="s">
        <v>62</v>
      </c>
      <c r="J1088" t="s">
        <v>183</v>
      </c>
      <c r="K1088" t="s">
        <v>62</v>
      </c>
      <c r="L1088" t="s">
        <v>533</v>
      </c>
    </row>
    <row r="1089" spans="1:12">
      <c r="A1089" t="s">
        <v>179</v>
      </c>
      <c r="B1089" t="s">
        <v>180</v>
      </c>
      <c r="C1089">
        <v>-112.75</v>
      </c>
      <c r="D1089" t="s">
        <v>181</v>
      </c>
      <c r="E1089">
        <v>5.5</v>
      </c>
      <c r="F1089" t="s">
        <v>182</v>
      </c>
      <c r="G1089" t="s">
        <v>1170</v>
      </c>
      <c r="H1089" t="s">
        <v>352</v>
      </c>
      <c r="I1089" t="s">
        <v>62</v>
      </c>
      <c r="J1089" t="s">
        <v>183</v>
      </c>
      <c r="K1089" t="s">
        <v>62</v>
      </c>
      <c r="L1089" t="s">
        <v>533</v>
      </c>
    </row>
    <row r="1090" spans="1:12">
      <c r="A1090" t="s">
        <v>179</v>
      </c>
      <c r="B1090" t="s">
        <v>180</v>
      </c>
      <c r="C1090">
        <v>-123</v>
      </c>
      <c r="D1090" t="s">
        <v>181</v>
      </c>
      <c r="E1090">
        <v>6</v>
      </c>
      <c r="F1090" t="s">
        <v>182</v>
      </c>
      <c r="G1090" t="s">
        <v>1171</v>
      </c>
      <c r="H1090" t="s">
        <v>1172</v>
      </c>
      <c r="I1090" t="s">
        <v>62</v>
      </c>
      <c r="J1090" t="s">
        <v>183</v>
      </c>
      <c r="K1090" t="s">
        <v>62</v>
      </c>
      <c r="L1090" t="s">
        <v>524</v>
      </c>
    </row>
    <row r="1091" spans="1:12">
      <c r="A1091" t="s">
        <v>179</v>
      </c>
      <c r="B1091" t="s">
        <v>180</v>
      </c>
      <c r="C1091">
        <v>-82</v>
      </c>
      <c r="D1091" t="s">
        <v>181</v>
      </c>
      <c r="E1091">
        <v>4</v>
      </c>
      <c r="F1091" t="s">
        <v>182</v>
      </c>
      <c r="G1091" t="s">
        <v>1171</v>
      </c>
      <c r="H1091" t="s">
        <v>1172</v>
      </c>
      <c r="I1091" t="s">
        <v>62</v>
      </c>
      <c r="J1091" t="s">
        <v>183</v>
      </c>
      <c r="K1091" t="s">
        <v>62</v>
      </c>
      <c r="L1091" t="s">
        <v>524</v>
      </c>
    </row>
    <row r="1092" spans="1:12">
      <c r="A1092" t="s">
        <v>179</v>
      </c>
      <c r="B1092" t="s">
        <v>180</v>
      </c>
      <c r="C1092">
        <v>-174.25</v>
      </c>
      <c r="D1092" t="s">
        <v>181</v>
      </c>
      <c r="E1092">
        <v>8.5</v>
      </c>
      <c r="F1092" t="s">
        <v>182</v>
      </c>
      <c r="G1092" t="s">
        <v>851</v>
      </c>
      <c r="H1092" t="s">
        <v>202</v>
      </c>
      <c r="I1092" t="s">
        <v>275</v>
      </c>
      <c r="J1092" t="s">
        <v>184</v>
      </c>
      <c r="K1092" t="s">
        <v>276</v>
      </c>
      <c r="L1092" t="s">
        <v>529</v>
      </c>
    </row>
    <row r="1093" spans="1:12">
      <c r="A1093" t="s">
        <v>179</v>
      </c>
      <c r="B1093" t="s">
        <v>180</v>
      </c>
      <c r="C1093">
        <v>-164</v>
      </c>
      <c r="D1093" t="s">
        <v>181</v>
      </c>
      <c r="E1093">
        <v>8</v>
      </c>
      <c r="F1093" t="s">
        <v>182</v>
      </c>
      <c r="G1093" t="s">
        <v>851</v>
      </c>
      <c r="H1093" t="s">
        <v>202</v>
      </c>
      <c r="I1093" t="s">
        <v>275</v>
      </c>
      <c r="J1093" t="s">
        <v>184</v>
      </c>
      <c r="K1093" t="s">
        <v>276</v>
      </c>
      <c r="L1093" t="s">
        <v>529</v>
      </c>
    </row>
    <row r="1094" spans="1:12">
      <c r="A1094" t="s">
        <v>179</v>
      </c>
      <c r="B1094" t="s">
        <v>180</v>
      </c>
      <c r="C1094">
        <v>-205</v>
      </c>
      <c r="D1094" t="s">
        <v>181</v>
      </c>
      <c r="E1094">
        <v>10</v>
      </c>
      <c r="F1094" t="s">
        <v>182</v>
      </c>
      <c r="G1094" t="s">
        <v>910</v>
      </c>
      <c r="H1094" t="s">
        <v>911</v>
      </c>
      <c r="I1094" t="s">
        <v>62</v>
      </c>
      <c r="J1094" t="s">
        <v>183</v>
      </c>
      <c r="K1094" t="s">
        <v>62</v>
      </c>
      <c r="L1094" t="s">
        <v>537</v>
      </c>
    </row>
    <row r="1095" spans="1:12">
      <c r="A1095" t="s">
        <v>179</v>
      </c>
      <c r="B1095" t="s">
        <v>180</v>
      </c>
      <c r="C1095">
        <v>-51.25</v>
      </c>
      <c r="D1095" t="s">
        <v>181</v>
      </c>
      <c r="E1095">
        <v>2.5</v>
      </c>
      <c r="F1095" t="s">
        <v>182</v>
      </c>
      <c r="G1095" t="s">
        <v>910</v>
      </c>
      <c r="H1095" t="s">
        <v>911</v>
      </c>
      <c r="I1095" t="s">
        <v>62</v>
      </c>
      <c r="J1095" t="s">
        <v>183</v>
      </c>
      <c r="K1095" t="s">
        <v>62</v>
      </c>
      <c r="L1095" t="s">
        <v>537</v>
      </c>
    </row>
    <row r="1096" spans="1:12">
      <c r="A1096" t="s">
        <v>179</v>
      </c>
      <c r="B1096" t="s">
        <v>180</v>
      </c>
      <c r="C1096">
        <v>-20.5</v>
      </c>
      <c r="D1096" t="s">
        <v>181</v>
      </c>
      <c r="E1096">
        <v>1</v>
      </c>
      <c r="F1096" t="s">
        <v>182</v>
      </c>
      <c r="G1096" t="s">
        <v>1173</v>
      </c>
      <c r="H1096" t="s">
        <v>326</v>
      </c>
      <c r="I1096" t="s">
        <v>62</v>
      </c>
      <c r="J1096" t="s">
        <v>183</v>
      </c>
      <c r="K1096" t="s">
        <v>62</v>
      </c>
      <c r="L1096" t="s">
        <v>544</v>
      </c>
    </row>
    <row r="1097" spans="1:12">
      <c r="A1097" t="s">
        <v>179</v>
      </c>
      <c r="B1097" t="s">
        <v>180</v>
      </c>
      <c r="C1097">
        <v>-205</v>
      </c>
      <c r="D1097" t="s">
        <v>181</v>
      </c>
      <c r="E1097">
        <v>10</v>
      </c>
      <c r="F1097" t="s">
        <v>182</v>
      </c>
      <c r="G1097" t="s">
        <v>1036</v>
      </c>
      <c r="H1097" t="s">
        <v>1037</v>
      </c>
      <c r="I1097" t="s">
        <v>62</v>
      </c>
      <c r="J1097" t="s">
        <v>183</v>
      </c>
      <c r="K1097" t="s">
        <v>62</v>
      </c>
      <c r="L1097" t="s">
        <v>524</v>
      </c>
    </row>
    <row r="1098" spans="1:12">
      <c r="A1098" t="s">
        <v>179</v>
      </c>
      <c r="B1098" t="s">
        <v>180</v>
      </c>
      <c r="C1098">
        <v>-41</v>
      </c>
      <c r="D1098" t="s">
        <v>181</v>
      </c>
      <c r="E1098">
        <v>2</v>
      </c>
      <c r="F1098" t="s">
        <v>182</v>
      </c>
      <c r="G1098" t="s">
        <v>1174</v>
      </c>
      <c r="H1098" t="s">
        <v>214</v>
      </c>
      <c r="I1098" t="s">
        <v>191</v>
      </c>
      <c r="J1098" t="s">
        <v>184</v>
      </c>
      <c r="K1098" t="s">
        <v>192</v>
      </c>
      <c r="L1098" t="s">
        <v>535</v>
      </c>
    </row>
    <row r="1099" spans="1:12">
      <c r="A1099" t="s">
        <v>179</v>
      </c>
      <c r="B1099" t="s">
        <v>180</v>
      </c>
      <c r="C1099">
        <v>-205</v>
      </c>
      <c r="D1099" t="s">
        <v>181</v>
      </c>
      <c r="E1099">
        <v>10</v>
      </c>
      <c r="F1099" t="s">
        <v>182</v>
      </c>
      <c r="G1099" t="s">
        <v>1174</v>
      </c>
      <c r="H1099" t="s">
        <v>214</v>
      </c>
      <c r="I1099" t="s">
        <v>191</v>
      </c>
      <c r="J1099" t="s">
        <v>184</v>
      </c>
      <c r="K1099" t="s">
        <v>192</v>
      </c>
      <c r="L1099" t="s">
        <v>535</v>
      </c>
    </row>
    <row r="1100" spans="1:12">
      <c r="A1100" t="s">
        <v>179</v>
      </c>
      <c r="B1100" t="s">
        <v>180</v>
      </c>
      <c r="C1100">
        <v>-20.5</v>
      </c>
      <c r="D1100" t="s">
        <v>181</v>
      </c>
      <c r="E1100">
        <v>1</v>
      </c>
      <c r="F1100" t="s">
        <v>182</v>
      </c>
      <c r="G1100" t="s">
        <v>1174</v>
      </c>
      <c r="H1100" t="s">
        <v>214</v>
      </c>
      <c r="I1100" t="s">
        <v>191</v>
      </c>
      <c r="J1100" t="s">
        <v>184</v>
      </c>
      <c r="K1100" t="s">
        <v>192</v>
      </c>
      <c r="L1100" t="s">
        <v>535</v>
      </c>
    </row>
    <row r="1101" spans="1:12">
      <c r="A1101" t="s">
        <v>179</v>
      </c>
      <c r="B1101" t="s">
        <v>180</v>
      </c>
      <c r="C1101">
        <v>-123</v>
      </c>
      <c r="D1101" t="s">
        <v>181</v>
      </c>
      <c r="E1101">
        <v>6</v>
      </c>
      <c r="F1101" t="s">
        <v>182</v>
      </c>
      <c r="G1101" t="s">
        <v>1174</v>
      </c>
      <c r="H1101" t="s">
        <v>214</v>
      </c>
      <c r="I1101" t="s">
        <v>191</v>
      </c>
      <c r="J1101" t="s">
        <v>184</v>
      </c>
      <c r="K1101" t="s">
        <v>192</v>
      </c>
      <c r="L1101" t="s">
        <v>535</v>
      </c>
    </row>
    <row r="1102" spans="1:12">
      <c r="A1102" t="s">
        <v>179</v>
      </c>
      <c r="B1102" t="s">
        <v>180</v>
      </c>
      <c r="C1102">
        <v>-328</v>
      </c>
      <c r="D1102" t="s">
        <v>181</v>
      </c>
      <c r="E1102">
        <v>16</v>
      </c>
      <c r="F1102" t="s">
        <v>182</v>
      </c>
      <c r="G1102" t="s">
        <v>1174</v>
      </c>
      <c r="H1102" t="s">
        <v>214</v>
      </c>
      <c r="I1102" t="s">
        <v>191</v>
      </c>
      <c r="J1102" t="s">
        <v>184</v>
      </c>
      <c r="K1102" t="s">
        <v>192</v>
      </c>
      <c r="L1102" t="s">
        <v>535</v>
      </c>
    </row>
    <row r="1103" spans="1:12">
      <c r="A1103" t="s">
        <v>179</v>
      </c>
      <c r="B1103" t="s">
        <v>180</v>
      </c>
      <c r="C1103">
        <v>-164</v>
      </c>
      <c r="D1103" t="s">
        <v>181</v>
      </c>
      <c r="E1103">
        <v>8</v>
      </c>
      <c r="F1103" t="s">
        <v>182</v>
      </c>
      <c r="G1103" t="s">
        <v>439</v>
      </c>
      <c r="H1103" t="s">
        <v>243</v>
      </c>
      <c r="I1103" t="s">
        <v>62</v>
      </c>
      <c r="J1103" t="s">
        <v>183</v>
      </c>
      <c r="K1103" t="s">
        <v>62</v>
      </c>
      <c r="L1103" t="s">
        <v>524</v>
      </c>
    </row>
    <row r="1104" spans="1:12">
      <c r="A1104" t="s">
        <v>179</v>
      </c>
      <c r="B1104" t="s">
        <v>180</v>
      </c>
      <c r="C1104">
        <v>-82</v>
      </c>
      <c r="D1104" t="s">
        <v>181</v>
      </c>
      <c r="E1104">
        <v>4</v>
      </c>
      <c r="F1104" t="s">
        <v>182</v>
      </c>
      <c r="G1104" t="s">
        <v>439</v>
      </c>
      <c r="H1104" t="s">
        <v>243</v>
      </c>
      <c r="I1104" t="s">
        <v>62</v>
      </c>
      <c r="J1104" t="s">
        <v>183</v>
      </c>
      <c r="K1104" t="s">
        <v>62</v>
      </c>
      <c r="L1104" t="s">
        <v>524</v>
      </c>
    </row>
    <row r="1105" spans="1:12">
      <c r="A1105" t="s">
        <v>179</v>
      </c>
      <c r="B1105" t="s">
        <v>180</v>
      </c>
      <c r="C1105">
        <v>-20.5</v>
      </c>
      <c r="D1105" t="s">
        <v>181</v>
      </c>
      <c r="E1105">
        <v>1</v>
      </c>
      <c r="F1105" t="s">
        <v>182</v>
      </c>
      <c r="G1105" t="s">
        <v>1006</v>
      </c>
      <c r="H1105" t="s">
        <v>1007</v>
      </c>
      <c r="I1105" t="s">
        <v>191</v>
      </c>
      <c r="J1105" t="s">
        <v>184</v>
      </c>
      <c r="K1105" t="s">
        <v>192</v>
      </c>
      <c r="L1105" t="s">
        <v>535</v>
      </c>
    </row>
    <row r="1106" spans="1:12">
      <c r="A1106" t="s">
        <v>179</v>
      </c>
      <c r="B1106" t="s">
        <v>180</v>
      </c>
      <c r="C1106">
        <v>-225.5</v>
      </c>
      <c r="D1106" t="s">
        <v>181</v>
      </c>
      <c r="E1106">
        <v>11</v>
      </c>
      <c r="F1106" t="s">
        <v>182</v>
      </c>
      <c r="G1106" t="s">
        <v>1006</v>
      </c>
      <c r="H1106" t="s">
        <v>1007</v>
      </c>
      <c r="I1106" t="s">
        <v>191</v>
      </c>
      <c r="J1106" t="s">
        <v>184</v>
      </c>
      <c r="K1106" t="s">
        <v>192</v>
      </c>
      <c r="L1106" t="s">
        <v>535</v>
      </c>
    </row>
    <row r="1107" spans="1:12">
      <c r="A1107" t="s">
        <v>179</v>
      </c>
      <c r="B1107" t="s">
        <v>180</v>
      </c>
      <c r="C1107">
        <v>-205</v>
      </c>
      <c r="D1107" t="s">
        <v>181</v>
      </c>
      <c r="E1107">
        <v>10</v>
      </c>
      <c r="F1107" t="s">
        <v>182</v>
      </c>
      <c r="G1107" t="s">
        <v>1006</v>
      </c>
      <c r="H1107" t="s">
        <v>1007</v>
      </c>
      <c r="I1107" t="s">
        <v>191</v>
      </c>
      <c r="J1107" t="s">
        <v>184</v>
      </c>
      <c r="K1107" t="s">
        <v>192</v>
      </c>
      <c r="L1107" t="s">
        <v>535</v>
      </c>
    </row>
    <row r="1108" spans="1:12">
      <c r="A1108" t="s">
        <v>179</v>
      </c>
      <c r="B1108" t="s">
        <v>180</v>
      </c>
      <c r="C1108">
        <v>-82</v>
      </c>
      <c r="D1108" t="s">
        <v>181</v>
      </c>
      <c r="E1108">
        <v>4</v>
      </c>
      <c r="F1108" t="s">
        <v>182</v>
      </c>
      <c r="G1108" t="s">
        <v>1006</v>
      </c>
      <c r="H1108" t="s">
        <v>1007</v>
      </c>
      <c r="I1108" t="s">
        <v>191</v>
      </c>
      <c r="J1108" t="s">
        <v>184</v>
      </c>
      <c r="K1108" t="s">
        <v>192</v>
      </c>
      <c r="L1108" t="s">
        <v>535</v>
      </c>
    </row>
    <row r="1109" spans="1:12">
      <c r="A1109" t="s">
        <v>179</v>
      </c>
      <c r="B1109" t="s">
        <v>180</v>
      </c>
      <c r="C1109">
        <v>-41</v>
      </c>
      <c r="D1109" t="s">
        <v>181</v>
      </c>
      <c r="E1109">
        <v>2</v>
      </c>
      <c r="F1109" t="s">
        <v>182</v>
      </c>
      <c r="G1109" t="s">
        <v>1006</v>
      </c>
      <c r="H1109" t="s">
        <v>1007</v>
      </c>
      <c r="I1109" t="s">
        <v>191</v>
      </c>
      <c r="J1109" t="s">
        <v>184</v>
      </c>
      <c r="K1109" t="s">
        <v>192</v>
      </c>
      <c r="L1109" t="s">
        <v>535</v>
      </c>
    </row>
    <row r="1110" spans="1:12">
      <c r="A1110" t="s">
        <v>179</v>
      </c>
      <c r="B1110" t="s">
        <v>180</v>
      </c>
      <c r="C1110">
        <v>-164</v>
      </c>
      <c r="D1110" t="s">
        <v>181</v>
      </c>
      <c r="E1110">
        <v>8</v>
      </c>
      <c r="F1110" t="s">
        <v>182</v>
      </c>
      <c r="G1110" t="s">
        <v>1006</v>
      </c>
      <c r="H1110" t="s">
        <v>1007</v>
      </c>
      <c r="I1110" t="s">
        <v>191</v>
      </c>
      <c r="J1110" t="s">
        <v>184</v>
      </c>
      <c r="K1110" t="s">
        <v>192</v>
      </c>
      <c r="L1110" t="s">
        <v>535</v>
      </c>
    </row>
    <row r="1111" spans="1:12">
      <c r="A1111" t="s">
        <v>179</v>
      </c>
      <c r="B1111" t="s">
        <v>180</v>
      </c>
      <c r="C1111">
        <v>-41</v>
      </c>
      <c r="D1111" t="s">
        <v>181</v>
      </c>
      <c r="E1111">
        <v>2</v>
      </c>
      <c r="F1111" t="s">
        <v>182</v>
      </c>
      <c r="G1111" t="s">
        <v>1006</v>
      </c>
      <c r="H1111" t="s">
        <v>1007</v>
      </c>
      <c r="I1111" t="s">
        <v>191</v>
      </c>
      <c r="J1111" t="s">
        <v>184</v>
      </c>
      <c r="K1111" t="s">
        <v>192</v>
      </c>
      <c r="L1111" t="s">
        <v>535</v>
      </c>
    </row>
    <row r="1112" spans="1:12">
      <c r="A1112" t="s">
        <v>179</v>
      </c>
      <c r="B1112" t="s">
        <v>180</v>
      </c>
      <c r="C1112">
        <v>-123</v>
      </c>
      <c r="D1112" t="s">
        <v>181</v>
      </c>
      <c r="E1112">
        <v>6</v>
      </c>
      <c r="F1112" t="s">
        <v>182</v>
      </c>
      <c r="G1112" t="s">
        <v>1006</v>
      </c>
      <c r="H1112" t="s">
        <v>1007</v>
      </c>
      <c r="I1112" t="s">
        <v>191</v>
      </c>
      <c r="J1112" t="s">
        <v>184</v>
      </c>
      <c r="K1112" t="s">
        <v>192</v>
      </c>
      <c r="L1112" t="s">
        <v>535</v>
      </c>
    </row>
    <row r="1113" spans="1:12">
      <c r="A1113" t="s">
        <v>179</v>
      </c>
      <c r="B1113" t="s">
        <v>180</v>
      </c>
      <c r="C1113">
        <v>-123</v>
      </c>
      <c r="D1113" t="s">
        <v>181</v>
      </c>
      <c r="E1113">
        <v>6</v>
      </c>
      <c r="F1113" t="s">
        <v>182</v>
      </c>
      <c r="G1113" t="s">
        <v>1006</v>
      </c>
      <c r="H1113" t="s">
        <v>1007</v>
      </c>
      <c r="I1113" t="s">
        <v>191</v>
      </c>
      <c r="J1113" t="s">
        <v>184</v>
      </c>
      <c r="K1113" t="s">
        <v>192</v>
      </c>
      <c r="L1113" t="s">
        <v>535</v>
      </c>
    </row>
    <row r="1114" spans="1:12">
      <c r="A1114" t="s">
        <v>179</v>
      </c>
      <c r="B1114" t="s">
        <v>180</v>
      </c>
      <c r="C1114">
        <v>-102.5</v>
      </c>
      <c r="D1114" t="s">
        <v>181</v>
      </c>
      <c r="E1114">
        <v>5</v>
      </c>
      <c r="F1114" t="s">
        <v>182</v>
      </c>
      <c r="G1114" t="s">
        <v>1006</v>
      </c>
      <c r="H1114" t="s">
        <v>1007</v>
      </c>
      <c r="I1114" t="s">
        <v>191</v>
      </c>
      <c r="J1114" t="s">
        <v>184</v>
      </c>
      <c r="K1114" t="s">
        <v>192</v>
      </c>
      <c r="L1114" t="s">
        <v>535</v>
      </c>
    </row>
    <row r="1115" spans="1:12">
      <c r="A1115" t="s">
        <v>179</v>
      </c>
      <c r="B1115" t="s">
        <v>180</v>
      </c>
      <c r="C1115">
        <v>-20.5</v>
      </c>
      <c r="D1115" t="s">
        <v>181</v>
      </c>
      <c r="E1115">
        <v>1</v>
      </c>
      <c r="F1115" t="s">
        <v>182</v>
      </c>
      <c r="G1115" t="s">
        <v>1175</v>
      </c>
      <c r="H1115" t="s">
        <v>865</v>
      </c>
      <c r="I1115" t="s">
        <v>62</v>
      </c>
      <c r="J1115" t="s">
        <v>183</v>
      </c>
      <c r="K1115" t="s">
        <v>62</v>
      </c>
      <c r="L1115" t="s">
        <v>524</v>
      </c>
    </row>
    <row r="1116" spans="1:12">
      <c r="A1116" t="s">
        <v>179</v>
      </c>
      <c r="B1116" t="s">
        <v>180</v>
      </c>
      <c r="C1116">
        <v>-41</v>
      </c>
      <c r="D1116" t="s">
        <v>181</v>
      </c>
      <c r="E1116">
        <v>2</v>
      </c>
      <c r="F1116" t="s">
        <v>182</v>
      </c>
      <c r="G1116" t="s">
        <v>1175</v>
      </c>
      <c r="H1116" t="s">
        <v>865</v>
      </c>
      <c r="I1116" t="s">
        <v>62</v>
      </c>
      <c r="J1116" t="s">
        <v>183</v>
      </c>
      <c r="K1116" t="s">
        <v>62</v>
      </c>
      <c r="L1116" t="s">
        <v>524</v>
      </c>
    </row>
    <row r="1117" spans="1:12">
      <c r="A1117" t="s">
        <v>179</v>
      </c>
      <c r="B1117" t="s">
        <v>180</v>
      </c>
      <c r="C1117">
        <v>-82</v>
      </c>
      <c r="D1117" t="s">
        <v>181</v>
      </c>
      <c r="E1117">
        <v>4</v>
      </c>
      <c r="F1117" t="s">
        <v>182</v>
      </c>
      <c r="G1117" t="s">
        <v>1175</v>
      </c>
      <c r="H1117" t="s">
        <v>865</v>
      </c>
      <c r="I1117" t="s">
        <v>62</v>
      </c>
      <c r="J1117" t="s">
        <v>183</v>
      </c>
      <c r="K1117" t="s">
        <v>62</v>
      </c>
      <c r="L1117" t="s">
        <v>524</v>
      </c>
    </row>
    <row r="1118" spans="1:12">
      <c r="A1118" t="s">
        <v>179</v>
      </c>
      <c r="B1118" t="s">
        <v>180</v>
      </c>
      <c r="C1118">
        <v>-20.5</v>
      </c>
      <c r="D1118" t="s">
        <v>181</v>
      </c>
      <c r="E1118">
        <v>1</v>
      </c>
      <c r="F1118" t="s">
        <v>182</v>
      </c>
      <c r="G1118" t="s">
        <v>1176</v>
      </c>
      <c r="H1118" t="s">
        <v>242</v>
      </c>
      <c r="I1118" t="s">
        <v>62</v>
      </c>
      <c r="J1118" t="s">
        <v>183</v>
      </c>
      <c r="K1118" t="s">
        <v>62</v>
      </c>
      <c r="L1118" t="s">
        <v>524</v>
      </c>
    </row>
    <row r="1119" spans="1:12">
      <c r="A1119" t="s">
        <v>179</v>
      </c>
      <c r="B1119" t="s">
        <v>180</v>
      </c>
      <c r="C1119">
        <v>-41</v>
      </c>
      <c r="D1119" t="s">
        <v>181</v>
      </c>
      <c r="E1119">
        <v>2</v>
      </c>
      <c r="F1119" t="s">
        <v>182</v>
      </c>
      <c r="G1119" t="s">
        <v>1176</v>
      </c>
      <c r="H1119" t="s">
        <v>242</v>
      </c>
      <c r="I1119" t="s">
        <v>62</v>
      </c>
      <c r="J1119" t="s">
        <v>183</v>
      </c>
      <c r="K1119" t="s">
        <v>62</v>
      </c>
      <c r="L1119" t="s">
        <v>524</v>
      </c>
    </row>
    <row r="1120" spans="1:12">
      <c r="A1120" t="s">
        <v>179</v>
      </c>
      <c r="B1120" t="s">
        <v>180</v>
      </c>
      <c r="C1120">
        <v>-41</v>
      </c>
      <c r="D1120" t="s">
        <v>181</v>
      </c>
      <c r="E1120">
        <v>2</v>
      </c>
      <c r="F1120" t="s">
        <v>182</v>
      </c>
      <c r="G1120" t="s">
        <v>1176</v>
      </c>
      <c r="H1120" t="s">
        <v>242</v>
      </c>
      <c r="I1120" t="s">
        <v>62</v>
      </c>
      <c r="J1120" t="s">
        <v>183</v>
      </c>
      <c r="K1120" t="s">
        <v>62</v>
      </c>
      <c r="L1120" t="s">
        <v>524</v>
      </c>
    </row>
    <row r="1121" spans="1:12">
      <c r="A1121" t="s">
        <v>179</v>
      </c>
      <c r="B1121" t="s">
        <v>180</v>
      </c>
      <c r="C1121">
        <v>-41</v>
      </c>
      <c r="D1121" t="s">
        <v>181</v>
      </c>
      <c r="E1121">
        <v>2</v>
      </c>
      <c r="F1121" t="s">
        <v>182</v>
      </c>
      <c r="G1121" t="s">
        <v>1177</v>
      </c>
      <c r="H1121" t="s">
        <v>1178</v>
      </c>
      <c r="I1121" t="s">
        <v>62</v>
      </c>
      <c r="J1121" t="s">
        <v>183</v>
      </c>
      <c r="K1121" t="s">
        <v>62</v>
      </c>
      <c r="L1121" t="s">
        <v>524</v>
      </c>
    </row>
    <row r="1122" spans="1:12">
      <c r="A1122" t="s">
        <v>179</v>
      </c>
      <c r="B1122" t="s">
        <v>180</v>
      </c>
      <c r="C1122">
        <v>-82</v>
      </c>
      <c r="D1122" t="s">
        <v>181</v>
      </c>
      <c r="E1122">
        <v>4</v>
      </c>
      <c r="F1122" t="s">
        <v>182</v>
      </c>
      <c r="G1122" t="s">
        <v>1177</v>
      </c>
      <c r="H1122" t="s">
        <v>1178</v>
      </c>
      <c r="I1122" t="s">
        <v>62</v>
      </c>
      <c r="J1122" t="s">
        <v>183</v>
      </c>
      <c r="K1122" t="s">
        <v>62</v>
      </c>
      <c r="L1122" t="s">
        <v>524</v>
      </c>
    </row>
    <row r="1123" spans="1:12">
      <c r="A1123" t="s">
        <v>179</v>
      </c>
      <c r="B1123" t="s">
        <v>180</v>
      </c>
      <c r="C1123">
        <v>-61.5</v>
      </c>
      <c r="D1123" t="s">
        <v>181</v>
      </c>
      <c r="E1123">
        <v>3</v>
      </c>
      <c r="F1123" t="s">
        <v>182</v>
      </c>
      <c r="G1123" t="s">
        <v>1177</v>
      </c>
      <c r="H1123" t="s">
        <v>1178</v>
      </c>
      <c r="I1123" t="s">
        <v>62</v>
      </c>
      <c r="J1123" t="s">
        <v>183</v>
      </c>
      <c r="K1123" t="s">
        <v>62</v>
      </c>
      <c r="L1123" t="s">
        <v>524</v>
      </c>
    </row>
    <row r="1124" spans="1:12">
      <c r="A1124" t="s">
        <v>179</v>
      </c>
      <c r="B1124" t="s">
        <v>180</v>
      </c>
      <c r="C1124">
        <v>-61.5</v>
      </c>
      <c r="D1124" t="s">
        <v>181</v>
      </c>
      <c r="E1124">
        <v>3</v>
      </c>
      <c r="F1124" t="s">
        <v>182</v>
      </c>
      <c r="G1124" t="s">
        <v>440</v>
      </c>
      <c r="H1124" t="s">
        <v>235</v>
      </c>
      <c r="I1124" t="s">
        <v>62</v>
      </c>
      <c r="J1124" t="s">
        <v>183</v>
      </c>
      <c r="K1124" t="s">
        <v>62</v>
      </c>
      <c r="L1124" t="s">
        <v>524</v>
      </c>
    </row>
    <row r="1125" spans="1:12">
      <c r="A1125" t="s">
        <v>179</v>
      </c>
      <c r="B1125" t="s">
        <v>180</v>
      </c>
      <c r="C1125">
        <v>-205</v>
      </c>
      <c r="D1125" t="s">
        <v>181</v>
      </c>
      <c r="E1125">
        <v>10</v>
      </c>
      <c r="F1125" t="s">
        <v>182</v>
      </c>
      <c r="G1125" t="s">
        <v>440</v>
      </c>
      <c r="H1125" t="s">
        <v>235</v>
      </c>
      <c r="I1125" t="s">
        <v>62</v>
      </c>
      <c r="J1125" t="s">
        <v>183</v>
      </c>
      <c r="K1125" t="s">
        <v>62</v>
      </c>
      <c r="L1125" t="s">
        <v>524</v>
      </c>
    </row>
    <row r="1126" spans="1:12">
      <c r="A1126" t="s">
        <v>179</v>
      </c>
      <c r="B1126" t="s">
        <v>180</v>
      </c>
      <c r="C1126">
        <v>-82</v>
      </c>
      <c r="D1126" t="s">
        <v>181</v>
      </c>
      <c r="E1126">
        <v>4</v>
      </c>
      <c r="F1126" t="s">
        <v>182</v>
      </c>
      <c r="G1126" t="s">
        <v>440</v>
      </c>
      <c r="H1126" t="s">
        <v>235</v>
      </c>
      <c r="I1126" t="s">
        <v>62</v>
      </c>
      <c r="J1126" t="s">
        <v>183</v>
      </c>
      <c r="K1126" t="s">
        <v>62</v>
      </c>
      <c r="L1126" t="s">
        <v>524</v>
      </c>
    </row>
    <row r="1127" spans="1:12">
      <c r="A1127" t="s">
        <v>179</v>
      </c>
      <c r="B1127" t="s">
        <v>180</v>
      </c>
      <c r="C1127">
        <v>-82</v>
      </c>
      <c r="D1127" t="s">
        <v>181</v>
      </c>
      <c r="E1127">
        <v>4</v>
      </c>
      <c r="F1127" t="s">
        <v>182</v>
      </c>
      <c r="G1127" t="s">
        <v>440</v>
      </c>
      <c r="H1127" t="s">
        <v>235</v>
      </c>
      <c r="I1127" t="s">
        <v>62</v>
      </c>
      <c r="J1127" t="s">
        <v>183</v>
      </c>
      <c r="K1127" t="s">
        <v>62</v>
      </c>
      <c r="L1127" t="s">
        <v>524</v>
      </c>
    </row>
    <row r="1128" spans="1:12">
      <c r="A1128" t="s">
        <v>179</v>
      </c>
      <c r="B1128" t="s">
        <v>180</v>
      </c>
      <c r="C1128">
        <v>-246</v>
      </c>
      <c r="D1128" t="s">
        <v>181</v>
      </c>
      <c r="E1128">
        <v>12</v>
      </c>
      <c r="F1128" t="s">
        <v>182</v>
      </c>
      <c r="G1128" t="s">
        <v>1179</v>
      </c>
      <c r="H1128" t="s">
        <v>1178</v>
      </c>
      <c r="I1128" t="s">
        <v>62</v>
      </c>
      <c r="J1128" t="s">
        <v>183</v>
      </c>
      <c r="K1128" t="s">
        <v>62</v>
      </c>
      <c r="L1128" t="s">
        <v>524</v>
      </c>
    </row>
    <row r="1129" spans="1:12">
      <c r="A1129" t="s">
        <v>179</v>
      </c>
      <c r="B1129" t="s">
        <v>180</v>
      </c>
      <c r="C1129">
        <v>-123</v>
      </c>
      <c r="D1129" t="s">
        <v>181</v>
      </c>
      <c r="E1129">
        <v>6</v>
      </c>
      <c r="F1129" t="s">
        <v>182</v>
      </c>
      <c r="G1129" t="s">
        <v>1179</v>
      </c>
      <c r="H1129" t="s">
        <v>1178</v>
      </c>
      <c r="I1129" t="s">
        <v>62</v>
      </c>
      <c r="J1129" t="s">
        <v>183</v>
      </c>
      <c r="K1129" t="s">
        <v>62</v>
      </c>
      <c r="L1129" t="s">
        <v>524</v>
      </c>
    </row>
    <row r="1130" spans="1:12">
      <c r="A1130" t="s">
        <v>179</v>
      </c>
      <c r="B1130" t="s">
        <v>180</v>
      </c>
      <c r="C1130">
        <v>-184.5</v>
      </c>
      <c r="D1130" t="s">
        <v>181</v>
      </c>
      <c r="E1130">
        <v>9</v>
      </c>
      <c r="F1130" t="s">
        <v>182</v>
      </c>
      <c r="G1130" t="s">
        <v>1179</v>
      </c>
      <c r="H1130" t="s">
        <v>1178</v>
      </c>
      <c r="I1130" t="s">
        <v>62</v>
      </c>
      <c r="J1130" t="s">
        <v>183</v>
      </c>
      <c r="K1130" t="s">
        <v>62</v>
      </c>
      <c r="L1130" t="s">
        <v>524</v>
      </c>
    </row>
    <row r="1131" spans="1:12">
      <c r="A1131" t="s">
        <v>179</v>
      </c>
      <c r="B1131" t="s">
        <v>180</v>
      </c>
      <c r="C1131">
        <v>-20.5</v>
      </c>
      <c r="D1131" t="s">
        <v>181</v>
      </c>
      <c r="E1131">
        <v>1</v>
      </c>
      <c r="F1131" t="s">
        <v>182</v>
      </c>
      <c r="G1131" t="s">
        <v>864</v>
      </c>
      <c r="H1131" t="s">
        <v>865</v>
      </c>
      <c r="I1131" t="s">
        <v>62</v>
      </c>
      <c r="J1131" t="s">
        <v>183</v>
      </c>
      <c r="K1131" t="s">
        <v>62</v>
      </c>
      <c r="L1131" t="s">
        <v>524</v>
      </c>
    </row>
    <row r="1132" spans="1:12">
      <c r="A1132" t="s">
        <v>179</v>
      </c>
      <c r="B1132" t="s">
        <v>180</v>
      </c>
      <c r="C1132">
        <v>-82</v>
      </c>
      <c r="D1132" t="s">
        <v>181</v>
      </c>
      <c r="E1132">
        <v>4</v>
      </c>
      <c r="F1132" t="s">
        <v>182</v>
      </c>
      <c r="G1132" t="s">
        <v>864</v>
      </c>
      <c r="H1132" t="s">
        <v>865</v>
      </c>
      <c r="I1132" t="s">
        <v>62</v>
      </c>
      <c r="J1132" t="s">
        <v>183</v>
      </c>
      <c r="K1132" t="s">
        <v>62</v>
      </c>
      <c r="L1132" t="s">
        <v>524</v>
      </c>
    </row>
    <row r="1133" spans="1:12">
      <c r="A1133" t="s">
        <v>179</v>
      </c>
      <c r="B1133" t="s">
        <v>180</v>
      </c>
      <c r="C1133">
        <v>-41</v>
      </c>
      <c r="D1133" t="s">
        <v>181</v>
      </c>
      <c r="E1133">
        <v>2</v>
      </c>
      <c r="F1133" t="s">
        <v>182</v>
      </c>
      <c r="G1133" t="s">
        <v>864</v>
      </c>
      <c r="H1133" t="s">
        <v>865</v>
      </c>
      <c r="I1133" t="s">
        <v>62</v>
      </c>
      <c r="J1133" t="s">
        <v>183</v>
      </c>
      <c r="K1133" t="s">
        <v>62</v>
      </c>
      <c r="L1133" t="s">
        <v>524</v>
      </c>
    </row>
    <row r="1134" spans="1:12">
      <c r="A1134" t="s">
        <v>179</v>
      </c>
      <c r="B1134" t="s">
        <v>180</v>
      </c>
      <c r="C1134">
        <v>-61.5</v>
      </c>
      <c r="D1134" t="s">
        <v>181</v>
      </c>
      <c r="E1134">
        <v>3</v>
      </c>
      <c r="F1134" t="s">
        <v>182</v>
      </c>
      <c r="G1134" t="s">
        <v>517</v>
      </c>
      <c r="H1134" t="s">
        <v>242</v>
      </c>
      <c r="I1134" t="s">
        <v>62</v>
      </c>
      <c r="J1134" t="s">
        <v>183</v>
      </c>
      <c r="K1134" t="s">
        <v>62</v>
      </c>
      <c r="L1134" t="s">
        <v>524</v>
      </c>
    </row>
    <row r="1135" spans="1:12">
      <c r="A1135" t="s">
        <v>179</v>
      </c>
      <c r="B1135" t="s">
        <v>180</v>
      </c>
      <c r="C1135">
        <v>-246</v>
      </c>
      <c r="D1135" t="s">
        <v>181</v>
      </c>
      <c r="E1135">
        <v>12</v>
      </c>
      <c r="F1135" t="s">
        <v>182</v>
      </c>
      <c r="G1135" t="s">
        <v>517</v>
      </c>
      <c r="H1135" t="s">
        <v>242</v>
      </c>
      <c r="I1135" t="s">
        <v>62</v>
      </c>
      <c r="J1135" t="s">
        <v>183</v>
      </c>
      <c r="K1135" t="s">
        <v>62</v>
      </c>
      <c r="L1135" t="s">
        <v>524</v>
      </c>
    </row>
    <row r="1136" spans="1:12">
      <c r="A1136" t="s">
        <v>179</v>
      </c>
      <c r="B1136" t="s">
        <v>180</v>
      </c>
      <c r="C1136">
        <v>-246</v>
      </c>
      <c r="D1136" t="s">
        <v>181</v>
      </c>
      <c r="E1136">
        <v>12</v>
      </c>
      <c r="F1136" t="s">
        <v>182</v>
      </c>
      <c r="G1136" t="s">
        <v>517</v>
      </c>
      <c r="H1136" t="s">
        <v>242</v>
      </c>
      <c r="I1136" t="s">
        <v>62</v>
      </c>
      <c r="J1136" t="s">
        <v>183</v>
      </c>
      <c r="K1136" t="s">
        <v>62</v>
      </c>
      <c r="L1136" t="s">
        <v>524</v>
      </c>
    </row>
    <row r="1137" spans="1:12">
      <c r="A1137" t="s">
        <v>179</v>
      </c>
      <c r="B1137" t="s">
        <v>180</v>
      </c>
      <c r="C1137">
        <v>-41</v>
      </c>
      <c r="D1137" t="s">
        <v>181</v>
      </c>
      <c r="E1137">
        <v>2</v>
      </c>
      <c r="F1137" t="s">
        <v>182</v>
      </c>
      <c r="G1137" t="s">
        <v>646</v>
      </c>
      <c r="H1137" t="s">
        <v>647</v>
      </c>
      <c r="I1137" t="s">
        <v>62</v>
      </c>
      <c r="J1137" t="s">
        <v>183</v>
      </c>
      <c r="K1137" t="s">
        <v>62</v>
      </c>
      <c r="L1137" t="s">
        <v>524</v>
      </c>
    </row>
    <row r="1138" spans="1:12">
      <c r="A1138" t="s">
        <v>179</v>
      </c>
      <c r="B1138" t="s">
        <v>180</v>
      </c>
      <c r="C1138">
        <v>-41</v>
      </c>
      <c r="D1138" t="s">
        <v>181</v>
      </c>
      <c r="E1138">
        <v>2</v>
      </c>
      <c r="F1138" t="s">
        <v>182</v>
      </c>
      <c r="G1138" t="s">
        <v>646</v>
      </c>
      <c r="H1138" t="s">
        <v>647</v>
      </c>
      <c r="I1138" t="s">
        <v>62</v>
      </c>
      <c r="J1138" t="s">
        <v>183</v>
      </c>
      <c r="K1138" t="s">
        <v>62</v>
      </c>
      <c r="L1138" t="s">
        <v>524</v>
      </c>
    </row>
    <row r="1139" spans="1:12">
      <c r="A1139" t="s">
        <v>179</v>
      </c>
      <c r="B1139" t="s">
        <v>180</v>
      </c>
      <c r="C1139">
        <v>-348.5</v>
      </c>
      <c r="D1139" t="s">
        <v>181</v>
      </c>
      <c r="E1139">
        <v>17</v>
      </c>
      <c r="F1139" t="s">
        <v>182</v>
      </c>
      <c r="G1139" t="s">
        <v>401</v>
      </c>
      <c r="H1139" t="s">
        <v>402</v>
      </c>
      <c r="I1139" t="s">
        <v>62</v>
      </c>
      <c r="J1139" t="s">
        <v>183</v>
      </c>
      <c r="K1139" t="s">
        <v>62</v>
      </c>
      <c r="L1139" t="s">
        <v>524</v>
      </c>
    </row>
    <row r="1140" spans="1:12">
      <c r="A1140" t="s">
        <v>179</v>
      </c>
      <c r="B1140" t="s">
        <v>180</v>
      </c>
      <c r="C1140">
        <v>-297.25</v>
      </c>
      <c r="D1140" t="s">
        <v>181</v>
      </c>
      <c r="E1140">
        <v>14.5</v>
      </c>
      <c r="F1140" t="s">
        <v>182</v>
      </c>
      <c r="G1140" t="s">
        <v>1180</v>
      </c>
      <c r="H1140" t="s">
        <v>1181</v>
      </c>
      <c r="I1140" t="s">
        <v>62</v>
      </c>
      <c r="J1140" t="s">
        <v>183</v>
      </c>
      <c r="K1140" t="s">
        <v>62</v>
      </c>
      <c r="L1140" t="s">
        <v>546</v>
      </c>
    </row>
    <row r="1141" spans="1:12">
      <c r="A1141" t="s">
        <v>179</v>
      </c>
      <c r="B1141" t="s">
        <v>180</v>
      </c>
      <c r="C1141">
        <v>-123</v>
      </c>
      <c r="D1141" t="s">
        <v>181</v>
      </c>
      <c r="E1141">
        <v>6</v>
      </c>
      <c r="F1141" t="s">
        <v>182</v>
      </c>
      <c r="G1141" t="s">
        <v>1182</v>
      </c>
      <c r="H1141" t="s">
        <v>1183</v>
      </c>
      <c r="I1141" t="s">
        <v>62</v>
      </c>
      <c r="J1141" t="s">
        <v>183</v>
      </c>
      <c r="K1141" t="s">
        <v>62</v>
      </c>
      <c r="L1141" t="s">
        <v>539</v>
      </c>
    </row>
    <row r="1142" spans="1:12">
      <c r="A1142" t="s">
        <v>179</v>
      </c>
      <c r="B1142" t="s">
        <v>180</v>
      </c>
      <c r="C1142">
        <v>-307.5</v>
      </c>
      <c r="D1142" t="s">
        <v>181</v>
      </c>
      <c r="E1142">
        <v>15</v>
      </c>
      <c r="F1142" t="s">
        <v>182</v>
      </c>
      <c r="G1142" t="s">
        <v>851</v>
      </c>
      <c r="H1142" t="s">
        <v>202</v>
      </c>
      <c r="I1142" t="s">
        <v>275</v>
      </c>
      <c r="J1142" t="s">
        <v>184</v>
      </c>
      <c r="K1142" t="s">
        <v>276</v>
      </c>
      <c r="L1142" t="s">
        <v>529</v>
      </c>
    </row>
    <row r="1143" spans="1:12">
      <c r="A1143" t="s">
        <v>179</v>
      </c>
      <c r="B1143" t="s">
        <v>180</v>
      </c>
      <c r="C1143">
        <v>-41</v>
      </c>
      <c r="D1143" t="s">
        <v>181</v>
      </c>
      <c r="E1143">
        <v>2</v>
      </c>
      <c r="F1143" t="s">
        <v>182</v>
      </c>
      <c r="G1143" t="s">
        <v>851</v>
      </c>
      <c r="H1143" t="s">
        <v>202</v>
      </c>
      <c r="I1143" t="s">
        <v>275</v>
      </c>
      <c r="J1143" t="s">
        <v>184</v>
      </c>
      <c r="K1143" t="s">
        <v>276</v>
      </c>
      <c r="L1143" t="s">
        <v>529</v>
      </c>
    </row>
    <row r="1144" spans="1:12">
      <c r="A1144" t="s">
        <v>179</v>
      </c>
      <c r="B1144" t="s">
        <v>180</v>
      </c>
      <c r="C1144">
        <v>-164</v>
      </c>
      <c r="D1144" t="s">
        <v>181</v>
      </c>
      <c r="E1144">
        <v>8</v>
      </c>
      <c r="F1144" t="s">
        <v>182</v>
      </c>
      <c r="G1144" t="s">
        <v>851</v>
      </c>
      <c r="H1144" t="s">
        <v>202</v>
      </c>
      <c r="I1144" t="s">
        <v>275</v>
      </c>
      <c r="J1144" t="s">
        <v>184</v>
      </c>
      <c r="K1144" t="s">
        <v>276</v>
      </c>
      <c r="L1144" t="s">
        <v>529</v>
      </c>
    </row>
    <row r="1145" spans="1:12">
      <c r="A1145" t="s">
        <v>179</v>
      </c>
      <c r="B1145" t="s">
        <v>180</v>
      </c>
      <c r="C1145">
        <v>-820</v>
      </c>
      <c r="D1145" t="s">
        <v>181</v>
      </c>
      <c r="E1145">
        <v>40</v>
      </c>
      <c r="F1145" t="s">
        <v>182</v>
      </c>
      <c r="G1145" t="s">
        <v>851</v>
      </c>
      <c r="H1145" t="s">
        <v>202</v>
      </c>
      <c r="I1145" t="s">
        <v>275</v>
      </c>
      <c r="J1145" t="s">
        <v>184</v>
      </c>
      <c r="K1145" t="s">
        <v>276</v>
      </c>
      <c r="L1145" t="s">
        <v>529</v>
      </c>
    </row>
    <row r="1146" spans="1:12">
      <c r="A1146" t="s">
        <v>179</v>
      </c>
      <c r="B1146" t="s">
        <v>180</v>
      </c>
      <c r="C1146">
        <v>-953.25</v>
      </c>
      <c r="D1146" t="s">
        <v>181</v>
      </c>
      <c r="E1146">
        <v>46.5</v>
      </c>
      <c r="F1146" t="s">
        <v>182</v>
      </c>
      <c r="G1146" t="s">
        <v>851</v>
      </c>
      <c r="H1146" t="s">
        <v>202</v>
      </c>
      <c r="I1146" t="s">
        <v>275</v>
      </c>
      <c r="J1146" t="s">
        <v>184</v>
      </c>
      <c r="K1146" t="s">
        <v>276</v>
      </c>
      <c r="L1146" t="s">
        <v>529</v>
      </c>
    </row>
    <row r="1147" spans="1:12">
      <c r="A1147" t="s">
        <v>179</v>
      </c>
      <c r="B1147" t="s">
        <v>180</v>
      </c>
      <c r="C1147">
        <v>-133.25</v>
      </c>
      <c r="D1147" t="s">
        <v>181</v>
      </c>
      <c r="E1147">
        <v>6.5</v>
      </c>
      <c r="F1147" t="s">
        <v>182</v>
      </c>
      <c r="G1147" t="s">
        <v>1184</v>
      </c>
      <c r="H1147" t="s">
        <v>1185</v>
      </c>
      <c r="I1147" t="s">
        <v>62</v>
      </c>
      <c r="J1147" t="s">
        <v>183</v>
      </c>
      <c r="K1147" t="s">
        <v>62</v>
      </c>
      <c r="L1147" t="s">
        <v>539</v>
      </c>
    </row>
    <row r="1148" spans="1:12">
      <c r="A1148" t="s">
        <v>179</v>
      </c>
      <c r="B1148" t="s">
        <v>180</v>
      </c>
      <c r="C1148">
        <v>-215.25</v>
      </c>
      <c r="D1148" t="s">
        <v>181</v>
      </c>
      <c r="E1148">
        <v>10.5</v>
      </c>
      <c r="F1148" t="s">
        <v>182</v>
      </c>
      <c r="G1148" t="s">
        <v>1186</v>
      </c>
      <c r="H1148" t="s">
        <v>202</v>
      </c>
      <c r="I1148" t="s">
        <v>277</v>
      </c>
      <c r="J1148" t="s">
        <v>184</v>
      </c>
      <c r="K1148" t="s">
        <v>278</v>
      </c>
      <c r="L1148" t="s">
        <v>529</v>
      </c>
    </row>
    <row r="1149" spans="1:12">
      <c r="A1149" t="s">
        <v>179</v>
      </c>
      <c r="B1149" t="s">
        <v>180</v>
      </c>
      <c r="C1149">
        <v>-61.5</v>
      </c>
      <c r="D1149" t="s">
        <v>181</v>
      </c>
      <c r="E1149">
        <v>3</v>
      </c>
      <c r="F1149" t="s">
        <v>182</v>
      </c>
      <c r="G1149" t="s">
        <v>1186</v>
      </c>
      <c r="H1149" t="s">
        <v>202</v>
      </c>
      <c r="I1149" t="s">
        <v>277</v>
      </c>
      <c r="J1149" t="s">
        <v>184</v>
      </c>
      <c r="K1149" t="s">
        <v>278</v>
      </c>
      <c r="L1149" t="s">
        <v>529</v>
      </c>
    </row>
    <row r="1150" spans="1:12">
      <c r="A1150" t="s">
        <v>179</v>
      </c>
      <c r="B1150" t="s">
        <v>180</v>
      </c>
      <c r="C1150">
        <v>-1045.5</v>
      </c>
      <c r="D1150" t="s">
        <v>181</v>
      </c>
      <c r="E1150">
        <v>51</v>
      </c>
      <c r="F1150" t="s">
        <v>182</v>
      </c>
      <c r="G1150" t="s">
        <v>1186</v>
      </c>
      <c r="H1150" t="s">
        <v>202</v>
      </c>
      <c r="I1150" t="s">
        <v>277</v>
      </c>
      <c r="J1150" t="s">
        <v>184</v>
      </c>
      <c r="K1150" t="s">
        <v>278</v>
      </c>
      <c r="L1150" t="s">
        <v>529</v>
      </c>
    </row>
    <row r="1151" spans="1:12">
      <c r="A1151" t="s">
        <v>179</v>
      </c>
      <c r="B1151" t="s">
        <v>180</v>
      </c>
      <c r="C1151">
        <v>-1312</v>
      </c>
      <c r="D1151" t="s">
        <v>181</v>
      </c>
      <c r="E1151">
        <v>64</v>
      </c>
      <c r="F1151" t="s">
        <v>182</v>
      </c>
      <c r="G1151" t="s">
        <v>1186</v>
      </c>
      <c r="H1151" t="s">
        <v>202</v>
      </c>
      <c r="I1151" t="s">
        <v>277</v>
      </c>
      <c r="J1151" t="s">
        <v>184</v>
      </c>
      <c r="K1151" t="s">
        <v>278</v>
      </c>
      <c r="L1151" t="s">
        <v>529</v>
      </c>
    </row>
    <row r="1152" spans="1:12">
      <c r="A1152" t="s">
        <v>179</v>
      </c>
      <c r="B1152" t="s">
        <v>180</v>
      </c>
      <c r="C1152">
        <v>-41</v>
      </c>
      <c r="D1152" t="s">
        <v>181</v>
      </c>
      <c r="E1152">
        <v>2</v>
      </c>
      <c r="F1152" t="s">
        <v>182</v>
      </c>
      <c r="G1152" t="s">
        <v>1187</v>
      </c>
      <c r="H1152" t="s">
        <v>1188</v>
      </c>
      <c r="I1152" t="s">
        <v>62</v>
      </c>
      <c r="J1152" t="s">
        <v>183</v>
      </c>
      <c r="K1152" t="s">
        <v>62</v>
      </c>
      <c r="L1152" t="s">
        <v>524</v>
      </c>
    </row>
    <row r="1153" spans="1:12">
      <c r="A1153" t="s">
        <v>179</v>
      </c>
      <c r="B1153" t="s">
        <v>180</v>
      </c>
      <c r="C1153">
        <v>-358.75</v>
      </c>
      <c r="D1153" t="s">
        <v>181</v>
      </c>
      <c r="E1153">
        <v>17.5</v>
      </c>
      <c r="F1153" t="s">
        <v>182</v>
      </c>
      <c r="G1153" t="s">
        <v>494</v>
      </c>
      <c r="H1153" t="s">
        <v>495</v>
      </c>
      <c r="I1153" t="s">
        <v>62</v>
      </c>
      <c r="J1153" t="s">
        <v>183</v>
      </c>
      <c r="K1153" t="s">
        <v>62</v>
      </c>
      <c r="L1153" t="s">
        <v>524</v>
      </c>
    </row>
    <row r="1154" spans="1:12">
      <c r="A1154" t="s">
        <v>179</v>
      </c>
      <c r="B1154" t="s">
        <v>180</v>
      </c>
      <c r="C1154">
        <v>-932.75</v>
      </c>
      <c r="D1154" t="s">
        <v>181</v>
      </c>
      <c r="E1154">
        <v>45.5</v>
      </c>
      <c r="F1154" t="s">
        <v>182</v>
      </c>
      <c r="G1154" t="s">
        <v>781</v>
      </c>
      <c r="H1154" t="s">
        <v>782</v>
      </c>
      <c r="I1154" t="s">
        <v>379</v>
      </c>
      <c r="J1154" t="s">
        <v>184</v>
      </c>
      <c r="K1154" t="s">
        <v>380</v>
      </c>
      <c r="L1154" t="s">
        <v>535</v>
      </c>
    </row>
    <row r="1155" spans="1:12">
      <c r="A1155" t="s">
        <v>179</v>
      </c>
      <c r="B1155" t="s">
        <v>180</v>
      </c>
      <c r="C1155">
        <v>-246</v>
      </c>
      <c r="D1155" t="s">
        <v>181</v>
      </c>
      <c r="E1155">
        <v>12</v>
      </c>
      <c r="F1155" t="s">
        <v>182</v>
      </c>
      <c r="G1155" t="s">
        <v>1186</v>
      </c>
      <c r="H1155" t="s">
        <v>202</v>
      </c>
      <c r="I1155" t="s">
        <v>277</v>
      </c>
      <c r="J1155" t="s">
        <v>184</v>
      </c>
      <c r="K1155" t="s">
        <v>278</v>
      </c>
      <c r="L1155" t="s">
        <v>529</v>
      </c>
    </row>
    <row r="1156" spans="1:12">
      <c r="A1156" t="s">
        <v>179</v>
      </c>
      <c r="B1156" t="s">
        <v>180</v>
      </c>
      <c r="C1156">
        <v>-348.5</v>
      </c>
      <c r="D1156" t="s">
        <v>181</v>
      </c>
      <c r="E1156">
        <v>17</v>
      </c>
      <c r="F1156" t="s">
        <v>182</v>
      </c>
      <c r="G1156" t="s">
        <v>1186</v>
      </c>
      <c r="H1156" t="s">
        <v>202</v>
      </c>
      <c r="I1156" t="s">
        <v>277</v>
      </c>
      <c r="J1156" t="s">
        <v>184</v>
      </c>
      <c r="K1156" t="s">
        <v>278</v>
      </c>
      <c r="L1156" t="s">
        <v>529</v>
      </c>
    </row>
    <row r="1157" spans="1:12">
      <c r="A1157" t="s">
        <v>179</v>
      </c>
      <c r="B1157" t="s">
        <v>180</v>
      </c>
      <c r="C1157">
        <v>-164</v>
      </c>
      <c r="D1157" t="s">
        <v>181</v>
      </c>
      <c r="E1157">
        <v>8</v>
      </c>
      <c r="F1157" t="s">
        <v>182</v>
      </c>
      <c r="G1157" t="s">
        <v>1186</v>
      </c>
      <c r="H1157" t="s">
        <v>202</v>
      </c>
      <c r="I1157" t="s">
        <v>277</v>
      </c>
      <c r="J1157" t="s">
        <v>184</v>
      </c>
      <c r="K1157" t="s">
        <v>278</v>
      </c>
      <c r="L1157" t="s">
        <v>529</v>
      </c>
    </row>
    <row r="1158" spans="1:12">
      <c r="A1158" t="s">
        <v>179</v>
      </c>
      <c r="B1158" t="s">
        <v>180</v>
      </c>
      <c r="C1158">
        <v>-430.5</v>
      </c>
      <c r="D1158" t="s">
        <v>181</v>
      </c>
      <c r="E1158">
        <v>21</v>
      </c>
      <c r="F1158" t="s">
        <v>182</v>
      </c>
      <c r="G1158" t="s">
        <v>1186</v>
      </c>
      <c r="H1158" t="s">
        <v>202</v>
      </c>
      <c r="I1158" t="s">
        <v>277</v>
      </c>
      <c r="J1158" t="s">
        <v>184</v>
      </c>
      <c r="K1158" t="s">
        <v>278</v>
      </c>
      <c r="L1158" t="s">
        <v>529</v>
      </c>
    </row>
    <row r="1159" spans="1:12">
      <c r="A1159" t="s">
        <v>179</v>
      </c>
      <c r="B1159" t="s">
        <v>180</v>
      </c>
      <c r="C1159">
        <v>-20.5</v>
      </c>
      <c r="D1159" t="s">
        <v>181</v>
      </c>
      <c r="E1159">
        <v>1</v>
      </c>
      <c r="F1159" t="s">
        <v>182</v>
      </c>
      <c r="G1159" t="s">
        <v>1139</v>
      </c>
      <c r="H1159" t="s">
        <v>1140</v>
      </c>
      <c r="I1159" t="s">
        <v>62</v>
      </c>
      <c r="J1159" t="s">
        <v>183</v>
      </c>
      <c r="K1159" t="s">
        <v>62</v>
      </c>
      <c r="L1159" t="s">
        <v>546</v>
      </c>
    </row>
    <row r="1160" spans="1:12">
      <c r="A1160" t="s">
        <v>179</v>
      </c>
      <c r="B1160" t="s">
        <v>180</v>
      </c>
      <c r="C1160">
        <v>-41</v>
      </c>
      <c r="D1160" t="s">
        <v>181</v>
      </c>
      <c r="E1160">
        <v>2</v>
      </c>
      <c r="F1160" t="s">
        <v>182</v>
      </c>
      <c r="G1160" t="s">
        <v>1139</v>
      </c>
      <c r="H1160" t="s">
        <v>1140</v>
      </c>
      <c r="I1160" t="s">
        <v>62</v>
      </c>
      <c r="J1160" t="s">
        <v>183</v>
      </c>
      <c r="K1160" t="s">
        <v>62</v>
      </c>
      <c r="L1160" t="s">
        <v>546</v>
      </c>
    </row>
    <row r="1161" spans="1:12">
      <c r="A1161" t="s">
        <v>179</v>
      </c>
      <c r="B1161" t="s">
        <v>180</v>
      </c>
      <c r="C1161">
        <v>-61.5</v>
      </c>
      <c r="D1161" t="s">
        <v>181</v>
      </c>
      <c r="E1161">
        <v>3</v>
      </c>
      <c r="F1161" t="s">
        <v>182</v>
      </c>
      <c r="G1161" t="s">
        <v>1189</v>
      </c>
      <c r="H1161" t="s">
        <v>1190</v>
      </c>
      <c r="I1161" t="s">
        <v>62</v>
      </c>
      <c r="J1161" t="s">
        <v>183</v>
      </c>
      <c r="K1161" t="s">
        <v>62</v>
      </c>
      <c r="L1161" t="s">
        <v>524</v>
      </c>
    </row>
    <row r="1162" spans="1:12">
      <c r="A1162" t="s">
        <v>179</v>
      </c>
      <c r="B1162" t="s">
        <v>180</v>
      </c>
      <c r="C1162">
        <v>-82</v>
      </c>
      <c r="D1162" t="s">
        <v>181</v>
      </c>
      <c r="E1162">
        <v>4</v>
      </c>
      <c r="F1162" t="s">
        <v>182</v>
      </c>
      <c r="G1162" t="s">
        <v>1191</v>
      </c>
      <c r="H1162" t="s">
        <v>373</v>
      </c>
      <c r="I1162" t="s">
        <v>62</v>
      </c>
      <c r="J1162" t="s">
        <v>183</v>
      </c>
      <c r="K1162" t="s">
        <v>62</v>
      </c>
      <c r="L1162" t="s">
        <v>524</v>
      </c>
    </row>
    <row r="1163" spans="1:12">
      <c r="A1163" t="s">
        <v>179</v>
      </c>
      <c r="B1163" t="s">
        <v>180</v>
      </c>
      <c r="C1163">
        <v>-41</v>
      </c>
      <c r="D1163" t="s">
        <v>181</v>
      </c>
      <c r="E1163">
        <v>2</v>
      </c>
      <c r="F1163" t="s">
        <v>182</v>
      </c>
      <c r="G1163" t="s">
        <v>1191</v>
      </c>
      <c r="H1163" t="s">
        <v>373</v>
      </c>
      <c r="I1163" t="s">
        <v>62</v>
      </c>
      <c r="J1163" t="s">
        <v>183</v>
      </c>
      <c r="K1163" t="s">
        <v>62</v>
      </c>
      <c r="L1163" t="s">
        <v>524</v>
      </c>
    </row>
    <row r="1164" spans="1:12">
      <c r="A1164" t="s">
        <v>179</v>
      </c>
      <c r="B1164" t="s">
        <v>180</v>
      </c>
      <c r="C1164">
        <v>-205</v>
      </c>
      <c r="D1164" t="s">
        <v>181</v>
      </c>
      <c r="E1164">
        <v>10</v>
      </c>
      <c r="F1164" t="s">
        <v>182</v>
      </c>
      <c r="G1164" t="s">
        <v>394</v>
      </c>
      <c r="H1164" t="s">
        <v>240</v>
      </c>
      <c r="I1164" t="s">
        <v>62</v>
      </c>
      <c r="J1164" t="s">
        <v>183</v>
      </c>
      <c r="K1164" t="s">
        <v>62</v>
      </c>
      <c r="L1164" t="s">
        <v>524</v>
      </c>
    </row>
    <row r="1165" spans="1:12">
      <c r="A1165" t="s">
        <v>179</v>
      </c>
      <c r="B1165" t="s">
        <v>180</v>
      </c>
      <c r="C1165">
        <v>-41</v>
      </c>
      <c r="D1165" t="s">
        <v>181</v>
      </c>
      <c r="E1165">
        <v>2</v>
      </c>
      <c r="F1165" t="s">
        <v>182</v>
      </c>
      <c r="G1165" t="s">
        <v>1192</v>
      </c>
      <c r="H1165" t="s">
        <v>1193</v>
      </c>
      <c r="I1165" t="s">
        <v>62</v>
      </c>
      <c r="J1165" t="s">
        <v>183</v>
      </c>
      <c r="K1165" t="s">
        <v>62</v>
      </c>
      <c r="L1165" t="s">
        <v>524</v>
      </c>
    </row>
    <row r="1166" spans="1:12">
      <c r="A1166" t="s">
        <v>179</v>
      </c>
      <c r="B1166" t="s">
        <v>180</v>
      </c>
      <c r="C1166">
        <v>-41</v>
      </c>
      <c r="D1166" t="s">
        <v>181</v>
      </c>
      <c r="E1166">
        <v>2</v>
      </c>
      <c r="F1166" t="s">
        <v>182</v>
      </c>
      <c r="G1166" t="s">
        <v>1192</v>
      </c>
      <c r="H1166" t="s">
        <v>1193</v>
      </c>
      <c r="I1166" t="s">
        <v>62</v>
      </c>
      <c r="J1166" t="s">
        <v>183</v>
      </c>
      <c r="K1166" t="s">
        <v>62</v>
      </c>
      <c r="L1166" t="s">
        <v>524</v>
      </c>
    </row>
    <row r="1167" spans="1:12">
      <c r="A1167" t="s">
        <v>179</v>
      </c>
      <c r="B1167" t="s">
        <v>180</v>
      </c>
      <c r="C1167">
        <v>-61.5</v>
      </c>
      <c r="D1167" t="s">
        <v>181</v>
      </c>
      <c r="E1167">
        <v>3</v>
      </c>
      <c r="F1167" t="s">
        <v>182</v>
      </c>
      <c r="G1167" t="s">
        <v>1054</v>
      </c>
      <c r="H1167" t="s">
        <v>201</v>
      </c>
      <c r="I1167" t="s">
        <v>1055</v>
      </c>
      <c r="J1167" t="s">
        <v>184</v>
      </c>
      <c r="K1167" t="s">
        <v>1056</v>
      </c>
      <c r="L1167" t="s">
        <v>529</v>
      </c>
    </row>
    <row r="1168" spans="1:12">
      <c r="A1168" t="s">
        <v>179</v>
      </c>
      <c r="B1168" t="s">
        <v>180</v>
      </c>
      <c r="C1168">
        <v>-1619.5</v>
      </c>
      <c r="D1168" t="s">
        <v>181</v>
      </c>
      <c r="E1168">
        <v>79</v>
      </c>
      <c r="F1168" t="s">
        <v>182</v>
      </c>
      <c r="G1168" t="s">
        <v>1194</v>
      </c>
      <c r="H1168" t="s">
        <v>430</v>
      </c>
      <c r="I1168" t="s">
        <v>62</v>
      </c>
      <c r="J1168" t="s">
        <v>183</v>
      </c>
      <c r="K1168" t="s">
        <v>62</v>
      </c>
      <c r="L1168" t="s">
        <v>524</v>
      </c>
    </row>
    <row r="1169" spans="1:12">
      <c r="A1169" t="s">
        <v>179</v>
      </c>
      <c r="B1169" t="s">
        <v>180</v>
      </c>
      <c r="C1169">
        <v>-861</v>
      </c>
      <c r="D1169" t="s">
        <v>181</v>
      </c>
      <c r="E1169">
        <v>42</v>
      </c>
      <c r="F1169" t="s">
        <v>182</v>
      </c>
      <c r="G1169" t="s">
        <v>1194</v>
      </c>
      <c r="H1169" t="s">
        <v>430</v>
      </c>
      <c r="I1169" t="s">
        <v>62</v>
      </c>
      <c r="J1169" t="s">
        <v>183</v>
      </c>
      <c r="K1169" t="s">
        <v>62</v>
      </c>
      <c r="L1169" t="s">
        <v>524</v>
      </c>
    </row>
    <row r="1170" spans="1:12">
      <c r="A1170" t="s">
        <v>179</v>
      </c>
      <c r="B1170" t="s">
        <v>180</v>
      </c>
      <c r="C1170">
        <v>-41</v>
      </c>
      <c r="D1170" t="s">
        <v>181</v>
      </c>
      <c r="E1170">
        <v>2</v>
      </c>
      <c r="F1170" t="s">
        <v>182</v>
      </c>
      <c r="G1170" t="s">
        <v>1195</v>
      </c>
      <c r="H1170" t="s">
        <v>1196</v>
      </c>
      <c r="I1170" t="s">
        <v>62</v>
      </c>
      <c r="J1170" t="s">
        <v>183</v>
      </c>
      <c r="K1170" t="s">
        <v>62</v>
      </c>
      <c r="L1170" t="s">
        <v>544</v>
      </c>
    </row>
    <row r="1171" spans="1:12">
      <c r="A1171" t="s">
        <v>179</v>
      </c>
      <c r="B1171" t="s">
        <v>180</v>
      </c>
      <c r="C1171">
        <v>-410</v>
      </c>
      <c r="D1171" t="s">
        <v>181</v>
      </c>
      <c r="E1171">
        <v>20</v>
      </c>
      <c r="F1171" t="s">
        <v>182</v>
      </c>
      <c r="G1171" t="s">
        <v>1197</v>
      </c>
      <c r="H1171" t="s">
        <v>1198</v>
      </c>
      <c r="I1171" t="s">
        <v>62</v>
      </c>
      <c r="J1171" t="s">
        <v>183</v>
      </c>
      <c r="K1171" t="s">
        <v>62</v>
      </c>
      <c r="L1171" t="s">
        <v>544</v>
      </c>
    </row>
    <row r="1172" spans="1:12">
      <c r="A1172" t="s">
        <v>179</v>
      </c>
      <c r="B1172" t="s">
        <v>180</v>
      </c>
      <c r="C1172">
        <v>-30.75</v>
      </c>
      <c r="D1172" t="s">
        <v>181</v>
      </c>
      <c r="E1172">
        <v>1.5</v>
      </c>
      <c r="F1172" t="s">
        <v>182</v>
      </c>
      <c r="G1172" t="s">
        <v>724</v>
      </c>
      <c r="H1172" t="s">
        <v>725</v>
      </c>
      <c r="I1172" t="s">
        <v>62</v>
      </c>
      <c r="J1172" t="s">
        <v>183</v>
      </c>
      <c r="K1172" t="s">
        <v>62</v>
      </c>
      <c r="L1172" t="s">
        <v>533</v>
      </c>
    </row>
    <row r="1173" spans="1:12">
      <c r="A1173" t="s">
        <v>179</v>
      </c>
      <c r="B1173" t="s">
        <v>180</v>
      </c>
      <c r="C1173">
        <v>-30.75</v>
      </c>
      <c r="D1173" t="s">
        <v>181</v>
      </c>
      <c r="E1173">
        <v>1.5</v>
      </c>
      <c r="F1173" t="s">
        <v>182</v>
      </c>
      <c r="G1173" t="s">
        <v>724</v>
      </c>
      <c r="H1173" t="s">
        <v>725</v>
      </c>
      <c r="I1173" t="s">
        <v>62</v>
      </c>
      <c r="J1173" t="s">
        <v>183</v>
      </c>
      <c r="K1173" t="s">
        <v>62</v>
      </c>
      <c r="L1173" t="s">
        <v>533</v>
      </c>
    </row>
    <row r="1174" spans="1:12">
      <c r="A1174" t="s">
        <v>179</v>
      </c>
      <c r="B1174" t="s">
        <v>180</v>
      </c>
      <c r="C1174">
        <v>-20.5</v>
      </c>
      <c r="D1174" t="s">
        <v>181</v>
      </c>
      <c r="E1174">
        <v>1</v>
      </c>
      <c r="F1174" t="s">
        <v>182</v>
      </c>
      <c r="G1174" t="s">
        <v>724</v>
      </c>
      <c r="H1174" t="s">
        <v>725</v>
      </c>
      <c r="I1174" t="s">
        <v>62</v>
      </c>
      <c r="J1174" t="s">
        <v>183</v>
      </c>
      <c r="K1174" t="s">
        <v>62</v>
      </c>
      <c r="L1174" t="s">
        <v>533</v>
      </c>
    </row>
    <row r="1175" spans="1:12">
      <c r="A1175" t="s">
        <v>179</v>
      </c>
      <c r="B1175" t="s">
        <v>180</v>
      </c>
      <c r="C1175">
        <v>-20.5</v>
      </c>
      <c r="D1175" t="s">
        <v>181</v>
      </c>
      <c r="E1175">
        <v>1</v>
      </c>
      <c r="F1175" t="s">
        <v>182</v>
      </c>
      <c r="G1175" t="s">
        <v>1199</v>
      </c>
      <c r="H1175" t="s">
        <v>223</v>
      </c>
      <c r="I1175" t="s">
        <v>191</v>
      </c>
      <c r="J1175" t="s">
        <v>184</v>
      </c>
      <c r="K1175" t="s">
        <v>192</v>
      </c>
      <c r="L1175" t="s">
        <v>535</v>
      </c>
    </row>
    <row r="1176" spans="1:12">
      <c r="A1176" t="s">
        <v>179</v>
      </c>
      <c r="B1176" t="s">
        <v>180</v>
      </c>
      <c r="C1176">
        <v>-20.5</v>
      </c>
      <c r="D1176" t="s">
        <v>181</v>
      </c>
      <c r="E1176">
        <v>1</v>
      </c>
      <c r="F1176" t="s">
        <v>182</v>
      </c>
      <c r="G1176" t="s">
        <v>1199</v>
      </c>
      <c r="H1176" t="s">
        <v>223</v>
      </c>
      <c r="I1176" t="s">
        <v>191</v>
      </c>
      <c r="J1176" t="s">
        <v>184</v>
      </c>
      <c r="K1176" t="s">
        <v>192</v>
      </c>
      <c r="L1176" t="s">
        <v>535</v>
      </c>
    </row>
    <row r="1177" spans="1:12">
      <c r="A1177" t="s">
        <v>179</v>
      </c>
      <c r="B1177" t="s">
        <v>180</v>
      </c>
      <c r="C1177">
        <v>-41</v>
      </c>
      <c r="D1177" t="s">
        <v>181</v>
      </c>
      <c r="E1177">
        <v>2</v>
      </c>
      <c r="F1177" t="s">
        <v>182</v>
      </c>
      <c r="G1177" t="s">
        <v>1200</v>
      </c>
      <c r="H1177" t="s">
        <v>1201</v>
      </c>
      <c r="I1177" t="s">
        <v>62</v>
      </c>
      <c r="J1177" t="s">
        <v>183</v>
      </c>
      <c r="K1177" t="s">
        <v>62</v>
      </c>
      <c r="L1177" t="s">
        <v>524</v>
      </c>
    </row>
    <row r="1178" spans="1:12">
      <c r="A1178" t="s">
        <v>179</v>
      </c>
      <c r="B1178" t="s">
        <v>180</v>
      </c>
      <c r="C1178">
        <v>-41</v>
      </c>
      <c r="D1178" t="s">
        <v>181</v>
      </c>
      <c r="E1178">
        <v>2</v>
      </c>
      <c r="F1178" t="s">
        <v>182</v>
      </c>
      <c r="G1178" t="s">
        <v>1200</v>
      </c>
      <c r="H1178" t="s">
        <v>1201</v>
      </c>
      <c r="I1178" t="s">
        <v>62</v>
      </c>
      <c r="J1178" t="s">
        <v>183</v>
      </c>
      <c r="K1178" t="s">
        <v>62</v>
      </c>
      <c r="L1178" t="s">
        <v>524</v>
      </c>
    </row>
    <row r="1179" spans="1:12">
      <c r="A1179" t="s">
        <v>179</v>
      </c>
      <c r="B1179" t="s">
        <v>180</v>
      </c>
      <c r="C1179">
        <v>-20.5</v>
      </c>
      <c r="D1179" t="s">
        <v>181</v>
      </c>
      <c r="E1179">
        <v>1</v>
      </c>
      <c r="F1179" t="s">
        <v>182</v>
      </c>
      <c r="G1179" t="s">
        <v>1202</v>
      </c>
      <c r="H1179" t="s">
        <v>1203</v>
      </c>
      <c r="I1179" t="s">
        <v>62</v>
      </c>
      <c r="J1179" t="s">
        <v>183</v>
      </c>
      <c r="K1179" t="s">
        <v>62</v>
      </c>
      <c r="L1179" t="s">
        <v>524</v>
      </c>
    </row>
    <row r="1180" spans="1:12">
      <c r="A1180" t="s">
        <v>179</v>
      </c>
      <c r="B1180" t="s">
        <v>180</v>
      </c>
      <c r="C1180">
        <v>-20.5</v>
      </c>
      <c r="D1180" t="s">
        <v>181</v>
      </c>
      <c r="E1180">
        <v>1</v>
      </c>
      <c r="F1180" t="s">
        <v>182</v>
      </c>
      <c r="G1180" t="s">
        <v>648</v>
      </c>
      <c r="H1180" t="s">
        <v>219</v>
      </c>
      <c r="I1180" t="s">
        <v>62</v>
      </c>
      <c r="J1180" t="s">
        <v>183</v>
      </c>
      <c r="K1180" t="s">
        <v>62</v>
      </c>
      <c r="L1180" t="s">
        <v>531</v>
      </c>
    </row>
    <row r="1181" spans="1:12">
      <c r="A1181" t="s">
        <v>179</v>
      </c>
      <c r="B1181" t="s">
        <v>180</v>
      </c>
      <c r="C1181">
        <v>-20.5</v>
      </c>
      <c r="D1181" t="s">
        <v>181</v>
      </c>
      <c r="E1181">
        <v>1</v>
      </c>
      <c r="F1181" t="s">
        <v>182</v>
      </c>
      <c r="G1181" t="s">
        <v>648</v>
      </c>
      <c r="H1181" t="s">
        <v>219</v>
      </c>
      <c r="I1181" t="s">
        <v>62</v>
      </c>
      <c r="J1181" t="s">
        <v>183</v>
      </c>
      <c r="K1181" t="s">
        <v>62</v>
      </c>
      <c r="L1181" t="s">
        <v>531</v>
      </c>
    </row>
    <row r="1182" spans="1:12">
      <c r="A1182" t="s">
        <v>179</v>
      </c>
      <c r="B1182" t="s">
        <v>180</v>
      </c>
      <c r="C1182">
        <v>-20.5</v>
      </c>
      <c r="D1182" t="s">
        <v>181</v>
      </c>
      <c r="E1182">
        <v>1</v>
      </c>
      <c r="F1182" t="s">
        <v>182</v>
      </c>
      <c r="G1182" t="s">
        <v>1204</v>
      </c>
      <c r="H1182" t="s">
        <v>1205</v>
      </c>
      <c r="I1182" t="s">
        <v>62</v>
      </c>
      <c r="J1182" t="s">
        <v>183</v>
      </c>
      <c r="K1182" t="s">
        <v>62</v>
      </c>
      <c r="L1182" t="s">
        <v>531</v>
      </c>
    </row>
    <row r="1183" spans="1:12">
      <c r="A1183" t="s">
        <v>179</v>
      </c>
      <c r="B1183" t="s">
        <v>180</v>
      </c>
      <c r="C1183">
        <v>-20.5</v>
      </c>
      <c r="D1183" t="s">
        <v>181</v>
      </c>
      <c r="E1183">
        <v>1</v>
      </c>
      <c r="F1183" t="s">
        <v>182</v>
      </c>
      <c r="G1183" t="s">
        <v>1204</v>
      </c>
      <c r="H1183" t="s">
        <v>1205</v>
      </c>
      <c r="I1183" t="s">
        <v>62</v>
      </c>
      <c r="J1183" t="s">
        <v>183</v>
      </c>
      <c r="K1183" t="s">
        <v>62</v>
      </c>
      <c r="L1183" t="s">
        <v>531</v>
      </c>
    </row>
    <row r="1184" spans="1:12">
      <c r="A1184" t="s">
        <v>179</v>
      </c>
      <c r="B1184" t="s">
        <v>180</v>
      </c>
      <c r="C1184">
        <v>-20.5</v>
      </c>
      <c r="D1184" t="s">
        <v>181</v>
      </c>
      <c r="E1184">
        <v>1</v>
      </c>
      <c r="F1184" t="s">
        <v>182</v>
      </c>
      <c r="G1184" t="s">
        <v>688</v>
      </c>
      <c r="H1184" t="s">
        <v>689</v>
      </c>
      <c r="I1184" t="s">
        <v>62</v>
      </c>
      <c r="J1184" t="s">
        <v>183</v>
      </c>
      <c r="K1184" t="s">
        <v>62</v>
      </c>
      <c r="L1184" t="s">
        <v>531</v>
      </c>
    </row>
    <row r="1185" spans="1:12">
      <c r="A1185" t="s">
        <v>179</v>
      </c>
      <c r="B1185" t="s">
        <v>180</v>
      </c>
      <c r="C1185">
        <v>-20.5</v>
      </c>
      <c r="D1185" t="s">
        <v>181</v>
      </c>
      <c r="E1185">
        <v>1</v>
      </c>
      <c r="F1185" t="s">
        <v>182</v>
      </c>
      <c r="G1185" t="s">
        <v>688</v>
      </c>
      <c r="H1185" t="s">
        <v>689</v>
      </c>
      <c r="I1185" t="s">
        <v>62</v>
      </c>
      <c r="J1185" t="s">
        <v>183</v>
      </c>
      <c r="K1185" t="s">
        <v>62</v>
      </c>
      <c r="L1185" t="s">
        <v>531</v>
      </c>
    </row>
    <row r="1186" spans="1:12">
      <c r="A1186" t="s">
        <v>179</v>
      </c>
      <c r="B1186" t="s">
        <v>180</v>
      </c>
      <c r="C1186">
        <v>-41</v>
      </c>
      <c r="D1186" t="s">
        <v>181</v>
      </c>
      <c r="E1186">
        <v>2</v>
      </c>
      <c r="F1186" t="s">
        <v>182</v>
      </c>
      <c r="G1186" t="s">
        <v>1206</v>
      </c>
      <c r="H1186" t="s">
        <v>1207</v>
      </c>
      <c r="I1186" t="s">
        <v>62</v>
      </c>
      <c r="J1186" t="s">
        <v>183</v>
      </c>
      <c r="K1186" t="s">
        <v>62</v>
      </c>
      <c r="L1186" t="s">
        <v>524</v>
      </c>
    </row>
    <row r="1187" spans="1:12">
      <c r="A1187" t="s">
        <v>179</v>
      </c>
      <c r="B1187" t="s">
        <v>180</v>
      </c>
      <c r="C1187">
        <v>-20.5</v>
      </c>
      <c r="D1187" t="s">
        <v>181</v>
      </c>
      <c r="E1187">
        <v>1</v>
      </c>
      <c r="F1187" t="s">
        <v>182</v>
      </c>
      <c r="G1187" t="s">
        <v>1206</v>
      </c>
      <c r="H1187" t="s">
        <v>1207</v>
      </c>
      <c r="I1187" t="s">
        <v>62</v>
      </c>
      <c r="J1187" t="s">
        <v>183</v>
      </c>
      <c r="K1187" t="s">
        <v>62</v>
      </c>
      <c r="L1187" t="s">
        <v>524</v>
      </c>
    </row>
    <row r="1188" spans="1:12">
      <c r="A1188" t="s">
        <v>179</v>
      </c>
      <c r="B1188" t="s">
        <v>180</v>
      </c>
      <c r="C1188">
        <v>-102.5</v>
      </c>
      <c r="D1188" t="s">
        <v>181</v>
      </c>
      <c r="E1188">
        <v>5</v>
      </c>
      <c r="F1188" t="s">
        <v>182</v>
      </c>
      <c r="G1188" t="s">
        <v>1208</v>
      </c>
      <c r="H1188" t="s">
        <v>1209</v>
      </c>
      <c r="I1188" t="s">
        <v>62</v>
      </c>
      <c r="J1188" t="s">
        <v>183</v>
      </c>
      <c r="K1188" t="s">
        <v>62</v>
      </c>
      <c r="L1188" t="s">
        <v>544</v>
      </c>
    </row>
    <row r="1189" spans="1:12">
      <c r="A1189" t="s">
        <v>179</v>
      </c>
      <c r="B1189" t="s">
        <v>180</v>
      </c>
      <c r="C1189">
        <v>-502.25</v>
      </c>
      <c r="D1189" t="s">
        <v>181</v>
      </c>
      <c r="E1189">
        <v>24.5</v>
      </c>
      <c r="F1189" t="s">
        <v>182</v>
      </c>
      <c r="G1189" t="s">
        <v>1210</v>
      </c>
      <c r="H1189" t="s">
        <v>235</v>
      </c>
      <c r="I1189" t="s">
        <v>62</v>
      </c>
      <c r="J1189" t="s">
        <v>183</v>
      </c>
      <c r="K1189" t="s">
        <v>62</v>
      </c>
      <c r="L1189" t="s">
        <v>524</v>
      </c>
    </row>
    <row r="1190" spans="1:12">
      <c r="A1190" t="s">
        <v>179</v>
      </c>
      <c r="B1190" t="s">
        <v>180</v>
      </c>
      <c r="C1190">
        <v>-92.25</v>
      </c>
      <c r="D1190" t="s">
        <v>181</v>
      </c>
      <c r="E1190">
        <v>4.5</v>
      </c>
      <c r="F1190" t="s">
        <v>182</v>
      </c>
      <c r="G1190" t="s">
        <v>394</v>
      </c>
      <c r="H1190" t="s">
        <v>240</v>
      </c>
      <c r="I1190" t="s">
        <v>62</v>
      </c>
      <c r="J1190" t="s">
        <v>183</v>
      </c>
      <c r="K1190" t="s">
        <v>62</v>
      </c>
      <c r="L1190" t="s">
        <v>524</v>
      </c>
    </row>
    <row r="1191" spans="1:12">
      <c r="A1191" t="s">
        <v>179</v>
      </c>
      <c r="B1191" t="s">
        <v>180</v>
      </c>
      <c r="C1191">
        <v>-20.5</v>
      </c>
      <c r="D1191" t="s">
        <v>181</v>
      </c>
      <c r="E1191">
        <v>1</v>
      </c>
      <c r="F1191" t="s">
        <v>182</v>
      </c>
      <c r="G1191" t="s">
        <v>1005</v>
      </c>
      <c r="H1191" t="s">
        <v>235</v>
      </c>
      <c r="I1191" t="s">
        <v>62</v>
      </c>
      <c r="J1191" t="s">
        <v>183</v>
      </c>
      <c r="K1191" t="s">
        <v>62</v>
      </c>
      <c r="L1191" t="s">
        <v>524</v>
      </c>
    </row>
    <row r="1192" spans="1:12">
      <c r="A1192" t="s">
        <v>179</v>
      </c>
      <c r="B1192" t="s">
        <v>180</v>
      </c>
      <c r="C1192">
        <v>-246</v>
      </c>
      <c r="D1192" t="s">
        <v>181</v>
      </c>
      <c r="E1192">
        <v>12</v>
      </c>
      <c r="F1192" t="s">
        <v>182</v>
      </c>
      <c r="G1192" t="s">
        <v>690</v>
      </c>
      <c r="H1192" t="s">
        <v>236</v>
      </c>
      <c r="I1192" t="s">
        <v>62</v>
      </c>
      <c r="J1192" t="s">
        <v>183</v>
      </c>
      <c r="K1192" t="s">
        <v>62</v>
      </c>
      <c r="L1192" t="s">
        <v>531</v>
      </c>
    </row>
    <row r="1193" spans="1:12">
      <c r="A1193" t="s">
        <v>179</v>
      </c>
      <c r="B1193" t="s">
        <v>180</v>
      </c>
      <c r="C1193">
        <v>-102.5</v>
      </c>
      <c r="D1193" t="s">
        <v>181</v>
      </c>
      <c r="E1193">
        <v>5</v>
      </c>
      <c r="F1193" t="s">
        <v>182</v>
      </c>
      <c r="G1193" t="s">
        <v>1199</v>
      </c>
      <c r="H1193" t="s">
        <v>223</v>
      </c>
      <c r="I1193" t="s">
        <v>191</v>
      </c>
      <c r="J1193" t="s">
        <v>184</v>
      </c>
      <c r="K1193" t="s">
        <v>192</v>
      </c>
      <c r="L1193" t="s">
        <v>535</v>
      </c>
    </row>
    <row r="1194" spans="1:12">
      <c r="A1194" t="s">
        <v>179</v>
      </c>
      <c r="B1194" t="s">
        <v>180</v>
      </c>
      <c r="C1194">
        <v>-41</v>
      </c>
      <c r="D1194" t="s">
        <v>181</v>
      </c>
      <c r="E1194">
        <v>2</v>
      </c>
      <c r="F1194" t="s">
        <v>182</v>
      </c>
      <c r="G1194" t="s">
        <v>1211</v>
      </c>
      <c r="H1194" t="s">
        <v>845</v>
      </c>
      <c r="I1194" t="s">
        <v>62</v>
      </c>
      <c r="J1194" t="s">
        <v>183</v>
      </c>
      <c r="K1194" t="s">
        <v>62</v>
      </c>
      <c r="L1194" t="s">
        <v>524</v>
      </c>
    </row>
    <row r="1195" spans="1:12">
      <c r="A1195" t="s">
        <v>179</v>
      </c>
      <c r="B1195" t="s">
        <v>180</v>
      </c>
      <c r="C1195">
        <v>-20.5</v>
      </c>
      <c r="D1195" t="s">
        <v>181</v>
      </c>
      <c r="E1195">
        <v>1</v>
      </c>
      <c r="F1195" t="s">
        <v>182</v>
      </c>
      <c r="G1195" t="s">
        <v>1211</v>
      </c>
      <c r="H1195" t="s">
        <v>845</v>
      </c>
      <c r="I1195" t="s">
        <v>62</v>
      </c>
      <c r="J1195" t="s">
        <v>183</v>
      </c>
      <c r="K1195" t="s">
        <v>62</v>
      </c>
      <c r="L1195" t="s">
        <v>524</v>
      </c>
    </row>
    <row r="1196" spans="1:12">
      <c r="A1196" t="s">
        <v>179</v>
      </c>
      <c r="B1196" t="s">
        <v>180</v>
      </c>
      <c r="C1196">
        <v>-123</v>
      </c>
      <c r="D1196" t="s">
        <v>181</v>
      </c>
      <c r="E1196">
        <v>6</v>
      </c>
      <c r="F1196" t="s">
        <v>182</v>
      </c>
      <c r="G1196" t="s">
        <v>1212</v>
      </c>
      <c r="H1196" t="s">
        <v>1213</v>
      </c>
      <c r="I1196" t="s">
        <v>62</v>
      </c>
      <c r="J1196" t="s">
        <v>183</v>
      </c>
      <c r="K1196" t="s">
        <v>62</v>
      </c>
      <c r="L1196" t="s">
        <v>533</v>
      </c>
    </row>
    <row r="1197" spans="1:12">
      <c r="A1197" t="s">
        <v>179</v>
      </c>
      <c r="B1197" t="s">
        <v>180</v>
      </c>
      <c r="C1197">
        <v>-102.5</v>
      </c>
      <c r="D1197" t="s">
        <v>181</v>
      </c>
      <c r="E1197">
        <v>5</v>
      </c>
      <c r="F1197" t="s">
        <v>182</v>
      </c>
      <c r="G1197" t="s">
        <v>1214</v>
      </c>
      <c r="H1197" t="s">
        <v>790</v>
      </c>
      <c r="I1197" t="s">
        <v>62</v>
      </c>
      <c r="J1197" t="s">
        <v>183</v>
      </c>
      <c r="K1197" t="s">
        <v>62</v>
      </c>
      <c r="L1197" t="s">
        <v>524</v>
      </c>
    </row>
    <row r="1198" spans="1:12">
      <c r="A1198" t="s">
        <v>179</v>
      </c>
      <c r="B1198" t="s">
        <v>180</v>
      </c>
      <c r="C1198">
        <v>-20.5</v>
      </c>
      <c r="D1198" t="s">
        <v>181</v>
      </c>
      <c r="E1198">
        <v>1</v>
      </c>
      <c r="F1198" t="s">
        <v>182</v>
      </c>
      <c r="G1198" t="s">
        <v>1215</v>
      </c>
      <c r="H1198" t="s">
        <v>1216</v>
      </c>
      <c r="I1198" t="s">
        <v>62</v>
      </c>
      <c r="J1198" t="s">
        <v>183</v>
      </c>
      <c r="K1198" t="s">
        <v>62</v>
      </c>
      <c r="L1198" t="s">
        <v>533</v>
      </c>
    </row>
    <row r="1199" spans="1:12">
      <c r="A1199" t="s">
        <v>179</v>
      </c>
      <c r="B1199" t="s">
        <v>180</v>
      </c>
      <c r="C1199">
        <v>-41</v>
      </c>
      <c r="D1199" t="s">
        <v>181</v>
      </c>
      <c r="E1199">
        <v>2</v>
      </c>
      <c r="F1199" t="s">
        <v>182</v>
      </c>
      <c r="G1199" t="s">
        <v>1215</v>
      </c>
      <c r="H1199" t="s">
        <v>1216</v>
      </c>
      <c r="I1199" t="s">
        <v>62</v>
      </c>
      <c r="J1199" t="s">
        <v>183</v>
      </c>
      <c r="K1199" t="s">
        <v>62</v>
      </c>
      <c r="L1199" t="s">
        <v>533</v>
      </c>
    </row>
    <row r="1200" spans="1:12">
      <c r="A1200" t="s">
        <v>179</v>
      </c>
      <c r="B1200" t="s">
        <v>180</v>
      </c>
      <c r="C1200">
        <v>-20.5</v>
      </c>
      <c r="D1200" t="s">
        <v>181</v>
      </c>
      <c r="E1200">
        <v>1</v>
      </c>
      <c r="F1200" t="s">
        <v>182</v>
      </c>
      <c r="G1200" t="s">
        <v>1199</v>
      </c>
      <c r="H1200" t="s">
        <v>223</v>
      </c>
      <c r="I1200" t="s">
        <v>191</v>
      </c>
      <c r="J1200" t="s">
        <v>184</v>
      </c>
      <c r="K1200" t="s">
        <v>192</v>
      </c>
      <c r="L1200" t="s">
        <v>535</v>
      </c>
    </row>
    <row r="1201" spans="1:12">
      <c r="A1201" t="s">
        <v>179</v>
      </c>
      <c r="B1201" t="s">
        <v>180</v>
      </c>
      <c r="C1201">
        <v>-246</v>
      </c>
      <c r="D1201" t="s">
        <v>181</v>
      </c>
      <c r="E1201">
        <v>12</v>
      </c>
      <c r="F1201" t="s">
        <v>182</v>
      </c>
      <c r="G1201" t="s">
        <v>1199</v>
      </c>
      <c r="H1201" t="s">
        <v>223</v>
      </c>
      <c r="I1201" t="s">
        <v>191</v>
      </c>
      <c r="J1201" t="s">
        <v>184</v>
      </c>
      <c r="K1201" t="s">
        <v>192</v>
      </c>
      <c r="L1201" t="s">
        <v>535</v>
      </c>
    </row>
    <row r="1202" spans="1:12">
      <c r="A1202" t="s">
        <v>179</v>
      </c>
      <c r="B1202" t="s">
        <v>180</v>
      </c>
      <c r="C1202">
        <v>-123</v>
      </c>
      <c r="D1202" t="s">
        <v>181</v>
      </c>
      <c r="E1202">
        <v>6</v>
      </c>
      <c r="F1202" t="s">
        <v>182</v>
      </c>
      <c r="G1202" t="s">
        <v>1199</v>
      </c>
      <c r="H1202" t="s">
        <v>223</v>
      </c>
      <c r="I1202" t="s">
        <v>191</v>
      </c>
      <c r="J1202" t="s">
        <v>184</v>
      </c>
      <c r="K1202" t="s">
        <v>192</v>
      </c>
      <c r="L1202" t="s">
        <v>535</v>
      </c>
    </row>
    <row r="1203" spans="1:12">
      <c r="A1203" t="s">
        <v>179</v>
      </c>
      <c r="B1203" t="s">
        <v>180</v>
      </c>
      <c r="C1203">
        <v>-123</v>
      </c>
      <c r="D1203" t="s">
        <v>181</v>
      </c>
      <c r="E1203">
        <v>6</v>
      </c>
      <c r="F1203" t="s">
        <v>182</v>
      </c>
      <c r="G1203" t="s">
        <v>912</v>
      </c>
      <c r="H1203" t="s">
        <v>913</v>
      </c>
      <c r="I1203" t="s">
        <v>62</v>
      </c>
      <c r="J1203" t="s">
        <v>183</v>
      </c>
      <c r="K1203" t="s">
        <v>62</v>
      </c>
      <c r="L1203" t="s">
        <v>524</v>
      </c>
    </row>
    <row r="1204" spans="1:12">
      <c r="A1204" t="s">
        <v>179</v>
      </c>
      <c r="B1204" t="s">
        <v>180</v>
      </c>
      <c r="C1204">
        <v>-153.75</v>
      </c>
      <c r="D1204" t="s">
        <v>181</v>
      </c>
      <c r="E1204">
        <v>7.5</v>
      </c>
      <c r="F1204" t="s">
        <v>182</v>
      </c>
      <c r="G1204" t="s">
        <v>912</v>
      </c>
      <c r="H1204" t="s">
        <v>913</v>
      </c>
      <c r="I1204" t="s">
        <v>62</v>
      </c>
      <c r="J1204" t="s">
        <v>183</v>
      </c>
      <c r="K1204" t="s">
        <v>62</v>
      </c>
      <c r="L1204" t="s">
        <v>524</v>
      </c>
    </row>
    <row r="1205" spans="1:12">
      <c r="A1205" t="s">
        <v>179</v>
      </c>
      <c r="B1205" t="s">
        <v>180</v>
      </c>
      <c r="C1205">
        <v>-266.5</v>
      </c>
      <c r="D1205" t="s">
        <v>181</v>
      </c>
      <c r="E1205">
        <v>13</v>
      </c>
      <c r="F1205" t="s">
        <v>182</v>
      </c>
      <c r="G1205" t="s">
        <v>351</v>
      </c>
      <c r="H1205" t="s">
        <v>194</v>
      </c>
      <c r="I1205" t="s">
        <v>62</v>
      </c>
      <c r="J1205" t="s">
        <v>183</v>
      </c>
      <c r="K1205" t="s">
        <v>62</v>
      </c>
      <c r="L1205" t="s">
        <v>524</v>
      </c>
    </row>
    <row r="1206" spans="1:12">
      <c r="A1206" t="s">
        <v>179</v>
      </c>
      <c r="B1206" t="s">
        <v>180</v>
      </c>
      <c r="C1206">
        <v>-164</v>
      </c>
      <c r="D1206" t="s">
        <v>181</v>
      </c>
      <c r="E1206">
        <v>8</v>
      </c>
      <c r="F1206" t="s">
        <v>182</v>
      </c>
      <c r="G1206" t="s">
        <v>351</v>
      </c>
      <c r="H1206" t="s">
        <v>194</v>
      </c>
      <c r="I1206" t="s">
        <v>62</v>
      </c>
      <c r="J1206" t="s">
        <v>183</v>
      </c>
      <c r="K1206" t="s">
        <v>62</v>
      </c>
      <c r="L1206" t="s">
        <v>524</v>
      </c>
    </row>
    <row r="1207" spans="1:12">
      <c r="A1207" t="s">
        <v>179</v>
      </c>
      <c r="B1207" t="s">
        <v>180</v>
      </c>
      <c r="C1207">
        <v>-492</v>
      </c>
      <c r="D1207" t="s">
        <v>181</v>
      </c>
      <c r="E1207">
        <v>24</v>
      </c>
      <c r="F1207" t="s">
        <v>182</v>
      </c>
      <c r="G1207" t="s">
        <v>351</v>
      </c>
      <c r="H1207" t="s">
        <v>194</v>
      </c>
      <c r="I1207" t="s">
        <v>62</v>
      </c>
      <c r="J1207" t="s">
        <v>183</v>
      </c>
      <c r="K1207" t="s">
        <v>62</v>
      </c>
      <c r="L1207" t="s">
        <v>524</v>
      </c>
    </row>
    <row r="1208" spans="1:12">
      <c r="A1208" t="s">
        <v>179</v>
      </c>
      <c r="B1208" t="s">
        <v>180</v>
      </c>
      <c r="C1208">
        <v>-123</v>
      </c>
      <c r="D1208" t="s">
        <v>181</v>
      </c>
      <c r="E1208">
        <v>6</v>
      </c>
      <c r="F1208" t="s">
        <v>182</v>
      </c>
      <c r="G1208" t="s">
        <v>351</v>
      </c>
      <c r="H1208" t="s">
        <v>194</v>
      </c>
      <c r="I1208" t="s">
        <v>62</v>
      </c>
      <c r="J1208" t="s">
        <v>183</v>
      </c>
      <c r="K1208" t="s">
        <v>62</v>
      </c>
      <c r="L1208" t="s">
        <v>524</v>
      </c>
    </row>
    <row r="1209" spans="1:12">
      <c r="A1209" t="s">
        <v>179</v>
      </c>
      <c r="B1209" t="s">
        <v>180</v>
      </c>
      <c r="C1209">
        <v>-123</v>
      </c>
      <c r="D1209" t="s">
        <v>181</v>
      </c>
      <c r="E1209">
        <v>6</v>
      </c>
      <c r="F1209" t="s">
        <v>182</v>
      </c>
      <c r="G1209" t="s">
        <v>1217</v>
      </c>
      <c r="H1209" t="s">
        <v>1218</v>
      </c>
      <c r="I1209" t="s">
        <v>62</v>
      </c>
      <c r="J1209" t="s">
        <v>183</v>
      </c>
      <c r="K1209" t="s">
        <v>62</v>
      </c>
      <c r="L1209" t="s">
        <v>533</v>
      </c>
    </row>
    <row r="1210" spans="1:12">
      <c r="A1210" t="s">
        <v>179</v>
      </c>
      <c r="B1210" t="s">
        <v>180</v>
      </c>
      <c r="C1210">
        <v>-143.5</v>
      </c>
      <c r="D1210" t="s">
        <v>181</v>
      </c>
      <c r="E1210">
        <v>7</v>
      </c>
      <c r="F1210" t="s">
        <v>182</v>
      </c>
      <c r="G1210" t="s">
        <v>654</v>
      </c>
      <c r="H1210" t="s">
        <v>655</v>
      </c>
      <c r="I1210" t="s">
        <v>62</v>
      </c>
      <c r="J1210" t="s">
        <v>183</v>
      </c>
      <c r="K1210" t="s">
        <v>62</v>
      </c>
      <c r="L1210" t="s">
        <v>524</v>
      </c>
    </row>
    <row r="1211" spans="1:12">
      <c r="A1211" t="s">
        <v>179</v>
      </c>
      <c r="B1211" t="s">
        <v>180</v>
      </c>
      <c r="C1211">
        <v>-143.5</v>
      </c>
      <c r="D1211" t="s">
        <v>181</v>
      </c>
      <c r="E1211">
        <v>7</v>
      </c>
      <c r="F1211" t="s">
        <v>182</v>
      </c>
      <c r="G1211" t="s">
        <v>650</v>
      </c>
      <c r="H1211" t="s">
        <v>651</v>
      </c>
      <c r="I1211" t="s">
        <v>62</v>
      </c>
      <c r="J1211" t="s">
        <v>183</v>
      </c>
      <c r="K1211" t="s">
        <v>62</v>
      </c>
      <c r="L1211" t="s">
        <v>524</v>
      </c>
    </row>
    <row r="1212" spans="1:12">
      <c r="A1212" t="s">
        <v>179</v>
      </c>
      <c r="B1212" t="s">
        <v>180</v>
      </c>
      <c r="C1212">
        <v>-41</v>
      </c>
      <c r="D1212" t="s">
        <v>181</v>
      </c>
      <c r="E1212">
        <v>2</v>
      </c>
      <c r="F1212" t="s">
        <v>182</v>
      </c>
      <c r="G1212" t="s">
        <v>652</v>
      </c>
      <c r="H1212" t="s">
        <v>653</v>
      </c>
      <c r="I1212" t="s">
        <v>62</v>
      </c>
      <c r="J1212" t="s">
        <v>183</v>
      </c>
      <c r="K1212" t="s">
        <v>62</v>
      </c>
      <c r="L1212" t="s">
        <v>533</v>
      </c>
    </row>
    <row r="1213" spans="1:12">
      <c r="A1213" t="s">
        <v>179</v>
      </c>
      <c r="B1213" t="s">
        <v>180</v>
      </c>
      <c r="C1213">
        <v>-41</v>
      </c>
      <c r="D1213" t="s">
        <v>181</v>
      </c>
      <c r="E1213">
        <v>2</v>
      </c>
      <c r="F1213" t="s">
        <v>182</v>
      </c>
      <c r="G1213" t="s">
        <v>652</v>
      </c>
      <c r="H1213" t="s">
        <v>653</v>
      </c>
      <c r="I1213" t="s">
        <v>62</v>
      </c>
      <c r="J1213" t="s">
        <v>183</v>
      </c>
      <c r="K1213" t="s">
        <v>62</v>
      </c>
      <c r="L1213" t="s">
        <v>533</v>
      </c>
    </row>
    <row r="1214" spans="1:12">
      <c r="A1214" t="s">
        <v>179</v>
      </c>
      <c r="B1214" t="s">
        <v>180</v>
      </c>
      <c r="C1214">
        <v>-143.5</v>
      </c>
      <c r="D1214" t="s">
        <v>181</v>
      </c>
      <c r="E1214">
        <v>7</v>
      </c>
      <c r="F1214" t="s">
        <v>182</v>
      </c>
      <c r="G1214" t="s">
        <v>652</v>
      </c>
      <c r="H1214" t="s">
        <v>653</v>
      </c>
      <c r="I1214" t="s">
        <v>62</v>
      </c>
      <c r="J1214" t="s">
        <v>183</v>
      </c>
      <c r="K1214" t="s">
        <v>62</v>
      </c>
      <c r="L1214" t="s">
        <v>533</v>
      </c>
    </row>
    <row r="1215" spans="1:12">
      <c r="A1215" t="s">
        <v>179</v>
      </c>
      <c r="B1215" t="s">
        <v>180</v>
      </c>
      <c r="C1215">
        <v>-153.75</v>
      </c>
      <c r="D1215" t="s">
        <v>181</v>
      </c>
      <c r="E1215">
        <v>7.5</v>
      </c>
      <c r="F1215" t="s">
        <v>182</v>
      </c>
      <c r="G1215" t="s">
        <v>652</v>
      </c>
      <c r="H1215" t="s">
        <v>653</v>
      </c>
      <c r="I1215" t="s">
        <v>62</v>
      </c>
      <c r="J1215" t="s">
        <v>183</v>
      </c>
      <c r="K1215" t="s">
        <v>62</v>
      </c>
      <c r="L1215" t="s">
        <v>533</v>
      </c>
    </row>
    <row r="1216" spans="1:12">
      <c r="A1216" t="s">
        <v>179</v>
      </c>
      <c r="B1216" t="s">
        <v>180</v>
      </c>
      <c r="C1216">
        <v>-41</v>
      </c>
      <c r="D1216" t="s">
        <v>181</v>
      </c>
      <c r="E1216">
        <v>2</v>
      </c>
      <c r="F1216" t="s">
        <v>182</v>
      </c>
      <c r="G1216" t="s">
        <v>1219</v>
      </c>
      <c r="H1216" t="s">
        <v>1220</v>
      </c>
      <c r="I1216" t="s">
        <v>62</v>
      </c>
      <c r="J1216" t="s">
        <v>183</v>
      </c>
      <c r="K1216" t="s">
        <v>62</v>
      </c>
      <c r="L1216" t="s">
        <v>524</v>
      </c>
    </row>
    <row r="1217" spans="1:12">
      <c r="A1217" t="s">
        <v>179</v>
      </c>
      <c r="B1217" t="s">
        <v>180</v>
      </c>
      <c r="C1217">
        <v>-41</v>
      </c>
      <c r="D1217" t="s">
        <v>181</v>
      </c>
      <c r="E1217">
        <v>2</v>
      </c>
      <c r="F1217" t="s">
        <v>182</v>
      </c>
      <c r="G1217" t="s">
        <v>1219</v>
      </c>
      <c r="H1217" t="s">
        <v>1220</v>
      </c>
      <c r="I1217" t="s">
        <v>62</v>
      </c>
      <c r="J1217" t="s">
        <v>183</v>
      </c>
      <c r="K1217" t="s">
        <v>62</v>
      </c>
      <c r="L1217" t="s">
        <v>524</v>
      </c>
    </row>
    <row r="1218" spans="1:12">
      <c r="A1218" t="s">
        <v>179</v>
      </c>
      <c r="B1218" t="s">
        <v>180</v>
      </c>
      <c r="C1218">
        <v>-164</v>
      </c>
      <c r="D1218" t="s">
        <v>181</v>
      </c>
      <c r="E1218">
        <v>8</v>
      </c>
      <c r="F1218" t="s">
        <v>182</v>
      </c>
      <c r="G1218" t="s">
        <v>389</v>
      </c>
      <c r="H1218" t="s">
        <v>390</v>
      </c>
      <c r="I1218" t="s">
        <v>62</v>
      </c>
      <c r="J1218" t="s">
        <v>183</v>
      </c>
      <c r="K1218" t="s">
        <v>62</v>
      </c>
      <c r="L1218" t="s">
        <v>524</v>
      </c>
    </row>
    <row r="1219" spans="1:12">
      <c r="A1219" t="s">
        <v>179</v>
      </c>
      <c r="B1219" t="s">
        <v>180</v>
      </c>
      <c r="C1219">
        <v>-225.5</v>
      </c>
      <c r="D1219" t="s">
        <v>181</v>
      </c>
      <c r="E1219">
        <v>11</v>
      </c>
      <c r="F1219" t="s">
        <v>182</v>
      </c>
      <c r="G1219" t="s">
        <v>389</v>
      </c>
      <c r="H1219" t="s">
        <v>390</v>
      </c>
      <c r="I1219" t="s">
        <v>62</v>
      </c>
      <c r="J1219" t="s">
        <v>183</v>
      </c>
      <c r="K1219" t="s">
        <v>62</v>
      </c>
      <c r="L1219" t="s">
        <v>524</v>
      </c>
    </row>
    <row r="1220" spans="1:12">
      <c r="A1220" t="s">
        <v>179</v>
      </c>
      <c r="B1220" t="s">
        <v>180</v>
      </c>
      <c r="C1220">
        <v>-184.5</v>
      </c>
      <c r="D1220" t="s">
        <v>181</v>
      </c>
      <c r="E1220">
        <v>9</v>
      </c>
      <c r="F1220" t="s">
        <v>182</v>
      </c>
      <c r="G1220" t="s">
        <v>389</v>
      </c>
      <c r="H1220" t="s">
        <v>390</v>
      </c>
      <c r="I1220" t="s">
        <v>62</v>
      </c>
      <c r="J1220" t="s">
        <v>183</v>
      </c>
      <c r="K1220" t="s">
        <v>62</v>
      </c>
      <c r="L1220" t="s">
        <v>524</v>
      </c>
    </row>
    <row r="1221" spans="1:12">
      <c r="A1221" t="s">
        <v>179</v>
      </c>
      <c r="B1221" t="s">
        <v>180</v>
      </c>
      <c r="C1221">
        <v>-41</v>
      </c>
      <c r="D1221" t="s">
        <v>181</v>
      </c>
      <c r="E1221">
        <v>2</v>
      </c>
      <c r="F1221" t="s">
        <v>182</v>
      </c>
      <c r="G1221" t="s">
        <v>798</v>
      </c>
      <c r="H1221" t="s">
        <v>236</v>
      </c>
      <c r="I1221" t="s">
        <v>62</v>
      </c>
      <c r="J1221" t="s">
        <v>183</v>
      </c>
      <c r="K1221" t="s">
        <v>62</v>
      </c>
      <c r="L1221" t="s">
        <v>531</v>
      </c>
    </row>
    <row r="1222" spans="1:12">
      <c r="A1222" t="s">
        <v>179</v>
      </c>
      <c r="B1222" t="s">
        <v>180</v>
      </c>
      <c r="C1222">
        <v>-553.5</v>
      </c>
      <c r="D1222" t="s">
        <v>181</v>
      </c>
      <c r="E1222">
        <v>27</v>
      </c>
      <c r="F1222" t="s">
        <v>182</v>
      </c>
      <c r="G1222" t="s">
        <v>798</v>
      </c>
      <c r="H1222" t="s">
        <v>236</v>
      </c>
      <c r="I1222" t="s">
        <v>62</v>
      </c>
      <c r="J1222" t="s">
        <v>183</v>
      </c>
      <c r="K1222" t="s">
        <v>62</v>
      </c>
      <c r="L1222" t="s">
        <v>531</v>
      </c>
    </row>
    <row r="1223" spans="1:12">
      <c r="A1223" t="s">
        <v>179</v>
      </c>
      <c r="B1223" t="s">
        <v>180</v>
      </c>
      <c r="C1223">
        <v>-82</v>
      </c>
      <c r="D1223" t="s">
        <v>181</v>
      </c>
      <c r="E1223">
        <v>4</v>
      </c>
      <c r="F1223" t="s">
        <v>182</v>
      </c>
      <c r="G1223" t="s">
        <v>798</v>
      </c>
      <c r="H1223" t="s">
        <v>236</v>
      </c>
      <c r="I1223" t="s">
        <v>62</v>
      </c>
      <c r="J1223" t="s">
        <v>183</v>
      </c>
      <c r="K1223" t="s">
        <v>62</v>
      </c>
      <c r="L1223" t="s">
        <v>531</v>
      </c>
    </row>
    <row r="1224" spans="1:12">
      <c r="A1224" t="s">
        <v>179</v>
      </c>
      <c r="B1224" t="s">
        <v>180</v>
      </c>
      <c r="C1224">
        <v>-430.5</v>
      </c>
      <c r="D1224" t="s">
        <v>181</v>
      </c>
      <c r="E1224">
        <v>21</v>
      </c>
      <c r="F1224" t="s">
        <v>182</v>
      </c>
      <c r="G1224" t="s">
        <v>798</v>
      </c>
      <c r="H1224" t="s">
        <v>236</v>
      </c>
      <c r="I1224" t="s">
        <v>62</v>
      </c>
      <c r="J1224" t="s">
        <v>183</v>
      </c>
      <c r="K1224" t="s">
        <v>62</v>
      </c>
      <c r="L1224" t="s">
        <v>531</v>
      </c>
    </row>
    <row r="1225" spans="1:12">
      <c r="A1225" t="s">
        <v>179</v>
      </c>
      <c r="B1225" t="s">
        <v>180</v>
      </c>
      <c r="C1225">
        <v>-164</v>
      </c>
      <c r="D1225" t="s">
        <v>181</v>
      </c>
      <c r="E1225">
        <v>8</v>
      </c>
      <c r="F1225" t="s">
        <v>182</v>
      </c>
      <c r="G1225" t="s">
        <v>1221</v>
      </c>
      <c r="H1225" t="s">
        <v>1222</v>
      </c>
      <c r="I1225" t="s">
        <v>62</v>
      </c>
      <c r="J1225" t="s">
        <v>183</v>
      </c>
      <c r="K1225" t="s">
        <v>62</v>
      </c>
      <c r="L1225" t="s">
        <v>533</v>
      </c>
    </row>
    <row r="1226" spans="1:12">
      <c r="A1226" t="s">
        <v>179</v>
      </c>
      <c r="B1226" t="s">
        <v>180</v>
      </c>
      <c r="C1226">
        <v>-902</v>
      </c>
      <c r="D1226" t="s">
        <v>181</v>
      </c>
      <c r="E1226">
        <v>44</v>
      </c>
      <c r="F1226" t="s">
        <v>182</v>
      </c>
      <c r="G1226" t="s">
        <v>1223</v>
      </c>
      <c r="H1226" t="s">
        <v>1224</v>
      </c>
      <c r="I1226" t="s">
        <v>62</v>
      </c>
      <c r="J1226" t="s">
        <v>183</v>
      </c>
      <c r="K1226" t="s">
        <v>62</v>
      </c>
      <c r="L1226" t="s">
        <v>542</v>
      </c>
    </row>
    <row r="1227" spans="1:12">
      <c r="A1227" t="s">
        <v>179</v>
      </c>
      <c r="B1227" t="s">
        <v>180</v>
      </c>
      <c r="C1227">
        <v>-246</v>
      </c>
      <c r="D1227" t="s">
        <v>181</v>
      </c>
      <c r="E1227">
        <v>12</v>
      </c>
      <c r="F1227" t="s">
        <v>182</v>
      </c>
      <c r="G1227" t="s">
        <v>1174</v>
      </c>
      <c r="H1227" t="s">
        <v>214</v>
      </c>
      <c r="I1227" t="s">
        <v>191</v>
      </c>
      <c r="J1227" t="s">
        <v>184</v>
      </c>
      <c r="K1227" t="s">
        <v>192</v>
      </c>
      <c r="L1227" t="s">
        <v>535</v>
      </c>
    </row>
    <row r="1228" spans="1:12">
      <c r="A1228" t="s">
        <v>179</v>
      </c>
      <c r="B1228" t="s">
        <v>180</v>
      </c>
      <c r="C1228">
        <v>-41</v>
      </c>
      <c r="D1228" t="s">
        <v>181</v>
      </c>
      <c r="E1228">
        <v>2</v>
      </c>
      <c r="F1228" t="s">
        <v>182</v>
      </c>
      <c r="G1228" t="s">
        <v>1174</v>
      </c>
      <c r="H1228" t="s">
        <v>214</v>
      </c>
      <c r="I1228" t="s">
        <v>191</v>
      </c>
      <c r="J1228" t="s">
        <v>184</v>
      </c>
      <c r="K1228" t="s">
        <v>192</v>
      </c>
      <c r="L1228" t="s">
        <v>535</v>
      </c>
    </row>
    <row r="1229" spans="1:12">
      <c r="A1229" t="s">
        <v>179</v>
      </c>
      <c r="B1229" t="s">
        <v>180</v>
      </c>
      <c r="C1229">
        <v>-41</v>
      </c>
      <c r="D1229" t="s">
        <v>181</v>
      </c>
      <c r="E1229">
        <v>2</v>
      </c>
      <c r="F1229" t="s">
        <v>182</v>
      </c>
      <c r="G1229" t="s">
        <v>1174</v>
      </c>
      <c r="H1229" t="s">
        <v>214</v>
      </c>
      <c r="I1229" t="s">
        <v>191</v>
      </c>
      <c r="J1229" t="s">
        <v>184</v>
      </c>
      <c r="K1229" t="s">
        <v>192</v>
      </c>
      <c r="L1229" t="s">
        <v>535</v>
      </c>
    </row>
    <row r="1230" spans="1:12">
      <c r="A1230" t="s">
        <v>179</v>
      </c>
      <c r="B1230" t="s">
        <v>180</v>
      </c>
      <c r="C1230">
        <v>-82</v>
      </c>
      <c r="D1230" t="s">
        <v>181</v>
      </c>
      <c r="E1230">
        <v>4</v>
      </c>
      <c r="F1230" t="s">
        <v>182</v>
      </c>
      <c r="G1230" t="s">
        <v>1174</v>
      </c>
      <c r="H1230" t="s">
        <v>214</v>
      </c>
      <c r="I1230" t="s">
        <v>191</v>
      </c>
      <c r="J1230" t="s">
        <v>184</v>
      </c>
      <c r="K1230" t="s">
        <v>192</v>
      </c>
      <c r="L1230" t="s">
        <v>535</v>
      </c>
    </row>
    <row r="1231" spans="1:12">
      <c r="A1231" t="s">
        <v>179</v>
      </c>
      <c r="B1231" t="s">
        <v>180</v>
      </c>
      <c r="C1231">
        <v>-246</v>
      </c>
      <c r="D1231" t="s">
        <v>181</v>
      </c>
      <c r="E1231">
        <v>12</v>
      </c>
      <c r="F1231" t="s">
        <v>182</v>
      </c>
      <c r="G1231" t="s">
        <v>1174</v>
      </c>
      <c r="H1231" t="s">
        <v>214</v>
      </c>
      <c r="I1231" t="s">
        <v>191</v>
      </c>
      <c r="J1231" t="s">
        <v>184</v>
      </c>
      <c r="K1231" t="s">
        <v>192</v>
      </c>
      <c r="L1231" t="s">
        <v>535</v>
      </c>
    </row>
    <row r="1232" spans="1:12">
      <c r="A1232" t="s">
        <v>179</v>
      </c>
      <c r="B1232" t="s">
        <v>180</v>
      </c>
      <c r="C1232">
        <v>-164</v>
      </c>
      <c r="D1232" t="s">
        <v>181</v>
      </c>
      <c r="E1232">
        <v>8</v>
      </c>
      <c r="F1232" t="s">
        <v>182</v>
      </c>
      <c r="G1232" t="s">
        <v>1174</v>
      </c>
      <c r="H1232" t="s">
        <v>214</v>
      </c>
      <c r="I1232" t="s">
        <v>191</v>
      </c>
      <c r="J1232" t="s">
        <v>184</v>
      </c>
      <c r="K1232" t="s">
        <v>192</v>
      </c>
      <c r="L1232" t="s">
        <v>535</v>
      </c>
    </row>
    <row r="1233" spans="1:12">
      <c r="A1233" t="s">
        <v>179</v>
      </c>
      <c r="B1233" t="s">
        <v>180</v>
      </c>
      <c r="C1233">
        <v>-41</v>
      </c>
      <c r="D1233" t="s">
        <v>181</v>
      </c>
      <c r="E1233">
        <v>2</v>
      </c>
      <c r="F1233" t="s">
        <v>182</v>
      </c>
      <c r="G1233" t="s">
        <v>1174</v>
      </c>
      <c r="H1233" t="s">
        <v>214</v>
      </c>
      <c r="I1233" t="s">
        <v>191</v>
      </c>
      <c r="J1233" t="s">
        <v>184</v>
      </c>
      <c r="K1233" t="s">
        <v>192</v>
      </c>
      <c r="L1233" t="s">
        <v>535</v>
      </c>
    </row>
    <row r="1234" spans="1:12">
      <c r="A1234" t="s">
        <v>179</v>
      </c>
      <c r="B1234" t="s">
        <v>180</v>
      </c>
      <c r="C1234">
        <v>-41</v>
      </c>
      <c r="D1234" t="s">
        <v>181</v>
      </c>
      <c r="E1234">
        <v>2</v>
      </c>
      <c r="F1234" t="s">
        <v>182</v>
      </c>
      <c r="G1234" t="s">
        <v>1174</v>
      </c>
      <c r="H1234" t="s">
        <v>214</v>
      </c>
      <c r="I1234" t="s">
        <v>191</v>
      </c>
      <c r="J1234" t="s">
        <v>184</v>
      </c>
      <c r="K1234" t="s">
        <v>192</v>
      </c>
      <c r="L1234" t="s">
        <v>535</v>
      </c>
    </row>
    <row r="1235" spans="1:12">
      <c r="A1235" t="s">
        <v>179</v>
      </c>
      <c r="B1235" t="s">
        <v>180</v>
      </c>
      <c r="C1235">
        <v>-123</v>
      </c>
      <c r="D1235" t="s">
        <v>181</v>
      </c>
      <c r="E1235">
        <v>6</v>
      </c>
      <c r="F1235" t="s">
        <v>182</v>
      </c>
      <c r="G1235" t="s">
        <v>1174</v>
      </c>
      <c r="H1235" t="s">
        <v>214</v>
      </c>
      <c r="I1235" t="s">
        <v>191</v>
      </c>
      <c r="J1235" t="s">
        <v>184</v>
      </c>
      <c r="K1235" t="s">
        <v>192</v>
      </c>
      <c r="L1235" t="s">
        <v>535</v>
      </c>
    </row>
    <row r="1236" spans="1:12">
      <c r="A1236" t="s">
        <v>179</v>
      </c>
      <c r="B1236" t="s">
        <v>180</v>
      </c>
      <c r="C1236">
        <v>-82</v>
      </c>
      <c r="D1236" t="s">
        <v>181</v>
      </c>
      <c r="E1236">
        <v>4</v>
      </c>
      <c r="F1236" t="s">
        <v>182</v>
      </c>
      <c r="G1236" t="s">
        <v>1174</v>
      </c>
      <c r="H1236" t="s">
        <v>214</v>
      </c>
      <c r="I1236" t="s">
        <v>191</v>
      </c>
      <c r="J1236" t="s">
        <v>184</v>
      </c>
      <c r="K1236" t="s">
        <v>192</v>
      </c>
      <c r="L1236" t="s">
        <v>535</v>
      </c>
    </row>
    <row r="1237" spans="1:12">
      <c r="A1237" t="s">
        <v>179</v>
      </c>
      <c r="B1237" t="s">
        <v>180</v>
      </c>
      <c r="C1237">
        <v>-20.5</v>
      </c>
      <c r="D1237" t="s">
        <v>181</v>
      </c>
      <c r="E1237">
        <v>1</v>
      </c>
      <c r="F1237" t="s">
        <v>182</v>
      </c>
      <c r="G1237" t="s">
        <v>1174</v>
      </c>
      <c r="H1237" t="s">
        <v>214</v>
      </c>
      <c r="I1237" t="s">
        <v>191</v>
      </c>
      <c r="J1237" t="s">
        <v>184</v>
      </c>
      <c r="K1237" t="s">
        <v>192</v>
      </c>
      <c r="L1237" t="s">
        <v>535</v>
      </c>
    </row>
    <row r="1238" spans="1:12">
      <c r="A1238" t="s">
        <v>179</v>
      </c>
      <c r="B1238" t="s">
        <v>180</v>
      </c>
      <c r="C1238">
        <v>-82</v>
      </c>
      <c r="D1238" t="s">
        <v>181</v>
      </c>
      <c r="E1238">
        <v>4</v>
      </c>
      <c r="F1238" t="s">
        <v>182</v>
      </c>
      <c r="G1238" t="s">
        <v>1174</v>
      </c>
      <c r="H1238" t="s">
        <v>214</v>
      </c>
      <c r="I1238" t="s">
        <v>191</v>
      </c>
      <c r="J1238" t="s">
        <v>184</v>
      </c>
      <c r="K1238" t="s">
        <v>192</v>
      </c>
      <c r="L1238" t="s">
        <v>535</v>
      </c>
    </row>
    <row r="1239" spans="1:12">
      <c r="A1239" t="s">
        <v>179</v>
      </c>
      <c r="B1239" t="s">
        <v>180</v>
      </c>
      <c r="C1239">
        <v>-41</v>
      </c>
      <c r="D1239" t="s">
        <v>181</v>
      </c>
      <c r="E1239">
        <v>2</v>
      </c>
      <c r="F1239" t="s">
        <v>182</v>
      </c>
      <c r="G1239" t="s">
        <v>1174</v>
      </c>
      <c r="H1239" t="s">
        <v>214</v>
      </c>
      <c r="I1239" t="s">
        <v>191</v>
      </c>
      <c r="J1239" t="s">
        <v>184</v>
      </c>
      <c r="K1239" t="s">
        <v>192</v>
      </c>
      <c r="L1239" t="s">
        <v>535</v>
      </c>
    </row>
    <row r="1240" spans="1:12">
      <c r="A1240" t="s">
        <v>179</v>
      </c>
      <c r="B1240" t="s">
        <v>180</v>
      </c>
      <c r="C1240">
        <v>-20.5</v>
      </c>
      <c r="D1240" t="s">
        <v>181</v>
      </c>
      <c r="E1240">
        <v>1</v>
      </c>
      <c r="F1240" t="s">
        <v>182</v>
      </c>
      <c r="G1240" t="s">
        <v>1174</v>
      </c>
      <c r="H1240" t="s">
        <v>214</v>
      </c>
      <c r="I1240" t="s">
        <v>191</v>
      </c>
      <c r="J1240" t="s">
        <v>184</v>
      </c>
      <c r="K1240" t="s">
        <v>192</v>
      </c>
      <c r="L1240" t="s">
        <v>535</v>
      </c>
    </row>
    <row r="1241" spans="1:12">
      <c r="A1241" t="s">
        <v>179</v>
      </c>
      <c r="B1241" t="s">
        <v>180</v>
      </c>
      <c r="C1241">
        <v>-20.5</v>
      </c>
      <c r="D1241" t="s">
        <v>181</v>
      </c>
      <c r="E1241">
        <v>1</v>
      </c>
      <c r="F1241" t="s">
        <v>182</v>
      </c>
      <c r="G1241" t="s">
        <v>1174</v>
      </c>
      <c r="H1241" t="s">
        <v>214</v>
      </c>
      <c r="I1241" t="s">
        <v>191</v>
      </c>
      <c r="J1241" t="s">
        <v>184</v>
      </c>
      <c r="K1241" t="s">
        <v>192</v>
      </c>
      <c r="L1241" t="s">
        <v>535</v>
      </c>
    </row>
    <row r="1242" spans="1:12">
      <c r="A1242" t="s">
        <v>179</v>
      </c>
      <c r="B1242" t="s">
        <v>180</v>
      </c>
      <c r="C1242">
        <v>-123</v>
      </c>
      <c r="D1242" t="s">
        <v>181</v>
      </c>
      <c r="E1242">
        <v>6</v>
      </c>
      <c r="F1242" t="s">
        <v>182</v>
      </c>
      <c r="G1242" t="s">
        <v>1174</v>
      </c>
      <c r="H1242" t="s">
        <v>214</v>
      </c>
      <c r="I1242" t="s">
        <v>191</v>
      </c>
      <c r="J1242" t="s">
        <v>184</v>
      </c>
      <c r="K1242" t="s">
        <v>192</v>
      </c>
      <c r="L1242" t="s">
        <v>535</v>
      </c>
    </row>
    <row r="1243" spans="1:12">
      <c r="A1243" t="s">
        <v>179</v>
      </c>
      <c r="B1243" t="s">
        <v>180</v>
      </c>
      <c r="C1243">
        <v>-82</v>
      </c>
      <c r="D1243" t="s">
        <v>181</v>
      </c>
      <c r="E1243">
        <v>4</v>
      </c>
      <c r="F1243" t="s">
        <v>182</v>
      </c>
      <c r="G1243" t="s">
        <v>1174</v>
      </c>
      <c r="H1243" t="s">
        <v>214</v>
      </c>
      <c r="I1243" t="s">
        <v>191</v>
      </c>
      <c r="J1243" t="s">
        <v>184</v>
      </c>
      <c r="K1243" t="s">
        <v>192</v>
      </c>
      <c r="L1243" t="s">
        <v>535</v>
      </c>
    </row>
    <row r="1244" spans="1:12">
      <c r="A1244" t="s">
        <v>179</v>
      </c>
      <c r="B1244" t="s">
        <v>180</v>
      </c>
      <c r="C1244">
        <v>-20.5</v>
      </c>
      <c r="D1244" t="s">
        <v>181</v>
      </c>
      <c r="E1244">
        <v>1</v>
      </c>
      <c r="F1244" t="s">
        <v>182</v>
      </c>
      <c r="G1244" t="s">
        <v>1174</v>
      </c>
      <c r="H1244" t="s">
        <v>214</v>
      </c>
      <c r="I1244" t="s">
        <v>191</v>
      </c>
      <c r="J1244" t="s">
        <v>184</v>
      </c>
      <c r="K1244" t="s">
        <v>192</v>
      </c>
      <c r="L1244" t="s">
        <v>535</v>
      </c>
    </row>
    <row r="1245" spans="1:12">
      <c r="A1245" t="s">
        <v>179</v>
      </c>
      <c r="B1245" t="s">
        <v>180</v>
      </c>
      <c r="C1245">
        <v>-123</v>
      </c>
      <c r="D1245" t="s">
        <v>181</v>
      </c>
      <c r="E1245">
        <v>6</v>
      </c>
      <c r="F1245" t="s">
        <v>182</v>
      </c>
      <c r="G1245" t="s">
        <v>1174</v>
      </c>
      <c r="H1245" t="s">
        <v>214</v>
      </c>
      <c r="I1245" t="s">
        <v>191</v>
      </c>
      <c r="J1245" t="s">
        <v>184</v>
      </c>
      <c r="K1245" t="s">
        <v>192</v>
      </c>
      <c r="L1245" t="s">
        <v>535</v>
      </c>
    </row>
    <row r="1246" spans="1:12">
      <c r="A1246" t="s">
        <v>179</v>
      </c>
      <c r="B1246" t="s">
        <v>180</v>
      </c>
      <c r="C1246">
        <v>-82</v>
      </c>
      <c r="D1246" t="s">
        <v>181</v>
      </c>
      <c r="E1246">
        <v>4</v>
      </c>
      <c r="F1246" t="s">
        <v>182</v>
      </c>
      <c r="G1246" t="s">
        <v>1174</v>
      </c>
      <c r="H1246" t="s">
        <v>214</v>
      </c>
      <c r="I1246" t="s">
        <v>191</v>
      </c>
      <c r="J1246" t="s">
        <v>184</v>
      </c>
      <c r="K1246" t="s">
        <v>192</v>
      </c>
      <c r="L1246" t="s">
        <v>535</v>
      </c>
    </row>
    <row r="1247" spans="1:12">
      <c r="A1247" t="s">
        <v>179</v>
      </c>
      <c r="B1247" t="s">
        <v>180</v>
      </c>
      <c r="C1247">
        <v>-82</v>
      </c>
      <c r="D1247" t="s">
        <v>181</v>
      </c>
      <c r="E1247">
        <v>4</v>
      </c>
      <c r="F1247" t="s">
        <v>182</v>
      </c>
      <c r="G1247" t="s">
        <v>1225</v>
      </c>
      <c r="H1247" t="s">
        <v>1226</v>
      </c>
      <c r="I1247" t="s">
        <v>62</v>
      </c>
      <c r="J1247" t="s">
        <v>183</v>
      </c>
      <c r="K1247" t="s">
        <v>62</v>
      </c>
      <c r="L1247" t="s">
        <v>524</v>
      </c>
    </row>
    <row r="1248" spans="1:12">
      <c r="A1248" t="s">
        <v>179</v>
      </c>
      <c r="B1248" t="s">
        <v>180</v>
      </c>
      <c r="C1248">
        <v>-20.5</v>
      </c>
      <c r="D1248" t="s">
        <v>181</v>
      </c>
      <c r="E1248">
        <v>1</v>
      </c>
      <c r="F1248" t="s">
        <v>182</v>
      </c>
      <c r="G1248" t="s">
        <v>1227</v>
      </c>
      <c r="H1248" t="s">
        <v>1228</v>
      </c>
      <c r="I1248" t="s">
        <v>62</v>
      </c>
      <c r="J1248" t="s">
        <v>183</v>
      </c>
      <c r="K1248" t="s">
        <v>62</v>
      </c>
      <c r="L1248" t="s">
        <v>524</v>
      </c>
    </row>
    <row r="1249" spans="1:12">
      <c r="A1249" t="s">
        <v>179</v>
      </c>
      <c r="B1249" t="s">
        <v>180</v>
      </c>
      <c r="C1249">
        <v>-502.25</v>
      </c>
      <c r="D1249" t="s">
        <v>181</v>
      </c>
      <c r="E1249">
        <v>24.5</v>
      </c>
      <c r="F1249" t="s">
        <v>182</v>
      </c>
      <c r="G1249" t="s">
        <v>1229</v>
      </c>
      <c r="H1249" t="s">
        <v>1230</v>
      </c>
      <c r="I1249" t="s">
        <v>302</v>
      </c>
      <c r="J1249" t="s">
        <v>184</v>
      </c>
      <c r="K1249" t="s">
        <v>303</v>
      </c>
      <c r="L1249" t="s">
        <v>535</v>
      </c>
    </row>
    <row r="1250" spans="1:12">
      <c r="A1250" t="s">
        <v>179</v>
      </c>
      <c r="B1250" t="s">
        <v>180</v>
      </c>
      <c r="C1250">
        <v>-82</v>
      </c>
      <c r="D1250" t="s">
        <v>181</v>
      </c>
      <c r="E1250">
        <v>4</v>
      </c>
      <c r="F1250" t="s">
        <v>182</v>
      </c>
      <c r="G1250" t="s">
        <v>441</v>
      </c>
      <c r="H1250" t="s">
        <v>430</v>
      </c>
      <c r="I1250" t="s">
        <v>62</v>
      </c>
      <c r="J1250" t="s">
        <v>183</v>
      </c>
      <c r="K1250" t="s">
        <v>62</v>
      </c>
      <c r="L1250" t="s">
        <v>524</v>
      </c>
    </row>
    <row r="1251" spans="1:12">
      <c r="A1251" t="s">
        <v>179</v>
      </c>
      <c r="B1251" t="s">
        <v>180</v>
      </c>
      <c r="C1251">
        <v>-51.25</v>
      </c>
      <c r="D1251" t="s">
        <v>181</v>
      </c>
      <c r="E1251">
        <v>2.5</v>
      </c>
      <c r="F1251" t="s">
        <v>182</v>
      </c>
      <c r="G1251" t="s">
        <v>400</v>
      </c>
      <c r="H1251" t="s">
        <v>399</v>
      </c>
      <c r="I1251" t="s">
        <v>62</v>
      </c>
      <c r="J1251" t="s">
        <v>183</v>
      </c>
      <c r="K1251" t="s">
        <v>62</v>
      </c>
      <c r="L1251" t="s">
        <v>524</v>
      </c>
    </row>
    <row r="1252" spans="1:12">
      <c r="A1252" t="s">
        <v>179</v>
      </c>
      <c r="B1252" t="s">
        <v>180</v>
      </c>
      <c r="C1252">
        <v>-522.75</v>
      </c>
      <c r="D1252" t="s">
        <v>181</v>
      </c>
      <c r="E1252">
        <v>25.5</v>
      </c>
      <c r="F1252" t="s">
        <v>182</v>
      </c>
      <c r="G1252" t="s">
        <v>795</v>
      </c>
      <c r="H1252" t="s">
        <v>287</v>
      </c>
      <c r="I1252" t="s">
        <v>62</v>
      </c>
      <c r="J1252" t="s">
        <v>183</v>
      </c>
      <c r="K1252" t="s">
        <v>62</v>
      </c>
      <c r="L1252" t="s">
        <v>524</v>
      </c>
    </row>
    <row r="1253" spans="1:12">
      <c r="A1253" t="s">
        <v>179</v>
      </c>
      <c r="B1253" t="s">
        <v>180</v>
      </c>
      <c r="C1253">
        <v>-235.75</v>
      </c>
      <c r="D1253" t="s">
        <v>181</v>
      </c>
      <c r="E1253">
        <v>11.5</v>
      </c>
      <c r="F1253" t="s">
        <v>182</v>
      </c>
      <c r="G1253" t="s">
        <v>690</v>
      </c>
      <c r="H1253" t="s">
        <v>236</v>
      </c>
      <c r="I1253" t="s">
        <v>62</v>
      </c>
      <c r="J1253" t="s">
        <v>183</v>
      </c>
      <c r="K1253" t="s">
        <v>62</v>
      </c>
      <c r="L1253" t="s">
        <v>531</v>
      </c>
    </row>
    <row r="1254" spans="1:12">
      <c r="A1254" t="s">
        <v>179</v>
      </c>
      <c r="B1254" t="s">
        <v>180</v>
      </c>
      <c r="C1254">
        <v>-410</v>
      </c>
      <c r="D1254" t="s">
        <v>181</v>
      </c>
      <c r="E1254">
        <v>20</v>
      </c>
      <c r="F1254" t="s">
        <v>182</v>
      </c>
      <c r="G1254" t="s">
        <v>1047</v>
      </c>
      <c r="H1254" t="s">
        <v>213</v>
      </c>
      <c r="I1254" t="s">
        <v>62</v>
      </c>
      <c r="J1254" t="s">
        <v>183</v>
      </c>
      <c r="K1254" t="s">
        <v>62</v>
      </c>
      <c r="L1254" t="s">
        <v>531</v>
      </c>
    </row>
    <row r="1255" spans="1:12">
      <c r="A1255" t="s">
        <v>179</v>
      </c>
      <c r="B1255" t="s">
        <v>180</v>
      </c>
      <c r="C1255">
        <v>-235.75</v>
      </c>
      <c r="D1255" t="s">
        <v>181</v>
      </c>
      <c r="E1255">
        <v>11.5</v>
      </c>
      <c r="F1255" t="s">
        <v>182</v>
      </c>
      <c r="G1255" t="s">
        <v>1049</v>
      </c>
      <c r="H1255" t="s">
        <v>239</v>
      </c>
      <c r="I1255" t="s">
        <v>62</v>
      </c>
      <c r="J1255" t="s">
        <v>183</v>
      </c>
      <c r="K1255" t="s">
        <v>62</v>
      </c>
      <c r="L1255" t="s">
        <v>531</v>
      </c>
    </row>
    <row r="1256" spans="1:12">
      <c r="A1256" t="s">
        <v>179</v>
      </c>
      <c r="B1256" t="s">
        <v>180</v>
      </c>
      <c r="C1256">
        <v>-266.5</v>
      </c>
      <c r="D1256" t="s">
        <v>181</v>
      </c>
      <c r="E1256">
        <v>13</v>
      </c>
      <c r="F1256" t="s">
        <v>182</v>
      </c>
      <c r="G1256" t="s">
        <v>1231</v>
      </c>
      <c r="H1256" t="s">
        <v>187</v>
      </c>
      <c r="I1256" t="s">
        <v>1133</v>
      </c>
      <c r="J1256" t="s">
        <v>184</v>
      </c>
      <c r="K1256" t="s">
        <v>1134</v>
      </c>
      <c r="L1256" t="s">
        <v>529</v>
      </c>
    </row>
    <row r="1257" spans="1:12">
      <c r="A1257" t="s">
        <v>179</v>
      </c>
      <c r="B1257" t="s">
        <v>180</v>
      </c>
      <c r="C1257">
        <v>-102.5</v>
      </c>
      <c r="D1257" t="s">
        <v>181</v>
      </c>
      <c r="E1257">
        <v>5</v>
      </c>
      <c r="F1257" t="s">
        <v>182</v>
      </c>
      <c r="G1257" t="s">
        <v>425</v>
      </c>
      <c r="H1257" t="s">
        <v>187</v>
      </c>
      <c r="I1257" t="s">
        <v>273</v>
      </c>
      <c r="J1257" t="s">
        <v>184</v>
      </c>
      <c r="K1257" t="s">
        <v>274</v>
      </c>
      <c r="L1257" t="s">
        <v>529</v>
      </c>
    </row>
    <row r="1258" spans="1:12">
      <c r="A1258" t="s">
        <v>179</v>
      </c>
      <c r="B1258" t="s">
        <v>180</v>
      </c>
      <c r="C1258">
        <v>-1681</v>
      </c>
      <c r="D1258" t="s">
        <v>181</v>
      </c>
      <c r="E1258">
        <v>82</v>
      </c>
      <c r="F1258" t="s">
        <v>182</v>
      </c>
      <c r="G1258" t="s">
        <v>1232</v>
      </c>
      <c r="H1258" t="s">
        <v>1233</v>
      </c>
      <c r="I1258" t="s">
        <v>62</v>
      </c>
      <c r="J1258" t="s">
        <v>183</v>
      </c>
      <c r="K1258" t="s">
        <v>62</v>
      </c>
      <c r="L1258" t="s">
        <v>539</v>
      </c>
    </row>
    <row r="1259" spans="1:12">
      <c r="A1259" t="s">
        <v>179</v>
      </c>
      <c r="B1259" t="s">
        <v>180</v>
      </c>
      <c r="C1259">
        <v>-420.25</v>
      </c>
      <c r="D1259" t="s">
        <v>181</v>
      </c>
      <c r="E1259">
        <v>20.5</v>
      </c>
      <c r="F1259" t="s">
        <v>182</v>
      </c>
      <c r="G1259" t="s">
        <v>1085</v>
      </c>
      <c r="H1259" t="s">
        <v>187</v>
      </c>
      <c r="I1259" t="s">
        <v>458</v>
      </c>
      <c r="J1259" t="s">
        <v>184</v>
      </c>
      <c r="K1259" t="s">
        <v>459</v>
      </c>
      <c r="L1259" t="s">
        <v>529</v>
      </c>
    </row>
    <row r="1260" spans="1:12">
      <c r="A1260" t="s">
        <v>179</v>
      </c>
      <c r="B1260" t="s">
        <v>180</v>
      </c>
      <c r="C1260">
        <v>-112.75</v>
      </c>
      <c r="D1260" t="s">
        <v>181</v>
      </c>
      <c r="E1260">
        <v>5.5</v>
      </c>
      <c r="F1260" t="s">
        <v>182</v>
      </c>
      <c r="G1260" t="s">
        <v>1085</v>
      </c>
      <c r="H1260" t="s">
        <v>187</v>
      </c>
      <c r="I1260" t="s">
        <v>458</v>
      </c>
      <c r="J1260" t="s">
        <v>184</v>
      </c>
      <c r="K1260" t="s">
        <v>459</v>
      </c>
      <c r="L1260" t="s">
        <v>529</v>
      </c>
    </row>
    <row r="1261" spans="1:12">
      <c r="A1261" t="s">
        <v>179</v>
      </c>
      <c r="B1261" t="s">
        <v>180</v>
      </c>
      <c r="C1261">
        <v>-123</v>
      </c>
      <c r="D1261" t="s">
        <v>181</v>
      </c>
      <c r="E1261">
        <v>6</v>
      </c>
      <c r="F1261" t="s">
        <v>182</v>
      </c>
      <c r="G1261" t="s">
        <v>852</v>
      </c>
      <c r="H1261" t="s">
        <v>202</v>
      </c>
      <c r="I1261" t="s">
        <v>273</v>
      </c>
      <c r="J1261" t="s">
        <v>184</v>
      </c>
      <c r="K1261" t="s">
        <v>274</v>
      </c>
      <c r="L1261" t="s">
        <v>529</v>
      </c>
    </row>
    <row r="1262" spans="1:12">
      <c r="A1262" t="s">
        <v>179</v>
      </c>
      <c r="B1262" t="s">
        <v>180</v>
      </c>
      <c r="C1262">
        <v>-20.5</v>
      </c>
      <c r="D1262" t="s">
        <v>181</v>
      </c>
      <c r="E1262">
        <v>1</v>
      </c>
      <c r="F1262" t="s">
        <v>182</v>
      </c>
      <c r="G1262" t="s">
        <v>416</v>
      </c>
      <c r="H1262" t="s">
        <v>223</v>
      </c>
      <c r="I1262" t="s">
        <v>191</v>
      </c>
      <c r="J1262" t="s">
        <v>184</v>
      </c>
      <c r="K1262" t="s">
        <v>192</v>
      </c>
      <c r="L1262" t="s">
        <v>535</v>
      </c>
    </row>
    <row r="1263" spans="1:12">
      <c r="A1263" t="s">
        <v>179</v>
      </c>
      <c r="B1263" t="s">
        <v>180</v>
      </c>
      <c r="C1263">
        <v>-112.75</v>
      </c>
      <c r="D1263" t="s">
        <v>181</v>
      </c>
      <c r="E1263">
        <v>5.5</v>
      </c>
      <c r="F1263" t="s">
        <v>182</v>
      </c>
      <c r="G1263" t="s">
        <v>224</v>
      </c>
      <c r="H1263" t="s">
        <v>214</v>
      </c>
      <c r="I1263" t="s">
        <v>191</v>
      </c>
      <c r="J1263" t="s">
        <v>184</v>
      </c>
      <c r="K1263" t="s">
        <v>192</v>
      </c>
      <c r="L1263" t="s">
        <v>535</v>
      </c>
    </row>
    <row r="1264" spans="1:12">
      <c r="A1264" t="s">
        <v>179</v>
      </c>
      <c r="B1264" t="s">
        <v>180</v>
      </c>
      <c r="C1264">
        <v>-399.75</v>
      </c>
      <c r="D1264" t="s">
        <v>181</v>
      </c>
      <c r="E1264">
        <v>19.5</v>
      </c>
      <c r="F1264" t="s">
        <v>182</v>
      </c>
      <c r="G1264" t="s">
        <v>1234</v>
      </c>
      <c r="H1264" t="s">
        <v>223</v>
      </c>
      <c r="I1264" t="s">
        <v>191</v>
      </c>
      <c r="J1264" t="s">
        <v>184</v>
      </c>
      <c r="K1264" t="s">
        <v>192</v>
      </c>
      <c r="L1264" t="s">
        <v>535</v>
      </c>
    </row>
    <row r="1265" spans="1:12">
      <c r="A1265" t="s">
        <v>179</v>
      </c>
      <c r="B1265" t="s">
        <v>180</v>
      </c>
      <c r="C1265">
        <v>-287</v>
      </c>
      <c r="D1265" t="s">
        <v>181</v>
      </c>
      <c r="E1265">
        <v>14</v>
      </c>
      <c r="F1265" t="s">
        <v>182</v>
      </c>
      <c r="G1265" t="s">
        <v>455</v>
      </c>
      <c r="H1265" t="s">
        <v>251</v>
      </c>
      <c r="I1265" t="s">
        <v>62</v>
      </c>
      <c r="J1265" t="s">
        <v>183</v>
      </c>
      <c r="K1265" t="s">
        <v>62</v>
      </c>
      <c r="L1265" t="s">
        <v>524</v>
      </c>
    </row>
    <row r="1266" spans="1:12">
      <c r="A1266" t="s">
        <v>179</v>
      </c>
      <c r="B1266" t="s">
        <v>180</v>
      </c>
      <c r="C1266">
        <v>-164</v>
      </c>
      <c r="D1266" t="s">
        <v>181</v>
      </c>
      <c r="E1266">
        <v>8</v>
      </c>
      <c r="F1266" t="s">
        <v>182</v>
      </c>
      <c r="G1266" t="s">
        <v>1012</v>
      </c>
      <c r="H1266" t="s">
        <v>292</v>
      </c>
      <c r="I1266" t="s">
        <v>62</v>
      </c>
      <c r="J1266" t="s">
        <v>183</v>
      </c>
      <c r="K1266" t="s">
        <v>62</v>
      </c>
      <c r="L1266" t="s">
        <v>524</v>
      </c>
    </row>
    <row r="1267" spans="1:12">
      <c r="A1267" t="s">
        <v>179</v>
      </c>
      <c r="B1267" t="s">
        <v>180</v>
      </c>
      <c r="C1267">
        <v>-123</v>
      </c>
      <c r="D1267" t="s">
        <v>181</v>
      </c>
      <c r="E1267">
        <v>6</v>
      </c>
      <c r="F1267" t="s">
        <v>182</v>
      </c>
      <c r="G1267" t="s">
        <v>1235</v>
      </c>
      <c r="H1267" t="s">
        <v>1236</v>
      </c>
      <c r="I1267" t="s">
        <v>62</v>
      </c>
      <c r="J1267" t="s">
        <v>183</v>
      </c>
      <c r="K1267" t="s">
        <v>62</v>
      </c>
      <c r="L1267" t="s">
        <v>524</v>
      </c>
    </row>
    <row r="1268" spans="1:12">
      <c r="A1268" t="s">
        <v>179</v>
      </c>
      <c r="B1268" t="s">
        <v>180</v>
      </c>
      <c r="C1268">
        <v>-256.25</v>
      </c>
      <c r="D1268" t="s">
        <v>181</v>
      </c>
      <c r="E1268">
        <v>12.5</v>
      </c>
      <c r="F1268" t="s">
        <v>182</v>
      </c>
      <c r="G1268" t="s">
        <v>339</v>
      </c>
      <c r="H1268" t="s">
        <v>340</v>
      </c>
      <c r="I1268" t="s">
        <v>62</v>
      </c>
      <c r="J1268" t="s">
        <v>183</v>
      </c>
      <c r="K1268" t="s">
        <v>62</v>
      </c>
      <c r="L1268" t="s">
        <v>524</v>
      </c>
    </row>
    <row r="1269" spans="1:12">
      <c r="A1269" t="s">
        <v>179</v>
      </c>
      <c r="B1269" t="s">
        <v>180</v>
      </c>
      <c r="C1269">
        <v>-225.5</v>
      </c>
      <c r="D1269" t="s">
        <v>181</v>
      </c>
      <c r="E1269">
        <v>11</v>
      </c>
      <c r="F1269" t="s">
        <v>182</v>
      </c>
      <c r="G1269" t="s">
        <v>341</v>
      </c>
      <c r="H1269" t="s">
        <v>342</v>
      </c>
      <c r="I1269" t="s">
        <v>62</v>
      </c>
      <c r="J1269" t="s">
        <v>183</v>
      </c>
      <c r="K1269" t="s">
        <v>62</v>
      </c>
      <c r="L1269" t="s">
        <v>524</v>
      </c>
    </row>
    <row r="1270" spans="1:12">
      <c r="A1270" t="s">
        <v>179</v>
      </c>
      <c r="B1270" t="s">
        <v>180</v>
      </c>
      <c r="C1270">
        <v>-420.25</v>
      </c>
      <c r="D1270" t="s">
        <v>181</v>
      </c>
      <c r="E1270">
        <v>20.5</v>
      </c>
      <c r="F1270" t="s">
        <v>182</v>
      </c>
      <c r="G1270" t="s">
        <v>429</v>
      </c>
      <c r="H1270" t="s">
        <v>430</v>
      </c>
      <c r="I1270" t="s">
        <v>62</v>
      </c>
      <c r="J1270" t="s">
        <v>183</v>
      </c>
      <c r="K1270" t="s">
        <v>62</v>
      </c>
      <c r="L1270" t="s">
        <v>524</v>
      </c>
    </row>
    <row r="1271" spans="1:12">
      <c r="A1271" t="s">
        <v>179</v>
      </c>
      <c r="B1271" t="s">
        <v>180</v>
      </c>
      <c r="C1271">
        <v>-51.25</v>
      </c>
      <c r="D1271" t="s">
        <v>181</v>
      </c>
      <c r="E1271">
        <v>2.5</v>
      </c>
      <c r="F1271" t="s">
        <v>182</v>
      </c>
      <c r="G1271" t="s">
        <v>1237</v>
      </c>
      <c r="H1271" t="s">
        <v>1238</v>
      </c>
      <c r="I1271" t="s">
        <v>62</v>
      </c>
      <c r="J1271" t="s">
        <v>183</v>
      </c>
      <c r="K1271" t="s">
        <v>62</v>
      </c>
      <c r="L1271" t="s">
        <v>524</v>
      </c>
    </row>
    <row r="1272" spans="1:12">
      <c r="A1272" t="s">
        <v>179</v>
      </c>
      <c r="B1272" t="s">
        <v>180</v>
      </c>
      <c r="C1272">
        <v>-143.5</v>
      </c>
      <c r="D1272" t="s">
        <v>181</v>
      </c>
      <c r="E1272">
        <v>7</v>
      </c>
      <c r="F1272" t="s">
        <v>182</v>
      </c>
      <c r="G1272" t="s">
        <v>721</v>
      </c>
      <c r="H1272" t="s">
        <v>228</v>
      </c>
      <c r="I1272" t="s">
        <v>62</v>
      </c>
      <c r="J1272" t="s">
        <v>183</v>
      </c>
      <c r="K1272" t="s">
        <v>62</v>
      </c>
      <c r="L1272" t="s">
        <v>533</v>
      </c>
    </row>
    <row r="1273" spans="1:12">
      <c r="A1273" t="s">
        <v>179</v>
      </c>
      <c r="B1273" t="s">
        <v>180</v>
      </c>
      <c r="C1273">
        <v>-1127.5</v>
      </c>
      <c r="D1273" t="s">
        <v>181</v>
      </c>
      <c r="E1273">
        <v>55</v>
      </c>
      <c r="F1273" t="s">
        <v>182</v>
      </c>
      <c r="G1273" t="s">
        <v>394</v>
      </c>
      <c r="H1273" t="s">
        <v>240</v>
      </c>
      <c r="I1273" t="s">
        <v>62</v>
      </c>
      <c r="J1273" t="s">
        <v>183</v>
      </c>
      <c r="K1273" t="s">
        <v>62</v>
      </c>
      <c r="L1273" t="s">
        <v>524</v>
      </c>
    </row>
    <row r="1274" spans="1:12">
      <c r="A1274" t="s">
        <v>179</v>
      </c>
      <c r="B1274" t="s">
        <v>180</v>
      </c>
      <c r="C1274">
        <v>-20.5</v>
      </c>
      <c r="D1274" t="s">
        <v>181</v>
      </c>
      <c r="E1274">
        <v>1</v>
      </c>
      <c r="F1274" t="s">
        <v>182</v>
      </c>
      <c r="G1274" t="s">
        <v>1239</v>
      </c>
      <c r="H1274" t="s">
        <v>1240</v>
      </c>
      <c r="I1274" t="s">
        <v>62</v>
      </c>
      <c r="J1274" t="s">
        <v>183</v>
      </c>
      <c r="K1274" t="s">
        <v>62</v>
      </c>
      <c r="L1274" t="s">
        <v>531</v>
      </c>
    </row>
    <row r="1275" spans="1:12">
      <c r="A1275" t="s">
        <v>179</v>
      </c>
      <c r="B1275" t="s">
        <v>180</v>
      </c>
      <c r="C1275">
        <v>-235.75</v>
      </c>
      <c r="D1275" t="s">
        <v>181</v>
      </c>
      <c r="E1275">
        <v>11.5</v>
      </c>
      <c r="F1275" t="s">
        <v>182</v>
      </c>
      <c r="G1275" t="s">
        <v>963</v>
      </c>
      <c r="H1275" t="s">
        <v>226</v>
      </c>
      <c r="I1275" t="s">
        <v>62</v>
      </c>
      <c r="J1275" t="s">
        <v>183</v>
      </c>
      <c r="K1275" t="s">
        <v>62</v>
      </c>
      <c r="L1275" t="s">
        <v>533</v>
      </c>
    </row>
    <row r="1276" spans="1:12">
      <c r="A1276" t="s">
        <v>179</v>
      </c>
      <c r="B1276" t="s">
        <v>180</v>
      </c>
      <c r="C1276">
        <v>-410</v>
      </c>
      <c r="D1276" t="s">
        <v>181</v>
      </c>
      <c r="E1276">
        <v>20</v>
      </c>
      <c r="F1276" t="s">
        <v>182</v>
      </c>
      <c r="G1276" t="s">
        <v>795</v>
      </c>
      <c r="H1276" t="s">
        <v>287</v>
      </c>
      <c r="I1276" t="s">
        <v>62</v>
      </c>
      <c r="J1276" t="s">
        <v>183</v>
      </c>
      <c r="K1276" t="s">
        <v>62</v>
      </c>
      <c r="L1276" t="s">
        <v>524</v>
      </c>
    </row>
    <row r="1277" spans="1:12">
      <c r="A1277" t="s">
        <v>179</v>
      </c>
      <c r="B1277" t="s">
        <v>180</v>
      </c>
      <c r="C1277">
        <v>-143.5</v>
      </c>
      <c r="D1277" t="s">
        <v>181</v>
      </c>
      <c r="E1277">
        <v>7</v>
      </c>
      <c r="F1277" t="s">
        <v>182</v>
      </c>
      <c r="G1277" t="s">
        <v>658</v>
      </c>
      <c r="H1277" t="s">
        <v>659</v>
      </c>
      <c r="I1277" t="s">
        <v>62</v>
      </c>
      <c r="J1277" t="s">
        <v>183</v>
      </c>
      <c r="K1277" t="s">
        <v>62</v>
      </c>
      <c r="L1277" t="s">
        <v>537</v>
      </c>
    </row>
    <row r="1278" spans="1:12">
      <c r="A1278" t="s">
        <v>179</v>
      </c>
      <c r="B1278" t="s">
        <v>180</v>
      </c>
      <c r="C1278">
        <v>-92.25</v>
      </c>
      <c r="D1278" t="s">
        <v>181</v>
      </c>
      <c r="E1278">
        <v>4.5</v>
      </c>
      <c r="F1278" t="s">
        <v>182</v>
      </c>
      <c r="G1278" t="s">
        <v>1241</v>
      </c>
      <c r="H1278" t="s">
        <v>1242</v>
      </c>
      <c r="I1278" t="s">
        <v>62</v>
      </c>
      <c r="J1278" t="s">
        <v>183</v>
      </c>
      <c r="K1278" t="s">
        <v>62</v>
      </c>
      <c r="L1278" t="s">
        <v>539</v>
      </c>
    </row>
    <row r="1279" spans="1:12">
      <c r="A1279" t="s">
        <v>179</v>
      </c>
      <c r="B1279" t="s">
        <v>180</v>
      </c>
      <c r="C1279">
        <v>-143.5</v>
      </c>
      <c r="D1279" t="s">
        <v>181</v>
      </c>
      <c r="E1279">
        <v>7</v>
      </c>
      <c r="F1279" t="s">
        <v>182</v>
      </c>
      <c r="G1279" t="s">
        <v>1094</v>
      </c>
      <c r="H1279" t="s">
        <v>1095</v>
      </c>
      <c r="I1279" t="s">
        <v>62</v>
      </c>
      <c r="J1279" t="s">
        <v>183</v>
      </c>
      <c r="K1279" t="s">
        <v>62</v>
      </c>
      <c r="L1279" t="s">
        <v>524</v>
      </c>
    </row>
    <row r="1280" spans="1:12">
      <c r="A1280" t="s">
        <v>179</v>
      </c>
      <c r="B1280" t="s">
        <v>180</v>
      </c>
      <c r="C1280">
        <v>-235.75</v>
      </c>
      <c r="D1280" t="s">
        <v>181</v>
      </c>
      <c r="E1280">
        <v>11.5</v>
      </c>
      <c r="F1280" t="s">
        <v>182</v>
      </c>
      <c r="G1280" t="s">
        <v>1008</v>
      </c>
      <c r="H1280" t="s">
        <v>187</v>
      </c>
      <c r="I1280" t="s">
        <v>715</v>
      </c>
      <c r="J1280" t="s">
        <v>184</v>
      </c>
      <c r="K1280" t="s">
        <v>716</v>
      </c>
      <c r="L1280" t="s">
        <v>529</v>
      </c>
    </row>
    <row r="1281" spans="1:12">
      <c r="A1281" t="s">
        <v>179</v>
      </c>
      <c r="B1281" t="s">
        <v>180</v>
      </c>
      <c r="C1281">
        <v>-82</v>
      </c>
      <c r="D1281" t="s">
        <v>181</v>
      </c>
      <c r="E1281">
        <v>4</v>
      </c>
      <c r="F1281" t="s">
        <v>182</v>
      </c>
      <c r="G1281" t="s">
        <v>1048</v>
      </c>
      <c r="H1281" t="s">
        <v>237</v>
      </c>
      <c r="I1281" t="s">
        <v>62</v>
      </c>
      <c r="J1281" t="s">
        <v>183</v>
      </c>
      <c r="K1281" t="s">
        <v>62</v>
      </c>
      <c r="L1281" t="s">
        <v>531</v>
      </c>
    </row>
    <row r="1282" spans="1:12">
      <c r="A1282" t="s">
        <v>179</v>
      </c>
      <c r="B1282" t="s">
        <v>180</v>
      </c>
      <c r="C1282">
        <v>-153.75</v>
      </c>
      <c r="D1282" t="s">
        <v>181</v>
      </c>
      <c r="E1282">
        <v>7.5</v>
      </c>
      <c r="F1282" t="s">
        <v>182</v>
      </c>
      <c r="G1282" t="s">
        <v>1049</v>
      </c>
      <c r="H1282" t="s">
        <v>239</v>
      </c>
      <c r="I1282" t="s">
        <v>62</v>
      </c>
      <c r="J1282" t="s">
        <v>183</v>
      </c>
      <c r="K1282" t="s">
        <v>62</v>
      </c>
      <c r="L1282" t="s">
        <v>531</v>
      </c>
    </row>
    <row r="1283" spans="1:12">
      <c r="A1283" t="s">
        <v>179</v>
      </c>
      <c r="B1283" t="s">
        <v>180</v>
      </c>
      <c r="C1283">
        <v>-307.5</v>
      </c>
      <c r="D1283" t="s">
        <v>181</v>
      </c>
      <c r="E1283">
        <v>15</v>
      </c>
      <c r="F1283" t="s">
        <v>182</v>
      </c>
      <c r="G1283" t="s">
        <v>1086</v>
      </c>
      <c r="H1283" t="s">
        <v>1087</v>
      </c>
      <c r="I1283" t="s">
        <v>62</v>
      </c>
      <c r="J1283" t="s">
        <v>183</v>
      </c>
      <c r="K1283" t="s">
        <v>62</v>
      </c>
      <c r="L1283" t="s">
        <v>524</v>
      </c>
    </row>
    <row r="1284" spans="1:12">
      <c r="A1284" t="s">
        <v>179</v>
      </c>
      <c r="B1284" t="s">
        <v>180</v>
      </c>
      <c r="C1284">
        <v>-82</v>
      </c>
      <c r="D1284" t="s">
        <v>181</v>
      </c>
      <c r="E1284">
        <v>4</v>
      </c>
      <c r="F1284" t="s">
        <v>182</v>
      </c>
      <c r="G1284" t="s">
        <v>1243</v>
      </c>
      <c r="H1284" t="s">
        <v>1244</v>
      </c>
      <c r="I1284" t="s">
        <v>62</v>
      </c>
      <c r="J1284" t="s">
        <v>183</v>
      </c>
      <c r="K1284" t="s">
        <v>62</v>
      </c>
      <c r="L1284" t="s">
        <v>539</v>
      </c>
    </row>
    <row r="1285" spans="1:12">
      <c r="A1285" t="s">
        <v>179</v>
      </c>
      <c r="B1285" t="s">
        <v>180</v>
      </c>
      <c r="C1285">
        <v>-615</v>
      </c>
      <c r="D1285" t="s">
        <v>181</v>
      </c>
      <c r="E1285">
        <v>30</v>
      </c>
      <c r="F1285" t="s">
        <v>182</v>
      </c>
      <c r="G1285" t="s">
        <v>1229</v>
      </c>
      <c r="H1285" t="s">
        <v>1230</v>
      </c>
      <c r="I1285" t="s">
        <v>302</v>
      </c>
      <c r="J1285" t="s">
        <v>184</v>
      </c>
      <c r="K1285" t="s">
        <v>303</v>
      </c>
      <c r="L1285" t="s">
        <v>535</v>
      </c>
    </row>
    <row r="1286" spans="1:12">
      <c r="A1286" t="s">
        <v>179</v>
      </c>
      <c r="B1286" t="s">
        <v>180</v>
      </c>
      <c r="C1286">
        <v>-61.5</v>
      </c>
      <c r="D1286" t="s">
        <v>181</v>
      </c>
      <c r="E1286">
        <v>3</v>
      </c>
      <c r="F1286" t="s">
        <v>182</v>
      </c>
      <c r="G1286" t="s">
        <v>1245</v>
      </c>
      <c r="H1286" t="s">
        <v>1246</v>
      </c>
      <c r="I1286" t="s">
        <v>62</v>
      </c>
      <c r="J1286" t="s">
        <v>183</v>
      </c>
      <c r="K1286" t="s">
        <v>62</v>
      </c>
      <c r="L1286" t="s">
        <v>533</v>
      </c>
    </row>
    <row r="1287" spans="1:12">
      <c r="A1287" t="s">
        <v>179</v>
      </c>
      <c r="B1287" t="s">
        <v>180</v>
      </c>
      <c r="C1287">
        <v>-143.5</v>
      </c>
      <c r="D1287" t="s">
        <v>181</v>
      </c>
      <c r="E1287">
        <v>7</v>
      </c>
      <c r="F1287" t="s">
        <v>182</v>
      </c>
      <c r="G1287" t="s">
        <v>331</v>
      </c>
      <c r="H1287" t="s">
        <v>246</v>
      </c>
      <c r="I1287" t="s">
        <v>302</v>
      </c>
      <c r="J1287" t="s">
        <v>184</v>
      </c>
      <c r="K1287" t="s">
        <v>303</v>
      </c>
      <c r="L1287" t="s">
        <v>535</v>
      </c>
    </row>
    <row r="1288" spans="1:12">
      <c r="A1288" t="s">
        <v>179</v>
      </c>
      <c r="B1288" t="s">
        <v>180</v>
      </c>
      <c r="C1288">
        <v>-123</v>
      </c>
      <c r="D1288" t="s">
        <v>181</v>
      </c>
      <c r="E1288">
        <v>6</v>
      </c>
      <c r="F1288" t="s">
        <v>182</v>
      </c>
      <c r="G1288" t="s">
        <v>331</v>
      </c>
      <c r="H1288" t="s">
        <v>246</v>
      </c>
      <c r="I1288" t="s">
        <v>302</v>
      </c>
      <c r="J1288" t="s">
        <v>184</v>
      </c>
      <c r="K1288" t="s">
        <v>303</v>
      </c>
      <c r="L1288" t="s">
        <v>535</v>
      </c>
    </row>
    <row r="1289" spans="1:12">
      <c r="A1289" t="s">
        <v>179</v>
      </c>
      <c r="B1289" t="s">
        <v>180</v>
      </c>
      <c r="C1289">
        <v>-389.5</v>
      </c>
      <c r="D1289" t="s">
        <v>181</v>
      </c>
      <c r="E1289">
        <v>19</v>
      </c>
      <c r="F1289" t="s">
        <v>182</v>
      </c>
      <c r="G1289" t="s">
        <v>783</v>
      </c>
      <c r="H1289" t="s">
        <v>784</v>
      </c>
      <c r="I1289" t="s">
        <v>302</v>
      </c>
      <c r="J1289" t="s">
        <v>184</v>
      </c>
      <c r="K1289" t="s">
        <v>303</v>
      </c>
      <c r="L1289" t="s">
        <v>535</v>
      </c>
    </row>
    <row r="1290" spans="1:12">
      <c r="A1290" t="s">
        <v>179</v>
      </c>
      <c r="B1290" t="s">
        <v>180</v>
      </c>
      <c r="C1290">
        <v>-41</v>
      </c>
      <c r="D1290" t="s">
        <v>181</v>
      </c>
      <c r="E1290">
        <v>2</v>
      </c>
      <c r="F1290" t="s">
        <v>182</v>
      </c>
      <c r="G1290" t="s">
        <v>1247</v>
      </c>
      <c r="H1290" t="s">
        <v>1248</v>
      </c>
      <c r="I1290" t="s">
        <v>62</v>
      </c>
      <c r="J1290" t="s">
        <v>183</v>
      </c>
      <c r="K1290" t="s">
        <v>62</v>
      </c>
      <c r="L1290" t="s">
        <v>524</v>
      </c>
    </row>
    <row r="1291" spans="1:12">
      <c r="A1291" t="s">
        <v>179</v>
      </c>
      <c r="B1291" t="s">
        <v>180</v>
      </c>
      <c r="C1291">
        <v>-287</v>
      </c>
      <c r="D1291" t="s">
        <v>181</v>
      </c>
      <c r="E1291">
        <v>14</v>
      </c>
      <c r="F1291" t="s">
        <v>182</v>
      </c>
      <c r="G1291" t="s">
        <v>299</v>
      </c>
      <c r="H1291" t="s">
        <v>300</v>
      </c>
      <c r="I1291" t="s">
        <v>62</v>
      </c>
      <c r="J1291" t="s">
        <v>183</v>
      </c>
      <c r="K1291" t="s">
        <v>62</v>
      </c>
      <c r="L1291" t="s">
        <v>524</v>
      </c>
    </row>
    <row r="1292" spans="1:12">
      <c r="A1292" t="s">
        <v>179</v>
      </c>
      <c r="B1292" t="s">
        <v>180</v>
      </c>
      <c r="C1292">
        <v>-574</v>
      </c>
      <c r="D1292" t="s">
        <v>181</v>
      </c>
      <c r="E1292">
        <v>28</v>
      </c>
      <c r="F1292" t="s">
        <v>182</v>
      </c>
      <c r="G1292" t="s">
        <v>1249</v>
      </c>
      <c r="H1292" t="s">
        <v>1250</v>
      </c>
      <c r="I1292" t="s">
        <v>302</v>
      </c>
      <c r="J1292" t="s">
        <v>184</v>
      </c>
      <c r="K1292" t="s">
        <v>303</v>
      </c>
      <c r="L1292" t="s">
        <v>535</v>
      </c>
    </row>
    <row r="1293" spans="1:12">
      <c r="A1293" t="s">
        <v>179</v>
      </c>
      <c r="B1293" t="s">
        <v>180</v>
      </c>
      <c r="C1293">
        <v>-266.5</v>
      </c>
      <c r="D1293" t="s">
        <v>181</v>
      </c>
      <c r="E1293">
        <v>13</v>
      </c>
      <c r="F1293" t="s">
        <v>182</v>
      </c>
      <c r="G1293" t="s">
        <v>1249</v>
      </c>
      <c r="H1293" t="s">
        <v>1250</v>
      </c>
      <c r="I1293" t="s">
        <v>302</v>
      </c>
      <c r="J1293" t="s">
        <v>184</v>
      </c>
      <c r="K1293" t="s">
        <v>303</v>
      </c>
      <c r="L1293" t="s">
        <v>535</v>
      </c>
    </row>
    <row r="1294" spans="1:12">
      <c r="A1294" t="s">
        <v>179</v>
      </c>
      <c r="B1294" t="s">
        <v>180</v>
      </c>
      <c r="C1294">
        <v>-287</v>
      </c>
      <c r="D1294" t="s">
        <v>181</v>
      </c>
      <c r="E1294">
        <v>14</v>
      </c>
      <c r="F1294" t="s">
        <v>182</v>
      </c>
      <c r="G1294" t="s">
        <v>1147</v>
      </c>
      <c r="H1294" t="s">
        <v>1148</v>
      </c>
      <c r="I1294" t="s">
        <v>509</v>
      </c>
      <c r="J1294" t="s">
        <v>184</v>
      </c>
      <c r="K1294" t="s">
        <v>510</v>
      </c>
      <c r="L1294" t="s">
        <v>535</v>
      </c>
    </row>
    <row r="1295" spans="1:12">
      <c r="A1295" t="s">
        <v>179</v>
      </c>
      <c r="B1295" t="s">
        <v>180</v>
      </c>
      <c r="C1295">
        <v>-328</v>
      </c>
      <c r="D1295" t="s">
        <v>181</v>
      </c>
      <c r="E1295">
        <v>16</v>
      </c>
      <c r="F1295" t="s">
        <v>182</v>
      </c>
      <c r="G1295" t="s">
        <v>694</v>
      </c>
      <c r="H1295" t="s">
        <v>695</v>
      </c>
      <c r="I1295" t="s">
        <v>509</v>
      </c>
      <c r="J1295" t="s">
        <v>184</v>
      </c>
      <c r="K1295" t="s">
        <v>510</v>
      </c>
      <c r="L1295" t="s">
        <v>535</v>
      </c>
    </row>
    <row r="1296" spans="1:12">
      <c r="A1296" t="s">
        <v>179</v>
      </c>
      <c r="B1296" t="s">
        <v>180</v>
      </c>
      <c r="C1296">
        <v>-143.5</v>
      </c>
      <c r="D1296" t="s">
        <v>181</v>
      </c>
      <c r="E1296">
        <v>7</v>
      </c>
      <c r="F1296" t="s">
        <v>182</v>
      </c>
      <c r="G1296" t="s">
        <v>694</v>
      </c>
      <c r="H1296" t="s">
        <v>695</v>
      </c>
      <c r="I1296" t="s">
        <v>509</v>
      </c>
      <c r="J1296" t="s">
        <v>184</v>
      </c>
      <c r="K1296" t="s">
        <v>510</v>
      </c>
      <c r="L1296" t="s">
        <v>535</v>
      </c>
    </row>
    <row r="1297" spans="1:12">
      <c r="A1297" t="s">
        <v>179</v>
      </c>
      <c r="B1297" t="s">
        <v>180</v>
      </c>
      <c r="C1297">
        <v>-410</v>
      </c>
      <c r="D1297" t="s">
        <v>181</v>
      </c>
      <c r="E1297">
        <v>20</v>
      </c>
      <c r="F1297" t="s">
        <v>182</v>
      </c>
      <c r="G1297" t="s">
        <v>1251</v>
      </c>
      <c r="H1297" t="s">
        <v>1252</v>
      </c>
      <c r="I1297" t="s">
        <v>302</v>
      </c>
      <c r="J1297" t="s">
        <v>184</v>
      </c>
      <c r="K1297" t="s">
        <v>303</v>
      </c>
      <c r="L1297" t="s">
        <v>535</v>
      </c>
    </row>
    <row r="1298" spans="1:12">
      <c r="A1298" t="s">
        <v>179</v>
      </c>
      <c r="B1298" t="s">
        <v>180</v>
      </c>
      <c r="C1298">
        <v>-123</v>
      </c>
      <c r="D1298" t="s">
        <v>181</v>
      </c>
      <c r="E1298">
        <v>6</v>
      </c>
      <c r="F1298" t="s">
        <v>182</v>
      </c>
      <c r="G1298" t="s">
        <v>1251</v>
      </c>
      <c r="H1298" t="s">
        <v>1252</v>
      </c>
      <c r="I1298" t="s">
        <v>302</v>
      </c>
      <c r="J1298" t="s">
        <v>184</v>
      </c>
      <c r="K1298" t="s">
        <v>303</v>
      </c>
      <c r="L1298" t="s">
        <v>535</v>
      </c>
    </row>
    <row r="1299" spans="1:12">
      <c r="A1299" t="s">
        <v>179</v>
      </c>
      <c r="B1299" t="s">
        <v>180</v>
      </c>
      <c r="C1299">
        <v>-143.5</v>
      </c>
      <c r="D1299" t="s">
        <v>181</v>
      </c>
      <c r="E1299">
        <v>7</v>
      </c>
      <c r="F1299" t="s">
        <v>182</v>
      </c>
      <c r="G1299" t="s">
        <v>696</v>
      </c>
      <c r="H1299" t="s">
        <v>697</v>
      </c>
      <c r="I1299" t="s">
        <v>302</v>
      </c>
      <c r="J1299" t="s">
        <v>184</v>
      </c>
      <c r="K1299" t="s">
        <v>303</v>
      </c>
      <c r="L1299" t="s">
        <v>535</v>
      </c>
    </row>
    <row r="1300" spans="1:12">
      <c r="A1300" t="s">
        <v>179</v>
      </c>
      <c r="B1300" t="s">
        <v>180</v>
      </c>
      <c r="C1300">
        <v>-266.5</v>
      </c>
      <c r="D1300" t="s">
        <v>181</v>
      </c>
      <c r="E1300">
        <v>13</v>
      </c>
      <c r="F1300" t="s">
        <v>182</v>
      </c>
      <c r="G1300" t="s">
        <v>696</v>
      </c>
      <c r="H1300" t="s">
        <v>697</v>
      </c>
      <c r="I1300" t="s">
        <v>302</v>
      </c>
      <c r="J1300" t="s">
        <v>184</v>
      </c>
      <c r="K1300" t="s">
        <v>303</v>
      </c>
      <c r="L1300" t="s">
        <v>535</v>
      </c>
    </row>
    <row r="1301" spans="1:12">
      <c r="A1301" t="s">
        <v>179</v>
      </c>
      <c r="B1301" t="s">
        <v>180</v>
      </c>
      <c r="C1301">
        <v>-61.5</v>
      </c>
      <c r="D1301" t="s">
        <v>181</v>
      </c>
      <c r="E1301">
        <v>3</v>
      </c>
      <c r="F1301" t="s">
        <v>182</v>
      </c>
      <c r="G1301" t="s">
        <v>1114</v>
      </c>
      <c r="H1301" t="s">
        <v>357</v>
      </c>
      <c r="I1301" t="s">
        <v>62</v>
      </c>
      <c r="J1301" t="s">
        <v>183</v>
      </c>
      <c r="K1301" t="s">
        <v>62</v>
      </c>
      <c r="L1301" t="s">
        <v>533</v>
      </c>
    </row>
    <row r="1302" spans="1:12">
      <c r="A1302" t="s">
        <v>179</v>
      </c>
      <c r="B1302" t="s">
        <v>180</v>
      </c>
      <c r="C1302">
        <v>-153.75</v>
      </c>
      <c r="D1302" t="s">
        <v>181</v>
      </c>
      <c r="E1302">
        <v>7.5</v>
      </c>
      <c r="F1302" t="s">
        <v>182</v>
      </c>
      <c r="G1302" t="s">
        <v>1115</v>
      </c>
      <c r="H1302" t="s">
        <v>357</v>
      </c>
      <c r="I1302" t="s">
        <v>62</v>
      </c>
      <c r="J1302" t="s">
        <v>183</v>
      </c>
      <c r="K1302" t="s">
        <v>62</v>
      </c>
      <c r="L1302" t="s">
        <v>533</v>
      </c>
    </row>
    <row r="1303" spans="1:12">
      <c r="A1303" t="s">
        <v>179</v>
      </c>
      <c r="B1303" t="s">
        <v>180</v>
      </c>
      <c r="C1303">
        <v>-328</v>
      </c>
      <c r="D1303" t="s">
        <v>181</v>
      </c>
      <c r="E1303">
        <v>16</v>
      </c>
      <c r="F1303" t="s">
        <v>182</v>
      </c>
      <c r="G1303" t="s">
        <v>1253</v>
      </c>
      <c r="H1303" t="s">
        <v>1254</v>
      </c>
      <c r="I1303" t="s">
        <v>62</v>
      </c>
      <c r="J1303" t="s">
        <v>183</v>
      </c>
      <c r="K1303" t="s">
        <v>62</v>
      </c>
      <c r="L1303" t="s">
        <v>524</v>
      </c>
    </row>
    <row r="1304" spans="1:12">
      <c r="A1304" t="s">
        <v>179</v>
      </c>
      <c r="B1304" t="s">
        <v>180</v>
      </c>
      <c r="C1304">
        <v>-102.5</v>
      </c>
      <c r="D1304" t="s">
        <v>181</v>
      </c>
      <c r="E1304">
        <v>5</v>
      </c>
      <c r="F1304" t="s">
        <v>182</v>
      </c>
      <c r="G1304" t="s">
        <v>642</v>
      </c>
      <c r="H1304" t="s">
        <v>641</v>
      </c>
      <c r="I1304" t="s">
        <v>62</v>
      </c>
      <c r="J1304" t="s">
        <v>183</v>
      </c>
      <c r="K1304" t="s">
        <v>62</v>
      </c>
      <c r="L1304" t="s">
        <v>524</v>
      </c>
    </row>
    <row r="1305" spans="1:12">
      <c r="A1305" t="s">
        <v>179</v>
      </c>
      <c r="B1305" t="s">
        <v>180</v>
      </c>
      <c r="C1305">
        <v>-61.5</v>
      </c>
      <c r="D1305" t="s">
        <v>181</v>
      </c>
      <c r="E1305">
        <v>3</v>
      </c>
      <c r="F1305" t="s">
        <v>182</v>
      </c>
      <c r="G1305" t="s">
        <v>642</v>
      </c>
      <c r="H1305" t="s">
        <v>641</v>
      </c>
      <c r="I1305" t="s">
        <v>62</v>
      </c>
      <c r="J1305" t="s">
        <v>183</v>
      </c>
      <c r="K1305" t="s">
        <v>62</v>
      </c>
      <c r="L1305" t="s">
        <v>524</v>
      </c>
    </row>
    <row r="1306" spans="1:12">
      <c r="A1306" t="s">
        <v>179</v>
      </c>
      <c r="B1306" t="s">
        <v>180</v>
      </c>
      <c r="C1306">
        <v>-61.5</v>
      </c>
      <c r="D1306" t="s">
        <v>181</v>
      </c>
      <c r="E1306">
        <v>3</v>
      </c>
      <c r="F1306" t="s">
        <v>182</v>
      </c>
      <c r="G1306" t="s">
        <v>642</v>
      </c>
      <c r="H1306" t="s">
        <v>641</v>
      </c>
      <c r="I1306" t="s">
        <v>62</v>
      </c>
      <c r="J1306" t="s">
        <v>183</v>
      </c>
      <c r="K1306" t="s">
        <v>62</v>
      </c>
      <c r="L1306" t="s">
        <v>524</v>
      </c>
    </row>
    <row r="1307" spans="1:12">
      <c r="A1307" t="s">
        <v>179</v>
      </c>
      <c r="B1307" t="s">
        <v>180</v>
      </c>
      <c r="C1307">
        <v>-61.5</v>
      </c>
      <c r="D1307" t="s">
        <v>181</v>
      </c>
      <c r="E1307">
        <v>3</v>
      </c>
      <c r="F1307" t="s">
        <v>182</v>
      </c>
      <c r="G1307" t="s">
        <v>516</v>
      </c>
      <c r="H1307" t="s">
        <v>243</v>
      </c>
      <c r="I1307" t="s">
        <v>62</v>
      </c>
      <c r="J1307" t="s">
        <v>183</v>
      </c>
      <c r="K1307" t="s">
        <v>62</v>
      </c>
      <c r="L1307" t="s">
        <v>524</v>
      </c>
    </row>
    <row r="1308" spans="1:12">
      <c r="A1308" t="s">
        <v>179</v>
      </c>
      <c r="B1308" t="s">
        <v>180</v>
      </c>
      <c r="C1308">
        <v>-20.5</v>
      </c>
      <c r="D1308" t="s">
        <v>181</v>
      </c>
      <c r="E1308">
        <v>1</v>
      </c>
      <c r="F1308" t="s">
        <v>182</v>
      </c>
      <c r="G1308" t="s">
        <v>1255</v>
      </c>
      <c r="H1308" t="s">
        <v>1256</v>
      </c>
      <c r="I1308" t="s">
        <v>62</v>
      </c>
      <c r="J1308" t="s">
        <v>183</v>
      </c>
      <c r="K1308" t="s">
        <v>62</v>
      </c>
      <c r="L1308" t="s">
        <v>524</v>
      </c>
    </row>
    <row r="1309" spans="1:12">
      <c r="A1309" t="s">
        <v>179</v>
      </c>
      <c r="B1309" t="s">
        <v>180</v>
      </c>
      <c r="C1309">
        <v>-82</v>
      </c>
      <c r="D1309" t="s">
        <v>181</v>
      </c>
      <c r="E1309">
        <v>4</v>
      </c>
      <c r="F1309" t="s">
        <v>182</v>
      </c>
      <c r="G1309" t="s">
        <v>1257</v>
      </c>
      <c r="H1309" t="s">
        <v>647</v>
      </c>
      <c r="I1309" t="s">
        <v>62</v>
      </c>
      <c r="J1309" t="s">
        <v>183</v>
      </c>
      <c r="K1309" t="s">
        <v>62</v>
      </c>
      <c r="L1309" t="s">
        <v>524</v>
      </c>
    </row>
    <row r="1310" spans="1:12">
      <c r="A1310" t="s">
        <v>179</v>
      </c>
      <c r="B1310" t="s">
        <v>180</v>
      </c>
      <c r="C1310">
        <v>-10.25</v>
      </c>
      <c r="D1310" t="s">
        <v>181</v>
      </c>
      <c r="E1310">
        <v>0.5</v>
      </c>
      <c r="F1310" t="s">
        <v>182</v>
      </c>
      <c r="G1310" t="s">
        <v>923</v>
      </c>
      <c r="H1310" t="s">
        <v>424</v>
      </c>
      <c r="I1310" t="s">
        <v>62</v>
      </c>
      <c r="J1310" t="s">
        <v>183</v>
      </c>
      <c r="K1310" t="s">
        <v>62</v>
      </c>
      <c r="L1310" t="s">
        <v>539</v>
      </c>
    </row>
    <row r="1311" spans="1:12">
      <c r="A1311" t="s">
        <v>179</v>
      </c>
      <c r="B1311" t="s">
        <v>180</v>
      </c>
      <c r="C1311">
        <v>-553.5</v>
      </c>
      <c r="D1311" t="s">
        <v>181</v>
      </c>
      <c r="E1311">
        <v>27</v>
      </c>
      <c r="F1311" t="s">
        <v>182</v>
      </c>
      <c r="G1311" t="s">
        <v>1258</v>
      </c>
      <c r="H1311" t="s">
        <v>1259</v>
      </c>
      <c r="I1311" t="s">
        <v>302</v>
      </c>
      <c r="J1311" t="s">
        <v>184</v>
      </c>
      <c r="K1311" t="s">
        <v>303</v>
      </c>
      <c r="L1311" t="s">
        <v>535</v>
      </c>
    </row>
    <row r="1312" spans="1:12">
      <c r="A1312" t="s">
        <v>179</v>
      </c>
      <c r="B1312" t="s">
        <v>180</v>
      </c>
      <c r="C1312">
        <v>-266.5</v>
      </c>
      <c r="D1312" t="s">
        <v>181</v>
      </c>
      <c r="E1312">
        <v>13</v>
      </c>
      <c r="F1312" t="s">
        <v>182</v>
      </c>
      <c r="G1312" t="s">
        <v>1260</v>
      </c>
      <c r="H1312" t="s">
        <v>1261</v>
      </c>
      <c r="I1312" t="s">
        <v>62</v>
      </c>
      <c r="J1312" t="s">
        <v>183</v>
      </c>
      <c r="K1312" t="s">
        <v>62</v>
      </c>
      <c r="L1312" t="s">
        <v>531</v>
      </c>
    </row>
    <row r="1313" spans="1:12">
      <c r="A1313" t="s">
        <v>179</v>
      </c>
      <c r="B1313" t="s">
        <v>180</v>
      </c>
      <c r="C1313">
        <v>-379.25</v>
      </c>
      <c r="D1313" t="s">
        <v>181</v>
      </c>
      <c r="E1313">
        <v>18.5</v>
      </c>
      <c r="F1313" t="s">
        <v>182</v>
      </c>
      <c r="G1313" t="s">
        <v>1262</v>
      </c>
      <c r="H1313" t="s">
        <v>1263</v>
      </c>
      <c r="I1313" t="s">
        <v>62</v>
      </c>
      <c r="J1313" t="s">
        <v>183</v>
      </c>
      <c r="K1313" t="s">
        <v>62</v>
      </c>
      <c r="L1313" t="s">
        <v>533</v>
      </c>
    </row>
    <row r="1314" spans="1:12">
      <c r="A1314" t="s">
        <v>179</v>
      </c>
      <c r="B1314" t="s">
        <v>180</v>
      </c>
      <c r="C1314">
        <v>-184.5</v>
      </c>
      <c r="D1314" t="s">
        <v>181</v>
      </c>
      <c r="E1314">
        <v>9</v>
      </c>
      <c r="F1314" t="s">
        <v>182</v>
      </c>
      <c r="G1314" t="s">
        <v>1049</v>
      </c>
      <c r="H1314" t="s">
        <v>239</v>
      </c>
      <c r="I1314" t="s">
        <v>62</v>
      </c>
      <c r="J1314" t="s">
        <v>183</v>
      </c>
      <c r="K1314" t="s">
        <v>62</v>
      </c>
      <c r="L1314" t="s">
        <v>531</v>
      </c>
    </row>
    <row r="1315" spans="1:12">
      <c r="A1315" t="s">
        <v>179</v>
      </c>
      <c r="B1315" t="s">
        <v>180</v>
      </c>
      <c r="C1315">
        <v>-20.5</v>
      </c>
      <c r="D1315" t="s">
        <v>181</v>
      </c>
      <c r="E1315">
        <v>1</v>
      </c>
      <c r="F1315" t="s">
        <v>182</v>
      </c>
      <c r="G1315" t="s">
        <v>1264</v>
      </c>
      <c r="H1315" t="s">
        <v>259</v>
      </c>
      <c r="I1315" t="s">
        <v>62</v>
      </c>
      <c r="J1315" t="s">
        <v>183</v>
      </c>
      <c r="K1315" t="s">
        <v>62</v>
      </c>
      <c r="L1315" t="s">
        <v>531</v>
      </c>
    </row>
    <row r="1316" spans="1:12">
      <c r="A1316" t="s">
        <v>179</v>
      </c>
      <c r="B1316" t="s">
        <v>180</v>
      </c>
      <c r="C1316">
        <v>-51.25</v>
      </c>
      <c r="D1316" t="s">
        <v>181</v>
      </c>
      <c r="E1316">
        <v>2.5</v>
      </c>
      <c r="F1316" t="s">
        <v>182</v>
      </c>
      <c r="G1316" t="s">
        <v>1265</v>
      </c>
      <c r="H1316" t="s">
        <v>260</v>
      </c>
      <c r="I1316" t="s">
        <v>62</v>
      </c>
      <c r="J1316" t="s">
        <v>183</v>
      </c>
      <c r="K1316" t="s">
        <v>62</v>
      </c>
      <c r="L1316" t="s">
        <v>531</v>
      </c>
    </row>
    <row r="1317" spans="1:12">
      <c r="A1317" t="s">
        <v>179</v>
      </c>
      <c r="B1317" t="s">
        <v>180</v>
      </c>
      <c r="C1317">
        <v>-61.5</v>
      </c>
      <c r="D1317" t="s">
        <v>181</v>
      </c>
      <c r="E1317">
        <v>3</v>
      </c>
      <c r="F1317" t="s">
        <v>182</v>
      </c>
      <c r="G1317" t="s">
        <v>1041</v>
      </c>
      <c r="H1317" t="s">
        <v>1042</v>
      </c>
      <c r="I1317" t="s">
        <v>62</v>
      </c>
      <c r="J1317" t="s">
        <v>183</v>
      </c>
      <c r="K1317" t="s">
        <v>62</v>
      </c>
      <c r="L1317" t="s">
        <v>524</v>
      </c>
    </row>
    <row r="1318" spans="1:12">
      <c r="A1318" t="s">
        <v>179</v>
      </c>
      <c r="B1318" t="s">
        <v>180</v>
      </c>
      <c r="C1318">
        <v>-92.25</v>
      </c>
      <c r="D1318" t="s">
        <v>181</v>
      </c>
      <c r="E1318">
        <v>4.5</v>
      </c>
      <c r="F1318" t="s">
        <v>182</v>
      </c>
      <c r="G1318" t="s">
        <v>1266</v>
      </c>
      <c r="H1318" t="s">
        <v>399</v>
      </c>
      <c r="I1318" t="s">
        <v>62</v>
      </c>
      <c r="J1318" t="s">
        <v>183</v>
      </c>
      <c r="K1318" t="s">
        <v>62</v>
      </c>
      <c r="L1318" t="s">
        <v>524</v>
      </c>
    </row>
    <row r="1319" spans="1:12">
      <c r="A1319" t="s">
        <v>179</v>
      </c>
      <c r="B1319" t="s">
        <v>180</v>
      </c>
      <c r="C1319">
        <v>-30.75</v>
      </c>
      <c r="D1319" t="s">
        <v>181</v>
      </c>
      <c r="E1319">
        <v>1.5</v>
      </c>
      <c r="F1319" t="s">
        <v>182</v>
      </c>
      <c r="G1319" t="s">
        <v>1267</v>
      </c>
      <c r="H1319" t="s">
        <v>1268</v>
      </c>
      <c r="I1319" t="s">
        <v>62</v>
      </c>
      <c r="J1319" t="s">
        <v>183</v>
      </c>
      <c r="K1319" t="s">
        <v>62</v>
      </c>
      <c r="L1319" t="s">
        <v>537</v>
      </c>
    </row>
    <row r="1320" spans="1:12">
      <c r="A1320" t="s">
        <v>179</v>
      </c>
      <c r="B1320" t="s">
        <v>180</v>
      </c>
      <c r="C1320">
        <v>-266.5</v>
      </c>
      <c r="D1320" t="s">
        <v>181</v>
      </c>
      <c r="E1320">
        <v>13</v>
      </c>
      <c r="F1320" t="s">
        <v>182</v>
      </c>
      <c r="G1320" t="s">
        <v>1269</v>
      </c>
      <c r="H1320" t="s">
        <v>462</v>
      </c>
      <c r="I1320" t="s">
        <v>831</v>
      </c>
      <c r="J1320" t="s">
        <v>184</v>
      </c>
      <c r="K1320" t="s">
        <v>832</v>
      </c>
      <c r="L1320" t="s">
        <v>537</v>
      </c>
    </row>
    <row r="1321" spans="1:12">
      <c r="A1321" t="s">
        <v>179</v>
      </c>
      <c r="B1321" t="s">
        <v>180</v>
      </c>
      <c r="C1321">
        <v>-348.5</v>
      </c>
      <c r="D1321" t="s">
        <v>181</v>
      </c>
      <c r="E1321">
        <v>17</v>
      </c>
      <c r="F1321" t="s">
        <v>182</v>
      </c>
      <c r="G1321" t="s">
        <v>1270</v>
      </c>
      <c r="H1321" t="s">
        <v>464</v>
      </c>
      <c r="I1321" t="s">
        <v>831</v>
      </c>
      <c r="J1321" t="s">
        <v>184</v>
      </c>
      <c r="K1321" t="s">
        <v>832</v>
      </c>
      <c r="L1321" t="s">
        <v>537</v>
      </c>
    </row>
    <row r="1322" spans="1:12">
      <c r="A1322" t="s">
        <v>179</v>
      </c>
      <c r="B1322" t="s">
        <v>180</v>
      </c>
      <c r="C1322">
        <v>-30.75</v>
      </c>
      <c r="D1322" t="s">
        <v>181</v>
      </c>
      <c r="E1322">
        <v>1.5</v>
      </c>
      <c r="F1322" t="s">
        <v>182</v>
      </c>
      <c r="G1322" t="s">
        <v>1271</v>
      </c>
      <c r="H1322" t="s">
        <v>462</v>
      </c>
      <c r="I1322" t="s">
        <v>834</v>
      </c>
      <c r="J1322" t="s">
        <v>184</v>
      </c>
      <c r="K1322" t="s">
        <v>835</v>
      </c>
      <c r="L1322" t="s">
        <v>537</v>
      </c>
    </row>
    <row r="1323" spans="1:12">
      <c r="A1323" t="s">
        <v>179</v>
      </c>
      <c r="B1323" t="s">
        <v>180</v>
      </c>
      <c r="C1323">
        <v>-61.5</v>
      </c>
      <c r="D1323" t="s">
        <v>181</v>
      </c>
      <c r="E1323">
        <v>3</v>
      </c>
      <c r="F1323" t="s">
        <v>182</v>
      </c>
      <c r="G1323" t="s">
        <v>643</v>
      </c>
      <c r="H1323" t="s">
        <v>641</v>
      </c>
      <c r="I1323" t="s">
        <v>62</v>
      </c>
      <c r="J1323" t="s">
        <v>183</v>
      </c>
      <c r="K1323" t="s">
        <v>62</v>
      </c>
      <c r="L1323" t="s">
        <v>524</v>
      </c>
    </row>
    <row r="1324" spans="1:12">
      <c r="A1324" t="s">
        <v>179</v>
      </c>
      <c r="B1324" t="s">
        <v>180</v>
      </c>
      <c r="C1324">
        <v>-41</v>
      </c>
      <c r="D1324" t="s">
        <v>181</v>
      </c>
      <c r="E1324">
        <v>2</v>
      </c>
      <c r="F1324" t="s">
        <v>182</v>
      </c>
      <c r="G1324" t="s">
        <v>1272</v>
      </c>
      <c r="H1324" t="s">
        <v>1014</v>
      </c>
      <c r="I1324" t="s">
        <v>62</v>
      </c>
      <c r="J1324" t="s">
        <v>183</v>
      </c>
      <c r="K1324" t="s">
        <v>62</v>
      </c>
      <c r="L1324" t="s">
        <v>524</v>
      </c>
    </row>
    <row r="1325" spans="1:12">
      <c r="A1325" t="s">
        <v>179</v>
      </c>
      <c r="B1325" t="s">
        <v>180</v>
      </c>
      <c r="C1325">
        <v>-164</v>
      </c>
      <c r="D1325" t="s">
        <v>181</v>
      </c>
      <c r="E1325">
        <v>8</v>
      </c>
      <c r="F1325" t="s">
        <v>182</v>
      </c>
      <c r="G1325" t="s">
        <v>1210</v>
      </c>
      <c r="H1325" t="s">
        <v>235</v>
      </c>
      <c r="I1325" t="s">
        <v>62</v>
      </c>
      <c r="J1325" t="s">
        <v>183</v>
      </c>
      <c r="K1325" t="s">
        <v>62</v>
      </c>
      <c r="L1325" t="s">
        <v>524</v>
      </c>
    </row>
    <row r="1326" spans="1:12">
      <c r="A1326" t="s">
        <v>179</v>
      </c>
      <c r="B1326" t="s">
        <v>180</v>
      </c>
      <c r="C1326">
        <v>-164</v>
      </c>
      <c r="D1326" t="s">
        <v>181</v>
      </c>
      <c r="E1326">
        <v>8</v>
      </c>
      <c r="F1326" t="s">
        <v>182</v>
      </c>
      <c r="G1326" t="s">
        <v>405</v>
      </c>
      <c r="H1326" t="s">
        <v>406</v>
      </c>
      <c r="I1326" t="s">
        <v>62</v>
      </c>
      <c r="J1326" t="s">
        <v>183</v>
      </c>
      <c r="K1326" t="s">
        <v>62</v>
      </c>
      <c r="L1326" t="s">
        <v>531</v>
      </c>
    </row>
    <row r="1327" spans="1:12">
      <c r="A1327" t="s">
        <v>179</v>
      </c>
      <c r="B1327" t="s">
        <v>180</v>
      </c>
      <c r="C1327">
        <v>-143.5</v>
      </c>
      <c r="D1327" t="s">
        <v>181</v>
      </c>
      <c r="E1327">
        <v>7</v>
      </c>
      <c r="F1327" t="s">
        <v>182</v>
      </c>
      <c r="G1327" t="s">
        <v>483</v>
      </c>
      <c r="H1327" t="s">
        <v>231</v>
      </c>
      <c r="I1327" t="s">
        <v>62</v>
      </c>
      <c r="J1327" t="s">
        <v>183</v>
      </c>
      <c r="K1327" t="s">
        <v>62</v>
      </c>
      <c r="L1327" t="s">
        <v>533</v>
      </c>
    </row>
    <row r="1328" spans="1:12">
      <c r="A1328" t="s">
        <v>179</v>
      </c>
      <c r="B1328" t="s">
        <v>180</v>
      </c>
      <c r="C1328">
        <v>-82</v>
      </c>
      <c r="D1328" t="s">
        <v>181</v>
      </c>
      <c r="E1328">
        <v>4</v>
      </c>
      <c r="F1328" t="s">
        <v>182</v>
      </c>
      <c r="G1328" t="s">
        <v>795</v>
      </c>
      <c r="H1328" t="s">
        <v>287</v>
      </c>
      <c r="I1328" t="s">
        <v>62</v>
      </c>
      <c r="J1328" t="s">
        <v>183</v>
      </c>
      <c r="K1328" t="s">
        <v>62</v>
      </c>
      <c r="L1328" t="s">
        <v>524</v>
      </c>
    </row>
    <row r="1329" spans="1:12">
      <c r="A1329" t="s">
        <v>179</v>
      </c>
      <c r="B1329" t="s">
        <v>180</v>
      </c>
      <c r="C1329">
        <v>-287</v>
      </c>
      <c r="D1329" t="s">
        <v>181</v>
      </c>
      <c r="E1329">
        <v>14</v>
      </c>
      <c r="F1329" t="s">
        <v>182</v>
      </c>
      <c r="G1329" t="s">
        <v>645</v>
      </c>
      <c r="H1329" t="s">
        <v>235</v>
      </c>
      <c r="I1329" t="s">
        <v>62</v>
      </c>
      <c r="J1329" t="s">
        <v>183</v>
      </c>
      <c r="K1329" t="s">
        <v>62</v>
      </c>
      <c r="L1329" t="s">
        <v>524</v>
      </c>
    </row>
    <row r="1330" spans="1:12">
      <c r="A1330" t="s">
        <v>179</v>
      </c>
      <c r="B1330" t="s">
        <v>180</v>
      </c>
      <c r="C1330">
        <v>-143.5</v>
      </c>
      <c r="D1330" t="s">
        <v>181</v>
      </c>
      <c r="E1330">
        <v>7</v>
      </c>
      <c r="F1330" t="s">
        <v>182</v>
      </c>
      <c r="G1330" t="s">
        <v>1273</v>
      </c>
      <c r="H1330" t="s">
        <v>235</v>
      </c>
      <c r="I1330" t="s">
        <v>62</v>
      </c>
      <c r="J1330" t="s">
        <v>183</v>
      </c>
      <c r="K1330" t="s">
        <v>62</v>
      </c>
      <c r="L1330" t="s">
        <v>524</v>
      </c>
    </row>
    <row r="1331" spans="1:12">
      <c r="A1331" t="s">
        <v>179</v>
      </c>
      <c r="B1331" t="s">
        <v>180</v>
      </c>
      <c r="C1331">
        <v>-164</v>
      </c>
      <c r="D1331" t="s">
        <v>181</v>
      </c>
      <c r="E1331">
        <v>8</v>
      </c>
      <c r="F1331" t="s">
        <v>182</v>
      </c>
      <c r="G1331" t="s">
        <v>690</v>
      </c>
      <c r="H1331" t="s">
        <v>236</v>
      </c>
      <c r="I1331" t="s">
        <v>62</v>
      </c>
      <c r="J1331" t="s">
        <v>183</v>
      </c>
      <c r="K1331" t="s">
        <v>62</v>
      </c>
      <c r="L1331" t="s">
        <v>531</v>
      </c>
    </row>
    <row r="1332" spans="1:12">
      <c r="A1332" t="s">
        <v>179</v>
      </c>
      <c r="B1332" t="s">
        <v>180</v>
      </c>
      <c r="C1332">
        <v>-164</v>
      </c>
      <c r="D1332" t="s">
        <v>181</v>
      </c>
      <c r="E1332">
        <v>8</v>
      </c>
      <c r="F1332" t="s">
        <v>182</v>
      </c>
      <c r="G1332" t="s">
        <v>1274</v>
      </c>
      <c r="H1332" t="s">
        <v>1275</v>
      </c>
      <c r="I1332" t="s">
        <v>62</v>
      </c>
      <c r="J1332" t="s">
        <v>183</v>
      </c>
      <c r="K1332" t="s">
        <v>62</v>
      </c>
      <c r="L1332" t="s">
        <v>531</v>
      </c>
    </row>
    <row r="1333" spans="1:12">
      <c r="A1333" t="s">
        <v>179</v>
      </c>
      <c r="B1333" t="s">
        <v>180</v>
      </c>
      <c r="C1333">
        <v>-225.5</v>
      </c>
      <c r="D1333" t="s">
        <v>181</v>
      </c>
      <c r="E1333">
        <v>11</v>
      </c>
      <c r="F1333" t="s">
        <v>182</v>
      </c>
      <c r="G1333" t="s">
        <v>1047</v>
      </c>
      <c r="H1333" t="s">
        <v>213</v>
      </c>
      <c r="I1333" t="s">
        <v>62</v>
      </c>
      <c r="J1333" t="s">
        <v>183</v>
      </c>
      <c r="K1333" t="s">
        <v>62</v>
      </c>
      <c r="L1333" t="s">
        <v>531</v>
      </c>
    </row>
    <row r="1334" spans="1:12">
      <c r="A1334" t="s">
        <v>179</v>
      </c>
      <c r="B1334" t="s">
        <v>180</v>
      </c>
      <c r="C1334">
        <v>-246</v>
      </c>
      <c r="D1334" t="s">
        <v>181</v>
      </c>
      <c r="E1334">
        <v>12</v>
      </c>
      <c r="F1334" t="s">
        <v>182</v>
      </c>
      <c r="G1334" t="s">
        <v>1008</v>
      </c>
      <c r="H1334" t="s">
        <v>187</v>
      </c>
      <c r="I1334" t="s">
        <v>715</v>
      </c>
      <c r="J1334" t="s">
        <v>184</v>
      </c>
      <c r="K1334" t="s">
        <v>716</v>
      </c>
      <c r="L1334" t="s">
        <v>529</v>
      </c>
    </row>
    <row r="1335" spans="1:12">
      <c r="A1335" t="s">
        <v>179</v>
      </c>
      <c r="B1335" t="s">
        <v>180</v>
      </c>
      <c r="C1335">
        <v>-184.5</v>
      </c>
      <c r="D1335" t="s">
        <v>181</v>
      </c>
      <c r="E1335">
        <v>9</v>
      </c>
      <c r="F1335" t="s">
        <v>182</v>
      </c>
      <c r="G1335" t="s">
        <v>1276</v>
      </c>
      <c r="H1335" t="s">
        <v>202</v>
      </c>
      <c r="I1335" t="s">
        <v>715</v>
      </c>
      <c r="J1335" t="s">
        <v>184</v>
      </c>
      <c r="K1335" t="s">
        <v>716</v>
      </c>
      <c r="L1335" t="s">
        <v>529</v>
      </c>
    </row>
    <row r="1336" spans="1:12">
      <c r="A1336" t="s">
        <v>179</v>
      </c>
      <c r="B1336" t="s">
        <v>180</v>
      </c>
      <c r="C1336">
        <v>-133.25</v>
      </c>
      <c r="D1336" t="s">
        <v>181</v>
      </c>
      <c r="E1336">
        <v>6.5</v>
      </c>
      <c r="F1336" t="s">
        <v>182</v>
      </c>
      <c r="G1336" t="s">
        <v>1277</v>
      </c>
      <c r="H1336" t="s">
        <v>201</v>
      </c>
      <c r="I1336" t="s">
        <v>1278</v>
      </c>
      <c r="J1336" t="s">
        <v>184</v>
      </c>
      <c r="K1336" t="s">
        <v>1279</v>
      </c>
      <c r="L1336" t="s">
        <v>529</v>
      </c>
    </row>
    <row r="1337" spans="1:12">
      <c r="A1337" t="s">
        <v>179</v>
      </c>
      <c r="B1337" t="s">
        <v>180</v>
      </c>
      <c r="C1337">
        <v>-215.25</v>
      </c>
      <c r="D1337" t="s">
        <v>181</v>
      </c>
      <c r="E1337">
        <v>10.5</v>
      </c>
      <c r="F1337" t="s">
        <v>182</v>
      </c>
      <c r="G1337" t="s">
        <v>1280</v>
      </c>
      <c r="H1337" t="s">
        <v>372</v>
      </c>
      <c r="I1337" t="s">
        <v>62</v>
      </c>
      <c r="J1337" t="s">
        <v>183</v>
      </c>
      <c r="K1337" t="s">
        <v>62</v>
      </c>
      <c r="L1337" t="s">
        <v>539</v>
      </c>
    </row>
    <row r="1338" spans="1:12">
      <c r="A1338" t="s">
        <v>179</v>
      </c>
      <c r="B1338" t="s">
        <v>180</v>
      </c>
      <c r="C1338">
        <v>-51.25</v>
      </c>
      <c r="D1338" t="s">
        <v>181</v>
      </c>
      <c r="E1338">
        <v>2.5</v>
      </c>
      <c r="F1338" t="s">
        <v>182</v>
      </c>
      <c r="G1338" t="s">
        <v>698</v>
      </c>
      <c r="H1338" t="s">
        <v>699</v>
      </c>
      <c r="I1338" t="s">
        <v>62</v>
      </c>
      <c r="J1338" t="s">
        <v>183</v>
      </c>
      <c r="K1338" t="s">
        <v>62</v>
      </c>
      <c r="L1338" t="s">
        <v>546</v>
      </c>
    </row>
    <row r="1339" spans="1:12">
      <c r="A1339" t="s">
        <v>179</v>
      </c>
      <c r="B1339" t="s">
        <v>180</v>
      </c>
      <c r="C1339">
        <v>-184.5</v>
      </c>
      <c r="D1339" t="s">
        <v>181</v>
      </c>
      <c r="E1339">
        <v>9</v>
      </c>
      <c r="F1339" t="s">
        <v>182</v>
      </c>
      <c r="G1339" t="s">
        <v>698</v>
      </c>
      <c r="H1339" t="s">
        <v>699</v>
      </c>
      <c r="I1339" t="s">
        <v>62</v>
      </c>
      <c r="J1339" t="s">
        <v>183</v>
      </c>
      <c r="K1339" t="s">
        <v>62</v>
      </c>
      <c r="L1339" t="s">
        <v>546</v>
      </c>
    </row>
    <row r="1340" spans="1:12">
      <c r="A1340" t="s">
        <v>179</v>
      </c>
      <c r="B1340" t="s">
        <v>180</v>
      </c>
      <c r="C1340">
        <v>-123</v>
      </c>
      <c r="D1340" t="s">
        <v>181</v>
      </c>
      <c r="E1340">
        <v>6</v>
      </c>
      <c r="F1340" t="s">
        <v>182</v>
      </c>
      <c r="G1340" t="s">
        <v>1281</v>
      </c>
      <c r="H1340" t="s">
        <v>1282</v>
      </c>
      <c r="I1340" t="s">
        <v>62</v>
      </c>
      <c r="J1340" t="s">
        <v>183</v>
      </c>
      <c r="K1340" t="s">
        <v>62</v>
      </c>
      <c r="L1340" t="s">
        <v>537</v>
      </c>
    </row>
    <row r="1341" spans="1:12">
      <c r="A1341" t="s">
        <v>179</v>
      </c>
      <c r="B1341" t="s">
        <v>180</v>
      </c>
      <c r="C1341">
        <v>-502.25</v>
      </c>
      <c r="D1341" t="s">
        <v>181</v>
      </c>
      <c r="E1341">
        <v>24.5</v>
      </c>
      <c r="F1341" t="s">
        <v>182</v>
      </c>
      <c r="G1341" t="s">
        <v>1283</v>
      </c>
      <c r="H1341" t="s">
        <v>1284</v>
      </c>
      <c r="I1341" t="s">
        <v>62</v>
      </c>
      <c r="J1341" t="s">
        <v>183</v>
      </c>
      <c r="K1341" t="s">
        <v>62</v>
      </c>
      <c r="L1341" t="s">
        <v>539</v>
      </c>
    </row>
    <row r="1342" spans="1:12">
      <c r="A1342" t="s">
        <v>179</v>
      </c>
      <c r="B1342" t="s">
        <v>180</v>
      </c>
      <c r="C1342">
        <v>-348.5</v>
      </c>
      <c r="D1342" t="s">
        <v>181</v>
      </c>
      <c r="E1342">
        <v>17</v>
      </c>
      <c r="F1342" t="s">
        <v>182</v>
      </c>
      <c r="G1342" t="s">
        <v>1285</v>
      </c>
      <c r="H1342" t="s">
        <v>1140</v>
      </c>
      <c r="I1342" t="s">
        <v>62</v>
      </c>
      <c r="J1342" t="s">
        <v>183</v>
      </c>
      <c r="K1342" t="s">
        <v>62</v>
      </c>
      <c r="L1342" t="s">
        <v>546</v>
      </c>
    </row>
    <row r="1343" spans="1:12">
      <c r="A1343" t="s">
        <v>179</v>
      </c>
      <c r="B1343" t="s">
        <v>180</v>
      </c>
      <c r="C1343">
        <v>-133.25</v>
      </c>
      <c r="D1343" t="s">
        <v>181</v>
      </c>
      <c r="E1343">
        <v>6.5</v>
      </c>
      <c r="F1343" t="s">
        <v>182</v>
      </c>
      <c r="G1343" t="s">
        <v>1285</v>
      </c>
      <c r="H1343" t="s">
        <v>1140</v>
      </c>
      <c r="I1343" t="s">
        <v>62</v>
      </c>
      <c r="J1343" t="s">
        <v>183</v>
      </c>
      <c r="K1343" t="s">
        <v>62</v>
      </c>
      <c r="L1343" t="s">
        <v>546</v>
      </c>
    </row>
    <row r="1344" spans="1:12">
      <c r="A1344" t="s">
        <v>179</v>
      </c>
      <c r="B1344" t="s">
        <v>180</v>
      </c>
      <c r="C1344">
        <v>-225.5</v>
      </c>
      <c r="D1344" t="s">
        <v>181</v>
      </c>
      <c r="E1344">
        <v>11</v>
      </c>
      <c r="F1344" t="s">
        <v>182</v>
      </c>
      <c r="G1344" t="s">
        <v>1286</v>
      </c>
      <c r="H1344" t="s">
        <v>330</v>
      </c>
      <c r="I1344" t="s">
        <v>62</v>
      </c>
      <c r="J1344" t="s">
        <v>183</v>
      </c>
      <c r="K1344" t="s">
        <v>62</v>
      </c>
      <c r="L1344" t="s">
        <v>531</v>
      </c>
    </row>
    <row r="1345" spans="1:12">
      <c r="A1345" t="s">
        <v>179</v>
      </c>
      <c r="B1345" t="s">
        <v>180</v>
      </c>
      <c r="C1345">
        <v>-123</v>
      </c>
      <c r="D1345" t="s">
        <v>181</v>
      </c>
      <c r="E1345">
        <v>6</v>
      </c>
      <c r="F1345" t="s">
        <v>182</v>
      </c>
      <c r="G1345" t="s">
        <v>1287</v>
      </c>
      <c r="H1345" t="s">
        <v>1288</v>
      </c>
      <c r="I1345" t="s">
        <v>62</v>
      </c>
      <c r="J1345" t="s">
        <v>183</v>
      </c>
      <c r="K1345" t="s">
        <v>62</v>
      </c>
      <c r="L1345" t="s">
        <v>533</v>
      </c>
    </row>
    <row r="1346" spans="1:12">
      <c r="A1346" t="s">
        <v>179</v>
      </c>
      <c r="B1346" t="s">
        <v>180</v>
      </c>
      <c r="C1346">
        <v>-143.5</v>
      </c>
      <c r="D1346" t="s">
        <v>181</v>
      </c>
      <c r="E1346">
        <v>7</v>
      </c>
      <c r="F1346" t="s">
        <v>182</v>
      </c>
      <c r="G1346" t="s">
        <v>1143</v>
      </c>
      <c r="H1346" t="s">
        <v>1144</v>
      </c>
      <c r="I1346" t="s">
        <v>62</v>
      </c>
      <c r="J1346" t="s">
        <v>183</v>
      </c>
      <c r="K1346" t="s">
        <v>62</v>
      </c>
      <c r="L1346" t="s">
        <v>546</v>
      </c>
    </row>
    <row r="1347" spans="1:12">
      <c r="A1347" t="s">
        <v>179</v>
      </c>
      <c r="B1347" t="s">
        <v>180</v>
      </c>
      <c r="C1347">
        <v>-133.25</v>
      </c>
      <c r="D1347" t="s">
        <v>181</v>
      </c>
      <c r="E1347">
        <v>6.5</v>
      </c>
      <c r="F1347" t="s">
        <v>182</v>
      </c>
      <c r="G1347" t="s">
        <v>1180</v>
      </c>
      <c r="H1347" t="s">
        <v>1181</v>
      </c>
      <c r="I1347" t="s">
        <v>62</v>
      </c>
      <c r="J1347" t="s">
        <v>183</v>
      </c>
      <c r="K1347" t="s">
        <v>62</v>
      </c>
      <c r="L1347" t="s">
        <v>546</v>
      </c>
    </row>
    <row r="1348" spans="1:12">
      <c r="A1348" t="s">
        <v>179</v>
      </c>
      <c r="B1348" t="s">
        <v>180</v>
      </c>
      <c r="C1348">
        <v>-82</v>
      </c>
      <c r="D1348" t="s">
        <v>181</v>
      </c>
      <c r="E1348">
        <v>4</v>
      </c>
      <c r="F1348" t="s">
        <v>182</v>
      </c>
      <c r="G1348" t="s">
        <v>1180</v>
      </c>
      <c r="H1348" t="s">
        <v>1181</v>
      </c>
      <c r="I1348" t="s">
        <v>62</v>
      </c>
      <c r="J1348" t="s">
        <v>183</v>
      </c>
      <c r="K1348" t="s">
        <v>62</v>
      </c>
      <c r="L1348" t="s">
        <v>546</v>
      </c>
    </row>
    <row r="1349" spans="1:12">
      <c r="A1349" t="s">
        <v>179</v>
      </c>
      <c r="B1349" t="s">
        <v>180</v>
      </c>
      <c r="C1349">
        <v>-153.75</v>
      </c>
      <c r="D1349" t="s">
        <v>181</v>
      </c>
      <c r="E1349">
        <v>7.5</v>
      </c>
      <c r="F1349" t="s">
        <v>182</v>
      </c>
      <c r="G1349" t="s">
        <v>1289</v>
      </c>
      <c r="H1349" t="s">
        <v>1290</v>
      </c>
      <c r="I1349" t="s">
        <v>62</v>
      </c>
      <c r="J1349" t="s">
        <v>183</v>
      </c>
      <c r="K1349" t="s">
        <v>62</v>
      </c>
      <c r="L1349" t="s">
        <v>546</v>
      </c>
    </row>
    <row r="1350" spans="1:12">
      <c r="A1350" t="s">
        <v>179</v>
      </c>
      <c r="B1350" t="s">
        <v>180</v>
      </c>
      <c r="C1350">
        <v>-61.5</v>
      </c>
      <c r="D1350" t="s">
        <v>181</v>
      </c>
      <c r="E1350">
        <v>3</v>
      </c>
      <c r="F1350" t="s">
        <v>182</v>
      </c>
      <c r="G1350" t="s">
        <v>483</v>
      </c>
      <c r="H1350" t="s">
        <v>231</v>
      </c>
      <c r="I1350" t="s">
        <v>62</v>
      </c>
      <c r="J1350" t="s">
        <v>183</v>
      </c>
      <c r="K1350" t="s">
        <v>62</v>
      </c>
      <c r="L1350" t="s">
        <v>533</v>
      </c>
    </row>
    <row r="1351" spans="1:12">
      <c r="A1351" t="s">
        <v>179</v>
      </c>
      <c r="B1351" t="s">
        <v>180</v>
      </c>
      <c r="C1351">
        <v>-41</v>
      </c>
      <c r="D1351" t="s">
        <v>181</v>
      </c>
      <c r="E1351">
        <v>2</v>
      </c>
      <c r="F1351" t="s">
        <v>182</v>
      </c>
      <c r="G1351" t="s">
        <v>1291</v>
      </c>
      <c r="H1351" t="s">
        <v>297</v>
      </c>
      <c r="I1351" t="s">
        <v>62</v>
      </c>
      <c r="J1351" t="s">
        <v>183</v>
      </c>
      <c r="K1351" t="s">
        <v>62</v>
      </c>
      <c r="L1351" t="s">
        <v>541</v>
      </c>
    </row>
    <row r="1352" spans="1:12">
      <c r="A1352" t="s">
        <v>179</v>
      </c>
      <c r="B1352" t="s">
        <v>180</v>
      </c>
      <c r="C1352">
        <v>-184.5</v>
      </c>
      <c r="D1352" t="s">
        <v>181</v>
      </c>
      <c r="E1352">
        <v>9</v>
      </c>
      <c r="F1352" t="s">
        <v>182</v>
      </c>
      <c r="G1352" t="s">
        <v>833</v>
      </c>
      <c r="H1352" t="s">
        <v>657</v>
      </c>
      <c r="I1352" t="s">
        <v>834</v>
      </c>
      <c r="J1352" t="s">
        <v>184</v>
      </c>
      <c r="K1352" t="s">
        <v>835</v>
      </c>
      <c r="L1352" t="s">
        <v>533</v>
      </c>
    </row>
    <row r="1353" spans="1:12">
      <c r="A1353" t="s">
        <v>179</v>
      </c>
      <c r="B1353" t="s">
        <v>180</v>
      </c>
      <c r="C1353">
        <v>-143.5</v>
      </c>
      <c r="D1353" t="s">
        <v>181</v>
      </c>
      <c r="E1353">
        <v>7</v>
      </c>
      <c r="F1353" t="s">
        <v>182</v>
      </c>
      <c r="G1353" t="s">
        <v>1210</v>
      </c>
      <c r="H1353" t="s">
        <v>235</v>
      </c>
      <c r="I1353" t="s">
        <v>62</v>
      </c>
      <c r="J1353" t="s">
        <v>183</v>
      </c>
      <c r="K1353" t="s">
        <v>62</v>
      </c>
      <c r="L1353" t="s">
        <v>524</v>
      </c>
    </row>
    <row r="1354" spans="1:12">
      <c r="A1354" t="s">
        <v>179</v>
      </c>
      <c r="B1354" t="s">
        <v>180</v>
      </c>
      <c r="C1354">
        <v>-61.5</v>
      </c>
      <c r="D1354" t="s">
        <v>181</v>
      </c>
      <c r="E1354">
        <v>3</v>
      </c>
      <c r="F1354" t="s">
        <v>182</v>
      </c>
      <c r="G1354" t="s">
        <v>1001</v>
      </c>
      <c r="H1354" t="s">
        <v>1002</v>
      </c>
      <c r="I1354" t="s">
        <v>62</v>
      </c>
      <c r="J1354" t="s">
        <v>183</v>
      </c>
      <c r="K1354" t="s">
        <v>62</v>
      </c>
      <c r="L1354" t="s">
        <v>524</v>
      </c>
    </row>
    <row r="1355" spans="1:12">
      <c r="A1355" t="s">
        <v>179</v>
      </c>
      <c r="B1355" t="s">
        <v>180</v>
      </c>
      <c r="C1355">
        <v>-184.5</v>
      </c>
      <c r="D1355" t="s">
        <v>181</v>
      </c>
      <c r="E1355">
        <v>9</v>
      </c>
      <c r="F1355" t="s">
        <v>182</v>
      </c>
      <c r="G1355" t="s">
        <v>405</v>
      </c>
      <c r="H1355" t="s">
        <v>406</v>
      </c>
      <c r="I1355" t="s">
        <v>62</v>
      </c>
      <c r="J1355" t="s">
        <v>183</v>
      </c>
      <c r="K1355" t="s">
        <v>62</v>
      </c>
      <c r="L1355" t="s">
        <v>531</v>
      </c>
    </row>
    <row r="1356" spans="1:12">
      <c r="A1356" t="s">
        <v>179</v>
      </c>
      <c r="B1356" t="s">
        <v>180</v>
      </c>
      <c r="C1356">
        <v>-953.25</v>
      </c>
      <c r="D1356" t="s">
        <v>181</v>
      </c>
      <c r="E1356">
        <v>46.5</v>
      </c>
      <c r="F1356" t="s">
        <v>182</v>
      </c>
      <c r="G1356" t="s">
        <v>795</v>
      </c>
      <c r="H1356" t="s">
        <v>287</v>
      </c>
      <c r="I1356" t="s">
        <v>62</v>
      </c>
      <c r="J1356" t="s">
        <v>183</v>
      </c>
      <c r="K1356" t="s">
        <v>62</v>
      </c>
      <c r="L1356" t="s">
        <v>524</v>
      </c>
    </row>
    <row r="1357" spans="1:12">
      <c r="A1357" t="s">
        <v>179</v>
      </c>
      <c r="B1357" t="s">
        <v>180</v>
      </c>
      <c r="C1357">
        <v>-358.75</v>
      </c>
      <c r="D1357" t="s">
        <v>181</v>
      </c>
      <c r="E1357">
        <v>17.5</v>
      </c>
      <c r="F1357" t="s">
        <v>182</v>
      </c>
      <c r="G1357" t="s">
        <v>805</v>
      </c>
      <c r="H1357" t="s">
        <v>290</v>
      </c>
      <c r="I1357" t="s">
        <v>62</v>
      </c>
      <c r="J1357" t="s">
        <v>183</v>
      </c>
      <c r="K1357" t="s">
        <v>62</v>
      </c>
      <c r="L1357" t="s">
        <v>524</v>
      </c>
    </row>
    <row r="1358" spans="1:12">
      <c r="A1358" t="s">
        <v>179</v>
      </c>
      <c r="B1358" t="s">
        <v>180</v>
      </c>
      <c r="C1358">
        <v>-61.5</v>
      </c>
      <c r="D1358" t="s">
        <v>181</v>
      </c>
      <c r="E1358">
        <v>3</v>
      </c>
      <c r="F1358" t="s">
        <v>182</v>
      </c>
      <c r="G1358" t="s">
        <v>645</v>
      </c>
      <c r="H1358" t="s">
        <v>235</v>
      </c>
      <c r="I1358" t="s">
        <v>62</v>
      </c>
      <c r="J1358" t="s">
        <v>183</v>
      </c>
      <c r="K1358" t="s">
        <v>62</v>
      </c>
      <c r="L1358" t="s">
        <v>524</v>
      </c>
    </row>
    <row r="1359" spans="1:12">
      <c r="A1359" t="s">
        <v>179</v>
      </c>
      <c r="B1359" t="s">
        <v>180</v>
      </c>
      <c r="C1359">
        <v>-369</v>
      </c>
      <c r="D1359" t="s">
        <v>181</v>
      </c>
      <c r="E1359">
        <v>18</v>
      </c>
      <c r="F1359" t="s">
        <v>182</v>
      </c>
      <c r="G1359" t="s">
        <v>1005</v>
      </c>
      <c r="H1359" t="s">
        <v>235</v>
      </c>
      <c r="I1359" t="s">
        <v>62</v>
      </c>
      <c r="J1359" t="s">
        <v>183</v>
      </c>
      <c r="K1359" t="s">
        <v>62</v>
      </c>
      <c r="L1359" t="s">
        <v>524</v>
      </c>
    </row>
    <row r="1360" spans="1:12">
      <c r="A1360" t="s">
        <v>179</v>
      </c>
      <c r="B1360" t="s">
        <v>180</v>
      </c>
      <c r="C1360">
        <v>-102.5</v>
      </c>
      <c r="D1360" t="s">
        <v>181</v>
      </c>
      <c r="E1360">
        <v>5</v>
      </c>
      <c r="F1360" t="s">
        <v>182</v>
      </c>
      <c r="G1360" t="s">
        <v>722</v>
      </c>
      <c r="H1360" t="s">
        <v>723</v>
      </c>
      <c r="I1360" t="s">
        <v>62</v>
      </c>
      <c r="J1360" t="s">
        <v>183</v>
      </c>
      <c r="K1360" t="s">
        <v>62</v>
      </c>
      <c r="L1360" t="s">
        <v>533</v>
      </c>
    </row>
    <row r="1361" spans="1:12">
      <c r="A1361" t="s">
        <v>179</v>
      </c>
      <c r="B1361" t="s">
        <v>180</v>
      </c>
      <c r="C1361">
        <v>-143.5</v>
      </c>
      <c r="D1361" t="s">
        <v>181</v>
      </c>
      <c r="E1361">
        <v>7</v>
      </c>
      <c r="F1361" t="s">
        <v>182</v>
      </c>
      <c r="G1361" t="s">
        <v>1273</v>
      </c>
      <c r="H1361" t="s">
        <v>235</v>
      </c>
      <c r="I1361" t="s">
        <v>62</v>
      </c>
      <c r="J1361" t="s">
        <v>183</v>
      </c>
      <c r="K1361" t="s">
        <v>62</v>
      </c>
      <c r="L1361" t="s">
        <v>524</v>
      </c>
    </row>
    <row r="1362" spans="1:12">
      <c r="A1362" t="s">
        <v>179</v>
      </c>
      <c r="B1362" t="s">
        <v>180</v>
      </c>
      <c r="C1362">
        <v>-123</v>
      </c>
      <c r="D1362" t="s">
        <v>181</v>
      </c>
      <c r="E1362">
        <v>6</v>
      </c>
      <c r="F1362" t="s">
        <v>182</v>
      </c>
      <c r="G1362" t="s">
        <v>690</v>
      </c>
      <c r="H1362" t="s">
        <v>236</v>
      </c>
      <c r="I1362" t="s">
        <v>62</v>
      </c>
      <c r="J1362" t="s">
        <v>183</v>
      </c>
      <c r="K1362" t="s">
        <v>62</v>
      </c>
      <c r="L1362" t="s">
        <v>531</v>
      </c>
    </row>
    <row r="1363" spans="1:12">
      <c r="A1363" t="s">
        <v>179</v>
      </c>
      <c r="B1363" t="s">
        <v>180</v>
      </c>
      <c r="C1363">
        <v>-205</v>
      </c>
      <c r="D1363" t="s">
        <v>181</v>
      </c>
      <c r="E1363">
        <v>10</v>
      </c>
      <c r="F1363" t="s">
        <v>182</v>
      </c>
      <c r="G1363" t="s">
        <v>1049</v>
      </c>
      <c r="H1363" t="s">
        <v>239</v>
      </c>
      <c r="I1363" t="s">
        <v>62</v>
      </c>
      <c r="J1363" t="s">
        <v>183</v>
      </c>
      <c r="K1363" t="s">
        <v>62</v>
      </c>
      <c r="L1363" t="s">
        <v>531</v>
      </c>
    </row>
    <row r="1364" spans="1:12">
      <c r="A1364" t="s">
        <v>179</v>
      </c>
      <c r="B1364" t="s">
        <v>180</v>
      </c>
      <c r="C1364">
        <v>-307.5</v>
      </c>
      <c r="D1364" t="s">
        <v>181</v>
      </c>
      <c r="E1364">
        <v>15</v>
      </c>
      <c r="F1364" t="s">
        <v>182</v>
      </c>
      <c r="G1364" t="s">
        <v>1292</v>
      </c>
      <c r="H1364" t="s">
        <v>1293</v>
      </c>
      <c r="I1364" t="s">
        <v>191</v>
      </c>
      <c r="J1364" t="s">
        <v>184</v>
      </c>
      <c r="K1364" t="s">
        <v>192</v>
      </c>
      <c r="L1364" t="s">
        <v>535</v>
      </c>
    </row>
    <row r="1365" spans="1:12">
      <c r="A1365" t="s">
        <v>179</v>
      </c>
      <c r="B1365" t="s">
        <v>180</v>
      </c>
      <c r="C1365">
        <v>-30.75</v>
      </c>
      <c r="D1365" t="s">
        <v>181</v>
      </c>
      <c r="E1365">
        <v>1.5</v>
      </c>
      <c r="F1365" t="s">
        <v>182</v>
      </c>
      <c r="G1365" t="s">
        <v>826</v>
      </c>
      <c r="H1365" t="s">
        <v>827</v>
      </c>
      <c r="I1365" t="s">
        <v>62</v>
      </c>
      <c r="J1365" t="s">
        <v>183</v>
      </c>
      <c r="K1365" t="s">
        <v>62</v>
      </c>
      <c r="L1365" t="s">
        <v>533</v>
      </c>
    </row>
    <row r="1366" spans="1:12">
      <c r="A1366" t="s">
        <v>179</v>
      </c>
      <c r="B1366" t="s">
        <v>180</v>
      </c>
      <c r="C1366">
        <v>-533</v>
      </c>
      <c r="D1366" t="s">
        <v>181</v>
      </c>
      <c r="E1366">
        <v>26</v>
      </c>
      <c r="F1366" t="s">
        <v>182</v>
      </c>
      <c r="G1366" t="s">
        <v>1234</v>
      </c>
      <c r="H1366" t="s">
        <v>223</v>
      </c>
      <c r="I1366" t="s">
        <v>191</v>
      </c>
      <c r="J1366" t="s">
        <v>184</v>
      </c>
      <c r="K1366" t="s">
        <v>192</v>
      </c>
      <c r="L1366" t="s">
        <v>535</v>
      </c>
    </row>
    <row r="1367" spans="1:12">
      <c r="A1367" t="s">
        <v>179</v>
      </c>
      <c r="B1367" t="s">
        <v>180</v>
      </c>
      <c r="C1367">
        <v>-61.5</v>
      </c>
      <c r="D1367" t="s">
        <v>181</v>
      </c>
      <c r="E1367">
        <v>3</v>
      </c>
      <c r="F1367" t="s">
        <v>182</v>
      </c>
      <c r="G1367" t="s">
        <v>785</v>
      </c>
      <c r="H1367" t="s">
        <v>384</v>
      </c>
      <c r="I1367" t="s">
        <v>62</v>
      </c>
      <c r="J1367" t="s">
        <v>183</v>
      </c>
      <c r="K1367" t="s">
        <v>62</v>
      </c>
      <c r="L1367" t="s">
        <v>524</v>
      </c>
    </row>
    <row r="1368" spans="1:12">
      <c r="A1368" t="s">
        <v>179</v>
      </c>
      <c r="B1368" t="s">
        <v>180</v>
      </c>
      <c r="C1368">
        <v>-153.75</v>
      </c>
      <c r="D1368" t="s">
        <v>181</v>
      </c>
      <c r="E1368">
        <v>7.5</v>
      </c>
      <c r="F1368" t="s">
        <v>182</v>
      </c>
      <c r="G1368" t="s">
        <v>339</v>
      </c>
      <c r="H1368" t="s">
        <v>340</v>
      </c>
      <c r="I1368" t="s">
        <v>62</v>
      </c>
      <c r="J1368" t="s">
        <v>183</v>
      </c>
      <c r="K1368" t="s">
        <v>62</v>
      </c>
      <c r="L1368" t="s">
        <v>524</v>
      </c>
    </row>
    <row r="1369" spans="1:12">
      <c r="A1369" t="s">
        <v>179</v>
      </c>
      <c r="B1369" t="s">
        <v>180</v>
      </c>
      <c r="C1369">
        <v>-440.75</v>
      </c>
      <c r="D1369" t="s">
        <v>181</v>
      </c>
      <c r="E1369">
        <v>21.5</v>
      </c>
      <c r="F1369" t="s">
        <v>182</v>
      </c>
      <c r="G1369" t="s">
        <v>341</v>
      </c>
      <c r="H1369" t="s">
        <v>342</v>
      </c>
      <c r="I1369" t="s">
        <v>62</v>
      </c>
      <c r="J1369" t="s">
        <v>183</v>
      </c>
      <c r="K1369" t="s">
        <v>62</v>
      </c>
      <c r="L1369" t="s">
        <v>524</v>
      </c>
    </row>
    <row r="1370" spans="1:12">
      <c r="A1370" t="s">
        <v>179</v>
      </c>
      <c r="B1370" t="s">
        <v>180</v>
      </c>
      <c r="C1370">
        <v>-133.25</v>
      </c>
      <c r="D1370" t="s">
        <v>181</v>
      </c>
      <c r="E1370">
        <v>6.5</v>
      </c>
      <c r="F1370" t="s">
        <v>182</v>
      </c>
      <c r="G1370" t="s">
        <v>441</v>
      </c>
      <c r="H1370" t="s">
        <v>430</v>
      </c>
      <c r="I1370" t="s">
        <v>62</v>
      </c>
      <c r="J1370" t="s">
        <v>183</v>
      </c>
      <c r="K1370" t="s">
        <v>62</v>
      </c>
      <c r="L1370" t="s">
        <v>524</v>
      </c>
    </row>
    <row r="1371" spans="1:12">
      <c r="A1371" t="s">
        <v>179</v>
      </c>
      <c r="B1371" t="s">
        <v>180</v>
      </c>
      <c r="C1371">
        <v>-194.75</v>
      </c>
      <c r="D1371" t="s">
        <v>181</v>
      </c>
      <c r="E1371">
        <v>9.5</v>
      </c>
      <c r="F1371" t="s">
        <v>182</v>
      </c>
      <c r="G1371" t="s">
        <v>830</v>
      </c>
      <c r="H1371" t="s">
        <v>657</v>
      </c>
      <c r="I1371" t="s">
        <v>831</v>
      </c>
      <c r="J1371" t="s">
        <v>184</v>
      </c>
      <c r="K1371" t="s">
        <v>832</v>
      </c>
      <c r="L1371" t="s">
        <v>533</v>
      </c>
    </row>
    <row r="1372" spans="1:12">
      <c r="A1372" t="s">
        <v>179</v>
      </c>
      <c r="B1372" t="s">
        <v>180</v>
      </c>
      <c r="C1372">
        <v>-584.25</v>
      </c>
      <c r="D1372" t="s">
        <v>181</v>
      </c>
      <c r="E1372">
        <v>28.5</v>
      </c>
      <c r="F1372" t="s">
        <v>182</v>
      </c>
      <c r="G1372" t="s">
        <v>963</v>
      </c>
      <c r="H1372" t="s">
        <v>226</v>
      </c>
      <c r="I1372" t="s">
        <v>62</v>
      </c>
      <c r="J1372" t="s">
        <v>183</v>
      </c>
      <c r="K1372" t="s">
        <v>62</v>
      </c>
      <c r="L1372" t="s">
        <v>533</v>
      </c>
    </row>
    <row r="1373" spans="1:12">
      <c r="A1373" t="s">
        <v>179</v>
      </c>
      <c r="B1373" t="s">
        <v>180</v>
      </c>
      <c r="C1373">
        <v>-235.75</v>
      </c>
      <c r="D1373" t="s">
        <v>181</v>
      </c>
      <c r="E1373">
        <v>11.5</v>
      </c>
      <c r="F1373" t="s">
        <v>182</v>
      </c>
      <c r="G1373" t="s">
        <v>795</v>
      </c>
      <c r="H1373" t="s">
        <v>287</v>
      </c>
      <c r="I1373" t="s">
        <v>62</v>
      </c>
      <c r="J1373" t="s">
        <v>183</v>
      </c>
      <c r="K1373" t="s">
        <v>62</v>
      </c>
      <c r="L1373" t="s">
        <v>524</v>
      </c>
    </row>
    <row r="1374" spans="1:12">
      <c r="A1374" t="s">
        <v>179</v>
      </c>
      <c r="B1374" t="s">
        <v>180</v>
      </c>
      <c r="C1374">
        <v>-51.25</v>
      </c>
      <c r="D1374" t="s">
        <v>181</v>
      </c>
      <c r="E1374">
        <v>2.5</v>
      </c>
      <c r="F1374" t="s">
        <v>182</v>
      </c>
      <c r="G1374" t="s">
        <v>795</v>
      </c>
      <c r="H1374" t="s">
        <v>287</v>
      </c>
      <c r="I1374" t="s">
        <v>62</v>
      </c>
      <c r="J1374" t="s">
        <v>183</v>
      </c>
      <c r="K1374" t="s">
        <v>62</v>
      </c>
      <c r="L1374" t="s">
        <v>524</v>
      </c>
    </row>
    <row r="1375" spans="1:12">
      <c r="A1375" t="s">
        <v>179</v>
      </c>
      <c r="B1375" t="s">
        <v>180</v>
      </c>
      <c r="C1375">
        <v>-410</v>
      </c>
      <c r="D1375" t="s">
        <v>181</v>
      </c>
      <c r="E1375">
        <v>20</v>
      </c>
      <c r="F1375" t="s">
        <v>182</v>
      </c>
      <c r="G1375" t="s">
        <v>805</v>
      </c>
      <c r="H1375" t="s">
        <v>290</v>
      </c>
      <c r="I1375" t="s">
        <v>62</v>
      </c>
      <c r="J1375" t="s">
        <v>183</v>
      </c>
      <c r="K1375" t="s">
        <v>62</v>
      </c>
      <c r="L1375" t="s">
        <v>524</v>
      </c>
    </row>
    <row r="1376" spans="1:12">
      <c r="A1376" t="s">
        <v>179</v>
      </c>
      <c r="B1376" t="s">
        <v>180</v>
      </c>
      <c r="C1376">
        <v>-51.25</v>
      </c>
      <c r="D1376" t="s">
        <v>181</v>
      </c>
      <c r="E1376">
        <v>2.5</v>
      </c>
      <c r="F1376" t="s">
        <v>182</v>
      </c>
      <c r="G1376" t="s">
        <v>1094</v>
      </c>
      <c r="H1376" t="s">
        <v>1095</v>
      </c>
      <c r="I1376" t="s">
        <v>62</v>
      </c>
      <c r="J1376" t="s">
        <v>183</v>
      </c>
      <c r="K1376" t="s">
        <v>62</v>
      </c>
      <c r="L1376" t="s">
        <v>524</v>
      </c>
    </row>
    <row r="1377" spans="1:12">
      <c r="A1377" t="s">
        <v>179</v>
      </c>
      <c r="B1377" t="s">
        <v>180</v>
      </c>
      <c r="C1377">
        <v>-51.25</v>
      </c>
      <c r="D1377" t="s">
        <v>181</v>
      </c>
      <c r="E1377">
        <v>2.5</v>
      </c>
      <c r="F1377" t="s">
        <v>182</v>
      </c>
      <c r="G1377" t="s">
        <v>1096</v>
      </c>
      <c r="H1377" t="s">
        <v>1097</v>
      </c>
      <c r="I1377" t="s">
        <v>62</v>
      </c>
      <c r="J1377" t="s">
        <v>183</v>
      </c>
      <c r="K1377" t="s">
        <v>62</v>
      </c>
      <c r="L1377" t="s">
        <v>524</v>
      </c>
    </row>
    <row r="1378" spans="1:12">
      <c r="A1378" t="s">
        <v>179</v>
      </c>
      <c r="B1378" t="s">
        <v>180</v>
      </c>
      <c r="C1378">
        <v>-82</v>
      </c>
      <c r="D1378" t="s">
        <v>181</v>
      </c>
      <c r="E1378">
        <v>4</v>
      </c>
      <c r="F1378" t="s">
        <v>182</v>
      </c>
      <c r="G1378" t="s">
        <v>1039</v>
      </c>
      <c r="H1378" t="s">
        <v>1040</v>
      </c>
      <c r="I1378" t="s">
        <v>62</v>
      </c>
      <c r="J1378" t="s">
        <v>183</v>
      </c>
      <c r="K1378" t="s">
        <v>62</v>
      </c>
      <c r="L1378" t="s">
        <v>533</v>
      </c>
    </row>
    <row r="1379" spans="1:12">
      <c r="A1379" t="s">
        <v>179</v>
      </c>
      <c r="B1379" t="s">
        <v>180</v>
      </c>
      <c r="C1379">
        <v>-143.5</v>
      </c>
      <c r="D1379" t="s">
        <v>181</v>
      </c>
      <c r="E1379">
        <v>7</v>
      </c>
      <c r="F1379" t="s">
        <v>182</v>
      </c>
      <c r="G1379" t="s">
        <v>1294</v>
      </c>
      <c r="H1379" t="s">
        <v>211</v>
      </c>
      <c r="I1379" t="s">
        <v>62</v>
      </c>
      <c r="J1379" t="s">
        <v>183</v>
      </c>
      <c r="K1379" t="s">
        <v>62</v>
      </c>
      <c r="L1379" t="s">
        <v>533</v>
      </c>
    </row>
    <row r="1380" spans="1:12">
      <c r="A1380" t="s">
        <v>179</v>
      </c>
      <c r="B1380" t="s">
        <v>180</v>
      </c>
      <c r="C1380">
        <v>-61.5</v>
      </c>
      <c r="D1380" t="s">
        <v>181</v>
      </c>
      <c r="E1380">
        <v>3</v>
      </c>
      <c r="F1380" t="s">
        <v>182</v>
      </c>
      <c r="G1380" t="s">
        <v>1295</v>
      </c>
      <c r="H1380" t="s">
        <v>388</v>
      </c>
      <c r="I1380" t="s">
        <v>62</v>
      </c>
      <c r="J1380" t="s">
        <v>183</v>
      </c>
      <c r="K1380" t="s">
        <v>62</v>
      </c>
      <c r="L1380" t="s">
        <v>531</v>
      </c>
    </row>
    <row r="1381" spans="1:12">
      <c r="A1381" t="s">
        <v>179</v>
      </c>
      <c r="B1381" t="s">
        <v>180</v>
      </c>
      <c r="C1381">
        <v>-246</v>
      </c>
      <c r="D1381" t="s">
        <v>181</v>
      </c>
      <c r="E1381">
        <v>12</v>
      </c>
      <c r="F1381" t="s">
        <v>182</v>
      </c>
      <c r="G1381" t="s">
        <v>1296</v>
      </c>
      <c r="H1381" t="s">
        <v>219</v>
      </c>
      <c r="I1381" t="s">
        <v>62</v>
      </c>
      <c r="J1381" t="s">
        <v>183</v>
      </c>
      <c r="K1381" t="s">
        <v>62</v>
      </c>
      <c r="L1381" t="s">
        <v>531</v>
      </c>
    </row>
    <row r="1382" spans="1:12">
      <c r="A1382" t="s">
        <v>179</v>
      </c>
      <c r="B1382" t="s">
        <v>180</v>
      </c>
      <c r="C1382">
        <v>-389.5</v>
      </c>
      <c r="D1382" t="s">
        <v>181</v>
      </c>
      <c r="E1382">
        <v>19</v>
      </c>
      <c r="F1382" t="s">
        <v>182</v>
      </c>
      <c r="G1382" t="s">
        <v>1297</v>
      </c>
      <c r="H1382" t="s">
        <v>689</v>
      </c>
      <c r="I1382" t="s">
        <v>62</v>
      </c>
      <c r="J1382" t="s">
        <v>183</v>
      </c>
      <c r="K1382" t="s">
        <v>62</v>
      </c>
      <c r="L1382" t="s">
        <v>531</v>
      </c>
    </row>
    <row r="1383" spans="1:12">
      <c r="A1383" t="s">
        <v>179</v>
      </c>
      <c r="B1383" t="s">
        <v>180</v>
      </c>
      <c r="C1383">
        <v>-266.5</v>
      </c>
      <c r="D1383" t="s">
        <v>181</v>
      </c>
      <c r="E1383">
        <v>13</v>
      </c>
      <c r="F1383" t="s">
        <v>182</v>
      </c>
      <c r="G1383" t="s">
        <v>1260</v>
      </c>
      <c r="H1383" t="s">
        <v>1261</v>
      </c>
      <c r="I1383" t="s">
        <v>62</v>
      </c>
      <c r="J1383" t="s">
        <v>183</v>
      </c>
      <c r="K1383" t="s">
        <v>62</v>
      </c>
      <c r="L1383" t="s">
        <v>531</v>
      </c>
    </row>
    <row r="1384" spans="1:12">
      <c r="A1384" t="s">
        <v>179</v>
      </c>
      <c r="B1384" t="s">
        <v>180</v>
      </c>
      <c r="C1384">
        <v>-30.75</v>
      </c>
      <c r="D1384" t="s">
        <v>181</v>
      </c>
      <c r="E1384">
        <v>1.5</v>
      </c>
      <c r="F1384" t="s">
        <v>182</v>
      </c>
      <c r="G1384" t="s">
        <v>299</v>
      </c>
      <c r="H1384" t="s">
        <v>300</v>
      </c>
      <c r="I1384" t="s">
        <v>62</v>
      </c>
      <c r="J1384" t="s">
        <v>183</v>
      </c>
      <c r="K1384" t="s">
        <v>62</v>
      </c>
      <c r="L1384" t="s">
        <v>524</v>
      </c>
    </row>
    <row r="1385" spans="1:12">
      <c r="A1385" t="s">
        <v>179</v>
      </c>
      <c r="B1385" t="s">
        <v>180</v>
      </c>
      <c r="C1385">
        <v>-20.5</v>
      </c>
      <c r="D1385" t="s">
        <v>181</v>
      </c>
      <c r="E1385">
        <v>1</v>
      </c>
      <c r="F1385" t="s">
        <v>182</v>
      </c>
      <c r="G1385" t="s">
        <v>1235</v>
      </c>
      <c r="H1385" t="s">
        <v>1236</v>
      </c>
      <c r="I1385" t="s">
        <v>62</v>
      </c>
      <c r="J1385" t="s">
        <v>183</v>
      </c>
      <c r="K1385" t="s">
        <v>62</v>
      </c>
      <c r="L1385" t="s">
        <v>524</v>
      </c>
    </row>
    <row r="1386" spans="1:12">
      <c r="A1386" t="s">
        <v>179</v>
      </c>
      <c r="B1386" t="s">
        <v>180</v>
      </c>
      <c r="C1386">
        <v>-20.5</v>
      </c>
      <c r="D1386" t="s">
        <v>181</v>
      </c>
      <c r="E1386">
        <v>1</v>
      </c>
      <c r="F1386" t="s">
        <v>182</v>
      </c>
      <c r="G1386" t="s">
        <v>1298</v>
      </c>
      <c r="H1386" t="s">
        <v>1238</v>
      </c>
      <c r="I1386" t="s">
        <v>62</v>
      </c>
      <c r="J1386" t="s">
        <v>183</v>
      </c>
      <c r="K1386" t="s">
        <v>62</v>
      </c>
      <c r="L1386" t="s">
        <v>524</v>
      </c>
    </row>
    <row r="1387" spans="1:12">
      <c r="A1387" t="s">
        <v>179</v>
      </c>
      <c r="B1387" t="s">
        <v>180</v>
      </c>
      <c r="C1387">
        <v>-20.5</v>
      </c>
      <c r="D1387" t="s">
        <v>181</v>
      </c>
      <c r="E1387">
        <v>1</v>
      </c>
      <c r="F1387" t="s">
        <v>182</v>
      </c>
      <c r="G1387" t="s">
        <v>374</v>
      </c>
      <c r="H1387" t="s">
        <v>375</v>
      </c>
      <c r="I1387" t="s">
        <v>62</v>
      </c>
      <c r="J1387" t="s">
        <v>183</v>
      </c>
      <c r="K1387" t="s">
        <v>62</v>
      </c>
      <c r="L1387" t="s">
        <v>524</v>
      </c>
    </row>
    <row r="1388" spans="1:12">
      <c r="A1388" t="s">
        <v>179</v>
      </c>
      <c r="B1388" t="s">
        <v>180</v>
      </c>
      <c r="C1388">
        <v>-205</v>
      </c>
      <c r="D1388" t="s">
        <v>181</v>
      </c>
      <c r="E1388">
        <v>10</v>
      </c>
      <c r="F1388" t="s">
        <v>182</v>
      </c>
      <c r="G1388" t="s">
        <v>400</v>
      </c>
      <c r="H1388" t="s">
        <v>399</v>
      </c>
      <c r="I1388" t="s">
        <v>62</v>
      </c>
      <c r="J1388" t="s">
        <v>183</v>
      </c>
      <c r="K1388" t="s">
        <v>62</v>
      </c>
      <c r="L1388" t="s">
        <v>524</v>
      </c>
    </row>
    <row r="1389" spans="1:12">
      <c r="A1389" t="s">
        <v>179</v>
      </c>
      <c r="B1389" t="s">
        <v>180</v>
      </c>
      <c r="C1389">
        <v>-61.5</v>
      </c>
      <c r="D1389" t="s">
        <v>181</v>
      </c>
      <c r="E1389">
        <v>3</v>
      </c>
      <c r="F1389" t="s">
        <v>182</v>
      </c>
      <c r="G1389" t="s">
        <v>1299</v>
      </c>
      <c r="H1389" t="s">
        <v>612</v>
      </c>
      <c r="I1389" t="s">
        <v>62</v>
      </c>
      <c r="J1389" t="s">
        <v>183</v>
      </c>
      <c r="K1389" t="s">
        <v>62</v>
      </c>
      <c r="L1389" t="s">
        <v>531</v>
      </c>
    </row>
    <row r="1390" spans="1:12">
      <c r="A1390" t="s">
        <v>179</v>
      </c>
      <c r="B1390" t="s">
        <v>180</v>
      </c>
      <c r="C1390">
        <v>-143.5</v>
      </c>
      <c r="D1390" t="s">
        <v>181</v>
      </c>
      <c r="E1390">
        <v>7</v>
      </c>
      <c r="F1390" t="s">
        <v>182</v>
      </c>
      <c r="G1390" t="s">
        <v>1300</v>
      </c>
      <c r="H1390" t="s">
        <v>1301</v>
      </c>
      <c r="I1390" t="s">
        <v>62</v>
      </c>
      <c r="J1390" t="s">
        <v>183</v>
      </c>
      <c r="K1390" t="s">
        <v>62</v>
      </c>
      <c r="L1390" t="s">
        <v>531</v>
      </c>
    </row>
    <row r="1391" spans="1:12">
      <c r="A1391" t="s">
        <v>179</v>
      </c>
      <c r="B1391" t="s">
        <v>180</v>
      </c>
      <c r="C1391">
        <v>-164</v>
      </c>
      <c r="D1391" t="s">
        <v>181</v>
      </c>
      <c r="E1391">
        <v>8</v>
      </c>
      <c r="F1391" t="s">
        <v>182</v>
      </c>
      <c r="G1391" t="s">
        <v>1050</v>
      </c>
      <c r="H1391" t="s">
        <v>195</v>
      </c>
      <c r="I1391" t="s">
        <v>1051</v>
      </c>
      <c r="J1391" t="s">
        <v>184</v>
      </c>
      <c r="K1391" t="s">
        <v>1052</v>
      </c>
      <c r="L1391" t="s">
        <v>529</v>
      </c>
    </row>
    <row r="1392" spans="1:12">
      <c r="A1392" t="s">
        <v>179</v>
      </c>
      <c r="B1392" t="s">
        <v>180</v>
      </c>
      <c r="C1392">
        <v>-61.5</v>
      </c>
      <c r="D1392" t="s">
        <v>181</v>
      </c>
      <c r="E1392">
        <v>3</v>
      </c>
      <c r="F1392" t="s">
        <v>182</v>
      </c>
      <c r="G1392" t="s">
        <v>1277</v>
      </c>
      <c r="H1392" t="s">
        <v>201</v>
      </c>
      <c r="I1392" t="s">
        <v>1278</v>
      </c>
      <c r="J1392" t="s">
        <v>184</v>
      </c>
      <c r="K1392" t="s">
        <v>1279</v>
      </c>
      <c r="L1392" t="s">
        <v>529</v>
      </c>
    </row>
    <row r="1393" spans="1:12">
      <c r="A1393" t="s">
        <v>179</v>
      </c>
      <c r="B1393" t="s">
        <v>180</v>
      </c>
      <c r="C1393">
        <v>-133.25</v>
      </c>
      <c r="D1393" t="s">
        <v>181</v>
      </c>
      <c r="E1393">
        <v>6.5</v>
      </c>
      <c r="F1393" t="s">
        <v>182</v>
      </c>
      <c r="G1393" t="s">
        <v>1258</v>
      </c>
      <c r="H1393" t="s">
        <v>1259</v>
      </c>
      <c r="I1393" t="s">
        <v>302</v>
      </c>
      <c r="J1393" t="s">
        <v>184</v>
      </c>
      <c r="K1393" t="s">
        <v>303</v>
      </c>
      <c r="L1393" t="s">
        <v>535</v>
      </c>
    </row>
    <row r="1394" spans="1:12">
      <c r="A1394" t="s">
        <v>179</v>
      </c>
      <c r="B1394" t="s">
        <v>180</v>
      </c>
      <c r="C1394">
        <v>-194.75</v>
      </c>
      <c r="D1394" t="s">
        <v>181</v>
      </c>
      <c r="E1394">
        <v>9.5</v>
      </c>
      <c r="F1394" t="s">
        <v>182</v>
      </c>
      <c r="G1394" t="s">
        <v>1239</v>
      </c>
      <c r="H1394" t="s">
        <v>1240</v>
      </c>
      <c r="I1394" t="s">
        <v>62</v>
      </c>
      <c r="J1394" t="s">
        <v>183</v>
      </c>
      <c r="K1394" t="s">
        <v>62</v>
      </c>
      <c r="L1394" t="s">
        <v>531</v>
      </c>
    </row>
    <row r="1395" spans="1:12">
      <c r="A1395" t="s">
        <v>179</v>
      </c>
      <c r="B1395" t="s">
        <v>180</v>
      </c>
      <c r="C1395">
        <v>-82</v>
      </c>
      <c r="D1395" t="s">
        <v>181</v>
      </c>
      <c r="E1395">
        <v>4</v>
      </c>
      <c r="F1395" t="s">
        <v>182</v>
      </c>
      <c r="G1395" t="s">
        <v>722</v>
      </c>
      <c r="H1395" t="s">
        <v>723</v>
      </c>
      <c r="I1395" t="s">
        <v>62</v>
      </c>
      <c r="J1395" t="s">
        <v>183</v>
      </c>
      <c r="K1395" t="s">
        <v>62</v>
      </c>
      <c r="L1395" t="s">
        <v>533</v>
      </c>
    </row>
    <row r="1396" spans="1:12">
      <c r="A1396" t="s">
        <v>179</v>
      </c>
      <c r="B1396" t="s">
        <v>180</v>
      </c>
      <c r="C1396">
        <v>-82</v>
      </c>
      <c r="D1396" t="s">
        <v>181</v>
      </c>
      <c r="E1396">
        <v>4</v>
      </c>
      <c r="F1396" t="s">
        <v>182</v>
      </c>
      <c r="G1396" t="s">
        <v>1090</v>
      </c>
      <c r="H1396" t="s">
        <v>1091</v>
      </c>
      <c r="I1396" t="s">
        <v>62</v>
      </c>
      <c r="J1396" t="s">
        <v>183</v>
      </c>
      <c r="K1396" t="s">
        <v>62</v>
      </c>
      <c r="L1396" t="s">
        <v>533</v>
      </c>
    </row>
    <row r="1397" spans="1:12">
      <c r="A1397" t="s">
        <v>179</v>
      </c>
      <c r="B1397" t="s">
        <v>180</v>
      </c>
      <c r="C1397">
        <v>-1599</v>
      </c>
      <c r="D1397" t="s">
        <v>181</v>
      </c>
      <c r="E1397">
        <v>78</v>
      </c>
      <c r="F1397" t="s">
        <v>182</v>
      </c>
      <c r="G1397" t="s">
        <v>795</v>
      </c>
      <c r="H1397" t="s">
        <v>287</v>
      </c>
      <c r="I1397" t="s">
        <v>62</v>
      </c>
      <c r="J1397" t="s">
        <v>183</v>
      </c>
      <c r="K1397" t="s">
        <v>62</v>
      </c>
      <c r="L1397" t="s">
        <v>524</v>
      </c>
    </row>
    <row r="1398" spans="1:12">
      <c r="A1398" t="s">
        <v>179</v>
      </c>
      <c r="B1398" t="s">
        <v>180</v>
      </c>
      <c r="C1398">
        <v>-328</v>
      </c>
      <c r="D1398" t="s">
        <v>181</v>
      </c>
      <c r="E1398">
        <v>16</v>
      </c>
      <c r="F1398" t="s">
        <v>182</v>
      </c>
      <c r="G1398" t="s">
        <v>805</v>
      </c>
      <c r="H1398" t="s">
        <v>290</v>
      </c>
      <c r="I1398" t="s">
        <v>62</v>
      </c>
      <c r="J1398" t="s">
        <v>183</v>
      </c>
      <c r="K1398" t="s">
        <v>62</v>
      </c>
      <c r="L1398" t="s">
        <v>524</v>
      </c>
    </row>
    <row r="1399" spans="1:12">
      <c r="A1399" t="s">
        <v>179</v>
      </c>
      <c r="B1399" t="s">
        <v>180</v>
      </c>
      <c r="C1399">
        <v>-194.75</v>
      </c>
      <c r="D1399" t="s">
        <v>181</v>
      </c>
      <c r="E1399">
        <v>9.5</v>
      </c>
      <c r="F1399" t="s">
        <v>182</v>
      </c>
      <c r="G1399" t="s">
        <v>1302</v>
      </c>
      <c r="H1399" t="s">
        <v>1303</v>
      </c>
      <c r="I1399" t="s">
        <v>62</v>
      </c>
      <c r="J1399" t="s">
        <v>183</v>
      </c>
      <c r="K1399" t="s">
        <v>62</v>
      </c>
      <c r="L1399" t="s">
        <v>537</v>
      </c>
    </row>
    <row r="1400" spans="1:12">
      <c r="A1400" t="s">
        <v>179</v>
      </c>
      <c r="B1400" t="s">
        <v>180</v>
      </c>
      <c r="C1400">
        <v>-205</v>
      </c>
      <c r="D1400" t="s">
        <v>181</v>
      </c>
      <c r="E1400">
        <v>10</v>
      </c>
      <c r="F1400" t="s">
        <v>182</v>
      </c>
      <c r="G1400" t="s">
        <v>786</v>
      </c>
      <c r="H1400" t="s">
        <v>787</v>
      </c>
      <c r="I1400" t="s">
        <v>62</v>
      </c>
      <c r="J1400" t="s">
        <v>183</v>
      </c>
      <c r="K1400" t="s">
        <v>62</v>
      </c>
      <c r="L1400" t="s">
        <v>524</v>
      </c>
    </row>
    <row r="1401" spans="1:12">
      <c r="A1401" t="s">
        <v>179</v>
      </c>
      <c r="B1401" t="s">
        <v>180</v>
      </c>
      <c r="C1401">
        <v>-123</v>
      </c>
      <c r="D1401" t="s">
        <v>181</v>
      </c>
      <c r="E1401">
        <v>6</v>
      </c>
      <c r="F1401" t="s">
        <v>182</v>
      </c>
      <c r="G1401" t="s">
        <v>645</v>
      </c>
      <c r="H1401" t="s">
        <v>235</v>
      </c>
      <c r="I1401" t="s">
        <v>62</v>
      </c>
      <c r="J1401" t="s">
        <v>183</v>
      </c>
      <c r="K1401" t="s">
        <v>62</v>
      </c>
      <c r="L1401" t="s">
        <v>524</v>
      </c>
    </row>
    <row r="1402" spans="1:12">
      <c r="A1402" t="s">
        <v>179</v>
      </c>
      <c r="B1402" t="s">
        <v>180</v>
      </c>
      <c r="C1402">
        <v>-20.5</v>
      </c>
      <c r="D1402" t="s">
        <v>181</v>
      </c>
      <c r="E1402">
        <v>1</v>
      </c>
      <c r="F1402" t="s">
        <v>182</v>
      </c>
      <c r="G1402" t="s">
        <v>638</v>
      </c>
      <c r="H1402" t="s">
        <v>639</v>
      </c>
      <c r="I1402" t="s">
        <v>62</v>
      </c>
      <c r="J1402" t="s">
        <v>183</v>
      </c>
      <c r="K1402" t="s">
        <v>62</v>
      </c>
      <c r="L1402" t="s">
        <v>524</v>
      </c>
    </row>
    <row r="1403" spans="1:12">
      <c r="A1403" t="s">
        <v>179</v>
      </c>
      <c r="B1403" t="s">
        <v>180</v>
      </c>
      <c r="C1403">
        <v>-133.25</v>
      </c>
      <c r="D1403" t="s">
        <v>181</v>
      </c>
      <c r="E1403">
        <v>6.5</v>
      </c>
      <c r="F1403" t="s">
        <v>182</v>
      </c>
      <c r="G1403" t="s">
        <v>1273</v>
      </c>
      <c r="H1403" t="s">
        <v>235</v>
      </c>
      <c r="I1403" t="s">
        <v>62</v>
      </c>
      <c r="J1403" t="s">
        <v>183</v>
      </c>
      <c r="K1403" t="s">
        <v>62</v>
      </c>
      <c r="L1403" t="s">
        <v>524</v>
      </c>
    </row>
    <row r="1404" spans="1:12">
      <c r="A1404" t="s">
        <v>179</v>
      </c>
      <c r="B1404" t="s">
        <v>180</v>
      </c>
      <c r="C1404">
        <v>-71.75</v>
      </c>
      <c r="D1404" t="s">
        <v>181</v>
      </c>
      <c r="E1404">
        <v>3.5</v>
      </c>
      <c r="F1404" t="s">
        <v>182</v>
      </c>
      <c r="G1404" t="s">
        <v>1038</v>
      </c>
      <c r="H1404" t="s">
        <v>264</v>
      </c>
      <c r="I1404" t="s">
        <v>62</v>
      </c>
      <c r="J1404" t="s">
        <v>183</v>
      </c>
      <c r="K1404" t="s">
        <v>62</v>
      </c>
      <c r="L1404" t="s">
        <v>533</v>
      </c>
    </row>
    <row r="1405" spans="1:12">
      <c r="A1405" t="s">
        <v>179</v>
      </c>
      <c r="B1405" t="s">
        <v>180</v>
      </c>
      <c r="C1405">
        <v>-82</v>
      </c>
      <c r="D1405" t="s">
        <v>181</v>
      </c>
      <c r="E1405">
        <v>4</v>
      </c>
      <c r="F1405" t="s">
        <v>182</v>
      </c>
      <c r="G1405" t="s">
        <v>870</v>
      </c>
      <c r="H1405" t="s">
        <v>367</v>
      </c>
      <c r="I1405" t="s">
        <v>62</v>
      </c>
      <c r="J1405" t="s">
        <v>183</v>
      </c>
      <c r="K1405" t="s">
        <v>62</v>
      </c>
      <c r="L1405" t="s">
        <v>537</v>
      </c>
    </row>
    <row r="1406" spans="1:12">
      <c r="A1406" t="s">
        <v>179</v>
      </c>
      <c r="B1406" t="s">
        <v>180</v>
      </c>
      <c r="C1406">
        <v>-61.5</v>
      </c>
      <c r="D1406" t="s">
        <v>181</v>
      </c>
      <c r="E1406">
        <v>3</v>
      </c>
      <c r="F1406" t="s">
        <v>182</v>
      </c>
      <c r="G1406" t="s">
        <v>1047</v>
      </c>
      <c r="H1406" t="s">
        <v>213</v>
      </c>
      <c r="I1406" t="s">
        <v>62</v>
      </c>
      <c r="J1406" t="s">
        <v>183</v>
      </c>
      <c r="K1406" t="s">
        <v>62</v>
      </c>
      <c r="L1406" t="s">
        <v>531</v>
      </c>
    </row>
    <row r="1407" spans="1:12">
      <c r="A1407" t="s">
        <v>179</v>
      </c>
      <c r="B1407" t="s">
        <v>180</v>
      </c>
      <c r="C1407">
        <v>-133.25</v>
      </c>
      <c r="D1407" t="s">
        <v>181</v>
      </c>
      <c r="E1407">
        <v>6.5</v>
      </c>
      <c r="F1407" t="s">
        <v>182</v>
      </c>
      <c r="G1407" t="s">
        <v>1099</v>
      </c>
      <c r="H1407" t="s">
        <v>725</v>
      </c>
      <c r="I1407" t="s">
        <v>62</v>
      </c>
      <c r="J1407" t="s">
        <v>183</v>
      </c>
      <c r="K1407" t="s">
        <v>62</v>
      </c>
      <c r="L1407" t="s">
        <v>533</v>
      </c>
    </row>
    <row r="1408" spans="1:12">
      <c r="A1408" t="s">
        <v>179</v>
      </c>
      <c r="B1408" t="s">
        <v>180</v>
      </c>
      <c r="C1408">
        <v>-194.75</v>
      </c>
      <c r="D1408" t="s">
        <v>181</v>
      </c>
      <c r="E1408">
        <v>9.5</v>
      </c>
      <c r="F1408" t="s">
        <v>182</v>
      </c>
      <c r="G1408" t="s">
        <v>1048</v>
      </c>
      <c r="H1408" t="s">
        <v>237</v>
      </c>
      <c r="I1408" t="s">
        <v>62</v>
      </c>
      <c r="J1408" t="s">
        <v>183</v>
      </c>
      <c r="K1408" t="s">
        <v>62</v>
      </c>
      <c r="L1408" t="s">
        <v>531</v>
      </c>
    </row>
    <row r="1409" spans="1:12">
      <c r="A1409" t="s">
        <v>179</v>
      </c>
      <c r="B1409" t="s">
        <v>180</v>
      </c>
      <c r="C1409">
        <v>-522.75</v>
      </c>
      <c r="D1409" t="s">
        <v>181</v>
      </c>
      <c r="E1409">
        <v>25.5</v>
      </c>
      <c r="F1409" t="s">
        <v>182</v>
      </c>
      <c r="G1409" t="s">
        <v>1049</v>
      </c>
      <c r="H1409" t="s">
        <v>239</v>
      </c>
      <c r="I1409" t="s">
        <v>62</v>
      </c>
      <c r="J1409" t="s">
        <v>183</v>
      </c>
      <c r="K1409" t="s">
        <v>62</v>
      </c>
      <c r="L1409" t="s">
        <v>531</v>
      </c>
    </row>
    <row r="1410" spans="1:12">
      <c r="A1410" t="s">
        <v>179</v>
      </c>
      <c r="B1410" t="s">
        <v>180</v>
      </c>
      <c r="C1410">
        <v>-82</v>
      </c>
      <c r="D1410" t="s">
        <v>181</v>
      </c>
      <c r="E1410">
        <v>4</v>
      </c>
      <c r="F1410" t="s">
        <v>182</v>
      </c>
      <c r="G1410" t="s">
        <v>1304</v>
      </c>
      <c r="H1410" t="s">
        <v>1305</v>
      </c>
      <c r="I1410" t="s">
        <v>62</v>
      </c>
      <c r="J1410" t="s">
        <v>183</v>
      </c>
      <c r="K1410" t="s">
        <v>62</v>
      </c>
      <c r="L1410" t="s">
        <v>533</v>
      </c>
    </row>
    <row r="1411" spans="1:12">
      <c r="A1411" t="s">
        <v>179</v>
      </c>
      <c r="B1411" t="s">
        <v>180</v>
      </c>
      <c r="C1411">
        <v>-41</v>
      </c>
      <c r="D1411" t="s">
        <v>181</v>
      </c>
      <c r="E1411">
        <v>2</v>
      </c>
      <c r="F1411" t="s">
        <v>182</v>
      </c>
      <c r="G1411" t="s">
        <v>1306</v>
      </c>
      <c r="H1411" t="s">
        <v>1307</v>
      </c>
      <c r="I1411" t="s">
        <v>62</v>
      </c>
      <c r="J1411" t="s">
        <v>183</v>
      </c>
      <c r="K1411" t="s">
        <v>62</v>
      </c>
      <c r="L1411" t="s">
        <v>539</v>
      </c>
    </row>
    <row r="1412" spans="1:12">
      <c r="A1412" t="s">
        <v>179</v>
      </c>
      <c r="B1412" t="s">
        <v>180</v>
      </c>
      <c r="C1412">
        <v>-51.25</v>
      </c>
      <c r="D1412" t="s">
        <v>181</v>
      </c>
      <c r="E1412">
        <v>2.5</v>
      </c>
      <c r="F1412" t="s">
        <v>182</v>
      </c>
      <c r="G1412" t="s">
        <v>1308</v>
      </c>
      <c r="H1412" t="s">
        <v>1309</v>
      </c>
      <c r="I1412" t="s">
        <v>302</v>
      </c>
      <c r="J1412" t="s">
        <v>184</v>
      </c>
      <c r="K1412" t="s">
        <v>303</v>
      </c>
      <c r="L1412" t="s">
        <v>535</v>
      </c>
    </row>
    <row r="1413" spans="1:12">
      <c r="A1413" t="s">
        <v>179</v>
      </c>
      <c r="B1413" t="s">
        <v>180</v>
      </c>
      <c r="C1413">
        <v>-102.5</v>
      </c>
      <c r="D1413" t="s">
        <v>181</v>
      </c>
      <c r="E1413">
        <v>5</v>
      </c>
      <c r="F1413" t="s">
        <v>182</v>
      </c>
      <c r="G1413" t="s">
        <v>1310</v>
      </c>
      <c r="H1413" t="s">
        <v>200</v>
      </c>
      <c r="I1413" t="s">
        <v>1055</v>
      </c>
      <c r="J1413" t="s">
        <v>184</v>
      </c>
      <c r="K1413" t="s">
        <v>1056</v>
      </c>
      <c r="L1413" t="s">
        <v>529</v>
      </c>
    </row>
    <row r="1414" spans="1:12">
      <c r="A1414" t="s">
        <v>179</v>
      </c>
      <c r="B1414" t="s">
        <v>180</v>
      </c>
      <c r="C1414">
        <v>-123</v>
      </c>
      <c r="D1414" t="s">
        <v>181</v>
      </c>
      <c r="E1414">
        <v>6</v>
      </c>
      <c r="F1414" t="s">
        <v>182</v>
      </c>
      <c r="G1414" t="s">
        <v>960</v>
      </c>
      <c r="H1414" t="s">
        <v>961</v>
      </c>
      <c r="I1414" t="s">
        <v>62</v>
      </c>
      <c r="J1414" t="s">
        <v>183</v>
      </c>
      <c r="K1414" t="s">
        <v>62</v>
      </c>
      <c r="L1414" t="s">
        <v>539</v>
      </c>
    </row>
    <row r="1415" spans="1:12">
      <c r="A1415" t="s">
        <v>179</v>
      </c>
      <c r="B1415" t="s">
        <v>180</v>
      </c>
      <c r="C1415">
        <v>-102.5</v>
      </c>
      <c r="D1415" t="s">
        <v>181</v>
      </c>
      <c r="E1415">
        <v>5</v>
      </c>
      <c r="F1415" t="s">
        <v>182</v>
      </c>
      <c r="G1415" t="s">
        <v>1277</v>
      </c>
      <c r="H1415" t="s">
        <v>201</v>
      </c>
      <c r="I1415" t="s">
        <v>1278</v>
      </c>
      <c r="J1415" t="s">
        <v>184</v>
      </c>
      <c r="K1415" t="s">
        <v>1279</v>
      </c>
      <c r="L1415" t="s">
        <v>529</v>
      </c>
    </row>
    <row r="1416" spans="1:12">
      <c r="A1416" t="s">
        <v>179</v>
      </c>
      <c r="B1416" t="s">
        <v>180</v>
      </c>
      <c r="C1416">
        <v>-92.25</v>
      </c>
      <c r="D1416" t="s">
        <v>181</v>
      </c>
      <c r="E1416">
        <v>4.5</v>
      </c>
      <c r="F1416" t="s">
        <v>182</v>
      </c>
      <c r="G1416" t="s">
        <v>1311</v>
      </c>
      <c r="H1416" t="s">
        <v>1312</v>
      </c>
      <c r="I1416" t="s">
        <v>62</v>
      </c>
      <c r="J1416" t="s">
        <v>183</v>
      </c>
      <c r="K1416" t="s">
        <v>62</v>
      </c>
      <c r="L1416" t="s">
        <v>537</v>
      </c>
    </row>
    <row r="1417" spans="1:12">
      <c r="A1417" t="s">
        <v>179</v>
      </c>
      <c r="B1417" t="s">
        <v>180</v>
      </c>
      <c r="C1417">
        <v>-61.5</v>
      </c>
      <c r="D1417" t="s">
        <v>181</v>
      </c>
      <c r="E1417">
        <v>3</v>
      </c>
      <c r="F1417" t="s">
        <v>182</v>
      </c>
      <c r="G1417" t="s">
        <v>702</v>
      </c>
      <c r="H1417" t="s">
        <v>703</v>
      </c>
      <c r="I1417" t="s">
        <v>62</v>
      </c>
      <c r="J1417" t="s">
        <v>183</v>
      </c>
      <c r="K1417" t="s">
        <v>62</v>
      </c>
      <c r="L1417" t="s">
        <v>546</v>
      </c>
    </row>
    <row r="1418" spans="1:12">
      <c r="A1418" t="s">
        <v>179</v>
      </c>
      <c r="B1418" t="s">
        <v>180</v>
      </c>
      <c r="C1418">
        <v>-287</v>
      </c>
      <c r="D1418" t="s">
        <v>181</v>
      </c>
      <c r="E1418">
        <v>14</v>
      </c>
      <c r="F1418" t="s">
        <v>182</v>
      </c>
      <c r="G1418" t="s">
        <v>1143</v>
      </c>
      <c r="H1418" t="s">
        <v>1144</v>
      </c>
      <c r="I1418" t="s">
        <v>62</v>
      </c>
      <c r="J1418" t="s">
        <v>183</v>
      </c>
      <c r="K1418" t="s">
        <v>62</v>
      </c>
      <c r="L1418" t="s">
        <v>546</v>
      </c>
    </row>
    <row r="1419" spans="1:12">
      <c r="A1419" t="s">
        <v>179</v>
      </c>
      <c r="B1419" t="s">
        <v>180</v>
      </c>
      <c r="C1419">
        <v>-133.25</v>
      </c>
      <c r="D1419" t="s">
        <v>181</v>
      </c>
      <c r="E1419">
        <v>6.5</v>
      </c>
      <c r="F1419" t="s">
        <v>182</v>
      </c>
      <c r="G1419" t="s">
        <v>1313</v>
      </c>
      <c r="H1419" t="s">
        <v>1314</v>
      </c>
      <c r="I1419" t="s">
        <v>62</v>
      </c>
      <c r="J1419" t="s">
        <v>183</v>
      </c>
      <c r="K1419" t="s">
        <v>62</v>
      </c>
      <c r="L1419" t="s">
        <v>539</v>
      </c>
    </row>
    <row r="1420" spans="1:12">
      <c r="A1420" t="s">
        <v>179</v>
      </c>
      <c r="B1420" t="s">
        <v>180</v>
      </c>
      <c r="C1420">
        <v>-51.25</v>
      </c>
      <c r="D1420" t="s">
        <v>181</v>
      </c>
      <c r="E1420">
        <v>2.5</v>
      </c>
      <c r="F1420" t="s">
        <v>182</v>
      </c>
      <c r="G1420" t="s">
        <v>975</v>
      </c>
      <c r="H1420" t="s">
        <v>976</v>
      </c>
      <c r="I1420" t="s">
        <v>62</v>
      </c>
      <c r="J1420" t="s">
        <v>183</v>
      </c>
      <c r="K1420" t="s">
        <v>62</v>
      </c>
      <c r="L1420" t="s">
        <v>539</v>
      </c>
    </row>
    <row r="1421" spans="1:12">
      <c r="A1421" t="s">
        <v>179</v>
      </c>
      <c r="B1421" t="s">
        <v>180</v>
      </c>
      <c r="C1421">
        <v>-71.75</v>
      </c>
      <c r="D1421" t="s">
        <v>181</v>
      </c>
      <c r="E1421">
        <v>3.5</v>
      </c>
      <c r="F1421" t="s">
        <v>182</v>
      </c>
      <c r="G1421" t="s">
        <v>1057</v>
      </c>
      <c r="H1421" t="s">
        <v>201</v>
      </c>
      <c r="I1421" t="s">
        <v>1058</v>
      </c>
      <c r="J1421" t="s">
        <v>184</v>
      </c>
      <c r="K1421" t="s">
        <v>1059</v>
      </c>
      <c r="L1421" t="s">
        <v>529</v>
      </c>
    </row>
    <row r="1422" spans="1:12">
      <c r="A1422" t="s">
        <v>179</v>
      </c>
      <c r="B1422" t="s">
        <v>180</v>
      </c>
      <c r="C1422">
        <v>-102.5</v>
      </c>
      <c r="D1422" t="s">
        <v>181</v>
      </c>
      <c r="E1422">
        <v>5</v>
      </c>
      <c r="F1422" t="s">
        <v>182</v>
      </c>
      <c r="G1422" t="s">
        <v>1057</v>
      </c>
      <c r="H1422" t="s">
        <v>201</v>
      </c>
      <c r="I1422" t="s">
        <v>1058</v>
      </c>
      <c r="J1422" t="s">
        <v>184</v>
      </c>
      <c r="K1422" t="s">
        <v>1059</v>
      </c>
      <c r="L1422" t="s">
        <v>529</v>
      </c>
    </row>
    <row r="1423" spans="1:12">
      <c r="A1423" t="s">
        <v>179</v>
      </c>
      <c r="B1423" t="s">
        <v>180</v>
      </c>
      <c r="C1423">
        <v>-61.5</v>
      </c>
      <c r="D1423" t="s">
        <v>181</v>
      </c>
      <c r="E1423">
        <v>3</v>
      </c>
      <c r="F1423" t="s">
        <v>182</v>
      </c>
      <c r="G1423" t="s">
        <v>938</v>
      </c>
      <c r="H1423" t="s">
        <v>939</v>
      </c>
      <c r="I1423" t="s">
        <v>62</v>
      </c>
      <c r="J1423" t="s">
        <v>183</v>
      </c>
      <c r="K1423" t="s">
        <v>62</v>
      </c>
      <c r="L1423" t="s">
        <v>531</v>
      </c>
    </row>
    <row r="1424" spans="1:12">
      <c r="A1424" t="s">
        <v>179</v>
      </c>
      <c r="B1424" t="s">
        <v>180</v>
      </c>
      <c r="C1424">
        <v>-164</v>
      </c>
      <c r="D1424" t="s">
        <v>181</v>
      </c>
      <c r="E1424">
        <v>8</v>
      </c>
      <c r="F1424" t="s">
        <v>182</v>
      </c>
      <c r="G1424" t="s">
        <v>1315</v>
      </c>
      <c r="H1424" t="s">
        <v>1089</v>
      </c>
      <c r="I1424" t="s">
        <v>302</v>
      </c>
      <c r="J1424" t="s">
        <v>184</v>
      </c>
      <c r="K1424" t="s">
        <v>303</v>
      </c>
      <c r="L1424" t="s">
        <v>535</v>
      </c>
    </row>
    <row r="1425" spans="1:12">
      <c r="A1425" t="s">
        <v>179</v>
      </c>
      <c r="B1425" t="s">
        <v>180</v>
      </c>
      <c r="C1425">
        <v>-102.5</v>
      </c>
      <c r="D1425" t="s">
        <v>181</v>
      </c>
      <c r="E1425">
        <v>5</v>
      </c>
      <c r="F1425" t="s">
        <v>182</v>
      </c>
      <c r="G1425" t="s">
        <v>1315</v>
      </c>
      <c r="H1425" t="s">
        <v>1089</v>
      </c>
      <c r="I1425" t="s">
        <v>302</v>
      </c>
      <c r="J1425" t="s">
        <v>184</v>
      </c>
      <c r="K1425" t="s">
        <v>303</v>
      </c>
      <c r="L1425" t="s">
        <v>535</v>
      </c>
    </row>
    <row r="1426" spans="1:12">
      <c r="A1426" t="s">
        <v>179</v>
      </c>
      <c r="B1426" t="s">
        <v>180</v>
      </c>
      <c r="C1426">
        <v>-10.25</v>
      </c>
      <c r="D1426" t="s">
        <v>181</v>
      </c>
      <c r="E1426">
        <v>0.5</v>
      </c>
      <c r="F1426" t="s">
        <v>182</v>
      </c>
      <c r="G1426" t="s">
        <v>932</v>
      </c>
      <c r="H1426" t="s">
        <v>933</v>
      </c>
      <c r="I1426" t="s">
        <v>62</v>
      </c>
      <c r="J1426" t="s">
        <v>183</v>
      </c>
      <c r="K1426" t="s">
        <v>62</v>
      </c>
      <c r="L1426" t="s">
        <v>533</v>
      </c>
    </row>
    <row r="1427" spans="1:12">
      <c r="A1427" t="s">
        <v>179</v>
      </c>
      <c r="B1427" t="s">
        <v>180</v>
      </c>
      <c r="C1427">
        <v>-123</v>
      </c>
      <c r="D1427" t="s">
        <v>181</v>
      </c>
      <c r="E1427">
        <v>6</v>
      </c>
      <c r="F1427" t="s">
        <v>182</v>
      </c>
      <c r="G1427" t="s">
        <v>1313</v>
      </c>
      <c r="H1427" t="s">
        <v>1314</v>
      </c>
      <c r="I1427" t="s">
        <v>62</v>
      </c>
      <c r="J1427" t="s">
        <v>183</v>
      </c>
      <c r="K1427" t="s">
        <v>62</v>
      </c>
      <c r="L1427" t="s">
        <v>539</v>
      </c>
    </row>
    <row r="1428" spans="1:12">
      <c r="A1428" t="s">
        <v>179</v>
      </c>
      <c r="B1428" t="s">
        <v>180</v>
      </c>
      <c r="C1428">
        <v>-82</v>
      </c>
      <c r="D1428" t="s">
        <v>181</v>
      </c>
      <c r="E1428">
        <v>4</v>
      </c>
      <c r="F1428" t="s">
        <v>182</v>
      </c>
      <c r="G1428" t="s">
        <v>1313</v>
      </c>
      <c r="H1428" t="s">
        <v>1314</v>
      </c>
      <c r="I1428" t="s">
        <v>62</v>
      </c>
      <c r="J1428" t="s">
        <v>183</v>
      </c>
      <c r="K1428" t="s">
        <v>62</v>
      </c>
      <c r="L1428" t="s">
        <v>539</v>
      </c>
    </row>
    <row r="1429" spans="1:12">
      <c r="A1429" t="s">
        <v>179</v>
      </c>
      <c r="B1429" t="s">
        <v>180</v>
      </c>
      <c r="C1429">
        <v>-133.25</v>
      </c>
      <c r="D1429" t="s">
        <v>181</v>
      </c>
      <c r="E1429">
        <v>6.5</v>
      </c>
      <c r="F1429" t="s">
        <v>182</v>
      </c>
      <c r="G1429" t="s">
        <v>1316</v>
      </c>
      <c r="H1429" t="s">
        <v>1317</v>
      </c>
      <c r="I1429" t="s">
        <v>62</v>
      </c>
      <c r="J1429" t="s">
        <v>183</v>
      </c>
      <c r="K1429" t="s">
        <v>62</v>
      </c>
      <c r="L1429" t="s">
        <v>539</v>
      </c>
    </row>
    <row r="1430" spans="1:12">
      <c r="A1430" t="s">
        <v>179</v>
      </c>
      <c r="B1430" t="s">
        <v>180</v>
      </c>
      <c r="C1430">
        <v>-133.25</v>
      </c>
      <c r="D1430" t="s">
        <v>181</v>
      </c>
      <c r="E1430">
        <v>6.5</v>
      </c>
      <c r="F1430" t="s">
        <v>182</v>
      </c>
      <c r="G1430" t="s">
        <v>1316</v>
      </c>
      <c r="H1430" t="s">
        <v>1317</v>
      </c>
      <c r="I1430" t="s">
        <v>62</v>
      </c>
      <c r="J1430" t="s">
        <v>183</v>
      </c>
      <c r="K1430" t="s">
        <v>62</v>
      </c>
      <c r="L1430" t="s">
        <v>539</v>
      </c>
    </row>
    <row r="1431" spans="1:12">
      <c r="A1431" t="s">
        <v>179</v>
      </c>
      <c r="B1431" t="s">
        <v>180</v>
      </c>
      <c r="C1431">
        <v>-41</v>
      </c>
      <c r="D1431" t="s">
        <v>181</v>
      </c>
      <c r="E1431">
        <v>2</v>
      </c>
      <c r="F1431" t="s">
        <v>182</v>
      </c>
      <c r="G1431" t="s">
        <v>1318</v>
      </c>
      <c r="H1431" t="s">
        <v>1319</v>
      </c>
      <c r="I1431" t="s">
        <v>62</v>
      </c>
      <c r="J1431" t="s">
        <v>183</v>
      </c>
      <c r="K1431" t="s">
        <v>62</v>
      </c>
      <c r="L1431" t="s">
        <v>524</v>
      </c>
    </row>
    <row r="1432" spans="1:12">
      <c r="A1432" t="s">
        <v>179</v>
      </c>
      <c r="B1432" t="s">
        <v>180</v>
      </c>
      <c r="C1432">
        <v>-112.75</v>
      </c>
      <c r="D1432" t="s">
        <v>181</v>
      </c>
      <c r="E1432">
        <v>5.5</v>
      </c>
      <c r="F1432" t="s">
        <v>182</v>
      </c>
      <c r="G1432" t="s">
        <v>1318</v>
      </c>
      <c r="H1432" t="s">
        <v>1319</v>
      </c>
      <c r="I1432" t="s">
        <v>62</v>
      </c>
      <c r="J1432" t="s">
        <v>183</v>
      </c>
      <c r="K1432" t="s">
        <v>62</v>
      </c>
      <c r="L1432" t="s">
        <v>524</v>
      </c>
    </row>
    <row r="1433" spans="1:12">
      <c r="A1433" t="s">
        <v>179</v>
      </c>
      <c r="B1433" t="s">
        <v>180</v>
      </c>
      <c r="C1433">
        <v>-225.5</v>
      </c>
      <c r="D1433" t="s">
        <v>181</v>
      </c>
      <c r="E1433">
        <v>11</v>
      </c>
      <c r="F1433" t="s">
        <v>182</v>
      </c>
      <c r="G1433" t="s">
        <v>938</v>
      </c>
      <c r="H1433" t="s">
        <v>939</v>
      </c>
      <c r="I1433" t="s">
        <v>62</v>
      </c>
      <c r="J1433" t="s">
        <v>183</v>
      </c>
      <c r="K1433" t="s">
        <v>62</v>
      </c>
      <c r="L1433" t="s">
        <v>531</v>
      </c>
    </row>
    <row r="1434" spans="1:12">
      <c r="A1434" t="s">
        <v>179</v>
      </c>
      <c r="B1434" t="s">
        <v>180</v>
      </c>
      <c r="C1434">
        <v>-461.25</v>
      </c>
      <c r="D1434" t="s">
        <v>181</v>
      </c>
      <c r="E1434">
        <v>22.5</v>
      </c>
      <c r="F1434" t="s">
        <v>182</v>
      </c>
      <c r="G1434" t="s">
        <v>938</v>
      </c>
      <c r="H1434" t="s">
        <v>939</v>
      </c>
      <c r="I1434" t="s">
        <v>62</v>
      </c>
      <c r="J1434" t="s">
        <v>183</v>
      </c>
      <c r="K1434" t="s">
        <v>62</v>
      </c>
      <c r="L1434" t="s">
        <v>531</v>
      </c>
    </row>
    <row r="1435" spans="1:12">
      <c r="A1435" t="s">
        <v>179</v>
      </c>
      <c r="B1435" t="s">
        <v>180</v>
      </c>
      <c r="C1435">
        <v>-41</v>
      </c>
      <c r="D1435" t="s">
        <v>181</v>
      </c>
      <c r="E1435">
        <v>2</v>
      </c>
      <c r="F1435" t="s">
        <v>182</v>
      </c>
      <c r="G1435" t="s">
        <v>1306</v>
      </c>
      <c r="H1435" t="s">
        <v>1307</v>
      </c>
      <c r="I1435" t="s">
        <v>62</v>
      </c>
      <c r="J1435" t="s">
        <v>183</v>
      </c>
      <c r="K1435" t="s">
        <v>62</v>
      </c>
      <c r="L1435" t="s">
        <v>539</v>
      </c>
    </row>
    <row r="1436" spans="1:12">
      <c r="A1436" t="s">
        <v>179</v>
      </c>
      <c r="B1436" t="s">
        <v>180</v>
      </c>
      <c r="C1436">
        <v>-820</v>
      </c>
      <c r="D1436" t="s">
        <v>181</v>
      </c>
      <c r="E1436">
        <v>40</v>
      </c>
      <c r="F1436" t="s">
        <v>182</v>
      </c>
      <c r="G1436" t="s">
        <v>1088</v>
      </c>
      <c r="H1436" t="s">
        <v>1089</v>
      </c>
      <c r="I1436" t="s">
        <v>302</v>
      </c>
      <c r="J1436" t="s">
        <v>184</v>
      </c>
      <c r="K1436" t="s">
        <v>303</v>
      </c>
      <c r="L1436" t="s">
        <v>535</v>
      </c>
    </row>
    <row r="1437" spans="1:12">
      <c r="A1437" t="s">
        <v>179</v>
      </c>
      <c r="B1437" t="s">
        <v>180</v>
      </c>
      <c r="C1437">
        <v>-61.5</v>
      </c>
      <c r="D1437" t="s">
        <v>181</v>
      </c>
      <c r="E1437">
        <v>3</v>
      </c>
      <c r="F1437" t="s">
        <v>182</v>
      </c>
      <c r="G1437" t="s">
        <v>1088</v>
      </c>
      <c r="H1437" t="s">
        <v>1089</v>
      </c>
      <c r="I1437" t="s">
        <v>302</v>
      </c>
      <c r="J1437" t="s">
        <v>184</v>
      </c>
      <c r="K1437" t="s">
        <v>303</v>
      </c>
      <c r="L1437" t="s">
        <v>535</v>
      </c>
    </row>
    <row r="1438" spans="1:12">
      <c r="A1438" t="s">
        <v>179</v>
      </c>
      <c r="B1438" t="s">
        <v>180</v>
      </c>
      <c r="C1438">
        <v>-143.5</v>
      </c>
      <c r="D1438" t="s">
        <v>181</v>
      </c>
      <c r="E1438">
        <v>7</v>
      </c>
      <c r="F1438" t="s">
        <v>182</v>
      </c>
      <c r="G1438" t="s">
        <v>1315</v>
      </c>
      <c r="H1438" t="s">
        <v>1089</v>
      </c>
      <c r="I1438" t="s">
        <v>302</v>
      </c>
      <c r="J1438" t="s">
        <v>184</v>
      </c>
      <c r="K1438" t="s">
        <v>303</v>
      </c>
      <c r="L1438" t="s">
        <v>535</v>
      </c>
    </row>
    <row r="1439" spans="1:12">
      <c r="A1439" t="s">
        <v>179</v>
      </c>
      <c r="B1439" t="s">
        <v>180</v>
      </c>
      <c r="C1439">
        <v>-164</v>
      </c>
      <c r="D1439" t="s">
        <v>181</v>
      </c>
      <c r="E1439">
        <v>8</v>
      </c>
      <c r="F1439" t="s">
        <v>182</v>
      </c>
      <c r="G1439" t="s">
        <v>1315</v>
      </c>
      <c r="H1439" t="s">
        <v>1089</v>
      </c>
      <c r="I1439" t="s">
        <v>302</v>
      </c>
      <c r="J1439" t="s">
        <v>184</v>
      </c>
      <c r="K1439" t="s">
        <v>303</v>
      </c>
      <c r="L1439" t="s">
        <v>535</v>
      </c>
    </row>
    <row r="1440" spans="1:12">
      <c r="A1440" t="s">
        <v>179</v>
      </c>
      <c r="B1440" t="s">
        <v>180</v>
      </c>
      <c r="C1440">
        <v>-102.5</v>
      </c>
      <c r="D1440" t="s">
        <v>181</v>
      </c>
      <c r="E1440">
        <v>5</v>
      </c>
      <c r="F1440" t="s">
        <v>182</v>
      </c>
      <c r="G1440" t="s">
        <v>1243</v>
      </c>
      <c r="H1440" t="s">
        <v>1244</v>
      </c>
      <c r="I1440" t="s">
        <v>62</v>
      </c>
      <c r="J1440" t="s">
        <v>183</v>
      </c>
      <c r="K1440" t="s">
        <v>62</v>
      </c>
      <c r="L1440" t="s">
        <v>539</v>
      </c>
    </row>
    <row r="1441" spans="1:12">
      <c r="A1441" t="s">
        <v>179</v>
      </c>
      <c r="B1441" t="s">
        <v>180</v>
      </c>
      <c r="C1441">
        <v>-51.25</v>
      </c>
      <c r="D1441" t="s">
        <v>181</v>
      </c>
      <c r="E1441">
        <v>2.5</v>
      </c>
      <c r="F1441" t="s">
        <v>182</v>
      </c>
      <c r="G1441" t="s">
        <v>1320</v>
      </c>
      <c r="H1441" t="s">
        <v>1321</v>
      </c>
      <c r="I1441" t="s">
        <v>62</v>
      </c>
      <c r="J1441" t="s">
        <v>183</v>
      </c>
      <c r="K1441" t="s">
        <v>62</v>
      </c>
      <c r="L1441" t="s">
        <v>539</v>
      </c>
    </row>
    <row r="1442" spans="1:12">
      <c r="A1442" t="s">
        <v>179</v>
      </c>
      <c r="B1442" t="s">
        <v>180</v>
      </c>
      <c r="C1442">
        <v>-92.25</v>
      </c>
      <c r="D1442" t="s">
        <v>181</v>
      </c>
      <c r="E1442">
        <v>4.5</v>
      </c>
      <c r="F1442" t="s">
        <v>182</v>
      </c>
      <c r="G1442" t="s">
        <v>1116</v>
      </c>
      <c r="H1442" t="s">
        <v>190</v>
      </c>
      <c r="I1442" t="s">
        <v>1023</v>
      </c>
      <c r="J1442" t="s">
        <v>184</v>
      </c>
      <c r="K1442" t="s">
        <v>1024</v>
      </c>
      <c r="L1442" t="s">
        <v>529</v>
      </c>
    </row>
    <row r="1443" spans="1:12">
      <c r="A1443" t="s">
        <v>179</v>
      </c>
      <c r="B1443" t="s">
        <v>180</v>
      </c>
      <c r="C1443">
        <v>-41</v>
      </c>
      <c r="D1443" t="s">
        <v>181</v>
      </c>
      <c r="E1443">
        <v>2</v>
      </c>
      <c r="F1443" t="s">
        <v>182</v>
      </c>
      <c r="G1443" t="s">
        <v>1117</v>
      </c>
      <c r="H1443" t="s">
        <v>195</v>
      </c>
      <c r="I1443" t="s">
        <v>1026</v>
      </c>
      <c r="J1443" t="s">
        <v>184</v>
      </c>
      <c r="K1443" t="s">
        <v>1027</v>
      </c>
      <c r="L1443" t="s">
        <v>529</v>
      </c>
    </row>
    <row r="1444" spans="1:12">
      <c r="A1444" t="s">
        <v>179</v>
      </c>
      <c r="B1444" t="s">
        <v>180</v>
      </c>
      <c r="C1444">
        <v>-71.75</v>
      </c>
      <c r="D1444" t="s">
        <v>181</v>
      </c>
      <c r="E1444">
        <v>3.5</v>
      </c>
      <c r="F1444" t="s">
        <v>182</v>
      </c>
      <c r="G1444" t="s">
        <v>1025</v>
      </c>
      <c r="H1444" t="s">
        <v>190</v>
      </c>
      <c r="I1444" t="s">
        <v>1026</v>
      </c>
      <c r="J1444" t="s">
        <v>184</v>
      </c>
      <c r="K1444" t="s">
        <v>1027</v>
      </c>
      <c r="L1444" t="s">
        <v>529</v>
      </c>
    </row>
    <row r="1445" spans="1:12">
      <c r="A1445" t="s">
        <v>179</v>
      </c>
      <c r="B1445" t="s">
        <v>180</v>
      </c>
      <c r="C1445">
        <v>-61.5</v>
      </c>
      <c r="D1445" t="s">
        <v>181</v>
      </c>
      <c r="E1445">
        <v>3</v>
      </c>
      <c r="F1445" t="s">
        <v>182</v>
      </c>
      <c r="G1445" t="s">
        <v>1025</v>
      </c>
      <c r="H1445" t="s">
        <v>190</v>
      </c>
      <c r="I1445" t="s">
        <v>1026</v>
      </c>
      <c r="J1445" t="s">
        <v>184</v>
      </c>
      <c r="K1445" t="s">
        <v>1027</v>
      </c>
      <c r="L1445" t="s">
        <v>529</v>
      </c>
    </row>
    <row r="1446" spans="1:12">
      <c r="A1446" t="s">
        <v>179</v>
      </c>
      <c r="B1446" t="s">
        <v>180</v>
      </c>
      <c r="C1446">
        <v>-123</v>
      </c>
      <c r="D1446" t="s">
        <v>181</v>
      </c>
      <c r="E1446">
        <v>6</v>
      </c>
      <c r="F1446" t="s">
        <v>182</v>
      </c>
      <c r="G1446" t="s">
        <v>1124</v>
      </c>
      <c r="H1446" t="s">
        <v>1125</v>
      </c>
      <c r="I1446" t="s">
        <v>62</v>
      </c>
      <c r="J1446" t="s">
        <v>183</v>
      </c>
      <c r="K1446" t="s">
        <v>62</v>
      </c>
      <c r="L1446" t="s">
        <v>533</v>
      </c>
    </row>
    <row r="1447" spans="1:12">
      <c r="A1447" t="s">
        <v>179</v>
      </c>
      <c r="B1447" t="s">
        <v>180</v>
      </c>
      <c r="C1447">
        <v>-51.25</v>
      </c>
      <c r="D1447" t="s">
        <v>181</v>
      </c>
      <c r="E1447">
        <v>2.5</v>
      </c>
      <c r="F1447" t="s">
        <v>182</v>
      </c>
      <c r="G1447" t="s">
        <v>1128</v>
      </c>
      <c r="H1447" t="s">
        <v>195</v>
      </c>
      <c r="I1447" t="s">
        <v>1129</v>
      </c>
      <c r="J1447" t="s">
        <v>184</v>
      </c>
      <c r="K1447" t="s">
        <v>1130</v>
      </c>
      <c r="L1447" t="s">
        <v>529</v>
      </c>
    </row>
    <row r="1448" spans="1:12">
      <c r="A1448" t="s">
        <v>179</v>
      </c>
      <c r="B1448" t="s">
        <v>180</v>
      </c>
      <c r="C1448">
        <v>-123</v>
      </c>
      <c r="D1448" t="s">
        <v>181</v>
      </c>
      <c r="E1448">
        <v>6</v>
      </c>
      <c r="F1448" t="s">
        <v>182</v>
      </c>
      <c r="G1448" t="s">
        <v>1128</v>
      </c>
      <c r="H1448" t="s">
        <v>195</v>
      </c>
      <c r="I1448" t="s">
        <v>1129</v>
      </c>
      <c r="J1448" t="s">
        <v>184</v>
      </c>
      <c r="K1448" t="s">
        <v>1130</v>
      </c>
      <c r="L1448" t="s">
        <v>529</v>
      </c>
    </row>
    <row r="1449" spans="1:12">
      <c r="A1449" t="s">
        <v>179</v>
      </c>
      <c r="B1449" t="s">
        <v>180</v>
      </c>
      <c r="C1449">
        <v>-41</v>
      </c>
      <c r="D1449" t="s">
        <v>181</v>
      </c>
      <c r="E1449">
        <v>2</v>
      </c>
      <c r="F1449" t="s">
        <v>182</v>
      </c>
      <c r="G1449" t="s">
        <v>1131</v>
      </c>
      <c r="H1449" t="s">
        <v>190</v>
      </c>
      <c r="I1449" t="s">
        <v>1129</v>
      </c>
      <c r="J1449" t="s">
        <v>184</v>
      </c>
      <c r="K1449" t="s">
        <v>1130</v>
      </c>
      <c r="L1449" t="s">
        <v>529</v>
      </c>
    </row>
    <row r="1450" spans="1:12">
      <c r="A1450" t="s">
        <v>179</v>
      </c>
      <c r="B1450" t="s">
        <v>180</v>
      </c>
      <c r="C1450">
        <v>-246</v>
      </c>
      <c r="D1450" t="s">
        <v>181</v>
      </c>
      <c r="E1450">
        <v>12</v>
      </c>
      <c r="F1450" t="s">
        <v>182</v>
      </c>
      <c r="G1450" t="s">
        <v>1131</v>
      </c>
      <c r="H1450" t="s">
        <v>190</v>
      </c>
      <c r="I1450" t="s">
        <v>1129</v>
      </c>
      <c r="J1450" t="s">
        <v>184</v>
      </c>
      <c r="K1450" t="s">
        <v>1130</v>
      </c>
      <c r="L1450" t="s">
        <v>529</v>
      </c>
    </row>
    <row r="1451" spans="1:12">
      <c r="A1451" t="s">
        <v>179</v>
      </c>
      <c r="B1451" t="s">
        <v>180</v>
      </c>
      <c r="C1451">
        <v>-317.75</v>
      </c>
      <c r="D1451" t="s">
        <v>181</v>
      </c>
      <c r="E1451">
        <v>15.5</v>
      </c>
      <c r="F1451" t="s">
        <v>182</v>
      </c>
      <c r="G1451" t="s">
        <v>1132</v>
      </c>
      <c r="H1451" t="s">
        <v>195</v>
      </c>
      <c r="I1451" t="s">
        <v>1133</v>
      </c>
      <c r="J1451" t="s">
        <v>184</v>
      </c>
      <c r="K1451" t="s">
        <v>1134</v>
      </c>
      <c r="L1451" t="s">
        <v>529</v>
      </c>
    </row>
    <row r="1452" spans="1:12">
      <c r="A1452" t="s">
        <v>179</v>
      </c>
      <c r="B1452" t="s">
        <v>180</v>
      </c>
      <c r="C1452">
        <v>-133.25</v>
      </c>
      <c r="D1452" t="s">
        <v>181</v>
      </c>
      <c r="E1452">
        <v>6.5</v>
      </c>
      <c r="F1452" t="s">
        <v>182</v>
      </c>
      <c r="G1452" t="s">
        <v>908</v>
      </c>
      <c r="H1452" t="s">
        <v>187</v>
      </c>
      <c r="I1452" t="s">
        <v>446</v>
      </c>
      <c r="J1452" t="s">
        <v>184</v>
      </c>
      <c r="K1452" t="s">
        <v>447</v>
      </c>
      <c r="L1452" t="s">
        <v>529</v>
      </c>
    </row>
    <row r="1453" spans="1:12">
      <c r="A1453" t="s">
        <v>179</v>
      </c>
      <c r="B1453" t="s">
        <v>180</v>
      </c>
      <c r="C1453">
        <v>-307.5</v>
      </c>
      <c r="D1453" t="s">
        <v>181</v>
      </c>
      <c r="E1453">
        <v>15</v>
      </c>
      <c r="F1453" t="s">
        <v>182</v>
      </c>
      <c r="G1453" t="s">
        <v>909</v>
      </c>
      <c r="H1453" t="s">
        <v>187</v>
      </c>
      <c r="I1453" t="s">
        <v>470</v>
      </c>
      <c r="J1453" t="s">
        <v>184</v>
      </c>
      <c r="K1453" t="s">
        <v>471</v>
      </c>
      <c r="L1453" t="s">
        <v>529</v>
      </c>
    </row>
    <row r="1454" spans="1:12">
      <c r="A1454" t="s">
        <v>179</v>
      </c>
      <c r="B1454" t="s">
        <v>180</v>
      </c>
      <c r="C1454">
        <v>-830.25</v>
      </c>
      <c r="D1454" t="s">
        <v>181</v>
      </c>
      <c r="E1454">
        <v>40.5</v>
      </c>
      <c r="F1454" t="s">
        <v>182</v>
      </c>
      <c r="G1454" t="s">
        <v>1322</v>
      </c>
      <c r="H1454" t="s">
        <v>1323</v>
      </c>
      <c r="I1454" t="s">
        <v>62</v>
      </c>
      <c r="J1454" t="s">
        <v>183</v>
      </c>
      <c r="K1454" t="s">
        <v>62</v>
      </c>
      <c r="L1454" t="s">
        <v>524</v>
      </c>
    </row>
    <row r="1455" spans="1:12">
      <c r="A1455" t="s">
        <v>179</v>
      </c>
      <c r="B1455" t="s">
        <v>180</v>
      </c>
      <c r="C1455">
        <v>-215.25</v>
      </c>
      <c r="D1455" t="s">
        <v>181</v>
      </c>
      <c r="E1455">
        <v>10.5</v>
      </c>
      <c r="F1455" t="s">
        <v>182</v>
      </c>
      <c r="G1455" t="s">
        <v>1028</v>
      </c>
      <c r="H1455" t="s">
        <v>1029</v>
      </c>
      <c r="I1455" t="s">
        <v>62</v>
      </c>
      <c r="J1455" t="s">
        <v>183</v>
      </c>
      <c r="K1455" t="s">
        <v>62</v>
      </c>
      <c r="L1455" t="s">
        <v>531</v>
      </c>
    </row>
    <row r="1456" spans="1:12">
      <c r="A1456" t="s">
        <v>179</v>
      </c>
      <c r="B1456" t="s">
        <v>180</v>
      </c>
      <c r="C1456">
        <v>-830.25</v>
      </c>
      <c r="D1456" t="s">
        <v>181</v>
      </c>
      <c r="E1456">
        <v>40.5</v>
      </c>
      <c r="F1456" t="s">
        <v>182</v>
      </c>
      <c r="G1456" t="s">
        <v>1028</v>
      </c>
      <c r="H1456" t="s">
        <v>1029</v>
      </c>
      <c r="I1456" t="s">
        <v>62</v>
      </c>
      <c r="J1456" t="s">
        <v>183</v>
      </c>
      <c r="K1456" t="s">
        <v>62</v>
      </c>
      <c r="L1456" t="s">
        <v>531</v>
      </c>
    </row>
    <row r="1457" spans="1:12">
      <c r="A1457" t="s">
        <v>179</v>
      </c>
      <c r="B1457" t="s">
        <v>180</v>
      </c>
      <c r="C1457">
        <v>-522.75</v>
      </c>
      <c r="D1457" t="s">
        <v>181</v>
      </c>
      <c r="E1457">
        <v>25.5</v>
      </c>
      <c r="F1457" t="s">
        <v>182</v>
      </c>
      <c r="G1457" t="s">
        <v>1085</v>
      </c>
      <c r="H1457" t="s">
        <v>187</v>
      </c>
      <c r="I1457" t="s">
        <v>458</v>
      </c>
      <c r="J1457" t="s">
        <v>184</v>
      </c>
      <c r="K1457" t="s">
        <v>459</v>
      </c>
      <c r="L1457" t="s">
        <v>529</v>
      </c>
    </row>
    <row r="1458" spans="1:12">
      <c r="A1458" t="s">
        <v>179</v>
      </c>
      <c r="B1458" t="s">
        <v>180</v>
      </c>
      <c r="C1458">
        <v>-399.75</v>
      </c>
      <c r="D1458" t="s">
        <v>181</v>
      </c>
      <c r="E1458">
        <v>19.5</v>
      </c>
      <c r="F1458" t="s">
        <v>182</v>
      </c>
      <c r="G1458" t="s">
        <v>1324</v>
      </c>
      <c r="H1458" t="s">
        <v>187</v>
      </c>
      <c r="I1458" t="s">
        <v>1023</v>
      </c>
      <c r="J1458" t="s">
        <v>184</v>
      </c>
      <c r="K1458" t="s">
        <v>1024</v>
      </c>
      <c r="L1458" t="s">
        <v>529</v>
      </c>
    </row>
    <row r="1459" spans="1:12">
      <c r="A1459" t="s">
        <v>179</v>
      </c>
      <c r="B1459" t="s">
        <v>180</v>
      </c>
      <c r="C1459">
        <v>-133.25</v>
      </c>
      <c r="D1459" t="s">
        <v>181</v>
      </c>
      <c r="E1459">
        <v>6.5</v>
      </c>
      <c r="F1459" t="s">
        <v>182</v>
      </c>
      <c r="G1459" t="s">
        <v>1325</v>
      </c>
      <c r="H1459" t="s">
        <v>187</v>
      </c>
      <c r="I1459" t="s">
        <v>1026</v>
      </c>
      <c r="J1459" t="s">
        <v>184</v>
      </c>
      <c r="K1459" t="s">
        <v>1027</v>
      </c>
      <c r="L1459" t="s">
        <v>529</v>
      </c>
    </row>
    <row r="1460" spans="1:12">
      <c r="A1460" t="s">
        <v>179</v>
      </c>
      <c r="B1460" t="s">
        <v>180</v>
      </c>
      <c r="C1460">
        <v>-61.5</v>
      </c>
      <c r="D1460" t="s">
        <v>181</v>
      </c>
      <c r="E1460">
        <v>3</v>
      </c>
      <c r="F1460" t="s">
        <v>182</v>
      </c>
      <c r="G1460" t="s">
        <v>1325</v>
      </c>
      <c r="H1460" t="s">
        <v>187</v>
      </c>
      <c r="I1460" t="s">
        <v>1026</v>
      </c>
      <c r="J1460" t="s">
        <v>184</v>
      </c>
      <c r="K1460" t="s">
        <v>1027</v>
      </c>
      <c r="L1460" t="s">
        <v>529</v>
      </c>
    </row>
    <row r="1461" spans="1:12">
      <c r="A1461" t="s">
        <v>179</v>
      </c>
      <c r="B1461" t="s">
        <v>180</v>
      </c>
      <c r="C1461">
        <v>-492</v>
      </c>
      <c r="D1461" t="s">
        <v>181</v>
      </c>
      <c r="E1461">
        <v>24</v>
      </c>
      <c r="F1461" t="s">
        <v>182</v>
      </c>
      <c r="G1461" t="s">
        <v>1326</v>
      </c>
      <c r="H1461" t="s">
        <v>187</v>
      </c>
      <c r="I1461" t="s">
        <v>1119</v>
      </c>
      <c r="J1461" t="s">
        <v>184</v>
      </c>
      <c r="K1461" t="s">
        <v>1120</v>
      </c>
      <c r="L1461" t="s">
        <v>529</v>
      </c>
    </row>
    <row r="1462" spans="1:12">
      <c r="A1462" t="s">
        <v>179</v>
      </c>
      <c r="B1462" t="s">
        <v>180</v>
      </c>
      <c r="C1462">
        <v>-41</v>
      </c>
      <c r="D1462" t="s">
        <v>181</v>
      </c>
      <c r="E1462">
        <v>2</v>
      </c>
      <c r="F1462" t="s">
        <v>182</v>
      </c>
      <c r="G1462" t="s">
        <v>1326</v>
      </c>
      <c r="H1462" t="s">
        <v>187</v>
      </c>
      <c r="I1462" t="s">
        <v>1119</v>
      </c>
      <c r="J1462" t="s">
        <v>184</v>
      </c>
      <c r="K1462" t="s">
        <v>1120</v>
      </c>
      <c r="L1462" t="s">
        <v>529</v>
      </c>
    </row>
    <row r="1463" spans="1:12">
      <c r="A1463" t="s">
        <v>179</v>
      </c>
      <c r="B1463" t="s">
        <v>180</v>
      </c>
      <c r="C1463">
        <v>-61.5</v>
      </c>
      <c r="D1463" t="s">
        <v>181</v>
      </c>
      <c r="E1463">
        <v>3</v>
      </c>
      <c r="F1463" t="s">
        <v>182</v>
      </c>
      <c r="G1463" t="s">
        <v>1327</v>
      </c>
      <c r="H1463" t="s">
        <v>187</v>
      </c>
      <c r="I1463" t="s">
        <v>1129</v>
      </c>
      <c r="J1463" t="s">
        <v>184</v>
      </c>
      <c r="K1463" t="s">
        <v>1130</v>
      </c>
      <c r="L1463" t="s">
        <v>529</v>
      </c>
    </row>
    <row r="1464" spans="1:12">
      <c r="A1464" t="s">
        <v>179</v>
      </c>
      <c r="B1464" t="s">
        <v>180</v>
      </c>
      <c r="C1464">
        <v>-297.25</v>
      </c>
      <c r="D1464" t="s">
        <v>181</v>
      </c>
      <c r="E1464">
        <v>14.5</v>
      </c>
      <c r="F1464" t="s">
        <v>182</v>
      </c>
      <c r="G1464" t="s">
        <v>1231</v>
      </c>
      <c r="H1464" t="s">
        <v>187</v>
      </c>
      <c r="I1464" t="s">
        <v>1133</v>
      </c>
      <c r="J1464" t="s">
        <v>184</v>
      </c>
      <c r="K1464" t="s">
        <v>1134</v>
      </c>
      <c r="L1464" t="s">
        <v>529</v>
      </c>
    </row>
    <row r="1465" spans="1:12">
      <c r="A1465" t="s">
        <v>179</v>
      </c>
      <c r="B1465" t="s">
        <v>180</v>
      </c>
      <c r="C1465">
        <v>-164</v>
      </c>
      <c r="D1465" t="s">
        <v>181</v>
      </c>
      <c r="E1465">
        <v>8</v>
      </c>
      <c r="F1465" t="s">
        <v>182</v>
      </c>
      <c r="G1465" t="s">
        <v>1231</v>
      </c>
      <c r="H1465" t="s">
        <v>187</v>
      </c>
      <c r="I1465" t="s">
        <v>1133</v>
      </c>
      <c r="J1465" t="s">
        <v>184</v>
      </c>
      <c r="K1465" t="s">
        <v>1134</v>
      </c>
      <c r="L1465" t="s">
        <v>529</v>
      </c>
    </row>
    <row r="1466" spans="1:12">
      <c r="A1466" t="s">
        <v>179</v>
      </c>
      <c r="B1466" t="s">
        <v>180</v>
      </c>
      <c r="C1466">
        <v>-287</v>
      </c>
      <c r="D1466" t="s">
        <v>181</v>
      </c>
      <c r="E1466">
        <v>14</v>
      </c>
      <c r="F1466" t="s">
        <v>182</v>
      </c>
      <c r="G1466" t="s">
        <v>1276</v>
      </c>
      <c r="H1466" t="s">
        <v>202</v>
      </c>
      <c r="I1466" t="s">
        <v>715</v>
      </c>
      <c r="J1466" t="s">
        <v>184</v>
      </c>
      <c r="K1466" t="s">
        <v>716</v>
      </c>
      <c r="L1466" t="s">
        <v>529</v>
      </c>
    </row>
    <row r="1467" spans="1:12">
      <c r="A1467" t="s">
        <v>179</v>
      </c>
      <c r="B1467" t="s">
        <v>180</v>
      </c>
      <c r="C1467">
        <v>-61.5</v>
      </c>
      <c r="D1467" t="s">
        <v>181</v>
      </c>
      <c r="E1467">
        <v>3</v>
      </c>
      <c r="F1467" t="s">
        <v>182</v>
      </c>
      <c r="G1467" t="s">
        <v>1328</v>
      </c>
      <c r="H1467" t="s">
        <v>1329</v>
      </c>
      <c r="I1467" t="s">
        <v>62</v>
      </c>
      <c r="J1467" t="s">
        <v>183</v>
      </c>
      <c r="K1467" t="s">
        <v>62</v>
      </c>
      <c r="L1467" t="s">
        <v>533</v>
      </c>
    </row>
    <row r="1468" spans="1:12">
      <c r="A1468" t="s">
        <v>179</v>
      </c>
      <c r="B1468" t="s">
        <v>180</v>
      </c>
      <c r="C1468">
        <v>-164</v>
      </c>
      <c r="D1468" t="s">
        <v>181</v>
      </c>
      <c r="E1468">
        <v>8</v>
      </c>
      <c r="F1468" t="s">
        <v>182</v>
      </c>
      <c r="G1468" t="s">
        <v>1328</v>
      </c>
      <c r="H1468" t="s">
        <v>1329</v>
      </c>
      <c r="I1468" t="s">
        <v>62</v>
      </c>
      <c r="J1468" t="s">
        <v>183</v>
      </c>
      <c r="K1468" t="s">
        <v>62</v>
      </c>
      <c r="L1468" t="s">
        <v>533</v>
      </c>
    </row>
    <row r="1469" spans="1:12">
      <c r="A1469" t="s">
        <v>179</v>
      </c>
      <c r="B1469" t="s">
        <v>180</v>
      </c>
      <c r="C1469">
        <v>-41</v>
      </c>
      <c r="D1469" t="s">
        <v>181</v>
      </c>
      <c r="E1469">
        <v>2</v>
      </c>
      <c r="F1469" t="s">
        <v>182</v>
      </c>
      <c r="G1469" t="s">
        <v>895</v>
      </c>
      <c r="H1469" t="s">
        <v>896</v>
      </c>
      <c r="I1469" t="s">
        <v>62</v>
      </c>
      <c r="J1469" t="s">
        <v>183</v>
      </c>
      <c r="K1469" t="s">
        <v>62</v>
      </c>
      <c r="L1469" t="s">
        <v>533</v>
      </c>
    </row>
    <row r="1470" spans="1:12">
      <c r="A1470" t="s">
        <v>179</v>
      </c>
      <c r="B1470" t="s">
        <v>180</v>
      </c>
      <c r="C1470">
        <v>-71.75</v>
      </c>
      <c r="D1470" t="s">
        <v>181</v>
      </c>
      <c r="E1470">
        <v>3.5</v>
      </c>
      <c r="F1470" t="s">
        <v>182</v>
      </c>
      <c r="G1470" t="s">
        <v>1090</v>
      </c>
      <c r="H1470" t="s">
        <v>1091</v>
      </c>
      <c r="I1470" t="s">
        <v>62</v>
      </c>
      <c r="J1470" t="s">
        <v>183</v>
      </c>
      <c r="K1470" t="s">
        <v>62</v>
      </c>
      <c r="L1470" t="s">
        <v>533</v>
      </c>
    </row>
    <row r="1471" spans="1:12">
      <c r="A1471" t="s">
        <v>179</v>
      </c>
      <c r="B1471" t="s">
        <v>180</v>
      </c>
      <c r="C1471">
        <v>-317.75</v>
      </c>
      <c r="D1471" t="s">
        <v>181</v>
      </c>
      <c r="E1471">
        <v>15.5</v>
      </c>
      <c r="F1471" t="s">
        <v>182</v>
      </c>
      <c r="G1471" t="s">
        <v>1090</v>
      </c>
      <c r="H1471" t="s">
        <v>1091</v>
      </c>
      <c r="I1471" t="s">
        <v>62</v>
      </c>
      <c r="J1471" t="s">
        <v>183</v>
      </c>
      <c r="K1471" t="s">
        <v>62</v>
      </c>
      <c r="L1471" t="s">
        <v>533</v>
      </c>
    </row>
    <row r="1472" spans="1:12">
      <c r="A1472" t="s">
        <v>179</v>
      </c>
      <c r="B1472" t="s">
        <v>180</v>
      </c>
      <c r="C1472">
        <v>-82</v>
      </c>
      <c r="D1472" t="s">
        <v>181</v>
      </c>
      <c r="E1472">
        <v>4</v>
      </c>
      <c r="F1472" t="s">
        <v>182</v>
      </c>
      <c r="G1472" t="s">
        <v>658</v>
      </c>
      <c r="H1472" t="s">
        <v>659</v>
      </c>
      <c r="I1472" t="s">
        <v>62</v>
      </c>
      <c r="J1472" t="s">
        <v>183</v>
      </c>
      <c r="K1472" t="s">
        <v>62</v>
      </c>
      <c r="L1472" t="s">
        <v>537</v>
      </c>
    </row>
    <row r="1473" spans="1:12">
      <c r="A1473" t="s">
        <v>179</v>
      </c>
      <c r="B1473" t="s">
        <v>180</v>
      </c>
      <c r="C1473">
        <v>-164</v>
      </c>
      <c r="D1473" t="s">
        <v>181</v>
      </c>
      <c r="E1473">
        <v>8</v>
      </c>
      <c r="F1473" t="s">
        <v>182</v>
      </c>
      <c r="G1473" t="s">
        <v>658</v>
      </c>
      <c r="H1473" t="s">
        <v>659</v>
      </c>
      <c r="I1473" t="s">
        <v>62</v>
      </c>
      <c r="J1473" t="s">
        <v>183</v>
      </c>
      <c r="K1473" t="s">
        <v>62</v>
      </c>
      <c r="L1473" t="s">
        <v>537</v>
      </c>
    </row>
    <row r="1474" spans="1:12">
      <c r="A1474" t="s">
        <v>179</v>
      </c>
      <c r="B1474" t="s">
        <v>180</v>
      </c>
      <c r="C1474">
        <v>-123</v>
      </c>
      <c r="D1474" t="s">
        <v>181</v>
      </c>
      <c r="E1474">
        <v>6</v>
      </c>
      <c r="F1474" t="s">
        <v>182</v>
      </c>
      <c r="G1474" t="s">
        <v>836</v>
      </c>
      <c r="H1474" t="s">
        <v>837</v>
      </c>
      <c r="I1474" t="s">
        <v>62</v>
      </c>
      <c r="J1474" t="s">
        <v>183</v>
      </c>
      <c r="K1474" t="s">
        <v>62</v>
      </c>
      <c r="L1474" t="s">
        <v>531</v>
      </c>
    </row>
    <row r="1475" spans="1:12">
      <c r="A1475" t="s">
        <v>179</v>
      </c>
      <c r="B1475" t="s">
        <v>180</v>
      </c>
      <c r="C1475">
        <v>-20.5</v>
      </c>
      <c r="D1475" t="s">
        <v>181</v>
      </c>
      <c r="E1475">
        <v>1</v>
      </c>
      <c r="F1475" t="s">
        <v>182</v>
      </c>
      <c r="G1475" t="s">
        <v>1330</v>
      </c>
      <c r="H1475" t="s">
        <v>1331</v>
      </c>
      <c r="I1475" t="s">
        <v>62</v>
      </c>
      <c r="J1475" t="s">
        <v>183</v>
      </c>
      <c r="K1475" t="s">
        <v>62</v>
      </c>
      <c r="L1475" t="s">
        <v>533</v>
      </c>
    </row>
    <row r="1476" spans="1:12">
      <c r="A1476" t="s">
        <v>179</v>
      </c>
      <c r="B1476" t="s">
        <v>180</v>
      </c>
      <c r="C1476">
        <v>-41</v>
      </c>
      <c r="D1476" t="s">
        <v>181</v>
      </c>
      <c r="E1476">
        <v>2</v>
      </c>
      <c r="F1476" t="s">
        <v>182</v>
      </c>
      <c r="G1476" t="s">
        <v>1330</v>
      </c>
      <c r="H1476" t="s">
        <v>1331</v>
      </c>
      <c r="I1476" t="s">
        <v>62</v>
      </c>
      <c r="J1476" t="s">
        <v>183</v>
      </c>
      <c r="K1476" t="s">
        <v>62</v>
      </c>
      <c r="L1476" t="s">
        <v>533</v>
      </c>
    </row>
    <row r="1477" spans="1:12">
      <c r="A1477" t="s">
        <v>179</v>
      </c>
      <c r="B1477" t="s">
        <v>180</v>
      </c>
      <c r="C1477">
        <v>-153.75</v>
      </c>
      <c r="D1477" t="s">
        <v>181</v>
      </c>
      <c r="E1477">
        <v>7.5</v>
      </c>
      <c r="F1477" t="s">
        <v>182</v>
      </c>
      <c r="G1477" t="s">
        <v>1038</v>
      </c>
      <c r="H1477" t="s">
        <v>264</v>
      </c>
      <c r="I1477" t="s">
        <v>62</v>
      </c>
      <c r="J1477" t="s">
        <v>183</v>
      </c>
      <c r="K1477" t="s">
        <v>62</v>
      </c>
      <c r="L1477" t="s">
        <v>533</v>
      </c>
    </row>
    <row r="1478" spans="1:12">
      <c r="A1478" t="s">
        <v>179</v>
      </c>
      <c r="B1478" t="s">
        <v>180</v>
      </c>
      <c r="C1478">
        <v>-30.75</v>
      </c>
      <c r="D1478" t="s">
        <v>181</v>
      </c>
      <c r="E1478">
        <v>1.5</v>
      </c>
      <c r="F1478" t="s">
        <v>182</v>
      </c>
      <c r="G1478" t="s">
        <v>1038</v>
      </c>
      <c r="H1478" t="s">
        <v>264</v>
      </c>
      <c r="I1478" t="s">
        <v>62</v>
      </c>
      <c r="J1478" t="s">
        <v>183</v>
      </c>
      <c r="K1478" t="s">
        <v>62</v>
      </c>
      <c r="L1478" t="s">
        <v>533</v>
      </c>
    </row>
    <row r="1479" spans="1:12">
      <c r="A1479" t="s">
        <v>179</v>
      </c>
      <c r="B1479" t="s">
        <v>180</v>
      </c>
      <c r="C1479">
        <v>-41</v>
      </c>
      <c r="D1479" t="s">
        <v>181</v>
      </c>
      <c r="E1479">
        <v>2</v>
      </c>
      <c r="F1479" t="s">
        <v>182</v>
      </c>
      <c r="G1479" t="s">
        <v>1096</v>
      </c>
      <c r="H1479" t="s">
        <v>1097</v>
      </c>
      <c r="I1479" t="s">
        <v>62</v>
      </c>
      <c r="J1479" t="s">
        <v>183</v>
      </c>
      <c r="K1479" t="s">
        <v>62</v>
      </c>
      <c r="L1479" t="s">
        <v>524</v>
      </c>
    </row>
    <row r="1480" spans="1:12">
      <c r="A1480" t="s">
        <v>179</v>
      </c>
      <c r="B1480" t="s">
        <v>180</v>
      </c>
      <c r="C1480">
        <v>-61.5</v>
      </c>
      <c r="D1480" t="s">
        <v>181</v>
      </c>
      <c r="E1480">
        <v>3</v>
      </c>
      <c r="F1480" t="s">
        <v>182</v>
      </c>
      <c r="G1480" t="s">
        <v>1098</v>
      </c>
      <c r="H1480" t="s">
        <v>344</v>
      </c>
      <c r="I1480" t="s">
        <v>62</v>
      </c>
      <c r="J1480" t="s">
        <v>183</v>
      </c>
      <c r="K1480" t="s">
        <v>62</v>
      </c>
      <c r="L1480" t="s">
        <v>533</v>
      </c>
    </row>
    <row r="1481" spans="1:12">
      <c r="A1481" t="s">
        <v>179</v>
      </c>
      <c r="B1481" t="s">
        <v>180</v>
      </c>
      <c r="C1481">
        <v>-174.25</v>
      </c>
      <c r="D1481" t="s">
        <v>181</v>
      </c>
      <c r="E1481">
        <v>8.5</v>
      </c>
      <c r="F1481" t="s">
        <v>182</v>
      </c>
      <c r="G1481" t="s">
        <v>1098</v>
      </c>
      <c r="H1481" t="s">
        <v>344</v>
      </c>
      <c r="I1481" t="s">
        <v>62</v>
      </c>
      <c r="J1481" t="s">
        <v>183</v>
      </c>
      <c r="K1481" t="s">
        <v>62</v>
      </c>
      <c r="L1481" t="s">
        <v>533</v>
      </c>
    </row>
    <row r="1482" spans="1:12">
      <c r="A1482" t="s">
        <v>179</v>
      </c>
      <c r="B1482" t="s">
        <v>180</v>
      </c>
      <c r="C1482">
        <v>-51.25</v>
      </c>
      <c r="D1482" t="s">
        <v>181</v>
      </c>
      <c r="E1482">
        <v>2.5</v>
      </c>
      <c r="F1482" t="s">
        <v>182</v>
      </c>
      <c r="G1482" t="s">
        <v>1039</v>
      </c>
      <c r="H1482" t="s">
        <v>1040</v>
      </c>
      <c r="I1482" t="s">
        <v>62</v>
      </c>
      <c r="J1482" t="s">
        <v>183</v>
      </c>
      <c r="K1482" t="s">
        <v>62</v>
      </c>
      <c r="L1482" t="s">
        <v>533</v>
      </c>
    </row>
    <row r="1483" spans="1:12">
      <c r="A1483" t="s">
        <v>179</v>
      </c>
      <c r="B1483" t="s">
        <v>180</v>
      </c>
      <c r="C1483">
        <v>-102.5</v>
      </c>
      <c r="D1483" t="s">
        <v>181</v>
      </c>
      <c r="E1483">
        <v>5</v>
      </c>
      <c r="F1483" t="s">
        <v>182</v>
      </c>
      <c r="G1483" t="s">
        <v>1039</v>
      </c>
      <c r="H1483" t="s">
        <v>1040</v>
      </c>
      <c r="I1483" t="s">
        <v>62</v>
      </c>
      <c r="J1483" t="s">
        <v>183</v>
      </c>
      <c r="K1483" t="s">
        <v>62</v>
      </c>
      <c r="L1483" t="s">
        <v>533</v>
      </c>
    </row>
    <row r="1484" spans="1:12">
      <c r="A1484" t="s">
        <v>179</v>
      </c>
      <c r="B1484" t="s">
        <v>180</v>
      </c>
      <c r="C1484">
        <v>-61.5</v>
      </c>
      <c r="D1484" t="s">
        <v>181</v>
      </c>
      <c r="E1484">
        <v>3</v>
      </c>
      <c r="F1484" t="s">
        <v>182</v>
      </c>
      <c r="G1484" t="s">
        <v>932</v>
      </c>
      <c r="H1484" t="s">
        <v>933</v>
      </c>
      <c r="I1484" t="s">
        <v>62</v>
      </c>
      <c r="J1484" t="s">
        <v>183</v>
      </c>
      <c r="K1484" t="s">
        <v>62</v>
      </c>
      <c r="L1484" t="s">
        <v>533</v>
      </c>
    </row>
    <row r="1485" spans="1:12">
      <c r="A1485" t="s">
        <v>179</v>
      </c>
      <c r="B1485" t="s">
        <v>180</v>
      </c>
      <c r="C1485">
        <v>-51.25</v>
      </c>
      <c r="D1485" t="s">
        <v>181</v>
      </c>
      <c r="E1485">
        <v>2.5</v>
      </c>
      <c r="F1485" t="s">
        <v>182</v>
      </c>
      <c r="G1485" t="s">
        <v>1332</v>
      </c>
      <c r="H1485" t="s">
        <v>935</v>
      </c>
      <c r="I1485" t="s">
        <v>1333</v>
      </c>
      <c r="J1485" t="s">
        <v>184</v>
      </c>
      <c r="K1485" t="s">
        <v>1334</v>
      </c>
      <c r="L1485" t="s">
        <v>529</v>
      </c>
    </row>
    <row r="1486" spans="1:12">
      <c r="A1486" t="s">
        <v>179</v>
      </c>
      <c r="B1486" t="s">
        <v>180</v>
      </c>
      <c r="C1486">
        <v>-41</v>
      </c>
      <c r="D1486" t="s">
        <v>181</v>
      </c>
      <c r="E1486">
        <v>2</v>
      </c>
      <c r="F1486" t="s">
        <v>182</v>
      </c>
      <c r="G1486" t="s">
        <v>1099</v>
      </c>
      <c r="H1486" t="s">
        <v>725</v>
      </c>
      <c r="I1486" t="s">
        <v>62</v>
      </c>
      <c r="J1486" t="s">
        <v>183</v>
      </c>
      <c r="K1486" t="s">
        <v>62</v>
      </c>
      <c r="L1486" t="s">
        <v>533</v>
      </c>
    </row>
    <row r="1487" spans="1:12">
      <c r="A1487" t="s">
        <v>179</v>
      </c>
      <c r="B1487" t="s">
        <v>180</v>
      </c>
      <c r="C1487">
        <v>-20.5</v>
      </c>
      <c r="D1487" t="s">
        <v>181</v>
      </c>
      <c r="E1487">
        <v>1</v>
      </c>
      <c r="F1487" t="s">
        <v>182</v>
      </c>
      <c r="G1487" t="s">
        <v>1099</v>
      </c>
      <c r="H1487" t="s">
        <v>725</v>
      </c>
      <c r="I1487" t="s">
        <v>62</v>
      </c>
      <c r="J1487" t="s">
        <v>183</v>
      </c>
      <c r="K1487" t="s">
        <v>62</v>
      </c>
      <c r="L1487" t="s">
        <v>533</v>
      </c>
    </row>
    <row r="1488" spans="1:12">
      <c r="A1488" t="s">
        <v>179</v>
      </c>
      <c r="B1488" t="s">
        <v>180</v>
      </c>
      <c r="C1488">
        <v>-82</v>
      </c>
      <c r="D1488" t="s">
        <v>181</v>
      </c>
      <c r="E1488">
        <v>4</v>
      </c>
      <c r="F1488" t="s">
        <v>182</v>
      </c>
      <c r="G1488" t="s">
        <v>1262</v>
      </c>
      <c r="H1488" t="s">
        <v>1263</v>
      </c>
      <c r="I1488" t="s">
        <v>62</v>
      </c>
      <c r="J1488" t="s">
        <v>183</v>
      </c>
      <c r="K1488" t="s">
        <v>62</v>
      </c>
      <c r="L1488" t="s">
        <v>533</v>
      </c>
    </row>
    <row r="1489" spans="1:12">
      <c r="A1489" t="s">
        <v>179</v>
      </c>
      <c r="B1489" t="s">
        <v>180</v>
      </c>
      <c r="C1489">
        <v>-102.5</v>
      </c>
      <c r="D1489" t="s">
        <v>181</v>
      </c>
      <c r="E1489">
        <v>5</v>
      </c>
      <c r="F1489" t="s">
        <v>182</v>
      </c>
      <c r="G1489" t="s">
        <v>1041</v>
      </c>
      <c r="H1489" t="s">
        <v>1042</v>
      </c>
      <c r="I1489" t="s">
        <v>62</v>
      </c>
      <c r="J1489" t="s">
        <v>183</v>
      </c>
      <c r="K1489" t="s">
        <v>62</v>
      </c>
      <c r="L1489" t="s">
        <v>524</v>
      </c>
    </row>
    <row r="1490" spans="1:12">
      <c r="A1490" t="s">
        <v>179</v>
      </c>
      <c r="B1490" t="s">
        <v>180</v>
      </c>
      <c r="C1490">
        <v>-61.5</v>
      </c>
      <c r="D1490" t="s">
        <v>181</v>
      </c>
      <c r="E1490">
        <v>3</v>
      </c>
      <c r="F1490" t="s">
        <v>182</v>
      </c>
      <c r="G1490" t="s">
        <v>1104</v>
      </c>
      <c r="H1490" t="s">
        <v>1105</v>
      </c>
      <c r="I1490" t="s">
        <v>62</v>
      </c>
      <c r="J1490" t="s">
        <v>183</v>
      </c>
      <c r="K1490" t="s">
        <v>62</v>
      </c>
      <c r="L1490" t="s">
        <v>524</v>
      </c>
    </row>
    <row r="1491" spans="1:12">
      <c r="A1491" t="s">
        <v>179</v>
      </c>
      <c r="B1491" t="s">
        <v>180</v>
      </c>
      <c r="C1491">
        <v>-61.5</v>
      </c>
      <c r="D1491" t="s">
        <v>181</v>
      </c>
      <c r="E1491">
        <v>3</v>
      </c>
      <c r="F1491" t="s">
        <v>182</v>
      </c>
      <c r="G1491" t="s">
        <v>1335</v>
      </c>
      <c r="H1491" t="s">
        <v>1336</v>
      </c>
      <c r="I1491" t="s">
        <v>62</v>
      </c>
      <c r="J1491" t="s">
        <v>183</v>
      </c>
      <c r="K1491" t="s">
        <v>62</v>
      </c>
      <c r="L1491" t="s">
        <v>533</v>
      </c>
    </row>
    <row r="1492" spans="1:12">
      <c r="A1492" t="s">
        <v>179</v>
      </c>
      <c r="B1492" t="s">
        <v>180</v>
      </c>
      <c r="C1492">
        <v>-71.75</v>
      </c>
      <c r="D1492" t="s">
        <v>181</v>
      </c>
      <c r="E1492">
        <v>3.5</v>
      </c>
      <c r="F1492" t="s">
        <v>182</v>
      </c>
      <c r="G1492" t="s">
        <v>1267</v>
      </c>
      <c r="H1492" t="s">
        <v>1268</v>
      </c>
      <c r="I1492" t="s">
        <v>62</v>
      </c>
      <c r="J1492" t="s">
        <v>183</v>
      </c>
      <c r="K1492" t="s">
        <v>62</v>
      </c>
      <c r="L1492" t="s">
        <v>537</v>
      </c>
    </row>
    <row r="1493" spans="1:12">
      <c r="A1493" t="s">
        <v>179</v>
      </c>
      <c r="B1493" t="s">
        <v>180</v>
      </c>
      <c r="C1493">
        <v>-82</v>
      </c>
      <c r="D1493" t="s">
        <v>181</v>
      </c>
      <c r="E1493">
        <v>4</v>
      </c>
      <c r="F1493" t="s">
        <v>182</v>
      </c>
      <c r="G1493" t="s">
        <v>1337</v>
      </c>
      <c r="H1493" t="s">
        <v>1338</v>
      </c>
      <c r="I1493" t="s">
        <v>62</v>
      </c>
      <c r="J1493" t="s">
        <v>183</v>
      </c>
      <c r="K1493" t="s">
        <v>62</v>
      </c>
      <c r="L1493" t="s">
        <v>533</v>
      </c>
    </row>
    <row r="1494" spans="1:12">
      <c r="A1494" t="s">
        <v>179</v>
      </c>
      <c r="B1494" t="s">
        <v>180</v>
      </c>
      <c r="C1494">
        <v>-61.5</v>
      </c>
      <c r="D1494" t="s">
        <v>181</v>
      </c>
      <c r="E1494">
        <v>3</v>
      </c>
      <c r="F1494" t="s">
        <v>182</v>
      </c>
      <c r="G1494" t="s">
        <v>1339</v>
      </c>
      <c r="H1494" t="s">
        <v>1338</v>
      </c>
      <c r="I1494" t="s">
        <v>62</v>
      </c>
      <c r="J1494" t="s">
        <v>183</v>
      </c>
      <c r="K1494" t="s">
        <v>62</v>
      </c>
      <c r="L1494" t="s">
        <v>533</v>
      </c>
    </row>
    <row r="1495" spans="1:12">
      <c r="A1495" t="s">
        <v>179</v>
      </c>
      <c r="B1495" t="s">
        <v>180</v>
      </c>
      <c r="C1495">
        <v>-123</v>
      </c>
      <c r="D1495" t="s">
        <v>181</v>
      </c>
      <c r="E1495">
        <v>6</v>
      </c>
      <c r="F1495" t="s">
        <v>182</v>
      </c>
      <c r="G1495" t="s">
        <v>1340</v>
      </c>
      <c r="H1495" t="s">
        <v>1341</v>
      </c>
      <c r="I1495" t="s">
        <v>62</v>
      </c>
      <c r="J1495" t="s">
        <v>183</v>
      </c>
      <c r="K1495" t="s">
        <v>62</v>
      </c>
      <c r="L1495" t="s">
        <v>533</v>
      </c>
    </row>
    <row r="1496" spans="1:12">
      <c r="A1496" t="s">
        <v>179</v>
      </c>
      <c r="B1496" t="s">
        <v>180</v>
      </c>
      <c r="C1496">
        <v>-153.75</v>
      </c>
      <c r="D1496" t="s">
        <v>181</v>
      </c>
      <c r="E1496">
        <v>7.5</v>
      </c>
      <c r="F1496" t="s">
        <v>182</v>
      </c>
      <c r="G1496" t="s">
        <v>1342</v>
      </c>
      <c r="H1496" t="s">
        <v>1343</v>
      </c>
      <c r="I1496" t="s">
        <v>1344</v>
      </c>
      <c r="J1496" t="s">
        <v>184</v>
      </c>
      <c r="K1496" t="s">
        <v>1345</v>
      </c>
      <c r="L1496" t="s">
        <v>529</v>
      </c>
    </row>
    <row r="1497" spans="1:12">
      <c r="A1497" t="s">
        <v>179</v>
      </c>
      <c r="B1497" t="s">
        <v>180</v>
      </c>
      <c r="C1497">
        <v>-143.5</v>
      </c>
      <c r="D1497" t="s">
        <v>181</v>
      </c>
      <c r="E1497">
        <v>7</v>
      </c>
      <c r="F1497" t="s">
        <v>182</v>
      </c>
      <c r="G1497" t="s">
        <v>1346</v>
      </c>
      <c r="H1497" t="s">
        <v>1343</v>
      </c>
      <c r="I1497" t="s">
        <v>1347</v>
      </c>
      <c r="J1497" t="s">
        <v>184</v>
      </c>
      <c r="K1497" t="s">
        <v>1348</v>
      </c>
      <c r="L1497" t="s">
        <v>529</v>
      </c>
    </row>
    <row r="1498" spans="1:12">
      <c r="A1498" t="s">
        <v>179</v>
      </c>
      <c r="B1498" t="s">
        <v>180</v>
      </c>
      <c r="C1498">
        <v>-235.75</v>
      </c>
      <c r="D1498" t="s">
        <v>181</v>
      </c>
      <c r="E1498">
        <v>11.5</v>
      </c>
      <c r="F1498" t="s">
        <v>182</v>
      </c>
      <c r="G1498" t="s">
        <v>1114</v>
      </c>
      <c r="H1498" t="s">
        <v>357</v>
      </c>
      <c r="I1498" t="s">
        <v>62</v>
      </c>
      <c r="J1498" t="s">
        <v>183</v>
      </c>
      <c r="K1498" t="s">
        <v>62</v>
      </c>
      <c r="L1498" t="s">
        <v>533</v>
      </c>
    </row>
    <row r="1499" spans="1:12">
      <c r="A1499" t="s">
        <v>179</v>
      </c>
      <c r="B1499" t="s">
        <v>180</v>
      </c>
      <c r="C1499">
        <v>-235.75</v>
      </c>
      <c r="D1499" t="s">
        <v>181</v>
      </c>
      <c r="E1499">
        <v>11.5</v>
      </c>
      <c r="F1499" t="s">
        <v>182</v>
      </c>
      <c r="G1499" t="s">
        <v>1114</v>
      </c>
      <c r="H1499" t="s">
        <v>357</v>
      </c>
      <c r="I1499" t="s">
        <v>62</v>
      </c>
      <c r="J1499" t="s">
        <v>183</v>
      </c>
      <c r="K1499" t="s">
        <v>62</v>
      </c>
      <c r="L1499" t="s">
        <v>533</v>
      </c>
    </row>
    <row r="1500" spans="1:12">
      <c r="A1500" t="s">
        <v>179</v>
      </c>
      <c r="B1500" t="s">
        <v>180</v>
      </c>
      <c r="C1500">
        <v>-164</v>
      </c>
      <c r="D1500" t="s">
        <v>181</v>
      </c>
      <c r="E1500">
        <v>8</v>
      </c>
      <c r="F1500" t="s">
        <v>182</v>
      </c>
      <c r="G1500" t="s">
        <v>1114</v>
      </c>
      <c r="H1500" t="s">
        <v>357</v>
      </c>
      <c r="I1500" t="s">
        <v>62</v>
      </c>
      <c r="J1500" t="s">
        <v>183</v>
      </c>
      <c r="K1500" t="s">
        <v>62</v>
      </c>
      <c r="L1500" t="s">
        <v>533</v>
      </c>
    </row>
    <row r="1501" spans="1:12">
      <c r="A1501" t="s">
        <v>179</v>
      </c>
      <c r="B1501" t="s">
        <v>180</v>
      </c>
      <c r="C1501">
        <v>-266.5</v>
      </c>
      <c r="D1501" t="s">
        <v>181</v>
      </c>
      <c r="E1501">
        <v>13</v>
      </c>
      <c r="F1501" t="s">
        <v>182</v>
      </c>
      <c r="G1501" t="s">
        <v>1349</v>
      </c>
      <c r="H1501" t="s">
        <v>1350</v>
      </c>
      <c r="I1501" t="s">
        <v>62</v>
      </c>
      <c r="J1501" t="s">
        <v>183</v>
      </c>
      <c r="K1501" t="s">
        <v>62</v>
      </c>
      <c r="L1501" t="s">
        <v>533</v>
      </c>
    </row>
    <row r="1502" spans="1:12">
      <c r="A1502" t="s">
        <v>179</v>
      </c>
      <c r="B1502" t="s">
        <v>180</v>
      </c>
      <c r="C1502">
        <v>-112.75</v>
      </c>
      <c r="D1502" t="s">
        <v>181</v>
      </c>
      <c r="E1502">
        <v>5.5</v>
      </c>
      <c r="F1502" t="s">
        <v>182</v>
      </c>
      <c r="G1502" t="s">
        <v>1349</v>
      </c>
      <c r="H1502" t="s">
        <v>1350</v>
      </c>
      <c r="I1502" t="s">
        <v>62</v>
      </c>
      <c r="J1502" t="s">
        <v>183</v>
      </c>
      <c r="K1502" t="s">
        <v>62</v>
      </c>
      <c r="L1502" t="s">
        <v>533</v>
      </c>
    </row>
    <row r="1503" spans="1:12">
      <c r="A1503" t="s">
        <v>179</v>
      </c>
      <c r="B1503" t="s">
        <v>180</v>
      </c>
      <c r="C1503">
        <v>-112.75</v>
      </c>
      <c r="D1503" t="s">
        <v>181</v>
      </c>
      <c r="E1503">
        <v>5.5</v>
      </c>
      <c r="F1503" t="s">
        <v>182</v>
      </c>
      <c r="G1503" t="s">
        <v>1349</v>
      </c>
      <c r="H1503" t="s">
        <v>1350</v>
      </c>
      <c r="I1503" t="s">
        <v>62</v>
      </c>
      <c r="J1503" t="s">
        <v>183</v>
      </c>
      <c r="K1503" t="s">
        <v>62</v>
      </c>
      <c r="L1503" t="s">
        <v>533</v>
      </c>
    </row>
    <row r="1504" spans="1:12">
      <c r="A1504" t="s">
        <v>179</v>
      </c>
      <c r="B1504" t="s">
        <v>180</v>
      </c>
      <c r="C1504">
        <v>-10.25</v>
      </c>
      <c r="D1504" t="s">
        <v>181</v>
      </c>
      <c r="E1504">
        <v>0.5</v>
      </c>
      <c r="F1504" t="s">
        <v>182</v>
      </c>
      <c r="G1504" t="s">
        <v>1351</v>
      </c>
      <c r="H1504" t="s">
        <v>1352</v>
      </c>
      <c r="I1504" t="s">
        <v>62</v>
      </c>
      <c r="J1504" t="s">
        <v>183</v>
      </c>
      <c r="K1504" t="s">
        <v>62</v>
      </c>
      <c r="L1504" t="s">
        <v>533</v>
      </c>
    </row>
    <row r="1505" spans="1:12">
      <c r="A1505" t="s">
        <v>179</v>
      </c>
      <c r="B1505" t="s">
        <v>180</v>
      </c>
      <c r="C1505">
        <v>-225.5</v>
      </c>
      <c r="D1505" t="s">
        <v>181</v>
      </c>
      <c r="E1505">
        <v>11</v>
      </c>
      <c r="F1505" t="s">
        <v>182</v>
      </c>
      <c r="G1505" t="s">
        <v>445</v>
      </c>
      <c r="H1505" t="s">
        <v>195</v>
      </c>
      <c r="I1505" t="s">
        <v>446</v>
      </c>
      <c r="J1505" t="s">
        <v>184</v>
      </c>
      <c r="K1505" t="s">
        <v>447</v>
      </c>
      <c r="L1505" t="s">
        <v>529</v>
      </c>
    </row>
    <row r="1506" spans="1:12">
      <c r="A1506" t="s">
        <v>179</v>
      </c>
      <c r="B1506" t="s">
        <v>180</v>
      </c>
      <c r="C1506">
        <v>-123</v>
      </c>
      <c r="D1506" t="s">
        <v>181</v>
      </c>
      <c r="E1506">
        <v>6</v>
      </c>
      <c r="F1506" t="s">
        <v>182</v>
      </c>
      <c r="G1506" t="s">
        <v>1353</v>
      </c>
      <c r="H1506" t="s">
        <v>195</v>
      </c>
      <c r="I1506" t="s">
        <v>470</v>
      </c>
      <c r="J1506" t="s">
        <v>184</v>
      </c>
      <c r="K1506" t="s">
        <v>471</v>
      </c>
      <c r="L1506" t="s">
        <v>529</v>
      </c>
    </row>
    <row r="1507" spans="1:12">
      <c r="A1507" t="s">
        <v>179</v>
      </c>
      <c r="B1507" t="s">
        <v>180</v>
      </c>
      <c r="C1507">
        <v>-779</v>
      </c>
      <c r="D1507" t="s">
        <v>181</v>
      </c>
      <c r="E1507">
        <v>38</v>
      </c>
      <c r="F1507" t="s">
        <v>182</v>
      </c>
      <c r="G1507" t="s">
        <v>1353</v>
      </c>
      <c r="H1507" t="s">
        <v>195</v>
      </c>
      <c r="I1507" t="s">
        <v>470</v>
      </c>
      <c r="J1507" t="s">
        <v>184</v>
      </c>
      <c r="K1507" t="s">
        <v>471</v>
      </c>
      <c r="L1507" t="s">
        <v>529</v>
      </c>
    </row>
    <row r="1508" spans="1:12">
      <c r="A1508" t="s">
        <v>179</v>
      </c>
      <c r="B1508" t="s">
        <v>180</v>
      </c>
      <c r="C1508">
        <v>-153.75</v>
      </c>
      <c r="D1508" t="s">
        <v>181</v>
      </c>
      <c r="E1508">
        <v>7.5</v>
      </c>
      <c r="F1508" t="s">
        <v>182</v>
      </c>
      <c r="G1508" t="s">
        <v>1128</v>
      </c>
      <c r="H1508" t="s">
        <v>195</v>
      </c>
      <c r="I1508" t="s">
        <v>1129</v>
      </c>
      <c r="J1508" t="s">
        <v>184</v>
      </c>
      <c r="K1508" t="s">
        <v>1130</v>
      </c>
      <c r="L1508" t="s">
        <v>529</v>
      </c>
    </row>
    <row r="1509" spans="1:12">
      <c r="A1509" t="s">
        <v>179</v>
      </c>
      <c r="B1509" t="s">
        <v>180</v>
      </c>
      <c r="C1509">
        <v>-153.75</v>
      </c>
      <c r="D1509" t="s">
        <v>181</v>
      </c>
      <c r="E1509">
        <v>7.5</v>
      </c>
      <c r="F1509" t="s">
        <v>182</v>
      </c>
      <c r="G1509" t="s">
        <v>1131</v>
      </c>
      <c r="H1509" t="s">
        <v>190</v>
      </c>
      <c r="I1509" t="s">
        <v>1129</v>
      </c>
      <c r="J1509" t="s">
        <v>184</v>
      </c>
      <c r="K1509" t="s">
        <v>1130</v>
      </c>
      <c r="L1509" t="s">
        <v>529</v>
      </c>
    </row>
    <row r="1510" spans="1:12">
      <c r="A1510" t="s">
        <v>179</v>
      </c>
      <c r="B1510" t="s">
        <v>180</v>
      </c>
      <c r="C1510">
        <v>-61.5</v>
      </c>
      <c r="D1510" t="s">
        <v>181</v>
      </c>
      <c r="E1510">
        <v>3</v>
      </c>
      <c r="F1510" t="s">
        <v>182</v>
      </c>
      <c r="G1510" t="s">
        <v>810</v>
      </c>
      <c r="H1510" t="s">
        <v>811</v>
      </c>
      <c r="I1510" t="s">
        <v>302</v>
      </c>
      <c r="J1510" t="s">
        <v>184</v>
      </c>
      <c r="K1510" t="s">
        <v>303</v>
      </c>
      <c r="L1510" t="s">
        <v>535</v>
      </c>
    </row>
    <row r="1511" spans="1:12">
      <c r="A1511" t="s">
        <v>179</v>
      </c>
      <c r="B1511" t="s">
        <v>180</v>
      </c>
      <c r="C1511">
        <v>-205</v>
      </c>
      <c r="D1511" t="s">
        <v>181</v>
      </c>
      <c r="E1511">
        <v>10</v>
      </c>
      <c r="F1511" t="s">
        <v>182</v>
      </c>
      <c r="G1511" t="s">
        <v>870</v>
      </c>
      <c r="H1511" t="s">
        <v>367</v>
      </c>
      <c r="I1511" t="s">
        <v>62</v>
      </c>
      <c r="J1511" t="s">
        <v>183</v>
      </c>
      <c r="K1511" t="s">
        <v>62</v>
      </c>
      <c r="L1511" t="s">
        <v>537</v>
      </c>
    </row>
    <row r="1512" spans="1:12">
      <c r="A1512" t="s">
        <v>179</v>
      </c>
      <c r="B1512" t="s">
        <v>180</v>
      </c>
      <c r="C1512">
        <v>-20.5</v>
      </c>
      <c r="D1512" t="s">
        <v>181</v>
      </c>
      <c r="E1512">
        <v>1</v>
      </c>
      <c r="F1512" t="s">
        <v>182</v>
      </c>
      <c r="G1512" t="s">
        <v>1354</v>
      </c>
      <c r="H1512" t="s">
        <v>1355</v>
      </c>
      <c r="I1512" t="s">
        <v>62</v>
      </c>
      <c r="J1512" t="s">
        <v>183</v>
      </c>
      <c r="K1512" t="s">
        <v>62</v>
      </c>
      <c r="L1512" t="s">
        <v>524</v>
      </c>
    </row>
    <row r="1513" spans="1:12">
      <c r="A1513" t="s">
        <v>179</v>
      </c>
      <c r="B1513" t="s">
        <v>180</v>
      </c>
      <c r="C1513">
        <v>-61.5</v>
      </c>
      <c r="D1513" t="s">
        <v>181</v>
      </c>
      <c r="E1513">
        <v>3</v>
      </c>
      <c r="F1513" t="s">
        <v>182</v>
      </c>
      <c r="G1513" t="s">
        <v>1356</v>
      </c>
      <c r="H1513" t="s">
        <v>232</v>
      </c>
      <c r="I1513" t="s">
        <v>62</v>
      </c>
      <c r="J1513" t="s">
        <v>183</v>
      </c>
      <c r="K1513" t="s">
        <v>62</v>
      </c>
      <c r="L1513" t="s">
        <v>531</v>
      </c>
    </row>
    <row r="1514" spans="1:12">
      <c r="A1514" t="s">
        <v>179</v>
      </c>
      <c r="B1514" t="s">
        <v>180</v>
      </c>
      <c r="C1514">
        <v>-912.25</v>
      </c>
      <c r="D1514" t="s">
        <v>181</v>
      </c>
      <c r="E1514">
        <v>44.5</v>
      </c>
      <c r="F1514" t="s">
        <v>182</v>
      </c>
      <c r="G1514" t="s">
        <v>1357</v>
      </c>
      <c r="H1514" t="s">
        <v>464</v>
      </c>
      <c r="I1514" t="s">
        <v>834</v>
      </c>
      <c r="J1514" t="s">
        <v>184</v>
      </c>
      <c r="K1514" t="s">
        <v>835</v>
      </c>
      <c r="L1514" t="s">
        <v>537</v>
      </c>
    </row>
    <row r="1515" spans="1:12">
      <c r="A1515" t="s">
        <v>179</v>
      </c>
      <c r="B1515" t="s">
        <v>180</v>
      </c>
      <c r="C1515">
        <v>-266.5</v>
      </c>
      <c r="D1515" t="s">
        <v>181</v>
      </c>
      <c r="E1515">
        <v>13</v>
      </c>
      <c r="F1515" t="s">
        <v>182</v>
      </c>
      <c r="G1515" t="s">
        <v>1088</v>
      </c>
      <c r="H1515" t="s">
        <v>1089</v>
      </c>
      <c r="I1515" t="s">
        <v>302</v>
      </c>
      <c r="J1515" t="s">
        <v>184</v>
      </c>
      <c r="K1515" t="s">
        <v>303</v>
      </c>
      <c r="L1515" t="s">
        <v>535</v>
      </c>
    </row>
    <row r="1516" spans="1:12">
      <c r="A1516" t="s">
        <v>179</v>
      </c>
      <c r="B1516" t="s">
        <v>180</v>
      </c>
      <c r="C1516">
        <v>-1096.75</v>
      </c>
      <c r="D1516" t="s">
        <v>181</v>
      </c>
      <c r="E1516">
        <v>53.5</v>
      </c>
      <c r="F1516" t="s">
        <v>182</v>
      </c>
      <c r="G1516" t="s">
        <v>1315</v>
      </c>
      <c r="H1516" t="s">
        <v>1089</v>
      </c>
      <c r="I1516" t="s">
        <v>302</v>
      </c>
      <c r="J1516" t="s">
        <v>184</v>
      </c>
      <c r="K1516" t="s">
        <v>303</v>
      </c>
      <c r="L1516" t="s">
        <v>535</v>
      </c>
    </row>
    <row r="1517" spans="1:12">
      <c r="A1517" t="s">
        <v>179</v>
      </c>
      <c r="B1517" t="s">
        <v>180</v>
      </c>
      <c r="C1517">
        <v>-133.25</v>
      </c>
      <c r="D1517" t="s">
        <v>181</v>
      </c>
      <c r="E1517">
        <v>6.5</v>
      </c>
      <c r="F1517" t="s">
        <v>182</v>
      </c>
      <c r="G1517" t="s">
        <v>1358</v>
      </c>
      <c r="H1517" t="s">
        <v>1359</v>
      </c>
      <c r="I1517" t="s">
        <v>62</v>
      </c>
      <c r="J1517" t="s">
        <v>183</v>
      </c>
      <c r="K1517" t="s">
        <v>62</v>
      </c>
      <c r="L1517" t="s">
        <v>524</v>
      </c>
    </row>
    <row r="1518" spans="1:12">
      <c r="A1518" t="s">
        <v>179</v>
      </c>
      <c r="B1518" t="s">
        <v>180</v>
      </c>
      <c r="C1518">
        <v>-287</v>
      </c>
      <c r="D1518" t="s">
        <v>181</v>
      </c>
      <c r="E1518">
        <v>14</v>
      </c>
      <c r="F1518" t="s">
        <v>182</v>
      </c>
      <c r="G1518" t="s">
        <v>1308</v>
      </c>
      <c r="H1518" t="s">
        <v>1309</v>
      </c>
      <c r="I1518" t="s">
        <v>302</v>
      </c>
      <c r="J1518" t="s">
        <v>184</v>
      </c>
      <c r="K1518" t="s">
        <v>303</v>
      </c>
      <c r="L1518" t="s">
        <v>535</v>
      </c>
    </row>
    <row r="1519" spans="1:12">
      <c r="A1519" t="s">
        <v>179</v>
      </c>
      <c r="B1519" t="s">
        <v>180</v>
      </c>
      <c r="C1519">
        <v>-287</v>
      </c>
      <c r="D1519" t="s">
        <v>181</v>
      </c>
      <c r="E1519">
        <v>14</v>
      </c>
      <c r="F1519" t="s">
        <v>182</v>
      </c>
      <c r="G1519" t="s">
        <v>1322</v>
      </c>
      <c r="H1519" t="s">
        <v>1323</v>
      </c>
      <c r="I1519" t="s">
        <v>62</v>
      </c>
      <c r="J1519" t="s">
        <v>183</v>
      </c>
      <c r="K1519" t="s">
        <v>62</v>
      </c>
      <c r="L1519" t="s">
        <v>524</v>
      </c>
    </row>
    <row r="1520" spans="1:12">
      <c r="A1520" t="s">
        <v>179</v>
      </c>
      <c r="B1520" t="s">
        <v>180</v>
      </c>
      <c r="C1520">
        <v>-266.5</v>
      </c>
      <c r="D1520" t="s">
        <v>181</v>
      </c>
      <c r="E1520">
        <v>13</v>
      </c>
      <c r="F1520" t="s">
        <v>182</v>
      </c>
      <c r="G1520" t="s">
        <v>1085</v>
      </c>
      <c r="H1520" t="s">
        <v>187</v>
      </c>
      <c r="I1520" t="s">
        <v>458</v>
      </c>
      <c r="J1520" t="s">
        <v>184</v>
      </c>
      <c r="K1520" t="s">
        <v>459</v>
      </c>
      <c r="L1520" t="s">
        <v>529</v>
      </c>
    </row>
    <row r="1521" spans="1:12">
      <c r="A1521" t="s">
        <v>179</v>
      </c>
      <c r="B1521" t="s">
        <v>180</v>
      </c>
      <c r="C1521">
        <v>-502.25</v>
      </c>
      <c r="D1521" t="s">
        <v>181</v>
      </c>
      <c r="E1521">
        <v>24.5</v>
      </c>
      <c r="F1521" t="s">
        <v>182</v>
      </c>
      <c r="G1521" t="s">
        <v>1086</v>
      </c>
      <c r="H1521" t="s">
        <v>1087</v>
      </c>
      <c r="I1521" t="s">
        <v>62</v>
      </c>
      <c r="J1521" t="s">
        <v>183</v>
      </c>
      <c r="K1521" t="s">
        <v>62</v>
      </c>
      <c r="L1521" t="s">
        <v>524</v>
      </c>
    </row>
    <row r="1522" spans="1:12">
      <c r="A1522" t="s">
        <v>179</v>
      </c>
      <c r="B1522" t="s">
        <v>180</v>
      </c>
      <c r="C1522">
        <v>-779</v>
      </c>
      <c r="D1522" t="s">
        <v>181</v>
      </c>
      <c r="E1522">
        <v>38</v>
      </c>
      <c r="F1522" t="s">
        <v>182</v>
      </c>
      <c r="G1522" t="s">
        <v>1360</v>
      </c>
      <c r="H1522" t="s">
        <v>1361</v>
      </c>
      <c r="I1522" t="s">
        <v>62</v>
      </c>
      <c r="J1522" t="s">
        <v>183</v>
      </c>
      <c r="K1522" t="s">
        <v>62</v>
      </c>
      <c r="L1522" t="s">
        <v>531</v>
      </c>
    </row>
    <row r="1523" spans="1:12">
      <c r="A1523" t="s">
        <v>179</v>
      </c>
      <c r="B1523" t="s">
        <v>180</v>
      </c>
      <c r="C1523">
        <v>-164</v>
      </c>
      <c r="D1523" t="s">
        <v>181</v>
      </c>
      <c r="E1523">
        <v>8</v>
      </c>
      <c r="F1523" t="s">
        <v>182</v>
      </c>
      <c r="G1523" t="s">
        <v>1001</v>
      </c>
      <c r="H1523" t="s">
        <v>1002</v>
      </c>
      <c r="I1523" t="s">
        <v>62</v>
      </c>
      <c r="J1523" t="s">
        <v>183</v>
      </c>
      <c r="K1523" t="s">
        <v>62</v>
      </c>
      <c r="L1523" t="s">
        <v>524</v>
      </c>
    </row>
    <row r="1524" spans="1:12">
      <c r="A1524" t="s">
        <v>179</v>
      </c>
      <c r="B1524" t="s">
        <v>180</v>
      </c>
      <c r="C1524">
        <v>-10.25</v>
      </c>
      <c r="D1524" t="s">
        <v>181</v>
      </c>
      <c r="E1524">
        <v>0.5</v>
      </c>
      <c r="F1524" t="s">
        <v>182</v>
      </c>
      <c r="G1524" t="s">
        <v>1039</v>
      </c>
      <c r="H1524" t="s">
        <v>1040</v>
      </c>
      <c r="I1524" t="s">
        <v>62</v>
      </c>
      <c r="J1524" t="s">
        <v>183</v>
      </c>
      <c r="K1524" t="s">
        <v>62</v>
      </c>
      <c r="L1524" t="s">
        <v>533</v>
      </c>
    </row>
    <row r="1525" spans="1:12">
      <c r="A1525" t="s">
        <v>179</v>
      </c>
      <c r="B1525" t="s">
        <v>180</v>
      </c>
      <c r="C1525">
        <v>-41</v>
      </c>
      <c r="D1525" t="s">
        <v>181</v>
      </c>
      <c r="E1525">
        <v>2</v>
      </c>
      <c r="F1525" t="s">
        <v>182</v>
      </c>
      <c r="G1525" t="s">
        <v>1039</v>
      </c>
      <c r="H1525" t="s">
        <v>1040</v>
      </c>
      <c r="I1525" t="s">
        <v>62</v>
      </c>
      <c r="J1525" t="s">
        <v>183</v>
      </c>
      <c r="K1525" t="s">
        <v>62</v>
      </c>
      <c r="L1525" t="s">
        <v>533</v>
      </c>
    </row>
    <row r="1526" spans="1:12">
      <c r="A1526" t="s">
        <v>179</v>
      </c>
      <c r="B1526" t="s">
        <v>180</v>
      </c>
      <c r="C1526">
        <v>-20.5</v>
      </c>
      <c r="D1526" t="s">
        <v>181</v>
      </c>
      <c r="E1526">
        <v>1</v>
      </c>
      <c r="F1526" t="s">
        <v>182</v>
      </c>
      <c r="G1526" t="s">
        <v>1039</v>
      </c>
      <c r="H1526" t="s">
        <v>1040</v>
      </c>
      <c r="I1526" t="s">
        <v>62</v>
      </c>
      <c r="J1526" t="s">
        <v>183</v>
      </c>
      <c r="K1526" t="s">
        <v>62</v>
      </c>
      <c r="L1526" t="s">
        <v>533</v>
      </c>
    </row>
    <row r="1527" spans="1:12">
      <c r="A1527" t="s">
        <v>179</v>
      </c>
      <c r="B1527" t="s">
        <v>180</v>
      </c>
      <c r="C1527">
        <v>-41</v>
      </c>
      <c r="D1527" t="s">
        <v>181</v>
      </c>
      <c r="E1527">
        <v>2</v>
      </c>
      <c r="F1527" t="s">
        <v>182</v>
      </c>
      <c r="G1527" t="s">
        <v>1039</v>
      </c>
      <c r="H1527" t="s">
        <v>1040</v>
      </c>
      <c r="I1527" t="s">
        <v>62</v>
      </c>
      <c r="J1527" t="s">
        <v>183</v>
      </c>
      <c r="K1527" t="s">
        <v>62</v>
      </c>
      <c r="L1527" t="s">
        <v>533</v>
      </c>
    </row>
    <row r="1528" spans="1:12">
      <c r="A1528" t="s">
        <v>179</v>
      </c>
      <c r="B1528" t="s">
        <v>180</v>
      </c>
      <c r="C1528">
        <v>-82</v>
      </c>
      <c r="D1528" t="s">
        <v>181</v>
      </c>
      <c r="E1528">
        <v>4</v>
      </c>
      <c r="F1528" t="s">
        <v>182</v>
      </c>
      <c r="G1528" t="s">
        <v>1039</v>
      </c>
      <c r="H1528" t="s">
        <v>1040</v>
      </c>
      <c r="I1528" t="s">
        <v>62</v>
      </c>
      <c r="J1528" t="s">
        <v>183</v>
      </c>
      <c r="K1528" t="s">
        <v>62</v>
      </c>
      <c r="L1528" t="s">
        <v>533</v>
      </c>
    </row>
    <row r="1529" spans="1:12">
      <c r="A1529" t="s">
        <v>179</v>
      </c>
      <c r="B1529" t="s">
        <v>180</v>
      </c>
      <c r="C1529">
        <v>-61.5</v>
      </c>
      <c r="D1529" t="s">
        <v>181</v>
      </c>
      <c r="E1529">
        <v>3</v>
      </c>
      <c r="F1529" t="s">
        <v>182</v>
      </c>
      <c r="G1529" t="s">
        <v>1362</v>
      </c>
      <c r="H1529" t="s">
        <v>1363</v>
      </c>
      <c r="I1529" t="s">
        <v>62</v>
      </c>
      <c r="J1529" t="s">
        <v>183</v>
      </c>
      <c r="K1529" t="s">
        <v>62</v>
      </c>
      <c r="L1529" t="s">
        <v>524</v>
      </c>
    </row>
    <row r="1530" spans="1:12">
      <c r="A1530" t="s">
        <v>179</v>
      </c>
      <c r="B1530" t="s">
        <v>180</v>
      </c>
      <c r="C1530">
        <v>-205</v>
      </c>
      <c r="D1530" t="s">
        <v>181</v>
      </c>
      <c r="E1530">
        <v>10</v>
      </c>
      <c r="F1530" t="s">
        <v>182</v>
      </c>
      <c r="G1530" t="s">
        <v>1364</v>
      </c>
      <c r="H1530" t="s">
        <v>1365</v>
      </c>
      <c r="I1530" t="s">
        <v>62</v>
      </c>
      <c r="J1530" t="s">
        <v>183</v>
      </c>
      <c r="K1530" t="s">
        <v>62</v>
      </c>
      <c r="L1530" t="s">
        <v>524</v>
      </c>
    </row>
    <row r="1531" spans="1:12">
      <c r="A1531" t="s">
        <v>179</v>
      </c>
      <c r="B1531" t="s">
        <v>180</v>
      </c>
      <c r="C1531">
        <v>-41</v>
      </c>
      <c r="D1531" t="s">
        <v>181</v>
      </c>
      <c r="E1531">
        <v>2</v>
      </c>
      <c r="F1531" t="s">
        <v>182</v>
      </c>
      <c r="G1531" t="s">
        <v>1366</v>
      </c>
      <c r="H1531" t="s">
        <v>268</v>
      </c>
      <c r="I1531" t="s">
        <v>62</v>
      </c>
      <c r="J1531" t="s">
        <v>183</v>
      </c>
      <c r="K1531" t="s">
        <v>62</v>
      </c>
      <c r="L1531" t="s">
        <v>531</v>
      </c>
    </row>
    <row r="1532" spans="1:12">
      <c r="A1532" t="s">
        <v>179</v>
      </c>
      <c r="B1532" t="s">
        <v>180</v>
      </c>
      <c r="C1532">
        <v>-41</v>
      </c>
      <c r="D1532" t="s">
        <v>181</v>
      </c>
      <c r="E1532">
        <v>2</v>
      </c>
      <c r="F1532" t="s">
        <v>182</v>
      </c>
      <c r="G1532" t="s">
        <v>1366</v>
      </c>
      <c r="H1532" t="s">
        <v>268</v>
      </c>
      <c r="I1532" t="s">
        <v>62</v>
      </c>
      <c r="J1532" t="s">
        <v>183</v>
      </c>
      <c r="K1532" t="s">
        <v>62</v>
      </c>
      <c r="L1532" t="s">
        <v>531</v>
      </c>
    </row>
    <row r="1533" spans="1:12">
      <c r="A1533" t="s">
        <v>179</v>
      </c>
      <c r="B1533" t="s">
        <v>180</v>
      </c>
      <c r="C1533">
        <v>-41</v>
      </c>
      <c r="D1533" t="s">
        <v>181</v>
      </c>
      <c r="E1533">
        <v>2</v>
      </c>
      <c r="F1533" t="s">
        <v>182</v>
      </c>
      <c r="G1533" t="s">
        <v>1286</v>
      </c>
      <c r="H1533" t="s">
        <v>330</v>
      </c>
      <c r="I1533" t="s">
        <v>62</v>
      </c>
      <c r="J1533" t="s">
        <v>183</v>
      </c>
      <c r="K1533" t="s">
        <v>62</v>
      </c>
      <c r="L1533" t="s">
        <v>531</v>
      </c>
    </row>
    <row r="1534" spans="1:12">
      <c r="A1534" t="s">
        <v>179</v>
      </c>
      <c r="B1534" t="s">
        <v>180</v>
      </c>
      <c r="C1534">
        <v>-41</v>
      </c>
      <c r="D1534" t="s">
        <v>181</v>
      </c>
      <c r="E1534">
        <v>2</v>
      </c>
      <c r="F1534" t="s">
        <v>182</v>
      </c>
      <c r="G1534" t="s">
        <v>1286</v>
      </c>
      <c r="H1534" t="s">
        <v>330</v>
      </c>
      <c r="I1534" t="s">
        <v>62</v>
      </c>
      <c r="J1534" t="s">
        <v>183</v>
      </c>
      <c r="K1534" t="s">
        <v>62</v>
      </c>
      <c r="L1534" t="s">
        <v>531</v>
      </c>
    </row>
    <row r="1535" spans="1:12">
      <c r="A1535" t="s">
        <v>179</v>
      </c>
      <c r="B1535" t="s">
        <v>180</v>
      </c>
      <c r="C1535">
        <v>-41</v>
      </c>
      <c r="D1535" t="s">
        <v>181</v>
      </c>
      <c r="E1535">
        <v>2</v>
      </c>
      <c r="F1535" t="s">
        <v>182</v>
      </c>
      <c r="G1535" t="s">
        <v>1367</v>
      </c>
      <c r="H1535" t="s">
        <v>1368</v>
      </c>
      <c r="I1535" t="s">
        <v>62</v>
      </c>
      <c r="J1535" t="s">
        <v>183</v>
      </c>
      <c r="K1535" t="s">
        <v>62</v>
      </c>
      <c r="L1535" t="s">
        <v>531</v>
      </c>
    </row>
    <row r="1536" spans="1:12">
      <c r="A1536" t="s">
        <v>179</v>
      </c>
      <c r="B1536" t="s">
        <v>180</v>
      </c>
      <c r="C1536">
        <v>-20.5</v>
      </c>
      <c r="D1536" t="s">
        <v>181</v>
      </c>
      <c r="E1536">
        <v>1</v>
      </c>
      <c r="F1536" t="s">
        <v>182</v>
      </c>
      <c r="G1536" t="s">
        <v>1369</v>
      </c>
      <c r="H1536" t="s">
        <v>749</v>
      </c>
      <c r="I1536" t="s">
        <v>62</v>
      </c>
      <c r="J1536" t="s">
        <v>183</v>
      </c>
      <c r="K1536" t="s">
        <v>62</v>
      </c>
      <c r="L1536" t="s">
        <v>533</v>
      </c>
    </row>
    <row r="1537" spans="1:12">
      <c r="A1537" t="s">
        <v>179</v>
      </c>
      <c r="B1537" t="s">
        <v>180</v>
      </c>
      <c r="C1537">
        <v>-20.5</v>
      </c>
      <c r="D1537" t="s">
        <v>181</v>
      </c>
      <c r="E1537">
        <v>1</v>
      </c>
      <c r="F1537" t="s">
        <v>182</v>
      </c>
      <c r="G1537" t="s">
        <v>1370</v>
      </c>
      <c r="H1537" t="s">
        <v>1371</v>
      </c>
      <c r="I1537" t="s">
        <v>62</v>
      </c>
      <c r="J1537" t="s">
        <v>183</v>
      </c>
      <c r="K1537" t="s">
        <v>62</v>
      </c>
      <c r="L1537" t="s">
        <v>524</v>
      </c>
    </row>
    <row r="1538" spans="1:12">
      <c r="A1538" t="s">
        <v>179</v>
      </c>
      <c r="B1538" t="s">
        <v>180</v>
      </c>
      <c r="C1538">
        <v>-20.5</v>
      </c>
      <c r="D1538" t="s">
        <v>181</v>
      </c>
      <c r="E1538">
        <v>1</v>
      </c>
      <c r="F1538" t="s">
        <v>182</v>
      </c>
      <c r="G1538" t="s">
        <v>1094</v>
      </c>
      <c r="H1538" t="s">
        <v>1095</v>
      </c>
      <c r="I1538" t="s">
        <v>62</v>
      </c>
      <c r="J1538" t="s">
        <v>183</v>
      </c>
      <c r="K1538" t="s">
        <v>62</v>
      </c>
      <c r="L1538" t="s">
        <v>524</v>
      </c>
    </row>
    <row r="1539" spans="1:12">
      <c r="A1539" t="s">
        <v>179</v>
      </c>
      <c r="B1539" t="s">
        <v>180</v>
      </c>
      <c r="C1539">
        <v>-41</v>
      </c>
      <c r="D1539" t="s">
        <v>181</v>
      </c>
      <c r="E1539">
        <v>2</v>
      </c>
      <c r="F1539" t="s">
        <v>182</v>
      </c>
      <c r="G1539" t="s">
        <v>1094</v>
      </c>
      <c r="H1539" t="s">
        <v>1095</v>
      </c>
      <c r="I1539" t="s">
        <v>62</v>
      </c>
      <c r="J1539" t="s">
        <v>183</v>
      </c>
      <c r="K1539" t="s">
        <v>62</v>
      </c>
      <c r="L1539" t="s">
        <v>524</v>
      </c>
    </row>
    <row r="1540" spans="1:12">
      <c r="A1540" t="s">
        <v>179</v>
      </c>
      <c r="B1540" t="s">
        <v>180</v>
      </c>
      <c r="C1540">
        <v>-41</v>
      </c>
      <c r="D1540" t="s">
        <v>181</v>
      </c>
      <c r="E1540">
        <v>2</v>
      </c>
      <c r="F1540" t="s">
        <v>182</v>
      </c>
      <c r="G1540" t="s">
        <v>1094</v>
      </c>
      <c r="H1540" t="s">
        <v>1095</v>
      </c>
      <c r="I1540" t="s">
        <v>62</v>
      </c>
      <c r="J1540" t="s">
        <v>183</v>
      </c>
      <c r="K1540" t="s">
        <v>62</v>
      </c>
      <c r="L1540" t="s">
        <v>524</v>
      </c>
    </row>
    <row r="1541" spans="1:12">
      <c r="A1541" t="s">
        <v>179</v>
      </c>
      <c r="B1541" t="s">
        <v>180</v>
      </c>
      <c r="C1541">
        <v>-41</v>
      </c>
      <c r="D1541" t="s">
        <v>181</v>
      </c>
      <c r="E1541">
        <v>2</v>
      </c>
      <c r="F1541" t="s">
        <v>182</v>
      </c>
      <c r="G1541" t="s">
        <v>1104</v>
      </c>
      <c r="H1541" t="s">
        <v>1105</v>
      </c>
      <c r="I1541" t="s">
        <v>62</v>
      </c>
      <c r="J1541" t="s">
        <v>183</v>
      </c>
      <c r="K1541" t="s">
        <v>62</v>
      </c>
      <c r="L1541" t="s">
        <v>524</v>
      </c>
    </row>
    <row r="1542" spans="1:12">
      <c r="A1542" t="s">
        <v>179</v>
      </c>
      <c r="B1542" t="s">
        <v>180</v>
      </c>
      <c r="C1542">
        <v>-20.5</v>
      </c>
      <c r="D1542" t="s">
        <v>181</v>
      </c>
      <c r="E1542">
        <v>1</v>
      </c>
      <c r="F1542" t="s">
        <v>182</v>
      </c>
      <c r="G1542" t="s">
        <v>1104</v>
      </c>
      <c r="H1542" t="s">
        <v>1105</v>
      </c>
      <c r="I1542" t="s">
        <v>62</v>
      </c>
      <c r="J1542" t="s">
        <v>183</v>
      </c>
      <c r="K1542" t="s">
        <v>62</v>
      </c>
      <c r="L1542" t="s">
        <v>524</v>
      </c>
    </row>
    <row r="1543" spans="1:12">
      <c r="A1543" t="s">
        <v>179</v>
      </c>
      <c r="B1543" t="s">
        <v>180</v>
      </c>
      <c r="C1543">
        <v>-430.5</v>
      </c>
      <c r="D1543" t="s">
        <v>181</v>
      </c>
      <c r="E1543">
        <v>21</v>
      </c>
      <c r="F1543" t="s">
        <v>182</v>
      </c>
      <c r="G1543" t="s">
        <v>331</v>
      </c>
      <c r="H1543" t="s">
        <v>246</v>
      </c>
      <c r="I1543" t="s">
        <v>302</v>
      </c>
      <c r="J1543" t="s">
        <v>184</v>
      </c>
      <c r="K1543" t="s">
        <v>303</v>
      </c>
      <c r="L1543" t="s">
        <v>535</v>
      </c>
    </row>
    <row r="1544" spans="1:12">
      <c r="A1544" t="s">
        <v>179</v>
      </c>
      <c r="B1544" t="s">
        <v>180</v>
      </c>
      <c r="C1544">
        <v>-61.5</v>
      </c>
      <c r="D1544" t="s">
        <v>181</v>
      </c>
      <c r="E1544">
        <v>3</v>
      </c>
      <c r="F1544" t="s">
        <v>182</v>
      </c>
      <c r="G1544" t="s">
        <v>783</v>
      </c>
      <c r="H1544" t="s">
        <v>784</v>
      </c>
      <c r="I1544" t="s">
        <v>302</v>
      </c>
      <c r="J1544" t="s">
        <v>184</v>
      </c>
      <c r="K1544" t="s">
        <v>303</v>
      </c>
      <c r="L1544" t="s">
        <v>535</v>
      </c>
    </row>
    <row r="1545" spans="1:12">
      <c r="A1545" t="s">
        <v>179</v>
      </c>
      <c r="B1545" t="s">
        <v>180</v>
      </c>
      <c r="C1545">
        <v>-143.5</v>
      </c>
      <c r="D1545" t="s">
        <v>181</v>
      </c>
      <c r="E1545">
        <v>7</v>
      </c>
      <c r="F1545" t="s">
        <v>182</v>
      </c>
      <c r="G1545" t="s">
        <v>1372</v>
      </c>
      <c r="H1545" t="s">
        <v>1373</v>
      </c>
      <c r="I1545" t="s">
        <v>62</v>
      </c>
      <c r="J1545" t="s">
        <v>183</v>
      </c>
      <c r="K1545" t="s">
        <v>62</v>
      </c>
      <c r="L1545" t="s">
        <v>524</v>
      </c>
    </row>
    <row r="1546" spans="1:12">
      <c r="A1546" t="s">
        <v>179</v>
      </c>
      <c r="B1546" t="s">
        <v>180</v>
      </c>
      <c r="C1546">
        <v>-143.5</v>
      </c>
      <c r="D1546" t="s">
        <v>181</v>
      </c>
      <c r="E1546">
        <v>7</v>
      </c>
      <c r="F1546" t="s">
        <v>182</v>
      </c>
      <c r="G1546" t="s">
        <v>299</v>
      </c>
      <c r="H1546" t="s">
        <v>300</v>
      </c>
      <c r="I1546" t="s">
        <v>62</v>
      </c>
      <c r="J1546" t="s">
        <v>183</v>
      </c>
      <c r="K1546" t="s">
        <v>62</v>
      </c>
      <c r="L1546" t="s">
        <v>524</v>
      </c>
    </row>
    <row r="1547" spans="1:12">
      <c r="A1547" t="s">
        <v>179</v>
      </c>
      <c r="B1547" t="s">
        <v>180</v>
      </c>
      <c r="C1547">
        <v>-266.5</v>
      </c>
      <c r="D1547" t="s">
        <v>181</v>
      </c>
      <c r="E1547">
        <v>13</v>
      </c>
      <c r="F1547" t="s">
        <v>182</v>
      </c>
      <c r="G1547" t="s">
        <v>694</v>
      </c>
      <c r="H1547" t="s">
        <v>695</v>
      </c>
      <c r="I1547" t="s">
        <v>509</v>
      </c>
      <c r="J1547" t="s">
        <v>184</v>
      </c>
      <c r="K1547" t="s">
        <v>510</v>
      </c>
      <c r="L1547" t="s">
        <v>535</v>
      </c>
    </row>
    <row r="1548" spans="1:12">
      <c r="A1548" t="s">
        <v>179</v>
      </c>
      <c r="B1548" t="s">
        <v>180</v>
      </c>
      <c r="C1548">
        <v>-266.5</v>
      </c>
      <c r="D1548" t="s">
        <v>181</v>
      </c>
      <c r="E1548">
        <v>13</v>
      </c>
      <c r="F1548" t="s">
        <v>182</v>
      </c>
      <c r="G1548" t="s">
        <v>1374</v>
      </c>
      <c r="H1548" t="s">
        <v>247</v>
      </c>
      <c r="I1548" t="s">
        <v>302</v>
      </c>
      <c r="J1548" t="s">
        <v>184</v>
      </c>
      <c r="K1548" t="s">
        <v>303</v>
      </c>
      <c r="L1548" t="s">
        <v>535</v>
      </c>
    </row>
    <row r="1549" spans="1:12">
      <c r="A1549" t="s">
        <v>179</v>
      </c>
      <c r="B1549" t="s">
        <v>180</v>
      </c>
      <c r="C1549">
        <v>-574</v>
      </c>
      <c r="D1549" t="s">
        <v>181</v>
      </c>
      <c r="E1549">
        <v>28</v>
      </c>
      <c r="F1549" t="s">
        <v>182</v>
      </c>
      <c r="G1549" t="s">
        <v>1375</v>
      </c>
      <c r="H1549" t="s">
        <v>1376</v>
      </c>
      <c r="I1549" t="s">
        <v>62</v>
      </c>
      <c r="J1549" t="s">
        <v>183</v>
      </c>
      <c r="K1549" t="s">
        <v>62</v>
      </c>
      <c r="L1549" t="s">
        <v>524</v>
      </c>
    </row>
    <row r="1550" spans="1:12">
      <c r="A1550" t="s">
        <v>179</v>
      </c>
      <c r="B1550" t="s">
        <v>180</v>
      </c>
      <c r="C1550">
        <v>-430.5</v>
      </c>
      <c r="D1550" t="s">
        <v>181</v>
      </c>
      <c r="E1550">
        <v>21</v>
      </c>
      <c r="F1550" t="s">
        <v>182</v>
      </c>
      <c r="G1550" t="s">
        <v>1377</v>
      </c>
      <c r="H1550" t="s">
        <v>1378</v>
      </c>
      <c r="I1550" t="s">
        <v>302</v>
      </c>
      <c r="J1550" t="s">
        <v>184</v>
      </c>
      <c r="K1550" t="s">
        <v>303</v>
      </c>
      <c r="L1550" t="s">
        <v>535</v>
      </c>
    </row>
    <row r="1551" spans="1:12">
      <c r="A1551" t="s">
        <v>179</v>
      </c>
      <c r="B1551" t="s">
        <v>180</v>
      </c>
      <c r="C1551">
        <v>-123</v>
      </c>
      <c r="D1551" t="s">
        <v>181</v>
      </c>
      <c r="E1551">
        <v>6</v>
      </c>
      <c r="F1551" t="s">
        <v>182</v>
      </c>
      <c r="G1551" t="s">
        <v>1377</v>
      </c>
      <c r="H1551" t="s">
        <v>1378</v>
      </c>
      <c r="I1551" t="s">
        <v>302</v>
      </c>
      <c r="J1551" t="s">
        <v>184</v>
      </c>
      <c r="K1551" t="s">
        <v>303</v>
      </c>
      <c r="L1551" t="s">
        <v>535</v>
      </c>
    </row>
    <row r="1552" spans="1:12">
      <c r="A1552" t="s">
        <v>179</v>
      </c>
      <c r="B1552" t="s">
        <v>180</v>
      </c>
      <c r="C1552">
        <v>-215.25</v>
      </c>
      <c r="D1552" t="s">
        <v>181</v>
      </c>
      <c r="E1552">
        <v>10.5</v>
      </c>
      <c r="F1552" t="s">
        <v>182</v>
      </c>
      <c r="G1552" t="s">
        <v>400</v>
      </c>
      <c r="H1552" t="s">
        <v>399</v>
      </c>
      <c r="I1552" t="s">
        <v>62</v>
      </c>
      <c r="J1552" t="s">
        <v>183</v>
      </c>
      <c r="K1552" t="s">
        <v>62</v>
      </c>
      <c r="L1552" t="s">
        <v>524</v>
      </c>
    </row>
    <row r="1553" spans="1:12">
      <c r="A1553" t="s">
        <v>179</v>
      </c>
      <c r="B1553" t="s">
        <v>180</v>
      </c>
      <c r="C1553">
        <v>-266.5</v>
      </c>
      <c r="D1553" t="s">
        <v>181</v>
      </c>
      <c r="E1553">
        <v>13</v>
      </c>
      <c r="F1553" t="s">
        <v>182</v>
      </c>
      <c r="G1553" t="s">
        <v>645</v>
      </c>
      <c r="H1553" t="s">
        <v>235</v>
      </c>
      <c r="I1553" t="s">
        <v>62</v>
      </c>
      <c r="J1553" t="s">
        <v>183</v>
      </c>
      <c r="K1553" t="s">
        <v>62</v>
      </c>
      <c r="L1553" t="s">
        <v>524</v>
      </c>
    </row>
    <row r="1554" spans="1:12">
      <c r="A1554" t="s">
        <v>179</v>
      </c>
      <c r="B1554" t="s">
        <v>180</v>
      </c>
      <c r="C1554">
        <v>-123</v>
      </c>
      <c r="D1554" t="s">
        <v>181</v>
      </c>
      <c r="E1554">
        <v>6</v>
      </c>
      <c r="F1554" t="s">
        <v>182</v>
      </c>
      <c r="G1554" t="s">
        <v>1274</v>
      </c>
      <c r="H1554" t="s">
        <v>1275</v>
      </c>
      <c r="I1554" t="s">
        <v>62</v>
      </c>
      <c r="J1554" t="s">
        <v>183</v>
      </c>
      <c r="K1554" t="s">
        <v>62</v>
      </c>
      <c r="L1554" t="s">
        <v>531</v>
      </c>
    </row>
    <row r="1555" spans="1:12">
      <c r="A1555" t="s">
        <v>179</v>
      </c>
      <c r="B1555" t="s">
        <v>180</v>
      </c>
      <c r="C1555">
        <v>-225.5</v>
      </c>
      <c r="D1555" t="s">
        <v>181</v>
      </c>
      <c r="E1555">
        <v>11</v>
      </c>
      <c r="F1555" t="s">
        <v>182</v>
      </c>
      <c r="G1555" t="s">
        <v>1008</v>
      </c>
      <c r="H1555" t="s">
        <v>187</v>
      </c>
      <c r="I1555" t="s">
        <v>715</v>
      </c>
      <c r="J1555" t="s">
        <v>184</v>
      </c>
      <c r="K1555" t="s">
        <v>716</v>
      </c>
      <c r="L1555" t="s">
        <v>529</v>
      </c>
    </row>
    <row r="1556" spans="1:12">
      <c r="A1556" t="s">
        <v>179</v>
      </c>
      <c r="B1556" t="s">
        <v>180</v>
      </c>
      <c r="C1556">
        <v>-133.25</v>
      </c>
      <c r="D1556" t="s">
        <v>181</v>
      </c>
      <c r="E1556">
        <v>6.5</v>
      </c>
      <c r="F1556" t="s">
        <v>182</v>
      </c>
      <c r="G1556" t="s">
        <v>1048</v>
      </c>
      <c r="H1556" t="s">
        <v>237</v>
      </c>
      <c r="I1556" t="s">
        <v>62</v>
      </c>
      <c r="J1556" t="s">
        <v>183</v>
      </c>
      <c r="K1556" t="s">
        <v>62</v>
      </c>
      <c r="L1556" t="s">
        <v>531</v>
      </c>
    </row>
    <row r="1557" spans="1:12">
      <c r="A1557" t="s">
        <v>179</v>
      </c>
      <c r="B1557" t="s">
        <v>180</v>
      </c>
      <c r="C1557">
        <v>-92.25</v>
      </c>
      <c r="D1557" t="s">
        <v>181</v>
      </c>
      <c r="E1557">
        <v>4.5</v>
      </c>
      <c r="F1557" t="s">
        <v>182</v>
      </c>
      <c r="G1557" t="s">
        <v>1049</v>
      </c>
      <c r="H1557" t="s">
        <v>239</v>
      </c>
      <c r="I1557" t="s">
        <v>62</v>
      </c>
      <c r="J1557" t="s">
        <v>183</v>
      </c>
      <c r="K1557" t="s">
        <v>62</v>
      </c>
      <c r="L1557" t="s">
        <v>531</v>
      </c>
    </row>
    <row r="1558" spans="1:12">
      <c r="A1558" t="s">
        <v>179</v>
      </c>
      <c r="B1558" t="s">
        <v>180</v>
      </c>
      <c r="C1558">
        <v>-164</v>
      </c>
      <c r="D1558" t="s">
        <v>181</v>
      </c>
      <c r="E1558">
        <v>8</v>
      </c>
      <c r="F1558" t="s">
        <v>182</v>
      </c>
      <c r="G1558" t="s">
        <v>1358</v>
      </c>
      <c r="H1558" t="s">
        <v>1359</v>
      </c>
      <c r="I1558" t="s">
        <v>62</v>
      </c>
      <c r="J1558" t="s">
        <v>183</v>
      </c>
      <c r="K1558" t="s">
        <v>62</v>
      </c>
      <c r="L1558" t="s">
        <v>524</v>
      </c>
    </row>
    <row r="1559" spans="1:12">
      <c r="A1559" t="s">
        <v>179</v>
      </c>
      <c r="B1559" t="s">
        <v>180</v>
      </c>
      <c r="C1559">
        <v>-184.5</v>
      </c>
      <c r="D1559" t="s">
        <v>181</v>
      </c>
      <c r="E1559">
        <v>9</v>
      </c>
      <c r="F1559" t="s">
        <v>182</v>
      </c>
      <c r="G1559" t="s">
        <v>1379</v>
      </c>
      <c r="H1559" t="s">
        <v>1380</v>
      </c>
      <c r="I1559" t="s">
        <v>62</v>
      </c>
      <c r="J1559" t="s">
        <v>183</v>
      </c>
      <c r="K1559" t="s">
        <v>62</v>
      </c>
      <c r="L1559" t="s">
        <v>531</v>
      </c>
    </row>
    <row r="1560" spans="1:12">
      <c r="A1560" t="s">
        <v>179</v>
      </c>
      <c r="B1560" t="s">
        <v>180</v>
      </c>
      <c r="C1560">
        <v>-20.5</v>
      </c>
      <c r="D1560" t="s">
        <v>181</v>
      </c>
      <c r="E1560">
        <v>1</v>
      </c>
      <c r="F1560" t="s">
        <v>182</v>
      </c>
      <c r="G1560" t="s">
        <v>1381</v>
      </c>
      <c r="H1560" t="s">
        <v>344</v>
      </c>
      <c r="I1560" t="s">
        <v>62</v>
      </c>
      <c r="J1560" t="s">
        <v>183</v>
      </c>
      <c r="K1560" t="s">
        <v>62</v>
      </c>
      <c r="L1560" t="s">
        <v>533</v>
      </c>
    </row>
    <row r="1561" spans="1:12">
      <c r="A1561" t="s">
        <v>179</v>
      </c>
      <c r="B1561" t="s">
        <v>180</v>
      </c>
      <c r="C1561">
        <v>-41</v>
      </c>
      <c r="D1561" t="s">
        <v>181</v>
      </c>
      <c r="E1561">
        <v>2</v>
      </c>
      <c r="F1561" t="s">
        <v>182</v>
      </c>
      <c r="G1561" t="s">
        <v>1381</v>
      </c>
      <c r="H1561" t="s">
        <v>344</v>
      </c>
      <c r="I1561" t="s">
        <v>62</v>
      </c>
      <c r="J1561" t="s">
        <v>183</v>
      </c>
      <c r="K1561" t="s">
        <v>62</v>
      </c>
      <c r="L1561" t="s">
        <v>533</v>
      </c>
    </row>
    <row r="1562" spans="1:12">
      <c r="A1562" t="s">
        <v>179</v>
      </c>
      <c r="B1562" t="s">
        <v>180</v>
      </c>
      <c r="C1562">
        <v>-20.5</v>
      </c>
      <c r="D1562" t="s">
        <v>181</v>
      </c>
      <c r="E1562">
        <v>1</v>
      </c>
      <c r="F1562" t="s">
        <v>182</v>
      </c>
      <c r="G1562" t="s">
        <v>1381</v>
      </c>
      <c r="H1562" t="s">
        <v>344</v>
      </c>
      <c r="I1562" t="s">
        <v>62</v>
      </c>
      <c r="J1562" t="s">
        <v>183</v>
      </c>
      <c r="K1562" t="s">
        <v>62</v>
      </c>
      <c r="L1562" t="s">
        <v>533</v>
      </c>
    </row>
    <row r="1563" spans="1:12">
      <c r="A1563" t="s">
        <v>179</v>
      </c>
      <c r="B1563" t="s">
        <v>180</v>
      </c>
      <c r="C1563">
        <v>-82</v>
      </c>
      <c r="D1563" t="s">
        <v>181</v>
      </c>
      <c r="E1563">
        <v>4</v>
      </c>
      <c r="F1563" t="s">
        <v>182</v>
      </c>
      <c r="G1563" t="s">
        <v>1381</v>
      </c>
      <c r="H1563" t="s">
        <v>344</v>
      </c>
      <c r="I1563" t="s">
        <v>62</v>
      </c>
      <c r="J1563" t="s">
        <v>183</v>
      </c>
      <c r="K1563" t="s">
        <v>62</v>
      </c>
      <c r="L1563" t="s">
        <v>533</v>
      </c>
    </row>
    <row r="1564" spans="1:12">
      <c r="A1564" t="s">
        <v>179</v>
      </c>
      <c r="B1564" t="s">
        <v>180</v>
      </c>
      <c r="C1564">
        <v>-41</v>
      </c>
      <c r="D1564" t="s">
        <v>181</v>
      </c>
      <c r="E1564">
        <v>2</v>
      </c>
      <c r="F1564" t="s">
        <v>182</v>
      </c>
      <c r="G1564" t="s">
        <v>1381</v>
      </c>
      <c r="H1564" t="s">
        <v>344</v>
      </c>
      <c r="I1564" t="s">
        <v>62</v>
      </c>
      <c r="J1564" t="s">
        <v>183</v>
      </c>
      <c r="K1564" t="s">
        <v>62</v>
      </c>
      <c r="L1564" t="s">
        <v>533</v>
      </c>
    </row>
    <row r="1565" spans="1:12">
      <c r="A1565" t="s">
        <v>179</v>
      </c>
      <c r="B1565" t="s">
        <v>180</v>
      </c>
      <c r="C1565">
        <v>-184.5</v>
      </c>
      <c r="D1565" t="s">
        <v>181</v>
      </c>
      <c r="E1565">
        <v>9</v>
      </c>
      <c r="F1565" t="s">
        <v>182</v>
      </c>
      <c r="G1565" t="s">
        <v>1382</v>
      </c>
      <c r="H1565" t="s">
        <v>362</v>
      </c>
      <c r="I1565" t="s">
        <v>62</v>
      </c>
      <c r="J1565" t="s">
        <v>183</v>
      </c>
      <c r="K1565" t="s">
        <v>62</v>
      </c>
      <c r="L1565" t="s">
        <v>537</v>
      </c>
    </row>
    <row r="1566" spans="1:12">
      <c r="A1566" t="s">
        <v>179</v>
      </c>
      <c r="B1566" t="s">
        <v>180</v>
      </c>
      <c r="C1566">
        <v>-246</v>
      </c>
      <c r="D1566" t="s">
        <v>181</v>
      </c>
      <c r="E1566">
        <v>12</v>
      </c>
      <c r="F1566" t="s">
        <v>182</v>
      </c>
      <c r="G1566" t="s">
        <v>1382</v>
      </c>
      <c r="H1566" t="s">
        <v>362</v>
      </c>
      <c r="I1566" t="s">
        <v>62</v>
      </c>
      <c r="J1566" t="s">
        <v>183</v>
      </c>
      <c r="K1566" t="s">
        <v>62</v>
      </c>
      <c r="L1566" t="s">
        <v>537</v>
      </c>
    </row>
    <row r="1567" spans="1:12">
      <c r="A1567" t="s">
        <v>179</v>
      </c>
      <c r="B1567" t="s">
        <v>180</v>
      </c>
      <c r="C1567">
        <v>-205</v>
      </c>
      <c r="D1567" t="s">
        <v>181</v>
      </c>
      <c r="E1567">
        <v>10</v>
      </c>
      <c r="F1567" t="s">
        <v>182</v>
      </c>
      <c r="G1567" t="s">
        <v>1292</v>
      </c>
      <c r="H1567" t="s">
        <v>1293</v>
      </c>
      <c r="I1567" t="s">
        <v>191</v>
      </c>
      <c r="J1567" t="s">
        <v>184</v>
      </c>
      <c r="K1567" t="s">
        <v>192</v>
      </c>
      <c r="L1567" t="s">
        <v>535</v>
      </c>
    </row>
    <row r="1568" spans="1:12">
      <c r="A1568" t="s">
        <v>179</v>
      </c>
      <c r="B1568" t="s">
        <v>180</v>
      </c>
      <c r="C1568">
        <v>-287</v>
      </c>
      <c r="D1568" t="s">
        <v>181</v>
      </c>
      <c r="E1568">
        <v>14</v>
      </c>
      <c r="F1568" t="s">
        <v>182</v>
      </c>
      <c r="G1568" t="s">
        <v>1383</v>
      </c>
      <c r="H1568" t="s">
        <v>1384</v>
      </c>
      <c r="I1568" t="s">
        <v>191</v>
      </c>
      <c r="J1568" t="s">
        <v>184</v>
      </c>
      <c r="K1568" t="s">
        <v>192</v>
      </c>
      <c r="L1568" t="s">
        <v>535</v>
      </c>
    </row>
    <row r="1569" spans="1:12">
      <c r="A1569" t="s">
        <v>179</v>
      </c>
      <c r="B1569" t="s">
        <v>180</v>
      </c>
      <c r="C1569">
        <v>-123</v>
      </c>
      <c r="D1569" t="s">
        <v>181</v>
      </c>
      <c r="E1569">
        <v>6</v>
      </c>
      <c r="F1569" t="s">
        <v>182</v>
      </c>
      <c r="G1569" t="s">
        <v>1385</v>
      </c>
      <c r="H1569" t="s">
        <v>208</v>
      </c>
      <c r="I1569" t="s">
        <v>1055</v>
      </c>
      <c r="J1569" t="s">
        <v>184</v>
      </c>
      <c r="K1569" t="s">
        <v>1056</v>
      </c>
      <c r="L1569" t="s">
        <v>529</v>
      </c>
    </row>
    <row r="1570" spans="1:12">
      <c r="A1570" t="s">
        <v>179</v>
      </c>
      <c r="B1570" t="s">
        <v>180</v>
      </c>
      <c r="C1570">
        <v>-112.75</v>
      </c>
      <c r="D1570" t="s">
        <v>181</v>
      </c>
      <c r="E1570">
        <v>5.5</v>
      </c>
      <c r="F1570" t="s">
        <v>182</v>
      </c>
      <c r="G1570" t="s">
        <v>1385</v>
      </c>
      <c r="H1570" t="s">
        <v>208</v>
      </c>
      <c r="I1570" t="s">
        <v>1055</v>
      </c>
      <c r="J1570" t="s">
        <v>184</v>
      </c>
      <c r="K1570" t="s">
        <v>1056</v>
      </c>
      <c r="L1570" t="s">
        <v>529</v>
      </c>
    </row>
    <row r="1571" spans="1:12">
      <c r="A1571" t="s">
        <v>179</v>
      </c>
      <c r="B1571" t="s">
        <v>180</v>
      </c>
      <c r="C1571">
        <v>-112.75</v>
      </c>
      <c r="D1571" t="s">
        <v>181</v>
      </c>
      <c r="E1571">
        <v>5.5</v>
      </c>
      <c r="F1571" t="s">
        <v>182</v>
      </c>
      <c r="G1571" t="s">
        <v>1385</v>
      </c>
      <c r="H1571" t="s">
        <v>208</v>
      </c>
      <c r="I1571" t="s">
        <v>1055</v>
      </c>
      <c r="J1571" t="s">
        <v>184</v>
      </c>
      <c r="K1571" t="s">
        <v>1056</v>
      </c>
      <c r="L1571" t="s">
        <v>529</v>
      </c>
    </row>
    <row r="1572" spans="1:12">
      <c r="A1572" t="s">
        <v>179</v>
      </c>
      <c r="B1572" t="s">
        <v>180</v>
      </c>
      <c r="C1572">
        <v>-184.5</v>
      </c>
      <c r="D1572" t="s">
        <v>181</v>
      </c>
      <c r="E1572">
        <v>9</v>
      </c>
      <c r="F1572" t="s">
        <v>182</v>
      </c>
      <c r="G1572" t="s">
        <v>1276</v>
      </c>
      <c r="H1572" t="s">
        <v>202</v>
      </c>
      <c r="I1572" t="s">
        <v>715</v>
      </c>
      <c r="J1572" t="s">
        <v>184</v>
      </c>
      <c r="K1572" t="s">
        <v>716</v>
      </c>
      <c r="L1572" t="s">
        <v>529</v>
      </c>
    </row>
    <row r="1573" spans="1:12">
      <c r="A1573" t="s">
        <v>179</v>
      </c>
      <c r="B1573" t="s">
        <v>180</v>
      </c>
      <c r="C1573">
        <v>-20.5</v>
      </c>
      <c r="D1573" t="s">
        <v>181</v>
      </c>
      <c r="E1573">
        <v>1</v>
      </c>
      <c r="F1573" t="s">
        <v>182</v>
      </c>
      <c r="G1573" t="s">
        <v>1310</v>
      </c>
      <c r="H1573" t="s">
        <v>200</v>
      </c>
      <c r="I1573" t="s">
        <v>1055</v>
      </c>
      <c r="J1573" t="s">
        <v>184</v>
      </c>
      <c r="K1573" t="s">
        <v>1056</v>
      </c>
      <c r="L1573" t="s">
        <v>529</v>
      </c>
    </row>
    <row r="1574" spans="1:12">
      <c r="A1574" t="s">
        <v>179</v>
      </c>
      <c r="B1574" t="s">
        <v>180</v>
      </c>
      <c r="C1574">
        <v>-82</v>
      </c>
      <c r="D1574" t="s">
        <v>181</v>
      </c>
      <c r="E1574">
        <v>4</v>
      </c>
      <c r="F1574" t="s">
        <v>182</v>
      </c>
      <c r="G1574" t="s">
        <v>1386</v>
      </c>
      <c r="H1574" t="s">
        <v>201</v>
      </c>
      <c r="I1574" t="s">
        <v>1387</v>
      </c>
      <c r="J1574" t="s">
        <v>184</v>
      </c>
      <c r="K1574" t="s">
        <v>1388</v>
      </c>
      <c r="L1574" t="s">
        <v>529</v>
      </c>
    </row>
    <row r="1575" spans="1:12">
      <c r="A1575" t="s">
        <v>179</v>
      </c>
      <c r="B1575" t="s">
        <v>180</v>
      </c>
      <c r="C1575">
        <v>-82</v>
      </c>
      <c r="D1575" t="s">
        <v>181</v>
      </c>
      <c r="E1575">
        <v>4</v>
      </c>
      <c r="F1575" t="s">
        <v>182</v>
      </c>
      <c r="G1575" t="s">
        <v>445</v>
      </c>
      <c r="H1575" t="s">
        <v>195</v>
      </c>
      <c r="I1575" t="s">
        <v>446</v>
      </c>
      <c r="J1575" t="s">
        <v>184</v>
      </c>
      <c r="K1575" t="s">
        <v>447</v>
      </c>
      <c r="L1575" t="s">
        <v>529</v>
      </c>
    </row>
    <row r="1576" spans="1:12">
      <c r="A1576" t="s">
        <v>179</v>
      </c>
      <c r="B1576" t="s">
        <v>180</v>
      </c>
      <c r="C1576">
        <v>-41</v>
      </c>
      <c r="D1576" t="s">
        <v>181</v>
      </c>
      <c r="E1576">
        <v>2</v>
      </c>
      <c r="F1576" t="s">
        <v>182</v>
      </c>
      <c r="G1576" t="s">
        <v>465</v>
      </c>
      <c r="H1576" t="s">
        <v>195</v>
      </c>
      <c r="I1576" t="s">
        <v>466</v>
      </c>
      <c r="J1576" t="s">
        <v>184</v>
      </c>
      <c r="K1576" t="s">
        <v>467</v>
      </c>
      <c r="L1576" t="s">
        <v>529</v>
      </c>
    </row>
    <row r="1577" spans="1:12">
      <c r="A1577" t="s">
        <v>179</v>
      </c>
      <c r="B1577" t="s">
        <v>180</v>
      </c>
      <c r="C1577">
        <v>-82</v>
      </c>
      <c r="D1577" t="s">
        <v>181</v>
      </c>
      <c r="E1577">
        <v>4</v>
      </c>
      <c r="F1577" t="s">
        <v>182</v>
      </c>
      <c r="G1577" t="s">
        <v>1022</v>
      </c>
      <c r="H1577" t="s">
        <v>195</v>
      </c>
      <c r="I1577" t="s">
        <v>1023</v>
      </c>
      <c r="J1577" t="s">
        <v>184</v>
      </c>
      <c r="K1577" t="s">
        <v>1024</v>
      </c>
      <c r="L1577" t="s">
        <v>529</v>
      </c>
    </row>
    <row r="1578" spans="1:12">
      <c r="A1578" t="s">
        <v>179</v>
      </c>
      <c r="B1578" t="s">
        <v>180</v>
      </c>
      <c r="C1578">
        <v>-133.25</v>
      </c>
      <c r="D1578" t="s">
        <v>181</v>
      </c>
      <c r="E1578">
        <v>6.5</v>
      </c>
      <c r="F1578" t="s">
        <v>182</v>
      </c>
      <c r="G1578" t="s">
        <v>1124</v>
      </c>
      <c r="H1578" t="s">
        <v>1125</v>
      </c>
      <c r="I1578" t="s">
        <v>62</v>
      </c>
      <c r="J1578" t="s">
        <v>183</v>
      </c>
      <c r="K1578" t="s">
        <v>62</v>
      </c>
      <c r="L1578" t="s">
        <v>533</v>
      </c>
    </row>
    <row r="1579" spans="1:12">
      <c r="A1579" t="s">
        <v>179</v>
      </c>
      <c r="B1579" t="s">
        <v>180</v>
      </c>
      <c r="C1579">
        <v>-92.25</v>
      </c>
      <c r="D1579" t="s">
        <v>181</v>
      </c>
      <c r="E1579">
        <v>4.5</v>
      </c>
      <c r="F1579" t="s">
        <v>182</v>
      </c>
      <c r="G1579" t="s">
        <v>908</v>
      </c>
      <c r="H1579" t="s">
        <v>187</v>
      </c>
      <c r="I1579" t="s">
        <v>446</v>
      </c>
      <c r="J1579" t="s">
        <v>184</v>
      </c>
      <c r="K1579" t="s">
        <v>447</v>
      </c>
      <c r="L1579" t="s">
        <v>529</v>
      </c>
    </row>
    <row r="1580" spans="1:12">
      <c r="A1580" t="s">
        <v>179</v>
      </c>
      <c r="B1580" t="s">
        <v>180</v>
      </c>
      <c r="C1580">
        <v>-82</v>
      </c>
      <c r="D1580" t="s">
        <v>181</v>
      </c>
      <c r="E1580">
        <v>4</v>
      </c>
      <c r="F1580" t="s">
        <v>182</v>
      </c>
      <c r="G1580" t="s">
        <v>908</v>
      </c>
      <c r="H1580" t="s">
        <v>187</v>
      </c>
      <c r="I1580" t="s">
        <v>446</v>
      </c>
      <c r="J1580" t="s">
        <v>184</v>
      </c>
      <c r="K1580" t="s">
        <v>447</v>
      </c>
      <c r="L1580" t="s">
        <v>529</v>
      </c>
    </row>
    <row r="1581" spans="1:12">
      <c r="A1581" t="s">
        <v>179</v>
      </c>
      <c r="B1581" t="s">
        <v>180</v>
      </c>
      <c r="C1581">
        <v>-297.25</v>
      </c>
      <c r="D1581" t="s">
        <v>181</v>
      </c>
      <c r="E1581">
        <v>14.5</v>
      </c>
      <c r="F1581" t="s">
        <v>182</v>
      </c>
      <c r="G1581" t="s">
        <v>1322</v>
      </c>
      <c r="H1581" t="s">
        <v>1323</v>
      </c>
      <c r="I1581" t="s">
        <v>62</v>
      </c>
      <c r="J1581" t="s">
        <v>183</v>
      </c>
      <c r="K1581" t="s">
        <v>62</v>
      </c>
      <c r="L1581" t="s">
        <v>524</v>
      </c>
    </row>
    <row r="1582" spans="1:12">
      <c r="A1582" t="s">
        <v>179</v>
      </c>
      <c r="B1582" t="s">
        <v>180</v>
      </c>
      <c r="C1582">
        <v>-276.75</v>
      </c>
      <c r="D1582" t="s">
        <v>181</v>
      </c>
      <c r="E1582">
        <v>13.5</v>
      </c>
      <c r="F1582" t="s">
        <v>182</v>
      </c>
      <c r="G1582" t="s">
        <v>938</v>
      </c>
      <c r="H1582" t="s">
        <v>939</v>
      </c>
      <c r="I1582" t="s">
        <v>62</v>
      </c>
      <c r="J1582" t="s">
        <v>183</v>
      </c>
      <c r="K1582" t="s">
        <v>62</v>
      </c>
      <c r="L1582" t="s">
        <v>531</v>
      </c>
    </row>
    <row r="1583" spans="1:12">
      <c r="A1583" t="s">
        <v>179</v>
      </c>
      <c r="B1583" t="s">
        <v>180</v>
      </c>
      <c r="C1583">
        <v>-82</v>
      </c>
      <c r="D1583" t="s">
        <v>181</v>
      </c>
      <c r="E1583">
        <v>4</v>
      </c>
      <c r="F1583" t="s">
        <v>182</v>
      </c>
      <c r="G1583" t="s">
        <v>1063</v>
      </c>
      <c r="H1583" t="s">
        <v>187</v>
      </c>
      <c r="I1583" t="s">
        <v>466</v>
      </c>
      <c r="J1583" t="s">
        <v>184</v>
      </c>
      <c r="K1583" t="s">
        <v>467</v>
      </c>
      <c r="L1583" t="s">
        <v>529</v>
      </c>
    </row>
    <row r="1584" spans="1:12">
      <c r="A1584" t="s">
        <v>179</v>
      </c>
      <c r="B1584" t="s">
        <v>180</v>
      </c>
      <c r="C1584">
        <v>-174.25</v>
      </c>
      <c r="D1584" t="s">
        <v>181</v>
      </c>
      <c r="E1584">
        <v>8.5</v>
      </c>
      <c r="F1584" t="s">
        <v>182</v>
      </c>
      <c r="G1584" t="s">
        <v>1085</v>
      </c>
      <c r="H1584" t="s">
        <v>187</v>
      </c>
      <c r="I1584" t="s">
        <v>458</v>
      </c>
      <c r="J1584" t="s">
        <v>184</v>
      </c>
      <c r="K1584" t="s">
        <v>459</v>
      </c>
      <c r="L1584" t="s">
        <v>529</v>
      </c>
    </row>
    <row r="1585" spans="1:12">
      <c r="A1585" t="s">
        <v>179</v>
      </c>
      <c r="B1585" t="s">
        <v>180</v>
      </c>
      <c r="C1585">
        <v>-256.25</v>
      </c>
      <c r="D1585" t="s">
        <v>181</v>
      </c>
      <c r="E1585">
        <v>12.5</v>
      </c>
      <c r="F1585" t="s">
        <v>182</v>
      </c>
      <c r="G1585" t="s">
        <v>1085</v>
      </c>
      <c r="H1585" t="s">
        <v>187</v>
      </c>
      <c r="I1585" t="s">
        <v>458</v>
      </c>
      <c r="J1585" t="s">
        <v>184</v>
      </c>
      <c r="K1585" t="s">
        <v>459</v>
      </c>
      <c r="L1585" t="s">
        <v>529</v>
      </c>
    </row>
    <row r="1586" spans="1:12">
      <c r="A1586" t="s">
        <v>179</v>
      </c>
      <c r="B1586" t="s">
        <v>180</v>
      </c>
      <c r="C1586">
        <v>-61.5</v>
      </c>
      <c r="D1586" t="s">
        <v>181</v>
      </c>
      <c r="E1586">
        <v>3</v>
      </c>
      <c r="F1586" t="s">
        <v>182</v>
      </c>
      <c r="G1586" t="s">
        <v>1324</v>
      </c>
      <c r="H1586" t="s">
        <v>187</v>
      </c>
      <c r="I1586" t="s">
        <v>1023</v>
      </c>
      <c r="J1586" t="s">
        <v>184</v>
      </c>
      <c r="K1586" t="s">
        <v>1024</v>
      </c>
      <c r="L1586" t="s">
        <v>529</v>
      </c>
    </row>
    <row r="1587" spans="1:12">
      <c r="A1587" t="s">
        <v>179</v>
      </c>
      <c r="B1587" t="s">
        <v>180</v>
      </c>
      <c r="C1587">
        <v>-133.25</v>
      </c>
      <c r="D1587" t="s">
        <v>181</v>
      </c>
      <c r="E1587">
        <v>6.5</v>
      </c>
      <c r="F1587" t="s">
        <v>182</v>
      </c>
      <c r="G1587" t="s">
        <v>1324</v>
      </c>
      <c r="H1587" t="s">
        <v>187</v>
      </c>
      <c r="I1587" t="s">
        <v>1023</v>
      </c>
      <c r="J1587" t="s">
        <v>184</v>
      </c>
      <c r="K1587" t="s">
        <v>1024</v>
      </c>
      <c r="L1587" t="s">
        <v>529</v>
      </c>
    </row>
    <row r="1588" spans="1:12">
      <c r="A1588" t="s">
        <v>179</v>
      </c>
      <c r="B1588" t="s">
        <v>180</v>
      </c>
      <c r="C1588">
        <v>-82</v>
      </c>
      <c r="D1588" t="s">
        <v>181</v>
      </c>
      <c r="E1588">
        <v>4</v>
      </c>
      <c r="F1588" t="s">
        <v>182</v>
      </c>
      <c r="G1588" t="s">
        <v>1327</v>
      </c>
      <c r="H1588" t="s">
        <v>187</v>
      </c>
      <c r="I1588" t="s">
        <v>1129</v>
      </c>
      <c r="J1588" t="s">
        <v>184</v>
      </c>
      <c r="K1588" t="s">
        <v>1130</v>
      </c>
      <c r="L1588" t="s">
        <v>529</v>
      </c>
    </row>
    <row r="1589" spans="1:12">
      <c r="A1589" t="s">
        <v>179</v>
      </c>
      <c r="B1589" t="s">
        <v>180</v>
      </c>
      <c r="C1589">
        <v>-71.75</v>
      </c>
      <c r="D1589" t="s">
        <v>181</v>
      </c>
      <c r="E1589">
        <v>3.5</v>
      </c>
      <c r="F1589" t="s">
        <v>182</v>
      </c>
      <c r="G1589" t="s">
        <v>1389</v>
      </c>
      <c r="H1589" t="s">
        <v>1390</v>
      </c>
      <c r="I1589" t="s">
        <v>62</v>
      </c>
      <c r="J1589" t="s">
        <v>183</v>
      </c>
      <c r="K1589" t="s">
        <v>62</v>
      </c>
      <c r="L1589" t="s">
        <v>533</v>
      </c>
    </row>
    <row r="1590" spans="1:12">
      <c r="A1590" t="s">
        <v>179</v>
      </c>
      <c r="B1590" t="s">
        <v>180</v>
      </c>
      <c r="C1590">
        <v>-41</v>
      </c>
      <c r="D1590" t="s">
        <v>181</v>
      </c>
      <c r="E1590">
        <v>2</v>
      </c>
      <c r="F1590" t="s">
        <v>182</v>
      </c>
      <c r="G1590" t="s">
        <v>1038</v>
      </c>
      <c r="H1590" t="s">
        <v>264</v>
      </c>
      <c r="I1590" t="s">
        <v>62</v>
      </c>
      <c r="J1590" t="s">
        <v>183</v>
      </c>
      <c r="K1590" t="s">
        <v>62</v>
      </c>
      <c r="L1590" t="s">
        <v>533</v>
      </c>
    </row>
    <row r="1591" spans="1:12">
      <c r="A1591" t="s">
        <v>179</v>
      </c>
      <c r="B1591" t="s">
        <v>180</v>
      </c>
      <c r="C1591">
        <v>-51.25</v>
      </c>
      <c r="D1591" t="s">
        <v>181</v>
      </c>
      <c r="E1591">
        <v>2.5</v>
      </c>
      <c r="F1591" t="s">
        <v>182</v>
      </c>
      <c r="G1591" t="s">
        <v>1098</v>
      </c>
      <c r="H1591" t="s">
        <v>344</v>
      </c>
      <c r="I1591" t="s">
        <v>62</v>
      </c>
      <c r="J1591" t="s">
        <v>183</v>
      </c>
      <c r="K1591" t="s">
        <v>62</v>
      </c>
      <c r="L1591" t="s">
        <v>533</v>
      </c>
    </row>
    <row r="1592" spans="1:12">
      <c r="A1592" t="s">
        <v>179</v>
      </c>
      <c r="B1592" t="s">
        <v>180</v>
      </c>
      <c r="C1592">
        <v>-92.25</v>
      </c>
      <c r="D1592" t="s">
        <v>181</v>
      </c>
      <c r="E1592">
        <v>4.5</v>
      </c>
      <c r="F1592" t="s">
        <v>182</v>
      </c>
      <c r="G1592" t="s">
        <v>1391</v>
      </c>
      <c r="H1592" t="s">
        <v>1392</v>
      </c>
      <c r="I1592" t="s">
        <v>62</v>
      </c>
      <c r="J1592" t="s">
        <v>183</v>
      </c>
      <c r="K1592" t="s">
        <v>62</v>
      </c>
      <c r="L1592" t="s">
        <v>533</v>
      </c>
    </row>
    <row r="1593" spans="1:12">
      <c r="A1593" t="s">
        <v>179</v>
      </c>
      <c r="B1593" t="s">
        <v>180</v>
      </c>
      <c r="C1593">
        <v>-61.5</v>
      </c>
      <c r="D1593" t="s">
        <v>181</v>
      </c>
      <c r="E1593">
        <v>3</v>
      </c>
      <c r="F1593" t="s">
        <v>182</v>
      </c>
      <c r="G1593" t="s">
        <v>1393</v>
      </c>
      <c r="H1593" t="s">
        <v>1305</v>
      </c>
      <c r="I1593" t="s">
        <v>62</v>
      </c>
      <c r="J1593" t="s">
        <v>183</v>
      </c>
      <c r="K1593" t="s">
        <v>62</v>
      </c>
      <c r="L1593" t="s">
        <v>533</v>
      </c>
    </row>
    <row r="1594" spans="1:12">
      <c r="A1594" t="s">
        <v>179</v>
      </c>
      <c r="B1594" t="s">
        <v>180</v>
      </c>
      <c r="C1594">
        <v>-61.5</v>
      </c>
      <c r="D1594" t="s">
        <v>181</v>
      </c>
      <c r="E1594">
        <v>3</v>
      </c>
      <c r="F1594" t="s">
        <v>182</v>
      </c>
      <c r="G1594" t="s">
        <v>1304</v>
      </c>
      <c r="H1594" t="s">
        <v>1305</v>
      </c>
      <c r="I1594" t="s">
        <v>62</v>
      </c>
      <c r="J1594" t="s">
        <v>183</v>
      </c>
      <c r="K1594" t="s">
        <v>62</v>
      </c>
      <c r="L1594" t="s">
        <v>533</v>
      </c>
    </row>
    <row r="1595" spans="1:12">
      <c r="A1595" t="s">
        <v>179</v>
      </c>
      <c r="B1595" t="s">
        <v>180</v>
      </c>
      <c r="C1595">
        <v>-71.75</v>
      </c>
      <c r="D1595" t="s">
        <v>181</v>
      </c>
      <c r="E1595">
        <v>3.5</v>
      </c>
      <c r="F1595" t="s">
        <v>182</v>
      </c>
      <c r="G1595" t="s">
        <v>1342</v>
      </c>
      <c r="H1595" t="s">
        <v>1343</v>
      </c>
      <c r="I1595" t="s">
        <v>1344</v>
      </c>
      <c r="J1595" t="s">
        <v>184</v>
      </c>
      <c r="K1595" t="s">
        <v>1345</v>
      </c>
      <c r="L1595" t="s">
        <v>529</v>
      </c>
    </row>
    <row r="1596" spans="1:12">
      <c r="A1596" t="s">
        <v>179</v>
      </c>
      <c r="B1596" t="s">
        <v>180</v>
      </c>
      <c r="C1596">
        <v>-164</v>
      </c>
      <c r="D1596" t="s">
        <v>181</v>
      </c>
      <c r="E1596">
        <v>8</v>
      </c>
      <c r="F1596" t="s">
        <v>182</v>
      </c>
      <c r="G1596" t="s">
        <v>1114</v>
      </c>
      <c r="H1596" t="s">
        <v>357</v>
      </c>
      <c r="I1596" t="s">
        <v>62</v>
      </c>
      <c r="J1596" t="s">
        <v>183</v>
      </c>
      <c r="K1596" t="s">
        <v>62</v>
      </c>
      <c r="L1596" t="s">
        <v>533</v>
      </c>
    </row>
    <row r="1597" spans="1:12">
      <c r="A1597" t="s">
        <v>179</v>
      </c>
      <c r="B1597" t="s">
        <v>180</v>
      </c>
      <c r="C1597">
        <v>-174.25</v>
      </c>
      <c r="D1597" t="s">
        <v>181</v>
      </c>
      <c r="E1597">
        <v>8.5</v>
      </c>
      <c r="F1597" t="s">
        <v>182</v>
      </c>
      <c r="G1597" t="s">
        <v>1114</v>
      </c>
      <c r="H1597" t="s">
        <v>357</v>
      </c>
      <c r="I1597" t="s">
        <v>62</v>
      </c>
      <c r="J1597" t="s">
        <v>183</v>
      </c>
      <c r="K1597" t="s">
        <v>62</v>
      </c>
      <c r="L1597" t="s">
        <v>533</v>
      </c>
    </row>
    <row r="1598" spans="1:12">
      <c r="A1598" t="s">
        <v>179</v>
      </c>
      <c r="B1598" t="s">
        <v>180</v>
      </c>
      <c r="C1598">
        <v>-369</v>
      </c>
      <c r="D1598" t="s">
        <v>181</v>
      </c>
      <c r="E1598">
        <v>18</v>
      </c>
      <c r="F1598" t="s">
        <v>182</v>
      </c>
      <c r="G1598" t="s">
        <v>1115</v>
      </c>
      <c r="H1598" t="s">
        <v>357</v>
      </c>
      <c r="I1598" t="s">
        <v>62</v>
      </c>
      <c r="J1598" t="s">
        <v>183</v>
      </c>
      <c r="K1598" t="s">
        <v>62</v>
      </c>
      <c r="L1598" t="s">
        <v>533</v>
      </c>
    </row>
    <row r="1599" spans="1:12">
      <c r="A1599" t="s">
        <v>179</v>
      </c>
      <c r="B1599" t="s">
        <v>180</v>
      </c>
      <c r="C1599">
        <v>-92.25</v>
      </c>
      <c r="D1599" t="s">
        <v>181</v>
      </c>
      <c r="E1599">
        <v>4.5</v>
      </c>
      <c r="F1599" t="s">
        <v>182</v>
      </c>
      <c r="G1599" t="s">
        <v>1394</v>
      </c>
      <c r="H1599" t="s">
        <v>1395</v>
      </c>
      <c r="I1599" t="s">
        <v>62</v>
      </c>
      <c r="J1599" t="s">
        <v>183</v>
      </c>
      <c r="K1599" t="s">
        <v>62</v>
      </c>
      <c r="L1599" t="s">
        <v>533</v>
      </c>
    </row>
    <row r="1600" spans="1:12">
      <c r="A1600" t="s">
        <v>179</v>
      </c>
      <c r="B1600" t="s">
        <v>180</v>
      </c>
      <c r="C1600">
        <v>-174.25</v>
      </c>
      <c r="D1600" t="s">
        <v>181</v>
      </c>
      <c r="E1600">
        <v>8.5</v>
      </c>
      <c r="F1600" t="s">
        <v>182</v>
      </c>
      <c r="G1600" t="s">
        <v>1349</v>
      </c>
      <c r="H1600" t="s">
        <v>1350</v>
      </c>
      <c r="I1600" t="s">
        <v>62</v>
      </c>
      <c r="J1600" t="s">
        <v>183</v>
      </c>
      <c r="K1600" t="s">
        <v>62</v>
      </c>
      <c r="L1600" t="s">
        <v>533</v>
      </c>
    </row>
    <row r="1601" spans="1:12">
      <c r="A1601" t="s">
        <v>179</v>
      </c>
      <c r="B1601" t="s">
        <v>180</v>
      </c>
      <c r="C1601">
        <v>-20.5</v>
      </c>
      <c r="D1601" t="s">
        <v>181</v>
      </c>
      <c r="E1601">
        <v>1</v>
      </c>
      <c r="F1601" t="s">
        <v>182</v>
      </c>
      <c r="G1601" t="s">
        <v>1351</v>
      </c>
      <c r="H1601" t="s">
        <v>1352</v>
      </c>
      <c r="I1601" t="s">
        <v>62</v>
      </c>
      <c r="J1601" t="s">
        <v>183</v>
      </c>
      <c r="K1601" t="s">
        <v>62</v>
      </c>
      <c r="L1601" t="s">
        <v>533</v>
      </c>
    </row>
    <row r="1602" spans="1:12">
      <c r="A1602" t="s">
        <v>179</v>
      </c>
      <c r="B1602" t="s">
        <v>180</v>
      </c>
      <c r="C1602">
        <v>-41</v>
      </c>
      <c r="D1602" t="s">
        <v>181</v>
      </c>
      <c r="E1602">
        <v>2</v>
      </c>
      <c r="F1602" t="s">
        <v>182</v>
      </c>
      <c r="G1602" t="s">
        <v>1271</v>
      </c>
      <c r="H1602" t="s">
        <v>462</v>
      </c>
      <c r="I1602" t="s">
        <v>834</v>
      </c>
      <c r="J1602" t="s">
        <v>184</v>
      </c>
      <c r="K1602" t="s">
        <v>835</v>
      </c>
      <c r="L1602" t="s">
        <v>537</v>
      </c>
    </row>
    <row r="1603" spans="1:12">
      <c r="A1603" t="s">
        <v>179</v>
      </c>
      <c r="B1603" t="s">
        <v>180</v>
      </c>
      <c r="C1603">
        <v>-481.75</v>
      </c>
      <c r="D1603" t="s">
        <v>181</v>
      </c>
      <c r="E1603">
        <v>23.5</v>
      </c>
      <c r="F1603" t="s">
        <v>182</v>
      </c>
      <c r="G1603" t="s">
        <v>1357</v>
      </c>
      <c r="H1603" t="s">
        <v>464</v>
      </c>
      <c r="I1603" t="s">
        <v>834</v>
      </c>
      <c r="J1603" t="s">
        <v>184</v>
      </c>
      <c r="K1603" t="s">
        <v>835</v>
      </c>
      <c r="L1603" t="s">
        <v>537</v>
      </c>
    </row>
    <row r="1604" spans="1:12">
      <c r="A1604" t="s">
        <v>179</v>
      </c>
      <c r="B1604" t="s">
        <v>180</v>
      </c>
      <c r="C1604">
        <v>-225.5</v>
      </c>
      <c r="D1604" t="s">
        <v>181</v>
      </c>
      <c r="E1604">
        <v>11</v>
      </c>
      <c r="F1604" t="s">
        <v>182</v>
      </c>
      <c r="G1604" t="s">
        <v>1396</v>
      </c>
      <c r="H1604" t="s">
        <v>1397</v>
      </c>
      <c r="I1604" t="s">
        <v>302</v>
      </c>
      <c r="J1604" t="s">
        <v>184</v>
      </c>
      <c r="K1604" t="s">
        <v>303</v>
      </c>
      <c r="L1604" t="s">
        <v>535</v>
      </c>
    </row>
    <row r="1605" spans="1:12">
      <c r="A1605" t="s">
        <v>179</v>
      </c>
      <c r="B1605" t="s">
        <v>180</v>
      </c>
      <c r="C1605">
        <v>-338.25</v>
      </c>
      <c r="D1605" t="s">
        <v>181</v>
      </c>
      <c r="E1605">
        <v>16.5</v>
      </c>
      <c r="F1605" t="s">
        <v>182</v>
      </c>
      <c r="G1605" t="s">
        <v>1315</v>
      </c>
      <c r="H1605" t="s">
        <v>1089</v>
      </c>
      <c r="I1605" t="s">
        <v>302</v>
      </c>
      <c r="J1605" t="s">
        <v>184</v>
      </c>
      <c r="K1605" t="s">
        <v>303</v>
      </c>
      <c r="L1605" t="s">
        <v>535</v>
      </c>
    </row>
    <row r="1606" spans="1:12">
      <c r="A1606" t="s">
        <v>179</v>
      </c>
      <c r="B1606" t="s">
        <v>180</v>
      </c>
      <c r="C1606">
        <v>-143.5</v>
      </c>
      <c r="D1606" t="s">
        <v>181</v>
      </c>
      <c r="E1606">
        <v>7</v>
      </c>
      <c r="F1606" t="s">
        <v>182</v>
      </c>
      <c r="G1606" t="s">
        <v>1358</v>
      </c>
      <c r="H1606" t="s">
        <v>1359</v>
      </c>
      <c r="I1606" t="s">
        <v>62</v>
      </c>
      <c r="J1606" t="s">
        <v>183</v>
      </c>
      <c r="K1606" t="s">
        <v>62</v>
      </c>
      <c r="L1606" t="s">
        <v>524</v>
      </c>
    </row>
    <row r="1607" spans="1:12">
      <c r="A1607" t="s">
        <v>179</v>
      </c>
      <c r="B1607" t="s">
        <v>180</v>
      </c>
      <c r="C1607">
        <v>-61.5</v>
      </c>
      <c r="D1607" t="s">
        <v>181</v>
      </c>
      <c r="E1607">
        <v>3</v>
      </c>
      <c r="F1607" t="s">
        <v>182</v>
      </c>
      <c r="G1607" t="s">
        <v>1310</v>
      </c>
      <c r="H1607" t="s">
        <v>200</v>
      </c>
      <c r="I1607" t="s">
        <v>1055</v>
      </c>
      <c r="J1607" t="s">
        <v>184</v>
      </c>
      <c r="K1607" t="s">
        <v>1056</v>
      </c>
      <c r="L1607" t="s">
        <v>529</v>
      </c>
    </row>
    <row r="1608" spans="1:12">
      <c r="A1608" t="s">
        <v>179</v>
      </c>
      <c r="B1608" t="s">
        <v>180</v>
      </c>
      <c r="C1608">
        <v>-41</v>
      </c>
      <c r="D1608" t="s">
        <v>181</v>
      </c>
      <c r="E1608">
        <v>2</v>
      </c>
      <c r="F1608" t="s">
        <v>182</v>
      </c>
      <c r="G1608" t="s">
        <v>1398</v>
      </c>
      <c r="H1608" t="s">
        <v>200</v>
      </c>
      <c r="I1608" t="s">
        <v>1058</v>
      </c>
      <c r="J1608" t="s">
        <v>184</v>
      </c>
      <c r="K1608" t="s">
        <v>1059</v>
      </c>
      <c r="L1608" t="s">
        <v>529</v>
      </c>
    </row>
    <row r="1609" spans="1:12">
      <c r="A1609" t="s">
        <v>179</v>
      </c>
      <c r="B1609" t="s">
        <v>180</v>
      </c>
      <c r="C1609">
        <v>-41</v>
      </c>
      <c r="D1609" t="s">
        <v>181</v>
      </c>
      <c r="E1609">
        <v>2</v>
      </c>
      <c r="F1609" t="s">
        <v>182</v>
      </c>
      <c r="G1609" t="s">
        <v>1399</v>
      </c>
      <c r="H1609" t="s">
        <v>200</v>
      </c>
      <c r="I1609" t="s">
        <v>1387</v>
      </c>
      <c r="J1609" t="s">
        <v>184</v>
      </c>
      <c r="K1609" t="s">
        <v>1388</v>
      </c>
      <c r="L1609" t="s">
        <v>529</v>
      </c>
    </row>
    <row r="1610" spans="1:12">
      <c r="A1610" t="s">
        <v>179</v>
      </c>
      <c r="B1610" t="s">
        <v>180</v>
      </c>
      <c r="C1610">
        <v>-82</v>
      </c>
      <c r="D1610" t="s">
        <v>181</v>
      </c>
      <c r="E1610">
        <v>4</v>
      </c>
      <c r="F1610" t="s">
        <v>182</v>
      </c>
      <c r="G1610" t="s">
        <v>429</v>
      </c>
      <c r="H1610" t="s">
        <v>430</v>
      </c>
      <c r="I1610" t="s">
        <v>62</v>
      </c>
      <c r="J1610" t="s">
        <v>183</v>
      </c>
      <c r="K1610" t="s">
        <v>62</v>
      </c>
      <c r="L1610" t="s">
        <v>524</v>
      </c>
    </row>
    <row r="1611" spans="1:12">
      <c r="A1611" t="s">
        <v>179</v>
      </c>
      <c r="B1611" t="s">
        <v>180</v>
      </c>
      <c r="C1611">
        <v>-10.25</v>
      </c>
      <c r="D1611" t="s">
        <v>181</v>
      </c>
      <c r="E1611">
        <v>0.5</v>
      </c>
      <c r="F1611" t="s">
        <v>182</v>
      </c>
      <c r="G1611" t="s">
        <v>1400</v>
      </c>
      <c r="H1611" t="s">
        <v>383</v>
      </c>
      <c r="I1611" t="s">
        <v>62</v>
      </c>
      <c r="J1611" t="s">
        <v>183</v>
      </c>
      <c r="K1611" t="s">
        <v>62</v>
      </c>
      <c r="L1611" t="s">
        <v>542</v>
      </c>
    </row>
    <row r="1612" spans="1:12">
      <c r="A1612" t="s">
        <v>179</v>
      </c>
      <c r="B1612" t="s">
        <v>180</v>
      </c>
      <c r="C1612">
        <v>-61.5</v>
      </c>
      <c r="D1612" t="s">
        <v>181</v>
      </c>
      <c r="E1612">
        <v>3</v>
      </c>
      <c r="F1612" t="s">
        <v>182</v>
      </c>
      <c r="G1612" t="s">
        <v>1401</v>
      </c>
      <c r="H1612" t="s">
        <v>1402</v>
      </c>
      <c r="I1612" t="s">
        <v>62</v>
      </c>
      <c r="J1612" t="s">
        <v>183</v>
      </c>
      <c r="K1612" t="s">
        <v>62</v>
      </c>
      <c r="L1612" t="s">
        <v>524</v>
      </c>
    </row>
    <row r="1613" spans="1:12">
      <c r="A1613" t="s">
        <v>179</v>
      </c>
      <c r="B1613" t="s">
        <v>180</v>
      </c>
      <c r="C1613">
        <v>-112.75</v>
      </c>
      <c r="D1613" t="s">
        <v>181</v>
      </c>
      <c r="E1613">
        <v>5.5</v>
      </c>
      <c r="F1613" t="s">
        <v>182</v>
      </c>
      <c r="G1613" t="s">
        <v>1403</v>
      </c>
      <c r="H1613" t="s">
        <v>1404</v>
      </c>
      <c r="I1613" t="s">
        <v>62</v>
      </c>
      <c r="J1613" t="s">
        <v>183</v>
      </c>
      <c r="K1613" t="s">
        <v>62</v>
      </c>
      <c r="L1613" t="s">
        <v>533</v>
      </c>
    </row>
    <row r="1614" spans="1:12">
      <c r="A1614" t="s">
        <v>179</v>
      </c>
      <c r="B1614" t="s">
        <v>180</v>
      </c>
      <c r="C1614">
        <v>-41</v>
      </c>
      <c r="D1614" t="s">
        <v>181</v>
      </c>
      <c r="E1614">
        <v>2</v>
      </c>
      <c r="F1614" t="s">
        <v>182</v>
      </c>
      <c r="G1614" t="s">
        <v>1403</v>
      </c>
      <c r="H1614" t="s">
        <v>1404</v>
      </c>
      <c r="I1614" t="s">
        <v>62</v>
      </c>
      <c r="J1614" t="s">
        <v>183</v>
      </c>
      <c r="K1614" t="s">
        <v>62</v>
      </c>
      <c r="L1614" t="s">
        <v>533</v>
      </c>
    </row>
    <row r="1615" spans="1:12">
      <c r="A1615" t="s">
        <v>179</v>
      </c>
      <c r="B1615" t="s">
        <v>180</v>
      </c>
      <c r="C1615">
        <v>-41</v>
      </c>
      <c r="D1615" t="s">
        <v>181</v>
      </c>
      <c r="E1615">
        <v>2</v>
      </c>
      <c r="F1615" t="s">
        <v>182</v>
      </c>
      <c r="G1615" t="s">
        <v>1403</v>
      </c>
      <c r="H1615" t="s">
        <v>1404</v>
      </c>
      <c r="I1615" t="s">
        <v>62</v>
      </c>
      <c r="J1615" t="s">
        <v>183</v>
      </c>
      <c r="K1615" t="s">
        <v>62</v>
      </c>
      <c r="L1615" t="s">
        <v>533</v>
      </c>
    </row>
    <row r="1616" spans="1:12">
      <c r="A1616" t="s">
        <v>179</v>
      </c>
      <c r="B1616" t="s">
        <v>180</v>
      </c>
      <c r="C1616">
        <v>-20.5</v>
      </c>
      <c r="D1616" t="s">
        <v>181</v>
      </c>
      <c r="E1616">
        <v>1</v>
      </c>
      <c r="F1616" t="s">
        <v>182</v>
      </c>
      <c r="G1616" t="s">
        <v>1267</v>
      </c>
      <c r="H1616" t="s">
        <v>1268</v>
      </c>
      <c r="I1616" t="s">
        <v>62</v>
      </c>
      <c r="J1616" t="s">
        <v>183</v>
      </c>
      <c r="K1616" t="s">
        <v>62</v>
      </c>
      <c r="L1616" t="s">
        <v>537</v>
      </c>
    </row>
    <row r="1617" spans="1:12">
      <c r="A1617" t="s">
        <v>179</v>
      </c>
      <c r="B1617" t="s">
        <v>180</v>
      </c>
      <c r="C1617">
        <v>-20.5</v>
      </c>
      <c r="D1617" t="s">
        <v>181</v>
      </c>
      <c r="E1617">
        <v>1</v>
      </c>
      <c r="F1617" t="s">
        <v>182</v>
      </c>
      <c r="G1617" t="s">
        <v>1267</v>
      </c>
      <c r="H1617" t="s">
        <v>1268</v>
      </c>
      <c r="I1617" t="s">
        <v>62</v>
      </c>
      <c r="J1617" t="s">
        <v>183</v>
      </c>
      <c r="K1617" t="s">
        <v>62</v>
      </c>
      <c r="L1617" t="s">
        <v>537</v>
      </c>
    </row>
    <row r="1618" spans="1:12">
      <c r="A1618" t="s">
        <v>179</v>
      </c>
      <c r="B1618" t="s">
        <v>180</v>
      </c>
      <c r="C1618">
        <v>-30.75</v>
      </c>
      <c r="D1618" t="s">
        <v>181</v>
      </c>
      <c r="E1618">
        <v>1.5</v>
      </c>
      <c r="F1618" t="s">
        <v>182</v>
      </c>
      <c r="G1618" t="s">
        <v>1405</v>
      </c>
      <c r="H1618" t="s">
        <v>1109</v>
      </c>
      <c r="I1618" t="s">
        <v>62</v>
      </c>
      <c r="J1618" t="s">
        <v>183</v>
      </c>
      <c r="K1618" t="s">
        <v>62</v>
      </c>
      <c r="L1618" t="s">
        <v>533</v>
      </c>
    </row>
    <row r="1619" spans="1:12">
      <c r="A1619" t="s">
        <v>179</v>
      </c>
      <c r="B1619" t="s">
        <v>180</v>
      </c>
      <c r="C1619">
        <v>-10.25</v>
      </c>
      <c r="D1619" t="s">
        <v>181</v>
      </c>
      <c r="E1619">
        <v>0.5</v>
      </c>
      <c r="F1619" t="s">
        <v>182</v>
      </c>
      <c r="G1619" t="s">
        <v>1405</v>
      </c>
      <c r="H1619" t="s">
        <v>1109</v>
      </c>
      <c r="I1619" t="s">
        <v>62</v>
      </c>
      <c r="J1619" t="s">
        <v>183</v>
      </c>
      <c r="K1619" t="s">
        <v>62</v>
      </c>
      <c r="L1619" t="s">
        <v>533</v>
      </c>
    </row>
    <row r="1620" spans="1:12">
      <c r="A1620" t="s">
        <v>179</v>
      </c>
      <c r="B1620" t="s">
        <v>180</v>
      </c>
      <c r="C1620">
        <v>-41</v>
      </c>
      <c r="D1620" t="s">
        <v>181</v>
      </c>
      <c r="E1620">
        <v>2</v>
      </c>
      <c r="F1620" t="s">
        <v>182</v>
      </c>
      <c r="G1620" t="s">
        <v>1405</v>
      </c>
      <c r="H1620" t="s">
        <v>1109</v>
      </c>
      <c r="I1620" t="s">
        <v>62</v>
      </c>
      <c r="J1620" t="s">
        <v>183</v>
      </c>
      <c r="K1620" t="s">
        <v>62</v>
      </c>
      <c r="L1620" t="s">
        <v>533</v>
      </c>
    </row>
    <row r="1621" spans="1:12">
      <c r="A1621" t="s">
        <v>179</v>
      </c>
      <c r="B1621" t="s">
        <v>180</v>
      </c>
      <c r="C1621">
        <v>-328</v>
      </c>
      <c r="D1621" t="s">
        <v>181</v>
      </c>
      <c r="E1621">
        <v>16</v>
      </c>
      <c r="F1621" t="s">
        <v>182</v>
      </c>
      <c r="G1621" t="s">
        <v>820</v>
      </c>
      <c r="H1621" t="s">
        <v>821</v>
      </c>
      <c r="I1621" t="s">
        <v>62</v>
      </c>
      <c r="J1621" t="s">
        <v>183</v>
      </c>
      <c r="K1621" t="s">
        <v>62</v>
      </c>
      <c r="L1621" t="s">
        <v>524</v>
      </c>
    </row>
    <row r="1622" spans="1:12">
      <c r="A1622" t="s">
        <v>179</v>
      </c>
      <c r="B1622" t="s">
        <v>180</v>
      </c>
      <c r="C1622">
        <v>-20.5</v>
      </c>
      <c r="D1622" t="s">
        <v>181</v>
      </c>
      <c r="E1622">
        <v>1</v>
      </c>
      <c r="F1622" t="s">
        <v>182</v>
      </c>
      <c r="G1622" t="s">
        <v>1406</v>
      </c>
      <c r="H1622" t="s">
        <v>1407</v>
      </c>
      <c r="I1622" t="s">
        <v>62</v>
      </c>
      <c r="J1622" t="s">
        <v>183</v>
      </c>
      <c r="K1622" t="s">
        <v>62</v>
      </c>
      <c r="L1622" t="s">
        <v>524</v>
      </c>
    </row>
    <row r="1623" spans="1:12">
      <c r="A1623" t="s">
        <v>179</v>
      </c>
      <c r="B1623" t="s">
        <v>180</v>
      </c>
      <c r="C1623">
        <v>-41</v>
      </c>
      <c r="D1623" t="s">
        <v>181</v>
      </c>
      <c r="E1623">
        <v>2</v>
      </c>
      <c r="F1623" t="s">
        <v>182</v>
      </c>
      <c r="G1623" t="s">
        <v>1012</v>
      </c>
      <c r="H1623" t="s">
        <v>292</v>
      </c>
      <c r="I1623" t="s">
        <v>62</v>
      </c>
      <c r="J1623" t="s">
        <v>183</v>
      </c>
      <c r="K1623" t="s">
        <v>62</v>
      </c>
      <c r="L1623" t="s">
        <v>524</v>
      </c>
    </row>
    <row r="1624" spans="1:12">
      <c r="A1624" t="s">
        <v>179</v>
      </c>
      <c r="B1624" t="s">
        <v>180</v>
      </c>
      <c r="C1624">
        <v>-20.5</v>
      </c>
      <c r="D1624" t="s">
        <v>181</v>
      </c>
      <c r="E1624">
        <v>1</v>
      </c>
      <c r="F1624" t="s">
        <v>182</v>
      </c>
      <c r="G1624" t="s">
        <v>1408</v>
      </c>
      <c r="H1624" t="s">
        <v>1409</v>
      </c>
      <c r="I1624" t="s">
        <v>191</v>
      </c>
      <c r="J1624" t="s">
        <v>184</v>
      </c>
      <c r="K1624" t="s">
        <v>192</v>
      </c>
      <c r="L1624" t="s">
        <v>535</v>
      </c>
    </row>
    <row r="1625" spans="1:12">
      <c r="A1625" t="s">
        <v>179</v>
      </c>
      <c r="B1625" t="s">
        <v>180</v>
      </c>
      <c r="C1625">
        <v>-20.5</v>
      </c>
      <c r="D1625" t="s">
        <v>181</v>
      </c>
      <c r="E1625">
        <v>1</v>
      </c>
      <c r="F1625" t="s">
        <v>182</v>
      </c>
      <c r="G1625" t="s">
        <v>1408</v>
      </c>
      <c r="H1625" t="s">
        <v>1409</v>
      </c>
      <c r="I1625" t="s">
        <v>191</v>
      </c>
      <c r="J1625" t="s">
        <v>184</v>
      </c>
      <c r="K1625" t="s">
        <v>192</v>
      </c>
      <c r="L1625" t="s">
        <v>535</v>
      </c>
    </row>
    <row r="1626" spans="1:12">
      <c r="A1626" t="s">
        <v>179</v>
      </c>
      <c r="B1626" t="s">
        <v>180</v>
      </c>
      <c r="C1626">
        <v>-41</v>
      </c>
      <c r="D1626" t="s">
        <v>181</v>
      </c>
      <c r="E1626">
        <v>2</v>
      </c>
      <c r="F1626" t="s">
        <v>182</v>
      </c>
      <c r="G1626" t="s">
        <v>1410</v>
      </c>
      <c r="H1626" t="s">
        <v>1411</v>
      </c>
      <c r="I1626" t="s">
        <v>62</v>
      </c>
      <c r="J1626" t="s">
        <v>183</v>
      </c>
      <c r="K1626" t="s">
        <v>62</v>
      </c>
      <c r="L1626" t="s">
        <v>524</v>
      </c>
    </row>
    <row r="1627" spans="1:12">
      <c r="A1627" t="s">
        <v>179</v>
      </c>
      <c r="B1627" t="s">
        <v>180</v>
      </c>
      <c r="C1627">
        <v>-61.5</v>
      </c>
      <c r="D1627" t="s">
        <v>181</v>
      </c>
      <c r="E1627">
        <v>3</v>
      </c>
      <c r="F1627" t="s">
        <v>182</v>
      </c>
      <c r="G1627" t="s">
        <v>1138</v>
      </c>
      <c r="H1627" t="s">
        <v>1069</v>
      </c>
      <c r="I1627" t="s">
        <v>62</v>
      </c>
      <c r="J1627" t="s">
        <v>183</v>
      </c>
      <c r="K1627" t="s">
        <v>62</v>
      </c>
      <c r="L1627" t="s">
        <v>546</v>
      </c>
    </row>
    <row r="1628" spans="1:12">
      <c r="A1628" t="s">
        <v>179</v>
      </c>
      <c r="B1628" t="s">
        <v>180</v>
      </c>
      <c r="C1628">
        <v>-20.5</v>
      </c>
      <c r="D1628" t="s">
        <v>181</v>
      </c>
      <c r="E1628">
        <v>1</v>
      </c>
      <c r="F1628" t="s">
        <v>182</v>
      </c>
      <c r="G1628" t="s">
        <v>1412</v>
      </c>
      <c r="H1628" t="s">
        <v>1413</v>
      </c>
      <c r="I1628" t="s">
        <v>62</v>
      </c>
      <c r="J1628" t="s">
        <v>183</v>
      </c>
      <c r="K1628" t="s">
        <v>62</v>
      </c>
      <c r="L1628" t="s">
        <v>524</v>
      </c>
    </row>
    <row r="1629" spans="1:12">
      <c r="A1629" t="s">
        <v>179</v>
      </c>
      <c r="B1629" t="s">
        <v>180</v>
      </c>
      <c r="C1629">
        <v>-20.5</v>
      </c>
      <c r="D1629" t="s">
        <v>181</v>
      </c>
      <c r="E1629">
        <v>1</v>
      </c>
      <c r="F1629" t="s">
        <v>182</v>
      </c>
      <c r="G1629" t="s">
        <v>1414</v>
      </c>
      <c r="H1629" t="s">
        <v>1415</v>
      </c>
      <c r="I1629" t="s">
        <v>62</v>
      </c>
      <c r="J1629" t="s">
        <v>183</v>
      </c>
      <c r="K1629" t="s">
        <v>62</v>
      </c>
      <c r="L1629" t="s">
        <v>524</v>
      </c>
    </row>
    <row r="1630" spans="1:12">
      <c r="A1630" t="s">
        <v>179</v>
      </c>
      <c r="B1630" t="s">
        <v>180</v>
      </c>
      <c r="C1630">
        <v>-20.5</v>
      </c>
      <c r="D1630" t="s">
        <v>181</v>
      </c>
      <c r="E1630">
        <v>1</v>
      </c>
      <c r="F1630" t="s">
        <v>182</v>
      </c>
      <c r="G1630" t="s">
        <v>964</v>
      </c>
      <c r="H1630" t="s">
        <v>965</v>
      </c>
      <c r="I1630" t="s">
        <v>62</v>
      </c>
      <c r="J1630" t="s">
        <v>183</v>
      </c>
      <c r="K1630" t="s">
        <v>62</v>
      </c>
      <c r="L1630" t="s">
        <v>539</v>
      </c>
    </row>
    <row r="1631" spans="1:12">
      <c r="A1631" t="s">
        <v>179</v>
      </c>
      <c r="B1631" t="s">
        <v>180</v>
      </c>
      <c r="C1631">
        <v>-20.5</v>
      </c>
      <c r="D1631" t="s">
        <v>181</v>
      </c>
      <c r="E1631">
        <v>1</v>
      </c>
      <c r="F1631" t="s">
        <v>182</v>
      </c>
      <c r="G1631" t="s">
        <v>923</v>
      </c>
      <c r="H1631" t="s">
        <v>424</v>
      </c>
      <c r="I1631" t="s">
        <v>62</v>
      </c>
      <c r="J1631" t="s">
        <v>183</v>
      </c>
      <c r="K1631" t="s">
        <v>62</v>
      </c>
      <c r="L1631" t="s">
        <v>539</v>
      </c>
    </row>
    <row r="1632" spans="1:12">
      <c r="A1632" t="s">
        <v>179</v>
      </c>
      <c r="B1632" t="s">
        <v>180</v>
      </c>
      <c r="C1632">
        <v>-41</v>
      </c>
      <c r="D1632" t="s">
        <v>181</v>
      </c>
      <c r="E1632">
        <v>2</v>
      </c>
      <c r="F1632" t="s">
        <v>182</v>
      </c>
      <c r="G1632" t="s">
        <v>1416</v>
      </c>
      <c r="H1632" t="s">
        <v>1417</v>
      </c>
      <c r="I1632" t="s">
        <v>62</v>
      </c>
      <c r="J1632" t="s">
        <v>183</v>
      </c>
      <c r="K1632" t="s">
        <v>62</v>
      </c>
      <c r="L1632" t="s">
        <v>524</v>
      </c>
    </row>
    <row r="1633" spans="1:12">
      <c r="A1633" t="s">
        <v>179</v>
      </c>
      <c r="B1633" t="s">
        <v>180</v>
      </c>
      <c r="C1633">
        <v>-20.5</v>
      </c>
      <c r="D1633" t="s">
        <v>181</v>
      </c>
      <c r="E1633">
        <v>1</v>
      </c>
      <c r="F1633" t="s">
        <v>182</v>
      </c>
      <c r="G1633" t="s">
        <v>1416</v>
      </c>
      <c r="H1633" t="s">
        <v>1417</v>
      </c>
      <c r="I1633" t="s">
        <v>62</v>
      </c>
      <c r="J1633" t="s">
        <v>183</v>
      </c>
      <c r="K1633" t="s">
        <v>62</v>
      </c>
      <c r="L1633" t="s">
        <v>524</v>
      </c>
    </row>
    <row r="1634" spans="1:12">
      <c r="A1634" t="s">
        <v>179</v>
      </c>
      <c r="B1634" t="s">
        <v>180</v>
      </c>
      <c r="C1634">
        <v>-41</v>
      </c>
      <c r="D1634" t="s">
        <v>181</v>
      </c>
      <c r="E1634">
        <v>2</v>
      </c>
      <c r="F1634" t="s">
        <v>182</v>
      </c>
      <c r="G1634" t="s">
        <v>1418</v>
      </c>
      <c r="H1634" t="s">
        <v>1419</v>
      </c>
      <c r="I1634" t="s">
        <v>62</v>
      </c>
      <c r="J1634" t="s">
        <v>183</v>
      </c>
      <c r="K1634" t="s">
        <v>62</v>
      </c>
      <c r="L1634" t="s">
        <v>524</v>
      </c>
    </row>
    <row r="1635" spans="1:12">
      <c r="A1635" t="s">
        <v>179</v>
      </c>
      <c r="B1635" t="s">
        <v>180</v>
      </c>
      <c r="C1635">
        <v>-20.5</v>
      </c>
      <c r="D1635" t="s">
        <v>181</v>
      </c>
      <c r="E1635">
        <v>1</v>
      </c>
      <c r="F1635" t="s">
        <v>182</v>
      </c>
      <c r="G1635" t="s">
        <v>1418</v>
      </c>
      <c r="H1635" t="s">
        <v>1419</v>
      </c>
      <c r="I1635" t="s">
        <v>62</v>
      </c>
      <c r="J1635" t="s">
        <v>183</v>
      </c>
      <c r="K1635" t="s">
        <v>62</v>
      </c>
      <c r="L1635" t="s">
        <v>524</v>
      </c>
    </row>
    <row r="1636" spans="1:12">
      <c r="A1636" t="s">
        <v>179</v>
      </c>
      <c r="B1636" t="s">
        <v>180</v>
      </c>
      <c r="C1636">
        <v>-20.5</v>
      </c>
      <c r="D1636" t="s">
        <v>181</v>
      </c>
      <c r="E1636">
        <v>1</v>
      </c>
      <c r="F1636" t="s">
        <v>182</v>
      </c>
      <c r="G1636" t="s">
        <v>1299</v>
      </c>
      <c r="H1636" t="s">
        <v>612</v>
      </c>
      <c r="I1636" t="s">
        <v>62</v>
      </c>
      <c r="J1636" t="s">
        <v>183</v>
      </c>
      <c r="K1636" t="s">
        <v>62</v>
      </c>
      <c r="L1636" t="s">
        <v>531</v>
      </c>
    </row>
    <row r="1637" spans="1:12">
      <c r="A1637" t="s">
        <v>179</v>
      </c>
      <c r="B1637" t="s">
        <v>180</v>
      </c>
      <c r="C1637">
        <v>-41</v>
      </c>
      <c r="D1637" t="s">
        <v>181</v>
      </c>
      <c r="E1637">
        <v>2</v>
      </c>
      <c r="F1637" t="s">
        <v>182</v>
      </c>
      <c r="G1637" t="s">
        <v>963</v>
      </c>
      <c r="H1637" t="s">
        <v>226</v>
      </c>
      <c r="I1637" t="s">
        <v>62</v>
      </c>
      <c r="J1637" t="s">
        <v>183</v>
      </c>
      <c r="K1637" t="s">
        <v>62</v>
      </c>
      <c r="L1637" t="s">
        <v>533</v>
      </c>
    </row>
    <row r="1638" spans="1:12">
      <c r="A1638" t="s">
        <v>179</v>
      </c>
      <c r="B1638" t="s">
        <v>180</v>
      </c>
      <c r="C1638">
        <v>-61.5</v>
      </c>
      <c r="D1638" t="s">
        <v>181</v>
      </c>
      <c r="E1638">
        <v>3</v>
      </c>
      <c r="F1638" t="s">
        <v>182</v>
      </c>
      <c r="G1638" t="s">
        <v>786</v>
      </c>
      <c r="H1638" t="s">
        <v>787</v>
      </c>
      <c r="I1638" t="s">
        <v>62</v>
      </c>
      <c r="J1638" t="s">
        <v>183</v>
      </c>
      <c r="K1638" t="s">
        <v>62</v>
      </c>
      <c r="L1638" t="s">
        <v>524</v>
      </c>
    </row>
    <row r="1639" spans="1:12">
      <c r="A1639" t="s">
        <v>179</v>
      </c>
      <c r="B1639" t="s">
        <v>180</v>
      </c>
      <c r="C1639">
        <v>-61.5</v>
      </c>
      <c r="D1639" t="s">
        <v>181</v>
      </c>
      <c r="E1639">
        <v>3</v>
      </c>
      <c r="F1639" t="s">
        <v>182</v>
      </c>
      <c r="G1639" t="s">
        <v>398</v>
      </c>
      <c r="H1639" t="s">
        <v>399</v>
      </c>
      <c r="I1639" t="s">
        <v>62</v>
      </c>
      <c r="J1639" t="s">
        <v>183</v>
      </c>
      <c r="K1639" t="s">
        <v>62</v>
      </c>
      <c r="L1639" t="s">
        <v>524</v>
      </c>
    </row>
    <row r="1640" spans="1:12">
      <c r="A1640" t="s">
        <v>179</v>
      </c>
      <c r="B1640" t="s">
        <v>180</v>
      </c>
      <c r="C1640">
        <v>-20.5</v>
      </c>
      <c r="D1640" t="s">
        <v>181</v>
      </c>
      <c r="E1640">
        <v>1</v>
      </c>
      <c r="F1640" t="s">
        <v>182</v>
      </c>
      <c r="G1640" t="s">
        <v>465</v>
      </c>
      <c r="H1640" t="s">
        <v>195</v>
      </c>
      <c r="I1640" t="s">
        <v>466</v>
      </c>
      <c r="J1640" t="s">
        <v>184</v>
      </c>
      <c r="K1640" t="s">
        <v>467</v>
      </c>
      <c r="L1640" t="s">
        <v>529</v>
      </c>
    </row>
    <row r="1641" spans="1:12">
      <c r="A1641" t="s">
        <v>179</v>
      </c>
      <c r="B1641" t="s">
        <v>180</v>
      </c>
      <c r="C1641">
        <v>-235.75</v>
      </c>
      <c r="D1641" t="s">
        <v>181</v>
      </c>
      <c r="E1641">
        <v>11.5</v>
      </c>
      <c r="F1641" t="s">
        <v>182</v>
      </c>
      <c r="G1641" t="s">
        <v>1353</v>
      </c>
      <c r="H1641" t="s">
        <v>195</v>
      </c>
      <c r="I1641" t="s">
        <v>470</v>
      </c>
      <c r="J1641" t="s">
        <v>184</v>
      </c>
      <c r="K1641" t="s">
        <v>471</v>
      </c>
      <c r="L1641" t="s">
        <v>529</v>
      </c>
    </row>
    <row r="1642" spans="1:12">
      <c r="A1642" t="s">
        <v>179</v>
      </c>
      <c r="B1642" t="s">
        <v>180</v>
      </c>
      <c r="C1642">
        <v>-82</v>
      </c>
      <c r="D1642" t="s">
        <v>181</v>
      </c>
      <c r="E1642">
        <v>4</v>
      </c>
      <c r="F1642" t="s">
        <v>182</v>
      </c>
      <c r="G1642" t="s">
        <v>1132</v>
      </c>
      <c r="H1642" t="s">
        <v>195</v>
      </c>
      <c r="I1642" t="s">
        <v>1133</v>
      </c>
      <c r="J1642" t="s">
        <v>184</v>
      </c>
      <c r="K1642" t="s">
        <v>1134</v>
      </c>
      <c r="L1642" t="s">
        <v>529</v>
      </c>
    </row>
    <row r="1643" spans="1:12">
      <c r="A1643" t="s">
        <v>179</v>
      </c>
      <c r="B1643" t="s">
        <v>180</v>
      </c>
      <c r="C1643">
        <v>-153.75</v>
      </c>
      <c r="D1643" t="s">
        <v>181</v>
      </c>
      <c r="E1643">
        <v>7.5</v>
      </c>
      <c r="F1643" t="s">
        <v>182</v>
      </c>
      <c r="G1643" t="s">
        <v>1420</v>
      </c>
      <c r="H1643" t="s">
        <v>1421</v>
      </c>
      <c r="I1643" t="s">
        <v>62</v>
      </c>
      <c r="J1643" t="s">
        <v>183</v>
      </c>
      <c r="K1643" t="s">
        <v>62</v>
      </c>
      <c r="L1643" t="s">
        <v>539</v>
      </c>
    </row>
    <row r="1644" spans="1:12">
      <c r="A1644" t="s">
        <v>179</v>
      </c>
      <c r="B1644" t="s">
        <v>180</v>
      </c>
      <c r="C1644">
        <v>-102.5</v>
      </c>
      <c r="D1644" t="s">
        <v>181</v>
      </c>
      <c r="E1644">
        <v>5</v>
      </c>
      <c r="F1644" t="s">
        <v>182</v>
      </c>
      <c r="G1644" t="s">
        <v>718</v>
      </c>
      <c r="H1644" t="s">
        <v>426</v>
      </c>
      <c r="I1644" t="s">
        <v>302</v>
      </c>
      <c r="J1644" t="s">
        <v>184</v>
      </c>
      <c r="K1644" t="s">
        <v>303</v>
      </c>
      <c r="L1644" t="s">
        <v>535</v>
      </c>
    </row>
    <row r="1645" spans="1:12">
      <c r="A1645" t="s">
        <v>179</v>
      </c>
      <c r="B1645" t="s">
        <v>180</v>
      </c>
      <c r="C1645">
        <v>-61.5</v>
      </c>
      <c r="D1645" t="s">
        <v>181</v>
      </c>
      <c r="E1645">
        <v>3</v>
      </c>
      <c r="F1645" t="s">
        <v>182</v>
      </c>
      <c r="G1645" t="s">
        <v>1354</v>
      </c>
      <c r="H1645" t="s">
        <v>1355</v>
      </c>
      <c r="I1645" t="s">
        <v>62</v>
      </c>
      <c r="J1645" t="s">
        <v>183</v>
      </c>
      <c r="K1645" t="s">
        <v>62</v>
      </c>
      <c r="L1645" t="s">
        <v>524</v>
      </c>
    </row>
    <row r="1646" spans="1:12">
      <c r="A1646" t="s">
        <v>179</v>
      </c>
      <c r="B1646" t="s">
        <v>180</v>
      </c>
      <c r="C1646">
        <v>-615</v>
      </c>
      <c r="D1646" t="s">
        <v>181</v>
      </c>
      <c r="E1646">
        <v>30</v>
      </c>
      <c r="F1646" t="s">
        <v>182</v>
      </c>
      <c r="G1646" t="s">
        <v>1270</v>
      </c>
      <c r="H1646" t="s">
        <v>464</v>
      </c>
      <c r="I1646" t="s">
        <v>831</v>
      </c>
      <c r="J1646" t="s">
        <v>184</v>
      </c>
      <c r="K1646" t="s">
        <v>832</v>
      </c>
      <c r="L1646" t="s">
        <v>537</v>
      </c>
    </row>
    <row r="1647" spans="1:12">
      <c r="A1647" t="s">
        <v>179</v>
      </c>
      <c r="B1647" t="s">
        <v>180</v>
      </c>
      <c r="C1647">
        <v>-143.5</v>
      </c>
      <c r="D1647" t="s">
        <v>181</v>
      </c>
      <c r="E1647">
        <v>7</v>
      </c>
      <c r="F1647" t="s">
        <v>182</v>
      </c>
      <c r="G1647" t="s">
        <v>1357</v>
      </c>
      <c r="H1647" t="s">
        <v>464</v>
      </c>
      <c r="I1647" t="s">
        <v>834</v>
      </c>
      <c r="J1647" t="s">
        <v>184</v>
      </c>
      <c r="K1647" t="s">
        <v>835</v>
      </c>
      <c r="L1647" t="s">
        <v>537</v>
      </c>
    </row>
    <row r="1648" spans="1:12">
      <c r="A1648" t="s">
        <v>179</v>
      </c>
      <c r="B1648" t="s">
        <v>180</v>
      </c>
      <c r="C1648">
        <v>-779</v>
      </c>
      <c r="D1648" t="s">
        <v>181</v>
      </c>
      <c r="E1648">
        <v>38</v>
      </c>
      <c r="F1648" t="s">
        <v>182</v>
      </c>
      <c r="G1648" t="s">
        <v>1088</v>
      </c>
      <c r="H1648" t="s">
        <v>1089</v>
      </c>
      <c r="I1648" t="s">
        <v>302</v>
      </c>
      <c r="J1648" t="s">
        <v>184</v>
      </c>
      <c r="K1648" t="s">
        <v>303</v>
      </c>
      <c r="L1648" t="s">
        <v>535</v>
      </c>
    </row>
    <row r="1649" spans="1:12">
      <c r="A1649" t="s">
        <v>179</v>
      </c>
      <c r="B1649" t="s">
        <v>180</v>
      </c>
      <c r="C1649">
        <v>-307.5</v>
      </c>
      <c r="D1649" t="s">
        <v>181</v>
      </c>
      <c r="E1649">
        <v>15</v>
      </c>
      <c r="F1649" t="s">
        <v>182</v>
      </c>
      <c r="G1649" t="s">
        <v>1315</v>
      </c>
      <c r="H1649" t="s">
        <v>1089</v>
      </c>
      <c r="I1649" t="s">
        <v>302</v>
      </c>
      <c r="J1649" t="s">
        <v>184</v>
      </c>
      <c r="K1649" t="s">
        <v>303</v>
      </c>
      <c r="L1649" t="s">
        <v>535</v>
      </c>
    </row>
    <row r="1650" spans="1:12">
      <c r="A1650" t="s">
        <v>179</v>
      </c>
      <c r="B1650" t="s">
        <v>180</v>
      </c>
      <c r="C1650">
        <v>-246</v>
      </c>
      <c r="D1650" t="s">
        <v>181</v>
      </c>
      <c r="E1650">
        <v>12</v>
      </c>
      <c r="F1650" t="s">
        <v>182</v>
      </c>
      <c r="G1650" t="s">
        <v>1358</v>
      </c>
      <c r="H1650" t="s">
        <v>1359</v>
      </c>
      <c r="I1650" t="s">
        <v>62</v>
      </c>
      <c r="J1650" t="s">
        <v>183</v>
      </c>
      <c r="K1650" t="s">
        <v>62</v>
      </c>
      <c r="L1650" t="s">
        <v>524</v>
      </c>
    </row>
    <row r="1651" spans="1:12">
      <c r="A1651" t="s">
        <v>179</v>
      </c>
      <c r="B1651" t="s">
        <v>180</v>
      </c>
      <c r="C1651">
        <v>-61.5</v>
      </c>
      <c r="D1651" t="s">
        <v>181</v>
      </c>
      <c r="E1651">
        <v>3</v>
      </c>
      <c r="F1651" t="s">
        <v>182</v>
      </c>
      <c r="G1651" t="s">
        <v>1235</v>
      </c>
      <c r="H1651" t="s">
        <v>1236</v>
      </c>
      <c r="I1651" t="s">
        <v>62</v>
      </c>
      <c r="J1651" t="s">
        <v>183</v>
      </c>
      <c r="K1651" t="s">
        <v>62</v>
      </c>
      <c r="L1651" t="s">
        <v>524</v>
      </c>
    </row>
    <row r="1652" spans="1:12">
      <c r="A1652" t="s">
        <v>179</v>
      </c>
      <c r="B1652" t="s">
        <v>180</v>
      </c>
      <c r="C1652">
        <v>-20.5</v>
      </c>
      <c r="D1652" t="s">
        <v>181</v>
      </c>
      <c r="E1652">
        <v>1</v>
      </c>
      <c r="F1652" t="s">
        <v>182</v>
      </c>
      <c r="G1652" t="s">
        <v>1272</v>
      </c>
      <c r="H1652" t="s">
        <v>1014</v>
      </c>
      <c r="I1652" t="s">
        <v>62</v>
      </c>
      <c r="J1652" t="s">
        <v>183</v>
      </c>
      <c r="K1652" t="s">
        <v>62</v>
      </c>
      <c r="L1652" t="s">
        <v>524</v>
      </c>
    </row>
    <row r="1653" spans="1:12">
      <c r="A1653" t="s">
        <v>179</v>
      </c>
      <c r="B1653" t="s">
        <v>180</v>
      </c>
      <c r="C1653">
        <v>-20.5</v>
      </c>
      <c r="D1653" t="s">
        <v>181</v>
      </c>
      <c r="E1653">
        <v>1</v>
      </c>
      <c r="F1653" t="s">
        <v>182</v>
      </c>
      <c r="G1653" t="s">
        <v>1272</v>
      </c>
      <c r="H1653" t="s">
        <v>1014</v>
      </c>
      <c r="I1653" t="s">
        <v>62</v>
      </c>
      <c r="J1653" t="s">
        <v>183</v>
      </c>
      <c r="K1653" t="s">
        <v>62</v>
      </c>
      <c r="L1653" t="s">
        <v>524</v>
      </c>
    </row>
    <row r="1654" spans="1:12">
      <c r="A1654" t="s">
        <v>179</v>
      </c>
      <c r="B1654" t="s">
        <v>180</v>
      </c>
      <c r="C1654">
        <v>-20.5</v>
      </c>
      <c r="D1654" t="s">
        <v>181</v>
      </c>
      <c r="E1654">
        <v>1</v>
      </c>
      <c r="F1654" t="s">
        <v>182</v>
      </c>
      <c r="G1654" t="s">
        <v>224</v>
      </c>
      <c r="H1654" t="s">
        <v>214</v>
      </c>
      <c r="I1654" t="s">
        <v>191</v>
      </c>
      <c r="J1654" t="s">
        <v>184</v>
      </c>
      <c r="K1654" t="s">
        <v>192</v>
      </c>
      <c r="L1654" t="s">
        <v>535</v>
      </c>
    </row>
    <row r="1655" spans="1:12">
      <c r="A1655" t="s">
        <v>179</v>
      </c>
      <c r="B1655" t="s">
        <v>180</v>
      </c>
      <c r="C1655">
        <v>-20.5</v>
      </c>
      <c r="D1655" t="s">
        <v>181</v>
      </c>
      <c r="E1655">
        <v>1</v>
      </c>
      <c r="F1655" t="s">
        <v>182</v>
      </c>
      <c r="G1655" t="s">
        <v>224</v>
      </c>
      <c r="H1655" t="s">
        <v>214</v>
      </c>
      <c r="I1655" t="s">
        <v>191</v>
      </c>
      <c r="J1655" t="s">
        <v>184</v>
      </c>
      <c r="K1655" t="s">
        <v>192</v>
      </c>
      <c r="L1655" t="s">
        <v>535</v>
      </c>
    </row>
    <row r="1656" spans="1:12">
      <c r="A1656" t="s">
        <v>179</v>
      </c>
      <c r="B1656" t="s">
        <v>180</v>
      </c>
      <c r="C1656">
        <v>-20.5</v>
      </c>
      <c r="D1656" t="s">
        <v>181</v>
      </c>
      <c r="E1656">
        <v>1</v>
      </c>
      <c r="F1656" t="s">
        <v>182</v>
      </c>
      <c r="G1656" t="s">
        <v>224</v>
      </c>
      <c r="H1656" t="s">
        <v>214</v>
      </c>
      <c r="I1656" t="s">
        <v>191</v>
      </c>
      <c r="J1656" t="s">
        <v>184</v>
      </c>
      <c r="K1656" t="s">
        <v>192</v>
      </c>
      <c r="L1656" t="s">
        <v>535</v>
      </c>
    </row>
    <row r="1657" spans="1:12">
      <c r="A1657" t="s">
        <v>179</v>
      </c>
      <c r="B1657" t="s">
        <v>180</v>
      </c>
      <c r="C1657">
        <v>-20.5</v>
      </c>
      <c r="D1657" t="s">
        <v>181</v>
      </c>
      <c r="E1657">
        <v>1</v>
      </c>
      <c r="F1657" t="s">
        <v>182</v>
      </c>
      <c r="G1657" t="s">
        <v>224</v>
      </c>
      <c r="H1657" t="s">
        <v>214</v>
      </c>
      <c r="I1657" t="s">
        <v>191</v>
      </c>
      <c r="J1657" t="s">
        <v>184</v>
      </c>
      <c r="K1657" t="s">
        <v>192</v>
      </c>
      <c r="L1657" t="s">
        <v>535</v>
      </c>
    </row>
    <row r="1658" spans="1:12">
      <c r="A1658" t="s">
        <v>179</v>
      </c>
      <c r="B1658" t="s">
        <v>180</v>
      </c>
      <c r="C1658">
        <v>-41</v>
      </c>
      <c r="D1658" t="s">
        <v>181</v>
      </c>
      <c r="E1658">
        <v>2</v>
      </c>
      <c r="F1658" t="s">
        <v>182</v>
      </c>
      <c r="G1658" t="s">
        <v>224</v>
      </c>
      <c r="H1658" t="s">
        <v>214</v>
      </c>
      <c r="I1658" t="s">
        <v>191</v>
      </c>
      <c r="J1658" t="s">
        <v>184</v>
      </c>
      <c r="K1658" t="s">
        <v>192</v>
      </c>
      <c r="L1658" t="s">
        <v>535</v>
      </c>
    </row>
    <row r="1659" spans="1:12">
      <c r="A1659" t="s">
        <v>179</v>
      </c>
      <c r="B1659" t="s">
        <v>180</v>
      </c>
      <c r="C1659">
        <v>-41</v>
      </c>
      <c r="D1659" t="s">
        <v>181</v>
      </c>
      <c r="E1659">
        <v>2</v>
      </c>
      <c r="F1659" t="s">
        <v>182</v>
      </c>
      <c r="G1659" t="s">
        <v>224</v>
      </c>
      <c r="H1659" t="s">
        <v>214</v>
      </c>
      <c r="I1659" t="s">
        <v>191</v>
      </c>
      <c r="J1659" t="s">
        <v>184</v>
      </c>
      <c r="K1659" t="s">
        <v>192</v>
      </c>
      <c r="L1659" t="s">
        <v>535</v>
      </c>
    </row>
    <row r="1660" spans="1:12">
      <c r="A1660" t="s">
        <v>179</v>
      </c>
      <c r="B1660" t="s">
        <v>180</v>
      </c>
      <c r="C1660">
        <v>-20.5</v>
      </c>
      <c r="D1660" t="s">
        <v>181</v>
      </c>
      <c r="E1660">
        <v>1</v>
      </c>
      <c r="F1660" t="s">
        <v>182</v>
      </c>
      <c r="G1660" t="s">
        <v>224</v>
      </c>
      <c r="H1660" t="s">
        <v>214</v>
      </c>
      <c r="I1660" t="s">
        <v>191</v>
      </c>
      <c r="J1660" t="s">
        <v>184</v>
      </c>
      <c r="K1660" t="s">
        <v>192</v>
      </c>
      <c r="L1660" t="s">
        <v>535</v>
      </c>
    </row>
    <row r="1661" spans="1:12">
      <c r="A1661" t="s">
        <v>179</v>
      </c>
      <c r="B1661" t="s">
        <v>180</v>
      </c>
      <c r="C1661">
        <v>-102.5</v>
      </c>
      <c r="D1661" t="s">
        <v>181</v>
      </c>
      <c r="E1661">
        <v>5</v>
      </c>
      <c r="F1661" t="s">
        <v>182</v>
      </c>
      <c r="G1661" t="s">
        <v>224</v>
      </c>
      <c r="H1661" t="s">
        <v>214</v>
      </c>
      <c r="I1661" t="s">
        <v>191</v>
      </c>
      <c r="J1661" t="s">
        <v>184</v>
      </c>
      <c r="K1661" t="s">
        <v>192</v>
      </c>
      <c r="L1661" t="s">
        <v>535</v>
      </c>
    </row>
    <row r="1662" spans="1:12">
      <c r="A1662" t="s">
        <v>179</v>
      </c>
      <c r="B1662" t="s">
        <v>180</v>
      </c>
      <c r="C1662">
        <v>-20.5</v>
      </c>
      <c r="D1662" t="s">
        <v>181</v>
      </c>
      <c r="E1662">
        <v>1</v>
      </c>
      <c r="F1662" t="s">
        <v>182</v>
      </c>
      <c r="G1662" t="s">
        <v>224</v>
      </c>
      <c r="H1662" t="s">
        <v>214</v>
      </c>
      <c r="I1662" t="s">
        <v>191</v>
      </c>
      <c r="J1662" t="s">
        <v>184</v>
      </c>
      <c r="K1662" t="s">
        <v>192</v>
      </c>
      <c r="L1662" t="s">
        <v>535</v>
      </c>
    </row>
    <row r="1663" spans="1:12">
      <c r="A1663" t="s">
        <v>179</v>
      </c>
      <c r="B1663" t="s">
        <v>180</v>
      </c>
      <c r="C1663">
        <v>-41</v>
      </c>
      <c r="D1663" t="s">
        <v>181</v>
      </c>
      <c r="E1663">
        <v>2</v>
      </c>
      <c r="F1663" t="s">
        <v>182</v>
      </c>
      <c r="G1663" t="s">
        <v>224</v>
      </c>
      <c r="H1663" t="s">
        <v>214</v>
      </c>
      <c r="I1663" t="s">
        <v>191</v>
      </c>
      <c r="J1663" t="s">
        <v>184</v>
      </c>
      <c r="K1663" t="s">
        <v>192</v>
      </c>
      <c r="L1663" t="s">
        <v>535</v>
      </c>
    </row>
    <row r="1664" spans="1:12">
      <c r="A1664" t="s">
        <v>179</v>
      </c>
      <c r="B1664" t="s">
        <v>180</v>
      </c>
      <c r="C1664">
        <v>-41</v>
      </c>
      <c r="D1664" t="s">
        <v>181</v>
      </c>
      <c r="E1664">
        <v>2</v>
      </c>
      <c r="F1664" t="s">
        <v>182</v>
      </c>
      <c r="G1664" t="s">
        <v>224</v>
      </c>
      <c r="H1664" t="s">
        <v>214</v>
      </c>
      <c r="I1664" t="s">
        <v>191</v>
      </c>
      <c r="J1664" t="s">
        <v>184</v>
      </c>
      <c r="K1664" t="s">
        <v>192</v>
      </c>
      <c r="L1664" t="s">
        <v>535</v>
      </c>
    </row>
    <row r="1665" spans="1:12">
      <c r="A1665" t="s">
        <v>179</v>
      </c>
      <c r="B1665" t="s">
        <v>180</v>
      </c>
      <c r="C1665">
        <v>-41</v>
      </c>
      <c r="D1665" t="s">
        <v>181</v>
      </c>
      <c r="E1665">
        <v>2</v>
      </c>
      <c r="F1665" t="s">
        <v>182</v>
      </c>
      <c r="G1665" t="s">
        <v>224</v>
      </c>
      <c r="H1665" t="s">
        <v>214</v>
      </c>
      <c r="I1665" t="s">
        <v>191</v>
      </c>
      <c r="J1665" t="s">
        <v>184</v>
      </c>
      <c r="K1665" t="s">
        <v>192</v>
      </c>
      <c r="L1665" t="s">
        <v>535</v>
      </c>
    </row>
    <row r="1666" spans="1:12">
      <c r="A1666" t="s">
        <v>179</v>
      </c>
      <c r="B1666" t="s">
        <v>180</v>
      </c>
      <c r="C1666">
        <v>-20.5</v>
      </c>
      <c r="D1666" t="s">
        <v>181</v>
      </c>
      <c r="E1666">
        <v>1</v>
      </c>
      <c r="F1666" t="s">
        <v>182</v>
      </c>
      <c r="G1666" t="s">
        <v>224</v>
      </c>
      <c r="H1666" t="s">
        <v>214</v>
      </c>
      <c r="I1666" t="s">
        <v>191</v>
      </c>
      <c r="J1666" t="s">
        <v>184</v>
      </c>
      <c r="K1666" t="s">
        <v>192</v>
      </c>
      <c r="L1666" t="s">
        <v>535</v>
      </c>
    </row>
    <row r="1667" spans="1:12">
      <c r="A1667" t="s">
        <v>179</v>
      </c>
      <c r="B1667" t="s">
        <v>180</v>
      </c>
      <c r="C1667">
        <v>-20.5</v>
      </c>
      <c r="D1667" t="s">
        <v>181</v>
      </c>
      <c r="E1667">
        <v>1</v>
      </c>
      <c r="F1667" t="s">
        <v>182</v>
      </c>
      <c r="G1667" t="s">
        <v>224</v>
      </c>
      <c r="H1667" t="s">
        <v>214</v>
      </c>
      <c r="I1667" t="s">
        <v>191</v>
      </c>
      <c r="J1667" t="s">
        <v>184</v>
      </c>
      <c r="K1667" t="s">
        <v>192</v>
      </c>
      <c r="L1667" t="s">
        <v>535</v>
      </c>
    </row>
    <row r="1668" spans="1:12">
      <c r="A1668" t="s">
        <v>179</v>
      </c>
      <c r="B1668" t="s">
        <v>180</v>
      </c>
      <c r="C1668">
        <v>-41</v>
      </c>
      <c r="D1668" t="s">
        <v>181</v>
      </c>
      <c r="E1668">
        <v>2</v>
      </c>
      <c r="F1668" t="s">
        <v>182</v>
      </c>
      <c r="G1668" t="s">
        <v>224</v>
      </c>
      <c r="H1668" t="s">
        <v>214</v>
      </c>
      <c r="I1668" t="s">
        <v>191</v>
      </c>
      <c r="J1668" t="s">
        <v>184</v>
      </c>
      <c r="K1668" t="s">
        <v>192</v>
      </c>
      <c r="L1668" t="s">
        <v>535</v>
      </c>
    </row>
    <row r="1669" spans="1:12">
      <c r="A1669" t="s">
        <v>179</v>
      </c>
      <c r="B1669" t="s">
        <v>180</v>
      </c>
      <c r="C1669">
        <v>-10.25</v>
      </c>
      <c r="D1669" t="s">
        <v>181</v>
      </c>
      <c r="E1669">
        <v>0.5</v>
      </c>
      <c r="F1669" t="s">
        <v>182</v>
      </c>
      <c r="G1669" t="s">
        <v>224</v>
      </c>
      <c r="H1669" t="s">
        <v>214</v>
      </c>
      <c r="I1669" t="s">
        <v>191</v>
      </c>
      <c r="J1669" t="s">
        <v>184</v>
      </c>
      <c r="K1669" t="s">
        <v>192</v>
      </c>
      <c r="L1669" t="s">
        <v>535</v>
      </c>
    </row>
    <row r="1670" spans="1:12">
      <c r="A1670" t="s">
        <v>179</v>
      </c>
      <c r="B1670" t="s">
        <v>180</v>
      </c>
      <c r="C1670">
        <v>-20.5</v>
      </c>
      <c r="D1670" t="s">
        <v>181</v>
      </c>
      <c r="E1670">
        <v>1</v>
      </c>
      <c r="F1670" t="s">
        <v>182</v>
      </c>
      <c r="G1670" t="s">
        <v>224</v>
      </c>
      <c r="H1670" t="s">
        <v>214</v>
      </c>
      <c r="I1670" t="s">
        <v>191</v>
      </c>
      <c r="J1670" t="s">
        <v>184</v>
      </c>
      <c r="K1670" t="s">
        <v>192</v>
      </c>
      <c r="L1670" t="s">
        <v>535</v>
      </c>
    </row>
    <row r="1671" spans="1:12">
      <c r="A1671" t="s">
        <v>179</v>
      </c>
      <c r="B1671" t="s">
        <v>180</v>
      </c>
      <c r="C1671">
        <v>-20.5</v>
      </c>
      <c r="D1671" t="s">
        <v>181</v>
      </c>
      <c r="E1671">
        <v>1</v>
      </c>
      <c r="F1671" t="s">
        <v>182</v>
      </c>
      <c r="G1671" t="s">
        <v>224</v>
      </c>
      <c r="H1671" t="s">
        <v>214</v>
      </c>
      <c r="I1671" t="s">
        <v>191</v>
      </c>
      <c r="J1671" t="s">
        <v>184</v>
      </c>
      <c r="K1671" t="s">
        <v>192</v>
      </c>
      <c r="L1671" t="s">
        <v>535</v>
      </c>
    </row>
    <row r="1672" spans="1:12">
      <c r="A1672" t="s">
        <v>179</v>
      </c>
      <c r="B1672" t="s">
        <v>180</v>
      </c>
      <c r="C1672">
        <v>-123</v>
      </c>
      <c r="D1672" t="s">
        <v>181</v>
      </c>
      <c r="E1672">
        <v>6</v>
      </c>
      <c r="F1672" t="s">
        <v>182</v>
      </c>
      <c r="G1672" t="s">
        <v>224</v>
      </c>
      <c r="H1672" t="s">
        <v>214</v>
      </c>
      <c r="I1672" t="s">
        <v>191</v>
      </c>
      <c r="J1672" t="s">
        <v>184</v>
      </c>
      <c r="K1672" t="s">
        <v>192</v>
      </c>
      <c r="L1672" t="s">
        <v>535</v>
      </c>
    </row>
    <row r="1673" spans="1:12">
      <c r="A1673" t="s">
        <v>179</v>
      </c>
      <c r="B1673" t="s">
        <v>180</v>
      </c>
      <c r="C1673">
        <v>-20.5</v>
      </c>
      <c r="D1673" t="s">
        <v>181</v>
      </c>
      <c r="E1673">
        <v>1</v>
      </c>
      <c r="F1673" t="s">
        <v>182</v>
      </c>
      <c r="G1673" t="s">
        <v>224</v>
      </c>
      <c r="H1673" t="s">
        <v>214</v>
      </c>
      <c r="I1673" t="s">
        <v>191</v>
      </c>
      <c r="J1673" t="s">
        <v>184</v>
      </c>
      <c r="K1673" t="s">
        <v>192</v>
      </c>
      <c r="L1673" t="s">
        <v>535</v>
      </c>
    </row>
    <row r="1674" spans="1:12">
      <c r="A1674" t="s">
        <v>179</v>
      </c>
      <c r="B1674" t="s">
        <v>180</v>
      </c>
      <c r="C1674">
        <v>-20.5</v>
      </c>
      <c r="D1674" t="s">
        <v>181</v>
      </c>
      <c r="E1674">
        <v>1</v>
      </c>
      <c r="F1674" t="s">
        <v>182</v>
      </c>
      <c r="G1674" t="s">
        <v>224</v>
      </c>
      <c r="H1674" t="s">
        <v>214</v>
      </c>
      <c r="I1674" t="s">
        <v>191</v>
      </c>
      <c r="J1674" t="s">
        <v>184</v>
      </c>
      <c r="K1674" t="s">
        <v>192</v>
      </c>
      <c r="L1674" t="s">
        <v>535</v>
      </c>
    </row>
    <row r="1675" spans="1:12">
      <c r="A1675" t="s">
        <v>179</v>
      </c>
      <c r="B1675" t="s">
        <v>180</v>
      </c>
      <c r="C1675">
        <v>-41</v>
      </c>
      <c r="D1675" t="s">
        <v>181</v>
      </c>
      <c r="E1675">
        <v>2</v>
      </c>
      <c r="F1675" t="s">
        <v>182</v>
      </c>
      <c r="G1675" t="s">
        <v>224</v>
      </c>
      <c r="H1675" t="s">
        <v>214</v>
      </c>
      <c r="I1675" t="s">
        <v>191</v>
      </c>
      <c r="J1675" t="s">
        <v>184</v>
      </c>
      <c r="K1675" t="s">
        <v>192</v>
      </c>
      <c r="L1675" t="s">
        <v>535</v>
      </c>
    </row>
    <row r="1676" spans="1:12">
      <c r="A1676" t="s">
        <v>179</v>
      </c>
      <c r="B1676" t="s">
        <v>180</v>
      </c>
      <c r="C1676">
        <v>-20.5</v>
      </c>
      <c r="D1676" t="s">
        <v>181</v>
      </c>
      <c r="E1676">
        <v>1</v>
      </c>
      <c r="F1676" t="s">
        <v>182</v>
      </c>
      <c r="G1676" t="s">
        <v>224</v>
      </c>
      <c r="H1676" t="s">
        <v>214</v>
      </c>
      <c r="I1676" t="s">
        <v>191</v>
      </c>
      <c r="J1676" t="s">
        <v>184</v>
      </c>
      <c r="K1676" t="s">
        <v>192</v>
      </c>
      <c r="L1676" t="s">
        <v>535</v>
      </c>
    </row>
    <row r="1677" spans="1:12">
      <c r="A1677" t="s">
        <v>179</v>
      </c>
      <c r="B1677" t="s">
        <v>180</v>
      </c>
      <c r="C1677">
        <v>-164</v>
      </c>
      <c r="D1677" t="s">
        <v>181</v>
      </c>
      <c r="E1677">
        <v>8</v>
      </c>
      <c r="F1677" t="s">
        <v>182</v>
      </c>
      <c r="G1677" t="s">
        <v>224</v>
      </c>
      <c r="H1677" t="s">
        <v>214</v>
      </c>
      <c r="I1677" t="s">
        <v>191</v>
      </c>
      <c r="J1677" t="s">
        <v>184</v>
      </c>
      <c r="K1677" t="s">
        <v>192</v>
      </c>
      <c r="L1677" t="s">
        <v>535</v>
      </c>
    </row>
    <row r="1678" spans="1:12">
      <c r="A1678" t="s">
        <v>179</v>
      </c>
      <c r="B1678" t="s">
        <v>180</v>
      </c>
      <c r="C1678">
        <v>-41</v>
      </c>
      <c r="D1678" t="s">
        <v>181</v>
      </c>
      <c r="E1678">
        <v>2</v>
      </c>
      <c r="F1678" t="s">
        <v>182</v>
      </c>
      <c r="G1678" t="s">
        <v>224</v>
      </c>
      <c r="H1678" t="s">
        <v>214</v>
      </c>
      <c r="I1678" t="s">
        <v>191</v>
      </c>
      <c r="J1678" t="s">
        <v>184</v>
      </c>
      <c r="K1678" t="s">
        <v>192</v>
      </c>
      <c r="L1678" t="s">
        <v>535</v>
      </c>
    </row>
    <row r="1679" spans="1:12">
      <c r="A1679" t="s">
        <v>179</v>
      </c>
      <c r="B1679" t="s">
        <v>180</v>
      </c>
      <c r="C1679">
        <v>-41</v>
      </c>
      <c r="D1679" t="s">
        <v>181</v>
      </c>
      <c r="E1679">
        <v>2</v>
      </c>
      <c r="F1679" t="s">
        <v>182</v>
      </c>
      <c r="G1679" t="s">
        <v>224</v>
      </c>
      <c r="H1679" t="s">
        <v>214</v>
      </c>
      <c r="I1679" t="s">
        <v>191</v>
      </c>
      <c r="J1679" t="s">
        <v>184</v>
      </c>
      <c r="K1679" t="s">
        <v>192</v>
      </c>
      <c r="L1679" t="s">
        <v>535</v>
      </c>
    </row>
    <row r="1680" spans="1:12">
      <c r="A1680" t="s">
        <v>179</v>
      </c>
      <c r="B1680" t="s">
        <v>180</v>
      </c>
      <c r="C1680">
        <v>-41</v>
      </c>
      <c r="D1680" t="s">
        <v>181</v>
      </c>
      <c r="E1680">
        <v>2</v>
      </c>
      <c r="F1680" t="s">
        <v>182</v>
      </c>
      <c r="G1680" t="s">
        <v>224</v>
      </c>
      <c r="H1680" t="s">
        <v>214</v>
      </c>
      <c r="I1680" t="s">
        <v>191</v>
      </c>
      <c r="J1680" t="s">
        <v>184</v>
      </c>
      <c r="K1680" t="s">
        <v>192</v>
      </c>
      <c r="L1680" t="s">
        <v>535</v>
      </c>
    </row>
    <row r="1681" spans="1:12">
      <c r="A1681" t="s">
        <v>179</v>
      </c>
      <c r="B1681" t="s">
        <v>180</v>
      </c>
      <c r="C1681">
        <v>-164</v>
      </c>
      <c r="D1681" t="s">
        <v>181</v>
      </c>
      <c r="E1681">
        <v>8</v>
      </c>
      <c r="F1681" t="s">
        <v>182</v>
      </c>
      <c r="G1681" t="s">
        <v>224</v>
      </c>
      <c r="H1681" t="s">
        <v>214</v>
      </c>
      <c r="I1681" t="s">
        <v>191</v>
      </c>
      <c r="J1681" t="s">
        <v>184</v>
      </c>
      <c r="K1681" t="s">
        <v>192</v>
      </c>
      <c r="L1681" t="s">
        <v>535</v>
      </c>
    </row>
    <row r="1682" spans="1:12">
      <c r="A1682" t="s">
        <v>179</v>
      </c>
      <c r="B1682" t="s">
        <v>180</v>
      </c>
      <c r="C1682">
        <v>-41</v>
      </c>
      <c r="D1682" t="s">
        <v>181</v>
      </c>
      <c r="E1682">
        <v>2</v>
      </c>
      <c r="F1682" t="s">
        <v>182</v>
      </c>
      <c r="G1682" t="s">
        <v>224</v>
      </c>
      <c r="H1682" t="s">
        <v>214</v>
      </c>
      <c r="I1682" t="s">
        <v>191</v>
      </c>
      <c r="J1682" t="s">
        <v>184</v>
      </c>
      <c r="K1682" t="s">
        <v>192</v>
      </c>
      <c r="L1682" t="s">
        <v>535</v>
      </c>
    </row>
    <row r="1683" spans="1:12">
      <c r="A1683" t="s">
        <v>179</v>
      </c>
      <c r="B1683" t="s">
        <v>180</v>
      </c>
      <c r="C1683">
        <v>-20.5</v>
      </c>
      <c r="D1683" t="s">
        <v>181</v>
      </c>
      <c r="E1683">
        <v>1</v>
      </c>
      <c r="F1683" t="s">
        <v>182</v>
      </c>
      <c r="G1683" t="s">
        <v>1422</v>
      </c>
      <c r="H1683" t="s">
        <v>1423</v>
      </c>
      <c r="I1683" t="s">
        <v>62</v>
      </c>
      <c r="J1683" t="s">
        <v>183</v>
      </c>
      <c r="K1683" t="s">
        <v>62</v>
      </c>
      <c r="L1683" t="s">
        <v>524</v>
      </c>
    </row>
    <row r="1684" spans="1:12">
      <c r="A1684" t="s">
        <v>179</v>
      </c>
      <c r="B1684" t="s">
        <v>180</v>
      </c>
      <c r="C1684">
        <v>-82</v>
      </c>
      <c r="D1684" t="s">
        <v>181</v>
      </c>
      <c r="E1684">
        <v>4</v>
      </c>
      <c r="F1684" t="s">
        <v>182</v>
      </c>
      <c r="G1684" t="s">
        <v>455</v>
      </c>
      <c r="H1684" t="s">
        <v>251</v>
      </c>
      <c r="I1684" t="s">
        <v>62</v>
      </c>
      <c r="J1684" t="s">
        <v>183</v>
      </c>
      <c r="K1684" t="s">
        <v>62</v>
      </c>
      <c r="L1684" t="s">
        <v>524</v>
      </c>
    </row>
    <row r="1685" spans="1:12">
      <c r="A1685" t="s">
        <v>179</v>
      </c>
      <c r="B1685" t="s">
        <v>180</v>
      </c>
      <c r="C1685">
        <v>-41</v>
      </c>
      <c r="D1685" t="s">
        <v>181</v>
      </c>
      <c r="E1685">
        <v>2</v>
      </c>
      <c r="F1685" t="s">
        <v>182</v>
      </c>
      <c r="G1685" t="s">
        <v>1424</v>
      </c>
      <c r="H1685" t="s">
        <v>1425</v>
      </c>
      <c r="I1685" t="s">
        <v>62</v>
      </c>
      <c r="J1685" t="s">
        <v>183</v>
      </c>
      <c r="K1685" t="s">
        <v>62</v>
      </c>
      <c r="L1685" t="s">
        <v>544</v>
      </c>
    </row>
    <row r="1686" spans="1:12">
      <c r="A1686" t="s">
        <v>179</v>
      </c>
      <c r="B1686" t="s">
        <v>180</v>
      </c>
      <c r="C1686">
        <v>-20.5</v>
      </c>
      <c r="D1686" t="s">
        <v>181</v>
      </c>
      <c r="E1686">
        <v>1</v>
      </c>
      <c r="F1686" t="s">
        <v>182</v>
      </c>
      <c r="G1686" t="s">
        <v>1426</v>
      </c>
      <c r="H1686" t="s">
        <v>283</v>
      </c>
      <c r="I1686" t="s">
        <v>62</v>
      </c>
      <c r="J1686" t="s">
        <v>183</v>
      </c>
      <c r="K1686" t="s">
        <v>62</v>
      </c>
      <c r="L1686" t="s">
        <v>544</v>
      </c>
    </row>
    <row r="1687" spans="1:12">
      <c r="A1687" t="s">
        <v>179</v>
      </c>
      <c r="B1687" t="s">
        <v>180</v>
      </c>
      <c r="C1687">
        <v>-82</v>
      </c>
      <c r="D1687" t="s">
        <v>181</v>
      </c>
      <c r="E1687">
        <v>4</v>
      </c>
      <c r="F1687" t="s">
        <v>182</v>
      </c>
      <c r="G1687" t="s">
        <v>1427</v>
      </c>
      <c r="H1687" t="s">
        <v>1428</v>
      </c>
      <c r="I1687" t="s">
        <v>62</v>
      </c>
      <c r="J1687" t="s">
        <v>183</v>
      </c>
      <c r="K1687" t="s">
        <v>62</v>
      </c>
      <c r="L1687" t="s">
        <v>524</v>
      </c>
    </row>
    <row r="1688" spans="1:12">
      <c r="A1688" t="s">
        <v>179</v>
      </c>
      <c r="B1688" t="s">
        <v>180</v>
      </c>
      <c r="C1688">
        <v>-194.75</v>
      </c>
      <c r="D1688" t="s">
        <v>181</v>
      </c>
      <c r="E1688">
        <v>9.5</v>
      </c>
      <c r="F1688" t="s">
        <v>182</v>
      </c>
      <c r="G1688" t="s">
        <v>257</v>
      </c>
      <c r="H1688" t="s">
        <v>258</v>
      </c>
      <c r="I1688" t="s">
        <v>191</v>
      </c>
      <c r="J1688" t="s">
        <v>184</v>
      </c>
      <c r="K1688" t="s">
        <v>192</v>
      </c>
      <c r="L1688" t="s">
        <v>535</v>
      </c>
    </row>
    <row r="1689" spans="1:12">
      <c r="A1689" t="s">
        <v>179</v>
      </c>
      <c r="B1689" t="s">
        <v>180</v>
      </c>
      <c r="C1689">
        <v>-153.75</v>
      </c>
      <c r="D1689" t="s">
        <v>181</v>
      </c>
      <c r="E1689">
        <v>7.5</v>
      </c>
      <c r="F1689" t="s">
        <v>182</v>
      </c>
      <c r="G1689" t="s">
        <v>301</v>
      </c>
      <c r="H1689" t="s">
        <v>258</v>
      </c>
      <c r="I1689" t="s">
        <v>302</v>
      </c>
      <c r="J1689" t="s">
        <v>184</v>
      </c>
      <c r="K1689" t="s">
        <v>303</v>
      </c>
      <c r="L1689" t="s">
        <v>535</v>
      </c>
    </row>
    <row r="1690" spans="1:12">
      <c r="A1690" t="s">
        <v>179</v>
      </c>
      <c r="B1690" t="s">
        <v>180</v>
      </c>
      <c r="C1690">
        <v>-348.5</v>
      </c>
      <c r="D1690" t="s">
        <v>181</v>
      </c>
      <c r="E1690">
        <v>17</v>
      </c>
      <c r="F1690" t="s">
        <v>182</v>
      </c>
      <c r="G1690" t="s">
        <v>492</v>
      </c>
      <c r="H1690" t="s">
        <v>493</v>
      </c>
      <c r="I1690" t="s">
        <v>62</v>
      </c>
      <c r="J1690" t="s">
        <v>183</v>
      </c>
      <c r="K1690" t="s">
        <v>62</v>
      </c>
      <c r="L1690" t="s">
        <v>524</v>
      </c>
    </row>
    <row r="1691" spans="1:12">
      <c r="A1691" t="s">
        <v>179</v>
      </c>
      <c r="B1691" t="s">
        <v>180</v>
      </c>
      <c r="C1691">
        <v>-153.75</v>
      </c>
      <c r="D1691" t="s">
        <v>181</v>
      </c>
      <c r="E1691">
        <v>7.5</v>
      </c>
      <c r="F1691" t="s">
        <v>182</v>
      </c>
      <c r="G1691" t="s">
        <v>494</v>
      </c>
      <c r="H1691" t="s">
        <v>495</v>
      </c>
      <c r="I1691" t="s">
        <v>62</v>
      </c>
      <c r="J1691" t="s">
        <v>183</v>
      </c>
      <c r="K1691" t="s">
        <v>62</v>
      </c>
      <c r="L1691" t="s">
        <v>524</v>
      </c>
    </row>
    <row r="1692" spans="1:12">
      <c r="A1692" t="s">
        <v>179</v>
      </c>
      <c r="B1692" t="s">
        <v>180</v>
      </c>
      <c r="C1692">
        <v>-533</v>
      </c>
      <c r="D1692" t="s">
        <v>181</v>
      </c>
      <c r="E1692">
        <v>26</v>
      </c>
      <c r="F1692" t="s">
        <v>182</v>
      </c>
      <c r="G1692" t="s">
        <v>781</v>
      </c>
      <c r="H1692" t="s">
        <v>782</v>
      </c>
      <c r="I1692" t="s">
        <v>379</v>
      </c>
      <c r="J1692" t="s">
        <v>184</v>
      </c>
      <c r="K1692" t="s">
        <v>380</v>
      </c>
      <c r="L1692" t="s">
        <v>535</v>
      </c>
    </row>
    <row r="1693" spans="1:12">
      <c r="A1693" t="s">
        <v>179</v>
      </c>
      <c r="B1693" t="s">
        <v>180</v>
      </c>
      <c r="C1693">
        <v>-102.5</v>
      </c>
      <c r="D1693" t="s">
        <v>181</v>
      </c>
      <c r="E1693">
        <v>5</v>
      </c>
      <c r="F1693" t="s">
        <v>182</v>
      </c>
      <c r="G1693" t="s">
        <v>363</v>
      </c>
      <c r="H1693" t="s">
        <v>207</v>
      </c>
      <c r="I1693" t="s">
        <v>62</v>
      </c>
      <c r="J1693" t="s">
        <v>183</v>
      </c>
      <c r="K1693" t="s">
        <v>62</v>
      </c>
      <c r="L1693" t="s">
        <v>533</v>
      </c>
    </row>
    <row r="1694" spans="1:12">
      <c r="A1694" t="s">
        <v>179</v>
      </c>
      <c r="B1694" t="s">
        <v>180</v>
      </c>
      <c r="C1694">
        <v>-369</v>
      </c>
      <c r="D1694" t="s">
        <v>181</v>
      </c>
      <c r="E1694">
        <v>18</v>
      </c>
      <c r="F1694" t="s">
        <v>182</v>
      </c>
      <c r="G1694" t="s">
        <v>1429</v>
      </c>
      <c r="H1694" t="s">
        <v>1430</v>
      </c>
      <c r="I1694" t="s">
        <v>62</v>
      </c>
      <c r="J1694" t="s">
        <v>183</v>
      </c>
      <c r="K1694" t="s">
        <v>62</v>
      </c>
      <c r="L1694" t="s">
        <v>537</v>
      </c>
    </row>
    <row r="1695" spans="1:12">
      <c r="A1695" t="s">
        <v>179</v>
      </c>
      <c r="B1695" t="s">
        <v>180</v>
      </c>
      <c r="C1695">
        <v>-102.5</v>
      </c>
      <c r="D1695" t="s">
        <v>181</v>
      </c>
      <c r="E1695">
        <v>5</v>
      </c>
      <c r="F1695" t="s">
        <v>182</v>
      </c>
      <c r="G1695" t="s">
        <v>1431</v>
      </c>
      <c r="H1695" t="s">
        <v>1432</v>
      </c>
      <c r="I1695" t="s">
        <v>62</v>
      </c>
      <c r="J1695" t="s">
        <v>183</v>
      </c>
      <c r="K1695" t="s">
        <v>62</v>
      </c>
      <c r="L1695" t="s">
        <v>524</v>
      </c>
    </row>
    <row r="1696" spans="1:12">
      <c r="A1696" t="s">
        <v>179</v>
      </c>
      <c r="B1696" t="s">
        <v>180</v>
      </c>
      <c r="C1696">
        <v>-102.5</v>
      </c>
      <c r="D1696" t="s">
        <v>181</v>
      </c>
      <c r="E1696">
        <v>5</v>
      </c>
      <c r="F1696" t="s">
        <v>182</v>
      </c>
      <c r="G1696" t="s">
        <v>1433</v>
      </c>
      <c r="H1696" t="s">
        <v>1434</v>
      </c>
      <c r="I1696" t="s">
        <v>62</v>
      </c>
      <c r="J1696" t="s">
        <v>183</v>
      </c>
      <c r="K1696" t="s">
        <v>62</v>
      </c>
      <c r="L1696" t="s">
        <v>533</v>
      </c>
    </row>
    <row r="1697" spans="1:12">
      <c r="A1697" t="s">
        <v>179</v>
      </c>
      <c r="B1697" t="s">
        <v>180</v>
      </c>
      <c r="C1697">
        <v>-112.75</v>
      </c>
      <c r="D1697" t="s">
        <v>181</v>
      </c>
      <c r="E1697">
        <v>5.5</v>
      </c>
      <c r="F1697" t="s">
        <v>182</v>
      </c>
      <c r="G1697" t="s">
        <v>926</v>
      </c>
      <c r="H1697" t="s">
        <v>927</v>
      </c>
      <c r="I1697" t="s">
        <v>62</v>
      </c>
      <c r="J1697" t="s">
        <v>183</v>
      </c>
      <c r="K1697" t="s">
        <v>62</v>
      </c>
      <c r="L1697" t="s">
        <v>533</v>
      </c>
    </row>
    <row r="1698" spans="1:12">
      <c r="A1698" t="s">
        <v>179</v>
      </c>
      <c r="B1698" t="s">
        <v>180</v>
      </c>
      <c r="C1698">
        <v>-256.25</v>
      </c>
      <c r="D1698" t="s">
        <v>181</v>
      </c>
      <c r="E1698">
        <v>12.5</v>
      </c>
      <c r="F1698" t="s">
        <v>182</v>
      </c>
      <c r="G1698" t="s">
        <v>1098</v>
      </c>
      <c r="H1698" t="s">
        <v>344</v>
      </c>
      <c r="I1698" t="s">
        <v>62</v>
      </c>
      <c r="J1698" t="s">
        <v>183</v>
      </c>
      <c r="K1698" t="s">
        <v>62</v>
      </c>
      <c r="L1698" t="s">
        <v>533</v>
      </c>
    </row>
    <row r="1699" spans="1:12">
      <c r="A1699" t="s">
        <v>179</v>
      </c>
      <c r="B1699" t="s">
        <v>180</v>
      </c>
      <c r="C1699">
        <v>-123</v>
      </c>
      <c r="D1699" t="s">
        <v>181</v>
      </c>
      <c r="E1699">
        <v>6</v>
      </c>
      <c r="F1699" t="s">
        <v>182</v>
      </c>
      <c r="G1699" t="s">
        <v>1435</v>
      </c>
      <c r="H1699" t="s">
        <v>1436</v>
      </c>
      <c r="I1699" t="s">
        <v>62</v>
      </c>
      <c r="J1699" t="s">
        <v>183</v>
      </c>
      <c r="K1699" t="s">
        <v>62</v>
      </c>
      <c r="L1699" t="s">
        <v>533</v>
      </c>
    </row>
    <row r="1700" spans="1:12">
      <c r="A1700" t="s">
        <v>179</v>
      </c>
      <c r="B1700" t="s">
        <v>180</v>
      </c>
      <c r="C1700">
        <v>-20.5</v>
      </c>
      <c r="D1700" t="s">
        <v>181</v>
      </c>
      <c r="E1700">
        <v>1</v>
      </c>
      <c r="F1700" t="s">
        <v>182</v>
      </c>
      <c r="G1700" t="s">
        <v>1335</v>
      </c>
      <c r="H1700" t="s">
        <v>1336</v>
      </c>
      <c r="I1700" t="s">
        <v>62</v>
      </c>
      <c r="J1700" t="s">
        <v>183</v>
      </c>
      <c r="K1700" t="s">
        <v>62</v>
      </c>
      <c r="L1700" t="s">
        <v>533</v>
      </c>
    </row>
    <row r="1701" spans="1:12">
      <c r="A1701" t="s">
        <v>179</v>
      </c>
      <c r="B1701" t="s">
        <v>180</v>
      </c>
      <c r="C1701">
        <v>-123</v>
      </c>
      <c r="D1701" t="s">
        <v>181</v>
      </c>
      <c r="E1701">
        <v>6</v>
      </c>
      <c r="F1701" t="s">
        <v>182</v>
      </c>
      <c r="G1701" t="s">
        <v>1108</v>
      </c>
      <c r="H1701" t="s">
        <v>1109</v>
      </c>
      <c r="I1701" t="s">
        <v>62</v>
      </c>
      <c r="J1701" t="s">
        <v>183</v>
      </c>
      <c r="K1701" t="s">
        <v>62</v>
      </c>
      <c r="L1701" t="s">
        <v>533</v>
      </c>
    </row>
    <row r="1702" spans="1:12">
      <c r="A1702" t="s">
        <v>179</v>
      </c>
      <c r="B1702" t="s">
        <v>180</v>
      </c>
      <c r="C1702">
        <v>-133.25</v>
      </c>
      <c r="D1702" t="s">
        <v>181</v>
      </c>
      <c r="E1702">
        <v>6.5</v>
      </c>
      <c r="F1702" t="s">
        <v>182</v>
      </c>
      <c r="G1702" t="s">
        <v>1437</v>
      </c>
      <c r="H1702" t="s">
        <v>1438</v>
      </c>
      <c r="I1702" t="s">
        <v>62</v>
      </c>
      <c r="J1702" t="s">
        <v>183</v>
      </c>
      <c r="K1702" t="s">
        <v>62</v>
      </c>
      <c r="L1702" t="s">
        <v>533</v>
      </c>
    </row>
    <row r="1703" spans="1:12">
      <c r="A1703" t="s">
        <v>179</v>
      </c>
      <c r="B1703" t="s">
        <v>180</v>
      </c>
      <c r="C1703">
        <v>-184.5</v>
      </c>
      <c r="D1703" t="s">
        <v>181</v>
      </c>
      <c r="E1703">
        <v>9</v>
      </c>
      <c r="F1703" t="s">
        <v>182</v>
      </c>
      <c r="G1703" t="s">
        <v>1342</v>
      </c>
      <c r="H1703" t="s">
        <v>1343</v>
      </c>
      <c r="I1703" t="s">
        <v>1344</v>
      </c>
      <c r="J1703" t="s">
        <v>184</v>
      </c>
      <c r="K1703" t="s">
        <v>1345</v>
      </c>
      <c r="L1703" t="s">
        <v>529</v>
      </c>
    </row>
    <row r="1704" spans="1:12">
      <c r="A1704" t="s">
        <v>179</v>
      </c>
      <c r="B1704" t="s">
        <v>180</v>
      </c>
      <c r="C1704">
        <v>-92.25</v>
      </c>
      <c r="D1704" t="s">
        <v>181</v>
      </c>
      <c r="E1704">
        <v>4.5</v>
      </c>
      <c r="F1704" t="s">
        <v>182</v>
      </c>
      <c r="G1704" t="s">
        <v>1342</v>
      </c>
      <c r="H1704" t="s">
        <v>1343</v>
      </c>
      <c r="I1704" t="s">
        <v>1344</v>
      </c>
      <c r="J1704" t="s">
        <v>184</v>
      </c>
      <c r="K1704" t="s">
        <v>1345</v>
      </c>
      <c r="L1704" t="s">
        <v>529</v>
      </c>
    </row>
    <row r="1705" spans="1:12">
      <c r="A1705" t="s">
        <v>179</v>
      </c>
      <c r="B1705" t="s">
        <v>180</v>
      </c>
      <c r="C1705">
        <v>-20.5</v>
      </c>
      <c r="D1705" t="s">
        <v>181</v>
      </c>
      <c r="E1705">
        <v>1</v>
      </c>
      <c r="F1705" t="s">
        <v>182</v>
      </c>
      <c r="G1705" t="s">
        <v>1439</v>
      </c>
      <c r="H1705" t="s">
        <v>1440</v>
      </c>
      <c r="I1705" t="s">
        <v>62</v>
      </c>
      <c r="J1705" t="s">
        <v>183</v>
      </c>
      <c r="K1705" t="s">
        <v>62</v>
      </c>
      <c r="L1705" t="s">
        <v>533</v>
      </c>
    </row>
    <row r="1706" spans="1:12">
      <c r="A1706" t="s">
        <v>179</v>
      </c>
      <c r="B1706" t="s">
        <v>180</v>
      </c>
      <c r="C1706">
        <v>-112.75</v>
      </c>
      <c r="D1706" t="s">
        <v>181</v>
      </c>
      <c r="E1706">
        <v>5.5</v>
      </c>
      <c r="F1706" t="s">
        <v>182</v>
      </c>
      <c r="G1706" t="s">
        <v>1346</v>
      </c>
      <c r="H1706" t="s">
        <v>1343</v>
      </c>
      <c r="I1706" t="s">
        <v>1347</v>
      </c>
      <c r="J1706" t="s">
        <v>184</v>
      </c>
      <c r="K1706" t="s">
        <v>1348</v>
      </c>
      <c r="L1706" t="s">
        <v>529</v>
      </c>
    </row>
    <row r="1707" spans="1:12">
      <c r="A1707" t="s">
        <v>179</v>
      </c>
      <c r="B1707" t="s">
        <v>180</v>
      </c>
      <c r="C1707">
        <v>-369</v>
      </c>
      <c r="D1707" t="s">
        <v>181</v>
      </c>
      <c r="E1707">
        <v>18</v>
      </c>
      <c r="F1707" t="s">
        <v>182</v>
      </c>
      <c r="G1707" t="s">
        <v>1115</v>
      </c>
      <c r="H1707" t="s">
        <v>357</v>
      </c>
      <c r="I1707" t="s">
        <v>62</v>
      </c>
      <c r="J1707" t="s">
        <v>183</v>
      </c>
      <c r="K1707" t="s">
        <v>62</v>
      </c>
      <c r="L1707" t="s">
        <v>533</v>
      </c>
    </row>
    <row r="1708" spans="1:12">
      <c r="A1708" t="s">
        <v>179</v>
      </c>
      <c r="B1708" t="s">
        <v>180</v>
      </c>
      <c r="C1708">
        <v>-164</v>
      </c>
      <c r="D1708" t="s">
        <v>181</v>
      </c>
      <c r="E1708">
        <v>8</v>
      </c>
      <c r="F1708" t="s">
        <v>182</v>
      </c>
      <c r="G1708" t="s">
        <v>1441</v>
      </c>
      <c r="H1708" t="s">
        <v>1442</v>
      </c>
      <c r="I1708" t="s">
        <v>62</v>
      </c>
      <c r="J1708" t="s">
        <v>183</v>
      </c>
      <c r="K1708" t="s">
        <v>62</v>
      </c>
      <c r="L1708" t="s">
        <v>533</v>
      </c>
    </row>
    <row r="1709" spans="1:12">
      <c r="A1709" t="s">
        <v>179</v>
      </c>
      <c r="B1709" t="s">
        <v>180</v>
      </c>
      <c r="C1709">
        <v>-164</v>
      </c>
      <c r="D1709" t="s">
        <v>181</v>
      </c>
      <c r="E1709">
        <v>8</v>
      </c>
      <c r="F1709" t="s">
        <v>182</v>
      </c>
      <c r="G1709" t="s">
        <v>1441</v>
      </c>
      <c r="H1709" t="s">
        <v>1442</v>
      </c>
      <c r="I1709" t="s">
        <v>62</v>
      </c>
      <c r="J1709" t="s">
        <v>183</v>
      </c>
      <c r="K1709" t="s">
        <v>62</v>
      </c>
      <c r="L1709" t="s">
        <v>533</v>
      </c>
    </row>
    <row r="1710" spans="1:12">
      <c r="A1710" t="s">
        <v>179</v>
      </c>
      <c r="B1710" t="s">
        <v>180</v>
      </c>
      <c r="C1710">
        <v>-123</v>
      </c>
      <c r="D1710" t="s">
        <v>181</v>
      </c>
      <c r="E1710">
        <v>6</v>
      </c>
      <c r="F1710" t="s">
        <v>182</v>
      </c>
      <c r="G1710" t="s">
        <v>1443</v>
      </c>
      <c r="H1710" t="s">
        <v>1444</v>
      </c>
      <c r="I1710" t="s">
        <v>62</v>
      </c>
      <c r="J1710" t="s">
        <v>183</v>
      </c>
      <c r="K1710" t="s">
        <v>62</v>
      </c>
      <c r="L1710" t="s">
        <v>533</v>
      </c>
    </row>
    <row r="1711" spans="1:12">
      <c r="A1711" t="s">
        <v>179</v>
      </c>
      <c r="B1711" t="s">
        <v>180</v>
      </c>
      <c r="C1711">
        <v>-317.75</v>
      </c>
      <c r="D1711" t="s">
        <v>181</v>
      </c>
      <c r="E1711">
        <v>15.5</v>
      </c>
      <c r="F1711" t="s">
        <v>182</v>
      </c>
      <c r="G1711" t="s">
        <v>1445</v>
      </c>
      <c r="H1711" t="s">
        <v>1446</v>
      </c>
      <c r="I1711" t="s">
        <v>62</v>
      </c>
      <c r="J1711" t="s">
        <v>183</v>
      </c>
      <c r="K1711" t="s">
        <v>62</v>
      </c>
      <c r="L1711" t="s">
        <v>533</v>
      </c>
    </row>
    <row r="1712" spans="1:12">
      <c r="A1712" t="s">
        <v>179</v>
      </c>
      <c r="B1712" t="s">
        <v>180</v>
      </c>
      <c r="C1712">
        <v>-41</v>
      </c>
      <c r="D1712" t="s">
        <v>181</v>
      </c>
      <c r="E1712">
        <v>2</v>
      </c>
      <c r="F1712" t="s">
        <v>182</v>
      </c>
      <c r="G1712" t="s">
        <v>1447</v>
      </c>
      <c r="H1712" t="s">
        <v>414</v>
      </c>
      <c r="I1712" t="s">
        <v>62</v>
      </c>
      <c r="J1712" t="s">
        <v>183</v>
      </c>
      <c r="K1712" t="s">
        <v>62</v>
      </c>
      <c r="L1712" t="s">
        <v>533</v>
      </c>
    </row>
    <row r="1713" spans="1:12">
      <c r="A1713" t="s">
        <v>179</v>
      </c>
      <c r="B1713" t="s">
        <v>180</v>
      </c>
      <c r="C1713">
        <v>-82</v>
      </c>
      <c r="D1713" t="s">
        <v>181</v>
      </c>
      <c r="E1713">
        <v>4</v>
      </c>
      <c r="F1713" t="s">
        <v>182</v>
      </c>
      <c r="G1713" t="s">
        <v>1448</v>
      </c>
      <c r="H1713" t="s">
        <v>1449</v>
      </c>
      <c r="I1713" t="s">
        <v>62</v>
      </c>
      <c r="J1713" t="s">
        <v>183</v>
      </c>
      <c r="K1713" t="s">
        <v>62</v>
      </c>
      <c r="L1713" t="s">
        <v>533</v>
      </c>
    </row>
    <row r="1714" spans="1:12">
      <c r="A1714" t="s">
        <v>179</v>
      </c>
      <c r="B1714" t="s">
        <v>180</v>
      </c>
      <c r="C1714">
        <v>-410</v>
      </c>
      <c r="D1714" t="s">
        <v>181</v>
      </c>
      <c r="E1714">
        <v>20</v>
      </c>
      <c r="F1714" t="s">
        <v>182</v>
      </c>
      <c r="G1714" t="s">
        <v>908</v>
      </c>
      <c r="H1714" t="s">
        <v>187</v>
      </c>
      <c r="I1714" t="s">
        <v>446</v>
      </c>
      <c r="J1714" t="s">
        <v>184</v>
      </c>
      <c r="K1714" t="s">
        <v>447</v>
      </c>
      <c r="L1714" t="s">
        <v>529</v>
      </c>
    </row>
    <row r="1715" spans="1:12">
      <c r="A1715" t="s">
        <v>179</v>
      </c>
      <c r="B1715" t="s">
        <v>180</v>
      </c>
      <c r="C1715">
        <v>-194.75</v>
      </c>
      <c r="D1715" t="s">
        <v>181</v>
      </c>
      <c r="E1715">
        <v>9.5</v>
      </c>
      <c r="F1715" t="s">
        <v>182</v>
      </c>
      <c r="G1715" t="s">
        <v>908</v>
      </c>
      <c r="H1715" t="s">
        <v>187</v>
      </c>
      <c r="I1715" t="s">
        <v>446</v>
      </c>
      <c r="J1715" t="s">
        <v>184</v>
      </c>
      <c r="K1715" t="s">
        <v>447</v>
      </c>
      <c r="L1715" t="s">
        <v>529</v>
      </c>
    </row>
    <row r="1716" spans="1:12">
      <c r="A1716" t="s">
        <v>179</v>
      </c>
      <c r="B1716" t="s">
        <v>180</v>
      </c>
      <c r="C1716">
        <v>-297.25</v>
      </c>
      <c r="D1716" t="s">
        <v>181</v>
      </c>
      <c r="E1716">
        <v>14.5</v>
      </c>
      <c r="F1716" t="s">
        <v>182</v>
      </c>
      <c r="G1716" t="s">
        <v>909</v>
      </c>
      <c r="H1716" t="s">
        <v>187</v>
      </c>
      <c r="I1716" t="s">
        <v>470</v>
      </c>
      <c r="J1716" t="s">
        <v>184</v>
      </c>
      <c r="K1716" t="s">
        <v>471</v>
      </c>
      <c r="L1716" t="s">
        <v>529</v>
      </c>
    </row>
    <row r="1717" spans="1:12">
      <c r="A1717" t="s">
        <v>179</v>
      </c>
      <c r="B1717" t="s">
        <v>180</v>
      </c>
      <c r="C1717">
        <v>-738</v>
      </c>
      <c r="D1717" t="s">
        <v>181</v>
      </c>
      <c r="E1717">
        <v>36</v>
      </c>
      <c r="F1717" t="s">
        <v>182</v>
      </c>
      <c r="G1717" t="s">
        <v>1322</v>
      </c>
      <c r="H1717" t="s">
        <v>1323</v>
      </c>
      <c r="I1717" t="s">
        <v>62</v>
      </c>
      <c r="J1717" t="s">
        <v>183</v>
      </c>
      <c r="K1717" t="s">
        <v>62</v>
      </c>
      <c r="L1717" t="s">
        <v>524</v>
      </c>
    </row>
    <row r="1718" spans="1:12">
      <c r="A1718" t="s">
        <v>179</v>
      </c>
      <c r="B1718" t="s">
        <v>180</v>
      </c>
      <c r="C1718">
        <v>-492</v>
      </c>
      <c r="D1718" t="s">
        <v>181</v>
      </c>
      <c r="E1718">
        <v>24</v>
      </c>
      <c r="F1718" t="s">
        <v>182</v>
      </c>
      <c r="G1718" t="s">
        <v>1322</v>
      </c>
      <c r="H1718" t="s">
        <v>1323</v>
      </c>
      <c r="I1718" t="s">
        <v>62</v>
      </c>
      <c r="J1718" t="s">
        <v>183</v>
      </c>
      <c r="K1718" t="s">
        <v>62</v>
      </c>
      <c r="L1718" t="s">
        <v>524</v>
      </c>
    </row>
    <row r="1719" spans="1:12">
      <c r="A1719" t="s">
        <v>179</v>
      </c>
      <c r="B1719" t="s">
        <v>180</v>
      </c>
      <c r="C1719">
        <v>-235.75</v>
      </c>
      <c r="D1719" t="s">
        <v>181</v>
      </c>
      <c r="E1719">
        <v>11.5</v>
      </c>
      <c r="F1719" t="s">
        <v>182</v>
      </c>
      <c r="G1719" t="s">
        <v>938</v>
      </c>
      <c r="H1719" t="s">
        <v>939</v>
      </c>
      <c r="I1719" t="s">
        <v>62</v>
      </c>
      <c r="J1719" t="s">
        <v>183</v>
      </c>
      <c r="K1719" t="s">
        <v>62</v>
      </c>
      <c r="L1719" t="s">
        <v>531</v>
      </c>
    </row>
    <row r="1720" spans="1:12">
      <c r="A1720" t="s">
        <v>179</v>
      </c>
      <c r="B1720" t="s">
        <v>180</v>
      </c>
      <c r="C1720">
        <v>-205</v>
      </c>
      <c r="D1720" t="s">
        <v>181</v>
      </c>
      <c r="E1720">
        <v>10</v>
      </c>
      <c r="F1720" t="s">
        <v>182</v>
      </c>
      <c r="G1720" t="s">
        <v>1063</v>
      </c>
      <c r="H1720" t="s">
        <v>187</v>
      </c>
      <c r="I1720" t="s">
        <v>466</v>
      </c>
      <c r="J1720" t="s">
        <v>184</v>
      </c>
      <c r="K1720" t="s">
        <v>467</v>
      </c>
      <c r="L1720" t="s">
        <v>529</v>
      </c>
    </row>
    <row r="1721" spans="1:12">
      <c r="A1721" t="s">
        <v>179</v>
      </c>
      <c r="B1721" t="s">
        <v>180</v>
      </c>
      <c r="C1721">
        <v>-61.5</v>
      </c>
      <c r="D1721" t="s">
        <v>181</v>
      </c>
      <c r="E1721">
        <v>3</v>
      </c>
      <c r="F1721" t="s">
        <v>182</v>
      </c>
      <c r="G1721" t="s">
        <v>1063</v>
      </c>
      <c r="H1721" t="s">
        <v>187</v>
      </c>
      <c r="I1721" t="s">
        <v>466</v>
      </c>
      <c r="J1721" t="s">
        <v>184</v>
      </c>
      <c r="K1721" t="s">
        <v>467</v>
      </c>
      <c r="L1721" t="s">
        <v>529</v>
      </c>
    </row>
    <row r="1722" spans="1:12">
      <c r="A1722" t="s">
        <v>179</v>
      </c>
      <c r="B1722" t="s">
        <v>180</v>
      </c>
      <c r="C1722">
        <v>-256.25</v>
      </c>
      <c r="D1722" t="s">
        <v>181</v>
      </c>
      <c r="E1722">
        <v>12.5</v>
      </c>
      <c r="F1722" t="s">
        <v>182</v>
      </c>
      <c r="G1722" t="s">
        <v>1085</v>
      </c>
      <c r="H1722" t="s">
        <v>187</v>
      </c>
      <c r="I1722" t="s">
        <v>458</v>
      </c>
      <c r="J1722" t="s">
        <v>184</v>
      </c>
      <c r="K1722" t="s">
        <v>459</v>
      </c>
      <c r="L1722" t="s">
        <v>529</v>
      </c>
    </row>
    <row r="1723" spans="1:12">
      <c r="A1723" t="s">
        <v>179</v>
      </c>
      <c r="B1723" t="s">
        <v>180</v>
      </c>
      <c r="C1723">
        <v>-82</v>
      </c>
      <c r="D1723" t="s">
        <v>181</v>
      </c>
      <c r="E1723">
        <v>4</v>
      </c>
      <c r="F1723" t="s">
        <v>182</v>
      </c>
      <c r="G1723" t="s">
        <v>1085</v>
      </c>
      <c r="H1723" t="s">
        <v>187</v>
      </c>
      <c r="I1723" t="s">
        <v>458</v>
      </c>
      <c r="J1723" t="s">
        <v>184</v>
      </c>
      <c r="K1723" t="s">
        <v>459</v>
      </c>
      <c r="L1723" t="s">
        <v>529</v>
      </c>
    </row>
    <row r="1724" spans="1:12">
      <c r="A1724" t="s">
        <v>179</v>
      </c>
      <c r="B1724" t="s">
        <v>180</v>
      </c>
      <c r="C1724">
        <v>-215.25</v>
      </c>
      <c r="D1724" t="s">
        <v>181</v>
      </c>
      <c r="E1724">
        <v>10.5</v>
      </c>
      <c r="F1724" t="s">
        <v>182</v>
      </c>
      <c r="G1724" t="s">
        <v>1324</v>
      </c>
      <c r="H1724" t="s">
        <v>187</v>
      </c>
      <c r="I1724" t="s">
        <v>1023</v>
      </c>
      <c r="J1724" t="s">
        <v>184</v>
      </c>
      <c r="K1724" t="s">
        <v>1024</v>
      </c>
      <c r="L1724" t="s">
        <v>529</v>
      </c>
    </row>
    <row r="1725" spans="1:12">
      <c r="A1725" t="s">
        <v>179</v>
      </c>
      <c r="B1725" t="s">
        <v>180</v>
      </c>
      <c r="C1725">
        <v>-61.5</v>
      </c>
      <c r="D1725" t="s">
        <v>181</v>
      </c>
      <c r="E1725">
        <v>3</v>
      </c>
      <c r="F1725" t="s">
        <v>182</v>
      </c>
      <c r="G1725" t="s">
        <v>1324</v>
      </c>
      <c r="H1725" t="s">
        <v>187</v>
      </c>
      <c r="I1725" t="s">
        <v>1023</v>
      </c>
      <c r="J1725" t="s">
        <v>184</v>
      </c>
      <c r="K1725" t="s">
        <v>1024</v>
      </c>
      <c r="L1725" t="s">
        <v>529</v>
      </c>
    </row>
    <row r="1726" spans="1:12">
      <c r="A1726" t="s">
        <v>179</v>
      </c>
      <c r="B1726" t="s">
        <v>180</v>
      </c>
      <c r="C1726">
        <v>-205</v>
      </c>
      <c r="D1726" t="s">
        <v>181</v>
      </c>
      <c r="E1726">
        <v>10</v>
      </c>
      <c r="F1726" t="s">
        <v>182</v>
      </c>
      <c r="G1726" t="s">
        <v>1325</v>
      </c>
      <c r="H1726" t="s">
        <v>187</v>
      </c>
      <c r="I1726" t="s">
        <v>1026</v>
      </c>
      <c r="J1726" t="s">
        <v>184</v>
      </c>
      <c r="K1726" t="s">
        <v>1027</v>
      </c>
      <c r="L1726" t="s">
        <v>529</v>
      </c>
    </row>
    <row r="1727" spans="1:12">
      <c r="A1727" t="s">
        <v>179</v>
      </c>
      <c r="B1727" t="s">
        <v>180</v>
      </c>
      <c r="C1727">
        <v>-133.25</v>
      </c>
      <c r="D1727" t="s">
        <v>181</v>
      </c>
      <c r="E1727">
        <v>6.5</v>
      </c>
      <c r="F1727" t="s">
        <v>182</v>
      </c>
      <c r="G1727" t="s">
        <v>1326</v>
      </c>
      <c r="H1727" t="s">
        <v>187</v>
      </c>
      <c r="I1727" t="s">
        <v>1119</v>
      </c>
      <c r="J1727" t="s">
        <v>184</v>
      </c>
      <c r="K1727" t="s">
        <v>1120</v>
      </c>
      <c r="L1727" t="s">
        <v>529</v>
      </c>
    </row>
    <row r="1728" spans="1:12">
      <c r="A1728" t="s">
        <v>179</v>
      </c>
      <c r="B1728" t="s">
        <v>180</v>
      </c>
      <c r="C1728">
        <v>-51.25</v>
      </c>
      <c r="D1728" t="s">
        <v>181</v>
      </c>
      <c r="E1728">
        <v>2.5</v>
      </c>
      <c r="F1728" t="s">
        <v>182</v>
      </c>
      <c r="G1728" t="s">
        <v>1326</v>
      </c>
      <c r="H1728" t="s">
        <v>187</v>
      </c>
      <c r="I1728" t="s">
        <v>1119</v>
      </c>
      <c r="J1728" t="s">
        <v>184</v>
      </c>
      <c r="K1728" t="s">
        <v>1120</v>
      </c>
      <c r="L1728" t="s">
        <v>529</v>
      </c>
    </row>
    <row r="1729" spans="1:12">
      <c r="A1729" t="s">
        <v>179</v>
      </c>
      <c r="B1729" t="s">
        <v>180</v>
      </c>
      <c r="C1729">
        <v>-205</v>
      </c>
      <c r="D1729" t="s">
        <v>181</v>
      </c>
      <c r="E1729">
        <v>10</v>
      </c>
      <c r="F1729" t="s">
        <v>182</v>
      </c>
      <c r="G1729" t="s">
        <v>1327</v>
      </c>
      <c r="H1729" t="s">
        <v>187</v>
      </c>
      <c r="I1729" t="s">
        <v>1129</v>
      </c>
      <c r="J1729" t="s">
        <v>184</v>
      </c>
      <c r="K1729" t="s">
        <v>1130</v>
      </c>
      <c r="L1729" t="s">
        <v>529</v>
      </c>
    </row>
    <row r="1730" spans="1:12">
      <c r="A1730" t="s">
        <v>179</v>
      </c>
      <c r="B1730" t="s">
        <v>180</v>
      </c>
      <c r="C1730">
        <v>-194.75</v>
      </c>
      <c r="D1730" t="s">
        <v>181</v>
      </c>
      <c r="E1730">
        <v>9.5</v>
      </c>
      <c r="F1730" t="s">
        <v>182</v>
      </c>
      <c r="G1730" t="s">
        <v>1327</v>
      </c>
      <c r="H1730" t="s">
        <v>187</v>
      </c>
      <c r="I1730" t="s">
        <v>1129</v>
      </c>
      <c r="J1730" t="s">
        <v>184</v>
      </c>
      <c r="K1730" t="s">
        <v>1130</v>
      </c>
      <c r="L1730" t="s">
        <v>529</v>
      </c>
    </row>
    <row r="1731" spans="1:12">
      <c r="A1731" t="s">
        <v>179</v>
      </c>
      <c r="B1731" t="s">
        <v>180</v>
      </c>
      <c r="C1731">
        <v>-41</v>
      </c>
      <c r="D1731" t="s">
        <v>181</v>
      </c>
      <c r="E1731">
        <v>2</v>
      </c>
      <c r="F1731" t="s">
        <v>182</v>
      </c>
      <c r="G1731" t="s">
        <v>1231</v>
      </c>
      <c r="H1731" t="s">
        <v>187</v>
      </c>
      <c r="I1731" t="s">
        <v>1133</v>
      </c>
      <c r="J1731" t="s">
        <v>184</v>
      </c>
      <c r="K1731" t="s">
        <v>1134</v>
      </c>
      <c r="L1731" t="s">
        <v>529</v>
      </c>
    </row>
    <row r="1732" spans="1:12">
      <c r="A1732" t="s">
        <v>179</v>
      </c>
      <c r="B1732" t="s">
        <v>180</v>
      </c>
      <c r="C1732">
        <v>-153.75</v>
      </c>
      <c r="D1732" t="s">
        <v>181</v>
      </c>
      <c r="E1732">
        <v>7.5</v>
      </c>
      <c r="F1732" t="s">
        <v>182</v>
      </c>
      <c r="G1732" t="s">
        <v>1231</v>
      </c>
      <c r="H1732" t="s">
        <v>187</v>
      </c>
      <c r="I1732" t="s">
        <v>1133</v>
      </c>
      <c r="J1732" t="s">
        <v>184</v>
      </c>
      <c r="K1732" t="s">
        <v>1134</v>
      </c>
      <c r="L1732" t="s">
        <v>529</v>
      </c>
    </row>
    <row r="1733" spans="1:12">
      <c r="A1733" t="s">
        <v>179</v>
      </c>
      <c r="B1733" t="s">
        <v>180</v>
      </c>
      <c r="C1733">
        <v>-143.5</v>
      </c>
      <c r="D1733" t="s">
        <v>181</v>
      </c>
      <c r="E1733">
        <v>7</v>
      </c>
      <c r="F1733" t="s">
        <v>182</v>
      </c>
      <c r="G1733" t="s">
        <v>824</v>
      </c>
      <c r="H1733" t="s">
        <v>825</v>
      </c>
      <c r="I1733" t="s">
        <v>62</v>
      </c>
      <c r="J1733" t="s">
        <v>183</v>
      </c>
      <c r="K1733" t="s">
        <v>62</v>
      </c>
      <c r="L1733" t="s">
        <v>539</v>
      </c>
    </row>
    <row r="1734" spans="1:12">
      <c r="A1734" t="s">
        <v>179</v>
      </c>
      <c r="B1734" t="s">
        <v>180</v>
      </c>
      <c r="C1734">
        <v>-102.5</v>
      </c>
      <c r="D1734" t="s">
        <v>181</v>
      </c>
      <c r="E1734">
        <v>5</v>
      </c>
      <c r="F1734" t="s">
        <v>182</v>
      </c>
      <c r="G1734" t="s">
        <v>824</v>
      </c>
      <c r="H1734" t="s">
        <v>825</v>
      </c>
      <c r="I1734" t="s">
        <v>62</v>
      </c>
      <c r="J1734" t="s">
        <v>183</v>
      </c>
      <c r="K1734" t="s">
        <v>62</v>
      </c>
      <c r="L1734" t="s">
        <v>539</v>
      </c>
    </row>
    <row r="1735" spans="1:12">
      <c r="A1735" t="s">
        <v>179</v>
      </c>
      <c r="B1735" t="s">
        <v>180</v>
      </c>
      <c r="C1735">
        <v>-82</v>
      </c>
      <c r="D1735" t="s">
        <v>181</v>
      </c>
      <c r="E1735">
        <v>4</v>
      </c>
      <c r="F1735" t="s">
        <v>182</v>
      </c>
      <c r="G1735" t="s">
        <v>1050</v>
      </c>
      <c r="H1735" t="s">
        <v>195</v>
      </c>
      <c r="I1735" t="s">
        <v>1051</v>
      </c>
      <c r="J1735" t="s">
        <v>184</v>
      </c>
      <c r="K1735" t="s">
        <v>1052</v>
      </c>
      <c r="L1735" t="s">
        <v>529</v>
      </c>
    </row>
    <row r="1736" spans="1:12">
      <c r="A1736" t="s">
        <v>179</v>
      </c>
      <c r="B1736" t="s">
        <v>180</v>
      </c>
      <c r="C1736">
        <v>-61.5</v>
      </c>
      <c r="D1736" t="s">
        <v>181</v>
      </c>
      <c r="E1736">
        <v>3</v>
      </c>
      <c r="F1736" t="s">
        <v>182</v>
      </c>
      <c r="G1736" t="s">
        <v>1050</v>
      </c>
      <c r="H1736" t="s">
        <v>195</v>
      </c>
      <c r="I1736" t="s">
        <v>1051</v>
      </c>
      <c r="J1736" t="s">
        <v>184</v>
      </c>
      <c r="K1736" t="s">
        <v>1052</v>
      </c>
      <c r="L1736" t="s">
        <v>529</v>
      </c>
    </row>
    <row r="1737" spans="1:12">
      <c r="A1737" t="s">
        <v>179</v>
      </c>
      <c r="B1737" t="s">
        <v>180</v>
      </c>
      <c r="C1737">
        <v>-20.5</v>
      </c>
      <c r="D1737" t="s">
        <v>181</v>
      </c>
      <c r="E1737">
        <v>1</v>
      </c>
      <c r="F1737" t="s">
        <v>182</v>
      </c>
      <c r="G1737" t="s">
        <v>1448</v>
      </c>
      <c r="H1737" t="s">
        <v>1449</v>
      </c>
      <c r="I1737" t="s">
        <v>62</v>
      </c>
      <c r="J1737" t="s">
        <v>183</v>
      </c>
      <c r="K1737" t="s">
        <v>62</v>
      </c>
      <c r="L1737" t="s">
        <v>533</v>
      </c>
    </row>
    <row r="1738" spans="1:12">
      <c r="A1738" t="s">
        <v>179</v>
      </c>
      <c r="B1738" t="s">
        <v>180</v>
      </c>
      <c r="C1738">
        <v>-328</v>
      </c>
      <c r="D1738" t="s">
        <v>181</v>
      </c>
      <c r="E1738">
        <v>16</v>
      </c>
      <c r="F1738" t="s">
        <v>182</v>
      </c>
      <c r="G1738" t="s">
        <v>1450</v>
      </c>
      <c r="H1738" t="s">
        <v>1451</v>
      </c>
      <c r="I1738" t="s">
        <v>191</v>
      </c>
      <c r="J1738" t="s">
        <v>184</v>
      </c>
      <c r="K1738" t="s">
        <v>192</v>
      </c>
      <c r="L1738" t="s">
        <v>535</v>
      </c>
    </row>
    <row r="1739" spans="1:12">
      <c r="A1739" t="s">
        <v>179</v>
      </c>
      <c r="B1739" t="s">
        <v>180</v>
      </c>
      <c r="C1739">
        <v>-328</v>
      </c>
      <c r="D1739" t="s">
        <v>181</v>
      </c>
      <c r="E1739">
        <v>16</v>
      </c>
      <c r="F1739" t="s">
        <v>182</v>
      </c>
      <c r="G1739" t="s">
        <v>1450</v>
      </c>
      <c r="H1739" t="s">
        <v>1451</v>
      </c>
      <c r="I1739" t="s">
        <v>191</v>
      </c>
      <c r="J1739" t="s">
        <v>184</v>
      </c>
      <c r="K1739" t="s">
        <v>192</v>
      </c>
      <c r="L1739" t="s">
        <v>535</v>
      </c>
    </row>
    <row r="1740" spans="1:12">
      <c r="A1740" t="s">
        <v>179</v>
      </c>
      <c r="B1740" t="s">
        <v>180</v>
      </c>
      <c r="C1740">
        <v>-143.5</v>
      </c>
      <c r="D1740" t="s">
        <v>181</v>
      </c>
      <c r="E1740">
        <v>7</v>
      </c>
      <c r="F1740" t="s">
        <v>182</v>
      </c>
      <c r="G1740" t="s">
        <v>1277</v>
      </c>
      <c r="H1740" t="s">
        <v>201</v>
      </c>
      <c r="I1740" t="s">
        <v>1278</v>
      </c>
      <c r="J1740" t="s">
        <v>184</v>
      </c>
      <c r="K1740" t="s">
        <v>1279</v>
      </c>
      <c r="L1740" t="s">
        <v>529</v>
      </c>
    </row>
    <row r="1741" spans="1:12">
      <c r="A1741" t="s">
        <v>179</v>
      </c>
      <c r="B1741" t="s">
        <v>180</v>
      </c>
      <c r="C1741">
        <v>-276.75</v>
      </c>
      <c r="D1741" t="s">
        <v>181</v>
      </c>
      <c r="E1741">
        <v>13.5</v>
      </c>
      <c r="F1741" t="s">
        <v>182</v>
      </c>
      <c r="G1741" t="s">
        <v>698</v>
      </c>
      <c r="H1741" t="s">
        <v>699</v>
      </c>
      <c r="I1741" t="s">
        <v>62</v>
      </c>
      <c r="J1741" t="s">
        <v>183</v>
      </c>
      <c r="K1741" t="s">
        <v>62</v>
      </c>
      <c r="L1741" t="s">
        <v>546</v>
      </c>
    </row>
    <row r="1742" spans="1:12">
      <c r="A1742" t="s">
        <v>179</v>
      </c>
      <c r="B1742" t="s">
        <v>180</v>
      </c>
      <c r="C1742">
        <v>-123</v>
      </c>
      <c r="D1742" t="s">
        <v>181</v>
      </c>
      <c r="E1742">
        <v>6</v>
      </c>
      <c r="F1742" t="s">
        <v>182</v>
      </c>
      <c r="G1742" t="s">
        <v>808</v>
      </c>
      <c r="H1742" t="s">
        <v>809</v>
      </c>
      <c r="I1742" t="s">
        <v>302</v>
      </c>
      <c r="J1742" t="s">
        <v>184</v>
      </c>
      <c r="K1742" t="s">
        <v>303</v>
      </c>
      <c r="L1742" t="s">
        <v>535</v>
      </c>
    </row>
    <row r="1743" spans="1:12">
      <c r="A1743" t="s">
        <v>179</v>
      </c>
      <c r="B1743" t="s">
        <v>180</v>
      </c>
      <c r="C1743">
        <v>-123</v>
      </c>
      <c r="D1743" t="s">
        <v>181</v>
      </c>
      <c r="E1743">
        <v>6</v>
      </c>
      <c r="F1743" t="s">
        <v>182</v>
      </c>
      <c r="G1743" t="s">
        <v>914</v>
      </c>
      <c r="H1743" t="s">
        <v>915</v>
      </c>
      <c r="I1743" t="s">
        <v>302</v>
      </c>
      <c r="J1743" t="s">
        <v>184</v>
      </c>
      <c r="K1743" t="s">
        <v>303</v>
      </c>
      <c r="L1743" t="s">
        <v>535</v>
      </c>
    </row>
    <row r="1744" spans="1:12">
      <c r="A1744" t="s">
        <v>179</v>
      </c>
      <c r="B1744" t="s">
        <v>180</v>
      </c>
      <c r="C1744">
        <v>-61.5</v>
      </c>
      <c r="D1744" t="s">
        <v>181</v>
      </c>
      <c r="E1744">
        <v>3</v>
      </c>
      <c r="F1744" t="s">
        <v>182</v>
      </c>
      <c r="G1744" t="s">
        <v>1099</v>
      </c>
      <c r="H1744" t="s">
        <v>725</v>
      </c>
      <c r="I1744" t="s">
        <v>62</v>
      </c>
      <c r="J1744" t="s">
        <v>183</v>
      </c>
      <c r="K1744" t="s">
        <v>62</v>
      </c>
      <c r="L1744" t="s">
        <v>533</v>
      </c>
    </row>
    <row r="1745" spans="1:12">
      <c r="A1745" t="s">
        <v>179</v>
      </c>
      <c r="B1745" t="s">
        <v>180</v>
      </c>
      <c r="C1745">
        <v>-225.5</v>
      </c>
      <c r="D1745" t="s">
        <v>181</v>
      </c>
      <c r="E1745">
        <v>11</v>
      </c>
      <c r="F1745" t="s">
        <v>182</v>
      </c>
      <c r="G1745" t="s">
        <v>1264</v>
      </c>
      <c r="H1745" t="s">
        <v>259</v>
      </c>
      <c r="I1745" t="s">
        <v>62</v>
      </c>
      <c r="J1745" t="s">
        <v>183</v>
      </c>
      <c r="K1745" t="s">
        <v>62</v>
      </c>
      <c r="L1745" t="s">
        <v>531</v>
      </c>
    </row>
    <row r="1746" spans="1:12">
      <c r="A1746" t="s">
        <v>179</v>
      </c>
      <c r="B1746" t="s">
        <v>180</v>
      </c>
      <c r="C1746">
        <v>-225.5</v>
      </c>
      <c r="D1746" t="s">
        <v>181</v>
      </c>
      <c r="E1746">
        <v>11</v>
      </c>
      <c r="F1746" t="s">
        <v>182</v>
      </c>
      <c r="G1746" t="s">
        <v>1318</v>
      </c>
      <c r="H1746" t="s">
        <v>1319</v>
      </c>
      <c r="I1746" t="s">
        <v>62</v>
      </c>
      <c r="J1746" t="s">
        <v>183</v>
      </c>
      <c r="K1746" t="s">
        <v>62</v>
      </c>
      <c r="L1746" t="s">
        <v>524</v>
      </c>
    </row>
    <row r="1747" spans="1:12">
      <c r="A1747" t="s">
        <v>179</v>
      </c>
      <c r="B1747" t="s">
        <v>180</v>
      </c>
      <c r="C1747">
        <v>-184.5</v>
      </c>
      <c r="D1747" t="s">
        <v>181</v>
      </c>
      <c r="E1747">
        <v>9</v>
      </c>
      <c r="F1747" t="s">
        <v>182</v>
      </c>
      <c r="G1747" t="s">
        <v>938</v>
      </c>
      <c r="H1747" t="s">
        <v>939</v>
      </c>
      <c r="I1747" t="s">
        <v>62</v>
      </c>
      <c r="J1747" t="s">
        <v>183</v>
      </c>
      <c r="K1747" t="s">
        <v>62</v>
      </c>
      <c r="L1747" t="s">
        <v>531</v>
      </c>
    </row>
    <row r="1748" spans="1:12">
      <c r="A1748" t="s">
        <v>179</v>
      </c>
      <c r="B1748" t="s">
        <v>180</v>
      </c>
      <c r="C1748">
        <v>-143.5</v>
      </c>
      <c r="D1748" t="s">
        <v>181</v>
      </c>
      <c r="E1748">
        <v>7</v>
      </c>
      <c r="F1748" t="s">
        <v>182</v>
      </c>
      <c r="G1748" t="s">
        <v>938</v>
      </c>
      <c r="H1748" t="s">
        <v>939</v>
      </c>
      <c r="I1748" t="s">
        <v>62</v>
      </c>
      <c r="J1748" t="s">
        <v>183</v>
      </c>
      <c r="K1748" t="s">
        <v>62</v>
      </c>
      <c r="L1748" t="s">
        <v>531</v>
      </c>
    </row>
    <row r="1749" spans="1:12">
      <c r="A1749" t="s">
        <v>179</v>
      </c>
      <c r="B1749" t="s">
        <v>180</v>
      </c>
      <c r="C1749">
        <v>-133.25</v>
      </c>
      <c r="D1749" t="s">
        <v>181</v>
      </c>
      <c r="E1749">
        <v>6.5</v>
      </c>
      <c r="F1749" t="s">
        <v>182</v>
      </c>
      <c r="G1749" t="s">
        <v>1088</v>
      </c>
      <c r="H1749" t="s">
        <v>1089</v>
      </c>
      <c r="I1749" t="s">
        <v>302</v>
      </c>
      <c r="J1749" t="s">
        <v>184</v>
      </c>
      <c r="K1749" t="s">
        <v>303</v>
      </c>
      <c r="L1749" t="s">
        <v>535</v>
      </c>
    </row>
    <row r="1750" spans="1:12">
      <c r="A1750" t="s">
        <v>179</v>
      </c>
      <c r="B1750" t="s">
        <v>180</v>
      </c>
      <c r="C1750">
        <v>-133.25</v>
      </c>
      <c r="D1750" t="s">
        <v>181</v>
      </c>
      <c r="E1750">
        <v>6.5</v>
      </c>
      <c r="F1750" t="s">
        <v>182</v>
      </c>
      <c r="G1750" t="s">
        <v>1088</v>
      </c>
      <c r="H1750" t="s">
        <v>1089</v>
      </c>
      <c r="I1750" t="s">
        <v>302</v>
      </c>
      <c r="J1750" t="s">
        <v>184</v>
      </c>
      <c r="K1750" t="s">
        <v>303</v>
      </c>
      <c r="L1750" t="s">
        <v>535</v>
      </c>
    </row>
    <row r="1751" spans="1:12">
      <c r="A1751" t="s">
        <v>179</v>
      </c>
      <c r="B1751" t="s">
        <v>180</v>
      </c>
      <c r="C1751">
        <v>-256.25</v>
      </c>
      <c r="D1751" t="s">
        <v>181</v>
      </c>
      <c r="E1751">
        <v>12.5</v>
      </c>
      <c r="F1751" t="s">
        <v>182</v>
      </c>
      <c r="G1751" t="s">
        <v>1315</v>
      </c>
      <c r="H1751" t="s">
        <v>1089</v>
      </c>
      <c r="I1751" t="s">
        <v>302</v>
      </c>
      <c r="J1751" t="s">
        <v>184</v>
      </c>
      <c r="K1751" t="s">
        <v>303</v>
      </c>
      <c r="L1751" t="s">
        <v>535</v>
      </c>
    </row>
    <row r="1752" spans="1:12">
      <c r="A1752" t="s">
        <v>179</v>
      </c>
      <c r="B1752" t="s">
        <v>180</v>
      </c>
      <c r="C1752">
        <v>-143.5</v>
      </c>
      <c r="D1752" t="s">
        <v>181</v>
      </c>
      <c r="E1752">
        <v>7</v>
      </c>
      <c r="F1752" t="s">
        <v>182</v>
      </c>
      <c r="G1752" t="s">
        <v>1315</v>
      </c>
      <c r="H1752" t="s">
        <v>1089</v>
      </c>
      <c r="I1752" t="s">
        <v>302</v>
      </c>
      <c r="J1752" t="s">
        <v>184</v>
      </c>
      <c r="K1752" t="s">
        <v>303</v>
      </c>
      <c r="L1752" t="s">
        <v>535</v>
      </c>
    </row>
    <row r="1753" spans="1:12">
      <c r="A1753" t="s">
        <v>179</v>
      </c>
      <c r="B1753" t="s">
        <v>180</v>
      </c>
      <c r="C1753">
        <v>-379.25</v>
      </c>
      <c r="D1753" t="s">
        <v>181</v>
      </c>
      <c r="E1753">
        <v>18.5</v>
      </c>
      <c r="F1753" t="s">
        <v>182</v>
      </c>
      <c r="G1753" t="s">
        <v>1385</v>
      </c>
      <c r="H1753" t="s">
        <v>208</v>
      </c>
      <c r="I1753" t="s">
        <v>1055</v>
      </c>
      <c r="J1753" t="s">
        <v>184</v>
      </c>
      <c r="K1753" t="s">
        <v>1056</v>
      </c>
      <c r="L1753" t="s">
        <v>529</v>
      </c>
    </row>
    <row r="1754" spans="1:12">
      <c r="A1754" t="s">
        <v>179</v>
      </c>
      <c r="B1754" t="s">
        <v>180</v>
      </c>
      <c r="C1754">
        <v>-82</v>
      </c>
      <c r="D1754" t="s">
        <v>181</v>
      </c>
      <c r="E1754">
        <v>4</v>
      </c>
      <c r="F1754" t="s">
        <v>182</v>
      </c>
      <c r="G1754" t="s">
        <v>1452</v>
      </c>
      <c r="H1754" t="s">
        <v>208</v>
      </c>
      <c r="I1754" t="s">
        <v>1058</v>
      </c>
      <c r="J1754" t="s">
        <v>184</v>
      </c>
      <c r="K1754" t="s">
        <v>1059</v>
      </c>
      <c r="L1754" t="s">
        <v>529</v>
      </c>
    </row>
    <row r="1755" spans="1:12">
      <c r="A1755" t="s">
        <v>179</v>
      </c>
      <c r="B1755" t="s">
        <v>180</v>
      </c>
      <c r="C1755">
        <v>-584.25</v>
      </c>
      <c r="D1755" t="s">
        <v>181</v>
      </c>
      <c r="E1755">
        <v>28.5</v>
      </c>
      <c r="F1755" t="s">
        <v>182</v>
      </c>
      <c r="G1755" t="s">
        <v>1452</v>
      </c>
      <c r="H1755" t="s">
        <v>208</v>
      </c>
      <c r="I1755" t="s">
        <v>1058</v>
      </c>
      <c r="J1755" t="s">
        <v>184</v>
      </c>
      <c r="K1755" t="s">
        <v>1059</v>
      </c>
      <c r="L1755" t="s">
        <v>529</v>
      </c>
    </row>
    <row r="1756" spans="1:12">
      <c r="A1756" t="s">
        <v>179</v>
      </c>
      <c r="B1756" t="s">
        <v>180</v>
      </c>
      <c r="C1756">
        <v>-410</v>
      </c>
      <c r="D1756" t="s">
        <v>181</v>
      </c>
      <c r="E1756">
        <v>20</v>
      </c>
      <c r="F1756" t="s">
        <v>182</v>
      </c>
      <c r="G1756" t="s">
        <v>1308</v>
      </c>
      <c r="H1756" t="s">
        <v>1309</v>
      </c>
      <c r="I1756" t="s">
        <v>302</v>
      </c>
      <c r="J1756" t="s">
        <v>184</v>
      </c>
      <c r="K1756" t="s">
        <v>303</v>
      </c>
      <c r="L1756" t="s">
        <v>535</v>
      </c>
    </row>
    <row r="1757" spans="1:12">
      <c r="A1757" t="s">
        <v>179</v>
      </c>
      <c r="B1757" t="s">
        <v>180</v>
      </c>
      <c r="C1757">
        <v>-215.25</v>
      </c>
      <c r="D1757" t="s">
        <v>181</v>
      </c>
      <c r="E1757">
        <v>10.5</v>
      </c>
      <c r="F1757" t="s">
        <v>182</v>
      </c>
      <c r="G1757" t="s">
        <v>1399</v>
      </c>
      <c r="H1757" t="s">
        <v>200</v>
      </c>
      <c r="I1757" t="s">
        <v>1387</v>
      </c>
      <c r="J1757" t="s">
        <v>184</v>
      </c>
      <c r="K1757" t="s">
        <v>1388</v>
      </c>
      <c r="L1757" t="s">
        <v>529</v>
      </c>
    </row>
    <row r="1758" spans="1:12">
      <c r="A1758" t="s">
        <v>179</v>
      </c>
      <c r="B1758" t="s">
        <v>180</v>
      </c>
      <c r="C1758">
        <v>-143.5</v>
      </c>
      <c r="D1758" t="s">
        <v>181</v>
      </c>
      <c r="E1758">
        <v>7</v>
      </c>
      <c r="F1758" t="s">
        <v>182</v>
      </c>
      <c r="G1758" t="s">
        <v>1386</v>
      </c>
      <c r="H1758" t="s">
        <v>201</v>
      </c>
      <c r="I1758" t="s">
        <v>1387</v>
      </c>
      <c r="J1758" t="s">
        <v>184</v>
      </c>
      <c r="K1758" t="s">
        <v>1388</v>
      </c>
      <c r="L1758" t="s">
        <v>529</v>
      </c>
    </row>
    <row r="1759" spans="1:12">
      <c r="A1759" t="s">
        <v>179</v>
      </c>
      <c r="B1759" t="s">
        <v>180</v>
      </c>
      <c r="C1759">
        <v>-123</v>
      </c>
      <c r="D1759" t="s">
        <v>181</v>
      </c>
      <c r="E1759">
        <v>6</v>
      </c>
      <c r="F1759" t="s">
        <v>182</v>
      </c>
      <c r="G1759" t="s">
        <v>1453</v>
      </c>
      <c r="H1759" t="s">
        <v>1454</v>
      </c>
      <c r="I1759" t="s">
        <v>62</v>
      </c>
      <c r="J1759" t="s">
        <v>183</v>
      </c>
      <c r="K1759" t="s">
        <v>62</v>
      </c>
      <c r="L1759" t="s">
        <v>539</v>
      </c>
    </row>
    <row r="1760" spans="1:12">
      <c r="A1760" t="s">
        <v>179</v>
      </c>
      <c r="B1760" t="s">
        <v>180</v>
      </c>
      <c r="C1760">
        <v>-92.25</v>
      </c>
      <c r="D1760" t="s">
        <v>181</v>
      </c>
      <c r="E1760">
        <v>4.5</v>
      </c>
      <c r="F1760" t="s">
        <v>182</v>
      </c>
      <c r="G1760" t="s">
        <v>1453</v>
      </c>
      <c r="H1760" t="s">
        <v>1454</v>
      </c>
      <c r="I1760" t="s">
        <v>62</v>
      </c>
      <c r="J1760" t="s">
        <v>183</v>
      </c>
      <c r="K1760" t="s">
        <v>62</v>
      </c>
      <c r="L1760" t="s">
        <v>539</v>
      </c>
    </row>
    <row r="1761" spans="1:12">
      <c r="A1761" t="s">
        <v>179</v>
      </c>
      <c r="B1761" t="s">
        <v>180</v>
      </c>
      <c r="C1761">
        <v>-328</v>
      </c>
      <c r="D1761" t="s">
        <v>181</v>
      </c>
      <c r="E1761">
        <v>16</v>
      </c>
      <c r="F1761" t="s">
        <v>182</v>
      </c>
      <c r="G1761" t="s">
        <v>1455</v>
      </c>
      <c r="H1761" t="s">
        <v>187</v>
      </c>
      <c r="I1761" t="s">
        <v>1278</v>
      </c>
      <c r="J1761" t="s">
        <v>184</v>
      </c>
      <c r="K1761" t="s">
        <v>1279</v>
      </c>
      <c r="L1761" t="s">
        <v>529</v>
      </c>
    </row>
    <row r="1762" spans="1:12">
      <c r="A1762" t="s">
        <v>179</v>
      </c>
      <c r="B1762" t="s">
        <v>180</v>
      </c>
      <c r="C1762">
        <v>-358.75</v>
      </c>
      <c r="D1762" t="s">
        <v>181</v>
      </c>
      <c r="E1762">
        <v>17.5</v>
      </c>
      <c r="F1762" t="s">
        <v>182</v>
      </c>
      <c r="G1762" t="s">
        <v>1456</v>
      </c>
      <c r="H1762" t="s">
        <v>208</v>
      </c>
      <c r="I1762" t="s">
        <v>1387</v>
      </c>
      <c r="J1762" t="s">
        <v>184</v>
      </c>
      <c r="K1762" t="s">
        <v>1388</v>
      </c>
      <c r="L1762" t="s">
        <v>529</v>
      </c>
    </row>
    <row r="1763" spans="1:12">
      <c r="A1763" t="s">
        <v>179</v>
      </c>
      <c r="B1763" t="s">
        <v>180</v>
      </c>
      <c r="C1763">
        <v>-133.25</v>
      </c>
      <c r="D1763" t="s">
        <v>181</v>
      </c>
      <c r="E1763">
        <v>6.5</v>
      </c>
      <c r="F1763" t="s">
        <v>182</v>
      </c>
      <c r="G1763" t="s">
        <v>1456</v>
      </c>
      <c r="H1763" t="s">
        <v>208</v>
      </c>
      <c r="I1763" t="s">
        <v>1387</v>
      </c>
      <c r="J1763" t="s">
        <v>184</v>
      </c>
      <c r="K1763" t="s">
        <v>1388</v>
      </c>
      <c r="L1763" t="s">
        <v>529</v>
      </c>
    </row>
    <row r="1764" spans="1:12">
      <c r="A1764" t="s">
        <v>179</v>
      </c>
      <c r="B1764" t="s">
        <v>180</v>
      </c>
      <c r="C1764">
        <v>-205</v>
      </c>
      <c r="D1764" t="s">
        <v>181</v>
      </c>
      <c r="E1764">
        <v>10</v>
      </c>
      <c r="F1764" t="s">
        <v>182</v>
      </c>
      <c r="G1764" t="s">
        <v>1457</v>
      </c>
      <c r="H1764" t="s">
        <v>1458</v>
      </c>
      <c r="I1764" t="s">
        <v>62</v>
      </c>
      <c r="J1764" t="s">
        <v>183</v>
      </c>
      <c r="K1764" t="s">
        <v>62</v>
      </c>
      <c r="L1764" t="s">
        <v>524</v>
      </c>
    </row>
    <row r="1765" spans="1:12">
      <c r="A1765" t="s">
        <v>179</v>
      </c>
      <c r="B1765" t="s">
        <v>180</v>
      </c>
      <c r="C1765">
        <v>-153.75</v>
      </c>
      <c r="D1765" t="s">
        <v>181</v>
      </c>
      <c r="E1765">
        <v>7.5</v>
      </c>
      <c r="F1765" t="s">
        <v>182</v>
      </c>
      <c r="G1765" t="s">
        <v>1459</v>
      </c>
      <c r="H1765" t="s">
        <v>1460</v>
      </c>
      <c r="I1765" t="s">
        <v>62</v>
      </c>
      <c r="J1765" t="s">
        <v>183</v>
      </c>
      <c r="K1765" t="s">
        <v>62</v>
      </c>
      <c r="L1765" t="s">
        <v>546</v>
      </c>
    </row>
    <row r="1766" spans="1:12">
      <c r="A1766" t="s">
        <v>179</v>
      </c>
      <c r="B1766" t="s">
        <v>180</v>
      </c>
      <c r="C1766">
        <v>-194.75</v>
      </c>
      <c r="D1766" t="s">
        <v>181</v>
      </c>
      <c r="E1766">
        <v>9.5</v>
      </c>
      <c r="F1766" t="s">
        <v>182</v>
      </c>
      <c r="G1766" t="s">
        <v>686</v>
      </c>
      <c r="H1766" t="s">
        <v>687</v>
      </c>
      <c r="I1766" t="s">
        <v>62</v>
      </c>
      <c r="J1766" t="s">
        <v>183</v>
      </c>
      <c r="K1766" t="s">
        <v>62</v>
      </c>
      <c r="L1766" t="s">
        <v>524</v>
      </c>
    </row>
    <row r="1767" spans="1:12">
      <c r="A1767" t="s">
        <v>179</v>
      </c>
      <c r="B1767" t="s">
        <v>180</v>
      </c>
      <c r="C1767">
        <v>-102.5</v>
      </c>
      <c r="D1767" t="s">
        <v>181</v>
      </c>
      <c r="E1767">
        <v>5</v>
      </c>
      <c r="F1767" t="s">
        <v>182</v>
      </c>
      <c r="G1767" t="s">
        <v>1461</v>
      </c>
      <c r="H1767" t="s">
        <v>1014</v>
      </c>
      <c r="I1767" t="s">
        <v>62</v>
      </c>
      <c r="J1767" t="s">
        <v>183</v>
      </c>
      <c r="K1767" t="s">
        <v>62</v>
      </c>
      <c r="L1767" t="s">
        <v>524</v>
      </c>
    </row>
    <row r="1768" spans="1:12">
      <c r="A1768" t="s">
        <v>179</v>
      </c>
      <c r="B1768" t="s">
        <v>180</v>
      </c>
      <c r="C1768">
        <v>-41</v>
      </c>
      <c r="D1768" t="s">
        <v>181</v>
      </c>
      <c r="E1768">
        <v>2</v>
      </c>
      <c r="F1768" t="s">
        <v>182</v>
      </c>
      <c r="G1768" t="s">
        <v>1462</v>
      </c>
      <c r="H1768" t="s">
        <v>865</v>
      </c>
      <c r="I1768" t="s">
        <v>62</v>
      </c>
      <c r="J1768" t="s">
        <v>183</v>
      </c>
      <c r="K1768" t="s">
        <v>62</v>
      </c>
      <c r="L1768" t="s">
        <v>524</v>
      </c>
    </row>
    <row r="1769" spans="1:12">
      <c r="A1769" t="s">
        <v>179</v>
      </c>
      <c r="B1769" t="s">
        <v>180</v>
      </c>
      <c r="C1769">
        <v>-61.5</v>
      </c>
      <c r="D1769" t="s">
        <v>181</v>
      </c>
      <c r="E1769">
        <v>3</v>
      </c>
      <c r="F1769" t="s">
        <v>182</v>
      </c>
      <c r="G1769" t="s">
        <v>1210</v>
      </c>
      <c r="H1769" t="s">
        <v>235</v>
      </c>
      <c r="I1769" t="s">
        <v>62</v>
      </c>
      <c r="J1769" t="s">
        <v>183</v>
      </c>
      <c r="K1769" t="s">
        <v>62</v>
      </c>
      <c r="L1769" t="s">
        <v>524</v>
      </c>
    </row>
    <row r="1770" spans="1:12">
      <c r="A1770" t="s">
        <v>179</v>
      </c>
      <c r="B1770" t="s">
        <v>180</v>
      </c>
      <c r="C1770">
        <v>-20.5</v>
      </c>
      <c r="D1770" t="s">
        <v>181</v>
      </c>
      <c r="E1770">
        <v>1</v>
      </c>
      <c r="F1770" t="s">
        <v>182</v>
      </c>
      <c r="G1770" t="s">
        <v>1463</v>
      </c>
      <c r="H1770" t="s">
        <v>226</v>
      </c>
      <c r="I1770" t="s">
        <v>62</v>
      </c>
      <c r="J1770" t="s">
        <v>183</v>
      </c>
      <c r="K1770" t="s">
        <v>62</v>
      </c>
      <c r="L1770" t="s">
        <v>533</v>
      </c>
    </row>
    <row r="1771" spans="1:12">
      <c r="A1771" t="s">
        <v>179</v>
      </c>
      <c r="B1771" t="s">
        <v>180</v>
      </c>
      <c r="C1771">
        <v>-451</v>
      </c>
      <c r="D1771" t="s">
        <v>181</v>
      </c>
      <c r="E1771">
        <v>22</v>
      </c>
      <c r="F1771" t="s">
        <v>182</v>
      </c>
      <c r="G1771" t="s">
        <v>400</v>
      </c>
      <c r="H1771" t="s">
        <v>399</v>
      </c>
      <c r="I1771" t="s">
        <v>62</v>
      </c>
      <c r="J1771" t="s">
        <v>183</v>
      </c>
      <c r="K1771" t="s">
        <v>62</v>
      </c>
      <c r="L1771" t="s">
        <v>524</v>
      </c>
    </row>
    <row r="1772" spans="1:12">
      <c r="A1772" t="s">
        <v>179</v>
      </c>
      <c r="B1772" t="s">
        <v>180</v>
      </c>
      <c r="C1772">
        <v>-574</v>
      </c>
      <c r="D1772" t="s">
        <v>181</v>
      </c>
      <c r="E1772">
        <v>28</v>
      </c>
      <c r="F1772" t="s">
        <v>182</v>
      </c>
      <c r="G1772" t="s">
        <v>405</v>
      </c>
      <c r="H1772" t="s">
        <v>406</v>
      </c>
      <c r="I1772" t="s">
        <v>62</v>
      </c>
      <c r="J1772" t="s">
        <v>183</v>
      </c>
      <c r="K1772" t="s">
        <v>62</v>
      </c>
      <c r="L1772" t="s">
        <v>531</v>
      </c>
    </row>
    <row r="1773" spans="1:12">
      <c r="A1773" t="s">
        <v>179</v>
      </c>
      <c r="B1773" t="s">
        <v>180</v>
      </c>
      <c r="C1773">
        <v>-1066</v>
      </c>
      <c r="D1773" t="s">
        <v>181</v>
      </c>
      <c r="E1773">
        <v>52</v>
      </c>
      <c r="F1773" t="s">
        <v>182</v>
      </c>
      <c r="G1773" t="s">
        <v>1258</v>
      </c>
      <c r="H1773" t="s">
        <v>1259</v>
      </c>
      <c r="I1773" t="s">
        <v>302</v>
      </c>
      <c r="J1773" t="s">
        <v>184</v>
      </c>
      <c r="K1773" t="s">
        <v>303</v>
      </c>
      <c r="L1773" t="s">
        <v>535</v>
      </c>
    </row>
    <row r="1774" spans="1:12">
      <c r="A1774" t="s">
        <v>179</v>
      </c>
      <c r="B1774" t="s">
        <v>180</v>
      </c>
      <c r="C1774">
        <v>-102.5</v>
      </c>
      <c r="D1774" t="s">
        <v>181</v>
      </c>
      <c r="E1774">
        <v>5</v>
      </c>
      <c r="F1774" t="s">
        <v>182</v>
      </c>
      <c r="G1774" t="s">
        <v>722</v>
      </c>
      <c r="H1774" t="s">
        <v>723</v>
      </c>
      <c r="I1774" t="s">
        <v>62</v>
      </c>
      <c r="J1774" t="s">
        <v>183</v>
      </c>
      <c r="K1774" t="s">
        <v>62</v>
      </c>
      <c r="L1774" t="s">
        <v>533</v>
      </c>
    </row>
    <row r="1775" spans="1:12">
      <c r="A1775" t="s">
        <v>179</v>
      </c>
      <c r="B1775" t="s">
        <v>180</v>
      </c>
      <c r="C1775">
        <v>-153.75</v>
      </c>
      <c r="D1775" t="s">
        <v>181</v>
      </c>
      <c r="E1775">
        <v>7.5</v>
      </c>
      <c r="F1775" t="s">
        <v>182</v>
      </c>
      <c r="G1775" t="s">
        <v>1090</v>
      </c>
      <c r="H1775" t="s">
        <v>1091</v>
      </c>
      <c r="I1775" t="s">
        <v>62</v>
      </c>
      <c r="J1775" t="s">
        <v>183</v>
      </c>
      <c r="K1775" t="s">
        <v>62</v>
      </c>
      <c r="L1775" t="s">
        <v>533</v>
      </c>
    </row>
    <row r="1776" spans="1:12">
      <c r="A1776" t="s">
        <v>179</v>
      </c>
      <c r="B1776" t="s">
        <v>180</v>
      </c>
      <c r="C1776">
        <v>-369</v>
      </c>
      <c r="D1776" t="s">
        <v>181</v>
      </c>
      <c r="E1776">
        <v>18</v>
      </c>
      <c r="F1776" t="s">
        <v>182</v>
      </c>
      <c r="G1776" t="s">
        <v>795</v>
      </c>
      <c r="H1776" t="s">
        <v>287</v>
      </c>
      <c r="I1776" t="s">
        <v>62</v>
      </c>
      <c r="J1776" t="s">
        <v>183</v>
      </c>
      <c r="K1776" t="s">
        <v>62</v>
      </c>
      <c r="L1776" t="s">
        <v>524</v>
      </c>
    </row>
    <row r="1777" spans="1:12">
      <c r="A1777" t="s">
        <v>179</v>
      </c>
      <c r="B1777" t="s">
        <v>180</v>
      </c>
      <c r="C1777">
        <v>-164</v>
      </c>
      <c r="D1777" t="s">
        <v>181</v>
      </c>
      <c r="E1777">
        <v>8</v>
      </c>
      <c r="F1777" t="s">
        <v>182</v>
      </c>
      <c r="G1777" t="s">
        <v>805</v>
      </c>
      <c r="H1777" t="s">
        <v>290</v>
      </c>
      <c r="I1777" t="s">
        <v>62</v>
      </c>
      <c r="J1777" t="s">
        <v>183</v>
      </c>
      <c r="K1777" t="s">
        <v>62</v>
      </c>
      <c r="L1777" t="s">
        <v>524</v>
      </c>
    </row>
    <row r="1778" spans="1:12">
      <c r="A1778" t="s">
        <v>179</v>
      </c>
      <c r="B1778" t="s">
        <v>180</v>
      </c>
      <c r="C1778">
        <v>-71.75</v>
      </c>
      <c r="D1778" t="s">
        <v>181</v>
      </c>
      <c r="E1778">
        <v>3.5</v>
      </c>
      <c r="F1778" t="s">
        <v>182</v>
      </c>
      <c r="G1778" t="s">
        <v>1005</v>
      </c>
      <c r="H1778" t="s">
        <v>235</v>
      </c>
      <c r="I1778" t="s">
        <v>62</v>
      </c>
      <c r="J1778" t="s">
        <v>183</v>
      </c>
      <c r="K1778" t="s">
        <v>62</v>
      </c>
      <c r="L1778" t="s">
        <v>524</v>
      </c>
    </row>
    <row r="1779" spans="1:12">
      <c r="A1779" t="s">
        <v>179</v>
      </c>
      <c r="B1779" t="s">
        <v>180</v>
      </c>
      <c r="C1779">
        <v>-266.5</v>
      </c>
      <c r="D1779" t="s">
        <v>181</v>
      </c>
      <c r="E1779">
        <v>13</v>
      </c>
      <c r="F1779" t="s">
        <v>182</v>
      </c>
      <c r="G1779" t="s">
        <v>1273</v>
      </c>
      <c r="H1779" t="s">
        <v>235</v>
      </c>
      <c r="I1779" t="s">
        <v>62</v>
      </c>
      <c r="J1779" t="s">
        <v>183</v>
      </c>
      <c r="K1779" t="s">
        <v>62</v>
      </c>
      <c r="L1779" t="s">
        <v>524</v>
      </c>
    </row>
    <row r="1780" spans="1:12">
      <c r="A1780" t="s">
        <v>179</v>
      </c>
      <c r="B1780" t="s">
        <v>180</v>
      </c>
      <c r="C1780">
        <v>-82</v>
      </c>
      <c r="D1780" t="s">
        <v>181</v>
      </c>
      <c r="E1780">
        <v>4</v>
      </c>
      <c r="F1780" t="s">
        <v>182</v>
      </c>
      <c r="G1780" t="s">
        <v>1391</v>
      </c>
      <c r="H1780" t="s">
        <v>1392</v>
      </c>
      <c r="I1780" t="s">
        <v>62</v>
      </c>
      <c r="J1780" t="s">
        <v>183</v>
      </c>
      <c r="K1780" t="s">
        <v>62</v>
      </c>
      <c r="L1780" t="s">
        <v>533</v>
      </c>
    </row>
    <row r="1781" spans="1:12">
      <c r="A1781" t="s">
        <v>179</v>
      </c>
      <c r="B1781" t="s">
        <v>180</v>
      </c>
      <c r="C1781">
        <v>-471.5</v>
      </c>
      <c r="D1781" t="s">
        <v>181</v>
      </c>
      <c r="E1781">
        <v>23</v>
      </c>
      <c r="F1781" t="s">
        <v>182</v>
      </c>
      <c r="G1781" t="s">
        <v>1274</v>
      </c>
      <c r="H1781" t="s">
        <v>1275</v>
      </c>
      <c r="I1781" t="s">
        <v>62</v>
      </c>
      <c r="J1781" t="s">
        <v>183</v>
      </c>
      <c r="K1781" t="s">
        <v>62</v>
      </c>
      <c r="L1781" t="s">
        <v>531</v>
      </c>
    </row>
    <row r="1782" spans="1:12">
      <c r="A1782" t="s">
        <v>179</v>
      </c>
      <c r="B1782" t="s">
        <v>180</v>
      </c>
      <c r="C1782">
        <v>-184.5</v>
      </c>
      <c r="D1782" t="s">
        <v>181</v>
      </c>
      <c r="E1782">
        <v>9</v>
      </c>
      <c r="F1782" t="s">
        <v>182</v>
      </c>
      <c r="G1782" t="s">
        <v>1047</v>
      </c>
      <c r="H1782" t="s">
        <v>213</v>
      </c>
      <c r="I1782" t="s">
        <v>62</v>
      </c>
      <c r="J1782" t="s">
        <v>183</v>
      </c>
      <c r="K1782" t="s">
        <v>62</v>
      </c>
      <c r="L1782" t="s">
        <v>531</v>
      </c>
    </row>
    <row r="1783" spans="1:12">
      <c r="A1783" t="s">
        <v>179</v>
      </c>
      <c r="B1783" t="s">
        <v>180</v>
      </c>
      <c r="C1783">
        <v>-92.25</v>
      </c>
      <c r="D1783" t="s">
        <v>181</v>
      </c>
      <c r="E1783">
        <v>4.5</v>
      </c>
      <c r="F1783" t="s">
        <v>182</v>
      </c>
      <c r="G1783" t="s">
        <v>1435</v>
      </c>
      <c r="H1783" t="s">
        <v>1436</v>
      </c>
      <c r="I1783" t="s">
        <v>62</v>
      </c>
      <c r="J1783" t="s">
        <v>183</v>
      </c>
      <c r="K1783" t="s">
        <v>62</v>
      </c>
      <c r="L1783" t="s">
        <v>533</v>
      </c>
    </row>
    <row r="1784" spans="1:12">
      <c r="A1784" t="s">
        <v>179</v>
      </c>
      <c r="B1784" t="s">
        <v>180</v>
      </c>
      <c r="C1784">
        <v>-215.25</v>
      </c>
      <c r="D1784" t="s">
        <v>181</v>
      </c>
      <c r="E1784">
        <v>10.5</v>
      </c>
      <c r="F1784" t="s">
        <v>182</v>
      </c>
      <c r="G1784" t="s">
        <v>1048</v>
      </c>
      <c r="H1784" t="s">
        <v>237</v>
      </c>
      <c r="I1784" t="s">
        <v>62</v>
      </c>
      <c r="J1784" t="s">
        <v>183</v>
      </c>
      <c r="K1784" t="s">
        <v>62</v>
      </c>
      <c r="L1784" t="s">
        <v>531</v>
      </c>
    </row>
    <row r="1785" spans="1:12">
      <c r="A1785" t="s">
        <v>179</v>
      </c>
      <c r="B1785" t="s">
        <v>180</v>
      </c>
      <c r="C1785">
        <v>-235.75</v>
      </c>
      <c r="D1785" t="s">
        <v>181</v>
      </c>
      <c r="E1785">
        <v>11.5</v>
      </c>
      <c r="F1785" t="s">
        <v>182</v>
      </c>
      <c r="G1785" t="s">
        <v>1049</v>
      </c>
      <c r="H1785" t="s">
        <v>239</v>
      </c>
      <c r="I1785" t="s">
        <v>62</v>
      </c>
      <c r="J1785" t="s">
        <v>183</v>
      </c>
      <c r="K1785" t="s">
        <v>62</v>
      </c>
      <c r="L1785" t="s">
        <v>531</v>
      </c>
    </row>
    <row r="1786" spans="1:12">
      <c r="A1786" t="s">
        <v>179</v>
      </c>
      <c r="B1786" t="s">
        <v>180</v>
      </c>
      <c r="C1786">
        <v>-102.5</v>
      </c>
      <c r="D1786" t="s">
        <v>181</v>
      </c>
      <c r="E1786">
        <v>5</v>
      </c>
      <c r="F1786" t="s">
        <v>182</v>
      </c>
      <c r="G1786" t="s">
        <v>1264</v>
      </c>
      <c r="H1786" t="s">
        <v>259</v>
      </c>
      <c r="I1786" t="s">
        <v>62</v>
      </c>
      <c r="J1786" t="s">
        <v>183</v>
      </c>
      <c r="K1786" t="s">
        <v>62</v>
      </c>
      <c r="L1786" t="s">
        <v>531</v>
      </c>
    </row>
    <row r="1787" spans="1:12">
      <c r="A1787" t="s">
        <v>179</v>
      </c>
      <c r="B1787" t="s">
        <v>180</v>
      </c>
      <c r="C1787">
        <v>-307.5</v>
      </c>
      <c r="D1787" t="s">
        <v>181</v>
      </c>
      <c r="E1787">
        <v>15</v>
      </c>
      <c r="F1787" t="s">
        <v>182</v>
      </c>
      <c r="G1787" t="s">
        <v>1265</v>
      </c>
      <c r="H1787" t="s">
        <v>260</v>
      </c>
      <c r="I1787" t="s">
        <v>62</v>
      </c>
      <c r="J1787" t="s">
        <v>183</v>
      </c>
      <c r="K1787" t="s">
        <v>62</v>
      </c>
      <c r="L1787" t="s">
        <v>531</v>
      </c>
    </row>
    <row r="1788" spans="1:12">
      <c r="A1788" t="s">
        <v>179</v>
      </c>
      <c r="B1788" t="s">
        <v>180</v>
      </c>
      <c r="C1788">
        <v>-123</v>
      </c>
      <c r="D1788" t="s">
        <v>181</v>
      </c>
      <c r="E1788">
        <v>6</v>
      </c>
      <c r="F1788" t="s">
        <v>182</v>
      </c>
      <c r="G1788" t="s">
        <v>1354</v>
      </c>
      <c r="H1788" t="s">
        <v>1355</v>
      </c>
      <c r="I1788" t="s">
        <v>62</v>
      </c>
      <c r="J1788" t="s">
        <v>183</v>
      </c>
      <c r="K1788" t="s">
        <v>62</v>
      </c>
      <c r="L1788" t="s">
        <v>524</v>
      </c>
    </row>
    <row r="1789" spans="1:12">
      <c r="A1789" t="s">
        <v>179</v>
      </c>
      <c r="B1789" t="s">
        <v>180</v>
      </c>
      <c r="C1789">
        <v>-41</v>
      </c>
      <c r="D1789" t="s">
        <v>181</v>
      </c>
      <c r="E1789">
        <v>2</v>
      </c>
      <c r="F1789" t="s">
        <v>182</v>
      </c>
      <c r="G1789" t="s">
        <v>1270</v>
      </c>
      <c r="H1789" t="s">
        <v>464</v>
      </c>
      <c r="I1789" t="s">
        <v>831</v>
      </c>
      <c r="J1789" t="s">
        <v>184</v>
      </c>
      <c r="K1789" t="s">
        <v>832</v>
      </c>
      <c r="L1789" t="s">
        <v>537</v>
      </c>
    </row>
    <row r="1790" spans="1:12">
      <c r="A1790" t="s">
        <v>179</v>
      </c>
      <c r="B1790" t="s">
        <v>180</v>
      </c>
      <c r="C1790">
        <v>-61.5</v>
      </c>
      <c r="D1790" t="s">
        <v>181</v>
      </c>
      <c r="E1790">
        <v>3</v>
      </c>
      <c r="F1790" t="s">
        <v>182</v>
      </c>
      <c r="G1790" t="s">
        <v>1464</v>
      </c>
      <c r="H1790" t="s">
        <v>1465</v>
      </c>
      <c r="I1790" t="s">
        <v>191</v>
      </c>
      <c r="J1790" t="s">
        <v>184</v>
      </c>
      <c r="K1790" t="s">
        <v>192</v>
      </c>
      <c r="L1790" t="s">
        <v>535</v>
      </c>
    </row>
    <row r="1791" spans="1:12">
      <c r="A1791" t="s">
        <v>179</v>
      </c>
      <c r="B1791" t="s">
        <v>180</v>
      </c>
      <c r="C1791">
        <v>-246</v>
      </c>
      <c r="D1791" t="s">
        <v>181</v>
      </c>
      <c r="E1791">
        <v>12</v>
      </c>
      <c r="F1791" t="s">
        <v>182</v>
      </c>
      <c r="G1791" t="s">
        <v>1115</v>
      </c>
      <c r="H1791" t="s">
        <v>357</v>
      </c>
      <c r="I1791" t="s">
        <v>62</v>
      </c>
      <c r="J1791" t="s">
        <v>183</v>
      </c>
      <c r="K1791" t="s">
        <v>62</v>
      </c>
      <c r="L1791" t="s">
        <v>533</v>
      </c>
    </row>
    <row r="1792" spans="1:12">
      <c r="A1792" t="s">
        <v>179</v>
      </c>
      <c r="B1792" t="s">
        <v>180</v>
      </c>
      <c r="C1792">
        <v>-143.5</v>
      </c>
      <c r="D1792" t="s">
        <v>181</v>
      </c>
      <c r="E1792">
        <v>7</v>
      </c>
      <c r="F1792" t="s">
        <v>182</v>
      </c>
      <c r="G1792" t="s">
        <v>1358</v>
      </c>
      <c r="H1792" t="s">
        <v>1359</v>
      </c>
      <c r="I1792" t="s">
        <v>62</v>
      </c>
      <c r="J1792" t="s">
        <v>183</v>
      </c>
      <c r="K1792" t="s">
        <v>62</v>
      </c>
      <c r="L1792" t="s">
        <v>524</v>
      </c>
    </row>
    <row r="1793" spans="1:12">
      <c r="A1793" t="s">
        <v>179</v>
      </c>
      <c r="B1793" t="s">
        <v>180</v>
      </c>
      <c r="C1793">
        <v>-328</v>
      </c>
      <c r="D1793" t="s">
        <v>181</v>
      </c>
      <c r="E1793">
        <v>16</v>
      </c>
      <c r="F1793" t="s">
        <v>182</v>
      </c>
      <c r="G1793" t="s">
        <v>1276</v>
      </c>
      <c r="H1793" t="s">
        <v>202</v>
      </c>
      <c r="I1793" t="s">
        <v>715</v>
      </c>
      <c r="J1793" t="s">
        <v>184</v>
      </c>
      <c r="K1793" t="s">
        <v>716</v>
      </c>
      <c r="L1793" t="s">
        <v>529</v>
      </c>
    </row>
    <row r="1794" spans="1:12">
      <c r="A1794" t="s">
        <v>179</v>
      </c>
      <c r="B1794" t="s">
        <v>180</v>
      </c>
      <c r="C1794">
        <v>-82</v>
      </c>
      <c r="D1794" t="s">
        <v>181</v>
      </c>
      <c r="E1794">
        <v>4</v>
      </c>
      <c r="F1794" t="s">
        <v>182</v>
      </c>
      <c r="G1794" t="s">
        <v>1466</v>
      </c>
      <c r="H1794" t="s">
        <v>200</v>
      </c>
      <c r="I1794" t="s">
        <v>1278</v>
      </c>
      <c r="J1794" t="s">
        <v>184</v>
      </c>
      <c r="K1794" t="s">
        <v>1279</v>
      </c>
      <c r="L1794" t="s">
        <v>529</v>
      </c>
    </row>
    <row r="1795" spans="1:12">
      <c r="A1795" t="s">
        <v>179</v>
      </c>
      <c r="B1795" t="s">
        <v>180</v>
      </c>
      <c r="C1795">
        <v>-41</v>
      </c>
      <c r="D1795" t="s">
        <v>181</v>
      </c>
      <c r="E1795">
        <v>2</v>
      </c>
      <c r="F1795" t="s">
        <v>182</v>
      </c>
      <c r="G1795" t="s">
        <v>1310</v>
      </c>
      <c r="H1795" t="s">
        <v>200</v>
      </c>
      <c r="I1795" t="s">
        <v>1055</v>
      </c>
      <c r="J1795" t="s">
        <v>184</v>
      </c>
      <c r="K1795" t="s">
        <v>1056</v>
      </c>
      <c r="L1795" t="s">
        <v>529</v>
      </c>
    </row>
    <row r="1796" spans="1:12">
      <c r="A1796" t="s">
        <v>179</v>
      </c>
      <c r="B1796" t="s">
        <v>180</v>
      </c>
      <c r="C1796">
        <v>-82</v>
      </c>
      <c r="D1796" t="s">
        <v>181</v>
      </c>
      <c r="E1796">
        <v>4</v>
      </c>
      <c r="F1796" t="s">
        <v>182</v>
      </c>
      <c r="G1796" t="s">
        <v>1443</v>
      </c>
      <c r="H1796" t="s">
        <v>1444</v>
      </c>
      <c r="I1796" t="s">
        <v>62</v>
      </c>
      <c r="J1796" t="s">
        <v>183</v>
      </c>
      <c r="K1796" t="s">
        <v>62</v>
      </c>
      <c r="L1796" t="s">
        <v>533</v>
      </c>
    </row>
    <row r="1797" spans="1:12">
      <c r="A1797" t="s">
        <v>179</v>
      </c>
      <c r="B1797" t="s">
        <v>180</v>
      </c>
      <c r="C1797">
        <v>-133.25</v>
      </c>
      <c r="D1797" t="s">
        <v>181</v>
      </c>
      <c r="E1797">
        <v>6.5</v>
      </c>
      <c r="F1797" t="s">
        <v>182</v>
      </c>
      <c r="G1797" t="s">
        <v>1467</v>
      </c>
      <c r="H1797" t="s">
        <v>200</v>
      </c>
      <c r="I1797" t="s">
        <v>1468</v>
      </c>
      <c r="J1797" t="s">
        <v>184</v>
      </c>
      <c r="K1797" t="s">
        <v>1469</v>
      </c>
      <c r="L1797" t="s">
        <v>529</v>
      </c>
    </row>
    <row r="1798" spans="1:12">
      <c r="A1798" t="s">
        <v>179</v>
      </c>
      <c r="B1798" t="s">
        <v>180</v>
      </c>
      <c r="C1798">
        <v>-266.5</v>
      </c>
      <c r="D1798" t="s">
        <v>181</v>
      </c>
      <c r="E1798">
        <v>13</v>
      </c>
      <c r="F1798" t="s">
        <v>182</v>
      </c>
      <c r="G1798" t="s">
        <v>1455</v>
      </c>
      <c r="H1798" t="s">
        <v>187</v>
      </c>
      <c r="I1798" t="s">
        <v>1278</v>
      </c>
      <c r="J1798" t="s">
        <v>184</v>
      </c>
      <c r="K1798" t="s">
        <v>1279</v>
      </c>
      <c r="L1798" t="s">
        <v>529</v>
      </c>
    </row>
    <row r="1799" spans="1:12">
      <c r="A1799" t="s">
        <v>179</v>
      </c>
      <c r="B1799" t="s">
        <v>180</v>
      </c>
      <c r="C1799">
        <v>-348.5</v>
      </c>
      <c r="D1799" t="s">
        <v>181</v>
      </c>
      <c r="E1799">
        <v>17</v>
      </c>
      <c r="F1799" t="s">
        <v>182</v>
      </c>
      <c r="G1799" t="s">
        <v>1470</v>
      </c>
      <c r="H1799" t="s">
        <v>201</v>
      </c>
      <c r="I1799" t="s">
        <v>1468</v>
      </c>
      <c r="J1799" t="s">
        <v>184</v>
      </c>
      <c r="K1799" t="s">
        <v>1469</v>
      </c>
      <c r="L1799" t="s">
        <v>529</v>
      </c>
    </row>
    <row r="1800" spans="1:12">
      <c r="A1800" t="s">
        <v>179</v>
      </c>
      <c r="B1800" t="s">
        <v>180</v>
      </c>
      <c r="C1800">
        <v>-102.5</v>
      </c>
      <c r="D1800" t="s">
        <v>181</v>
      </c>
      <c r="E1800">
        <v>5</v>
      </c>
      <c r="F1800" t="s">
        <v>182</v>
      </c>
      <c r="G1800" t="s">
        <v>1471</v>
      </c>
      <c r="H1800" t="s">
        <v>1472</v>
      </c>
      <c r="I1800" t="s">
        <v>62</v>
      </c>
      <c r="J1800" t="s">
        <v>183</v>
      </c>
      <c r="K1800" t="s">
        <v>62</v>
      </c>
      <c r="L1800" t="s">
        <v>533</v>
      </c>
    </row>
    <row r="1801" spans="1:12">
      <c r="A1801" t="s">
        <v>179</v>
      </c>
      <c r="B1801" t="s">
        <v>180</v>
      </c>
      <c r="C1801">
        <v>-112.75</v>
      </c>
      <c r="D1801" t="s">
        <v>181</v>
      </c>
      <c r="E1801">
        <v>5.5</v>
      </c>
      <c r="F1801" t="s">
        <v>182</v>
      </c>
      <c r="G1801" t="s">
        <v>1473</v>
      </c>
      <c r="H1801" t="s">
        <v>1474</v>
      </c>
      <c r="I1801" t="s">
        <v>62</v>
      </c>
      <c r="J1801" t="s">
        <v>183</v>
      </c>
      <c r="K1801" t="s">
        <v>62</v>
      </c>
      <c r="L1801" t="s">
        <v>531</v>
      </c>
    </row>
    <row r="1802" spans="1:12">
      <c r="A1802" t="s">
        <v>179</v>
      </c>
      <c r="B1802" t="s">
        <v>180</v>
      </c>
      <c r="C1802">
        <v>-205</v>
      </c>
      <c r="D1802" t="s">
        <v>181</v>
      </c>
      <c r="E1802">
        <v>10</v>
      </c>
      <c r="F1802" t="s">
        <v>182</v>
      </c>
      <c r="G1802" t="s">
        <v>1210</v>
      </c>
      <c r="H1802" t="s">
        <v>235</v>
      </c>
      <c r="I1802" t="s">
        <v>62</v>
      </c>
      <c r="J1802" t="s">
        <v>183</v>
      </c>
      <c r="K1802" t="s">
        <v>62</v>
      </c>
      <c r="L1802" t="s">
        <v>524</v>
      </c>
    </row>
    <row r="1803" spans="1:12">
      <c r="A1803" t="s">
        <v>179</v>
      </c>
      <c r="B1803" t="s">
        <v>180</v>
      </c>
      <c r="C1803">
        <v>-297.25</v>
      </c>
      <c r="D1803" t="s">
        <v>181</v>
      </c>
      <c r="E1803">
        <v>14.5</v>
      </c>
      <c r="F1803" t="s">
        <v>182</v>
      </c>
      <c r="G1803" t="s">
        <v>400</v>
      </c>
      <c r="H1803" t="s">
        <v>399</v>
      </c>
      <c r="I1803" t="s">
        <v>62</v>
      </c>
      <c r="J1803" t="s">
        <v>183</v>
      </c>
      <c r="K1803" t="s">
        <v>62</v>
      </c>
      <c r="L1803" t="s">
        <v>524</v>
      </c>
    </row>
    <row r="1804" spans="1:12">
      <c r="A1804" t="s">
        <v>179</v>
      </c>
      <c r="B1804" t="s">
        <v>180</v>
      </c>
      <c r="C1804">
        <v>-287</v>
      </c>
      <c r="D1804" t="s">
        <v>181</v>
      </c>
      <c r="E1804">
        <v>14</v>
      </c>
      <c r="F1804" t="s">
        <v>182</v>
      </c>
      <c r="G1804" t="s">
        <v>405</v>
      </c>
      <c r="H1804" t="s">
        <v>406</v>
      </c>
      <c r="I1804" t="s">
        <v>62</v>
      </c>
      <c r="J1804" t="s">
        <v>183</v>
      </c>
      <c r="K1804" t="s">
        <v>62</v>
      </c>
      <c r="L1804" t="s">
        <v>531</v>
      </c>
    </row>
    <row r="1805" spans="1:12">
      <c r="A1805" t="s">
        <v>179</v>
      </c>
      <c r="B1805" t="s">
        <v>180</v>
      </c>
      <c r="C1805">
        <v>-143.5</v>
      </c>
      <c r="D1805" t="s">
        <v>181</v>
      </c>
      <c r="E1805">
        <v>7</v>
      </c>
      <c r="F1805" t="s">
        <v>182</v>
      </c>
      <c r="G1805" t="s">
        <v>645</v>
      </c>
      <c r="H1805" t="s">
        <v>235</v>
      </c>
      <c r="I1805" t="s">
        <v>62</v>
      </c>
      <c r="J1805" t="s">
        <v>183</v>
      </c>
      <c r="K1805" t="s">
        <v>62</v>
      </c>
      <c r="L1805" t="s">
        <v>524</v>
      </c>
    </row>
    <row r="1806" spans="1:12">
      <c r="A1806" t="s">
        <v>179</v>
      </c>
      <c r="B1806" t="s">
        <v>180</v>
      </c>
      <c r="C1806">
        <v>-123</v>
      </c>
      <c r="D1806" t="s">
        <v>181</v>
      </c>
      <c r="E1806">
        <v>6</v>
      </c>
      <c r="F1806" t="s">
        <v>182</v>
      </c>
      <c r="G1806" t="s">
        <v>1005</v>
      </c>
      <c r="H1806" t="s">
        <v>235</v>
      </c>
      <c r="I1806" t="s">
        <v>62</v>
      </c>
      <c r="J1806" t="s">
        <v>183</v>
      </c>
      <c r="K1806" t="s">
        <v>62</v>
      </c>
      <c r="L1806" t="s">
        <v>524</v>
      </c>
    </row>
    <row r="1807" spans="1:12">
      <c r="A1807" t="s">
        <v>179</v>
      </c>
      <c r="B1807" t="s">
        <v>180</v>
      </c>
      <c r="C1807">
        <v>-205</v>
      </c>
      <c r="D1807" t="s">
        <v>181</v>
      </c>
      <c r="E1807">
        <v>10</v>
      </c>
      <c r="F1807" t="s">
        <v>182</v>
      </c>
      <c r="G1807" t="s">
        <v>1294</v>
      </c>
      <c r="H1807" t="s">
        <v>211</v>
      </c>
      <c r="I1807" t="s">
        <v>62</v>
      </c>
      <c r="J1807" t="s">
        <v>183</v>
      </c>
      <c r="K1807" t="s">
        <v>62</v>
      </c>
      <c r="L1807" t="s">
        <v>533</v>
      </c>
    </row>
    <row r="1808" spans="1:12">
      <c r="A1808" t="s">
        <v>179</v>
      </c>
      <c r="B1808" t="s">
        <v>180</v>
      </c>
      <c r="C1808">
        <v>-840.5</v>
      </c>
      <c r="D1808" t="s">
        <v>181</v>
      </c>
      <c r="E1808">
        <v>41</v>
      </c>
      <c r="F1808" t="s">
        <v>182</v>
      </c>
      <c r="G1808" t="s">
        <v>1274</v>
      </c>
      <c r="H1808" t="s">
        <v>1275</v>
      </c>
      <c r="I1808" t="s">
        <v>62</v>
      </c>
      <c r="J1808" t="s">
        <v>183</v>
      </c>
      <c r="K1808" t="s">
        <v>62</v>
      </c>
      <c r="L1808" t="s">
        <v>531</v>
      </c>
    </row>
    <row r="1809" spans="1:12">
      <c r="A1809" t="s">
        <v>179</v>
      </c>
      <c r="B1809" t="s">
        <v>180</v>
      </c>
      <c r="C1809">
        <v>-307.5</v>
      </c>
      <c r="D1809" t="s">
        <v>181</v>
      </c>
      <c r="E1809">
        <v>15</v>
      </c>
      <c r="F1809" t="s">
        <v>182</v>
      </c>
      <c r="G1809" t="s">
        <v>1047</v>
      </c>
      <c r="H1809" t="s">
        <v>213</v>
      </c>
      <c r="I1809" t="s">
        <v>62</v>
      </c>
      <c r="J1809" t="s">
        <v>183</v>
      </c>
      <c r="K1809" t="s">
        <v>62</v>
      </c>
      <c r="L1809" t="s">
        <v>531</v>
      </c>
    </row>
    <row r="1810" spans="1:12">
      <c r="A1810" t="s">
        <v>179</v>
      </c>
      <c r="B1810" t="s">
        <v>180</v>
      </c>
      <c r="C1810">
        <v>-133.25</v>
      </c>
      <c r="D1810" t="s">
        <v>181</v>
      </c>
      <c r="E1810">
        <v>6.5</v>
      </c>
      <c r="F1810" t="s">
        <v>182</v>
      </c>
      <c r="G1810" t="s">
        <v>1048</v>
      </c>
      <c r="H1810" t="s">
        <v>237</v>
      </c>
      <c r="I1810" t="s">
        <v>62</v>
      </c>
      <c r="J1810" t="s">
        <v>183</v>
      </c>
      <c r="K1810" t="s">
        <v>62</v>
      </c>
      <c r="L1810" t="s">
        <v>531</v>
      </c>
    </row>
    <row r="1811" spans="1:12">
      <c r="A1811" t="s">
        <v>179</v>
      </c>
      <c r="B1811" t="s">
        <v>180</v>
      </c>
      <c r="C1811">
        <v>-328</v>
      </c>
      <c r="D1811" t="s">
        <v>181</v>
      </c>
      <c r="E1811">
        <v>16</v>
      </c>
      <c r="F1811" t="s">
        <v>182</v>
      </c>
      <c r="G1811" t="s">
        <v>1049</v>
      </c>
      <c r="H1811" t="s">
        <v>239</v>
      </c>
      <c r="I1811" t="s">
        <v>62</v>
      </c>
      <c r="J1811" t="s">
        <v>183</v>
      </c>
      <c r="K1811" t="s">
        <v>62</v>
      </c>
      <c r="L1811" t="s">
        <v>531</v>
      </c>
    </row>
    <row r="1812" spans="1:12">
      <c r="A1812" t="s">
        <v>179</v>
      </c>
      <c r="B1812" t="s">
        <v>180</v>
      </c>
      <c r="C1812">
        <v>-82</v>
      </c>
      <c r="D1812" t="s">
        <v>181</v>
      </c>
      <c r="E1812">
        <v>4</v>
      </c>
      <c r="F1812" t="s">
        <v>182</v>
      </c>
      <c r="G1812" t="s">
        <v>1265</v>
      </c>
      <c r="H1812" t="s">
        <v>260</v>
      </c>
      <c r="I1812" t="s">
        <v>62</v>
      </c>
      <c r="J1812" t="s">
        <v>183</v>
      </c>
      <c r="K1812" t="s">
        <v>62</v>
      </c>
      <c r="L1812" t="s">
        <v>531</v>
      </c>
    </row>
    <row r="1813" spans="1:12">
      <c r="A1813" t="s">
        <v>179</v>
      </c>
      <c r="B1813" t="s">
        <v>180</v>
      </c>
      <c r="C1813">
        <v>-184.5</v>
      </c>
      <c r="D1813" t="s">
        <v>181</v>
      </c>
      <c r="E1813">
        <v>9</v>
      </c>
      <c r="F1813" t="s">
        <v>182</v>
      </c>
      <c r="G1813" t="s">
        <v>1354</v>
      </c>
      <c r="H1813" t="s">
        <v>1355</v>
      </c>
      <c r="I1813" t="s">
        <v>62</v>
      </c>
      <c r="J1813" t="s">
        <v>183</v>
      </c>
      <c r="K1813" t="s">
        <v>62</v>
      </c>
      <c r="L1813" t="s">
        <v>524</v>
      </c>
    </row>
    <row r="1814" spans="1:12">
      <c r="A1814" t="s">
        <v>179</v>
      </c>
      <c r="B1814" t="s">
        <v>180</v>
      </c>
      <c r="C1814">
        <v>-143.5</v>
      </c>
      <c r="D1814" t="s">
        <v>181</v>
      </c>
      <c r="E1814">
        <v>7</v>
      </c>
      <c r="F1814" t="s">
        <v>182</v>
      </c>
      <c r="G1814" t="s">
        <v>1475</v>
      </c>
      <c r="H1814" t="s">
        <v>252</v>
      </c>
      <c r="I1814" t="s">
        <v>62</v>
      </c>
      <c r="J1814" t="s">
        <v>183</v>
      </c>
      <c r="K1814" t="s">
        <v>62</v>
      </c>
      <c r="L1814" t="s">
        <v>531</v>
      </c>
    </row>
    <row r="1815" spans="1:12">
      <c r="A1815" t="s">
        <v>179</v>
      </c>
      <c r="B1815" t="s">
        <v>180</v>
      </c>
      <c r="C1815">
        <v>-317.75</v>
      </c>
      <c r="D1815" t="s">
        <v>181</v>
      </c>
      <c r="E1815">
        <v>15.5</v>
      </c>
      <c r="F1815" t="s">
        <v>182</v>
      </c>
      <c r="G1815" t="s">
        <v>1476</v>
      </c>
      <c r="H1815" t="s">
        <v>317</v>
      </c>
      <c r="I1815" t="s">
        <v>62</v>
      </c>
      <c r="J1815" t="s">
        <v>183</v>
      </c>
      <c r="K1815" t="s">
        <v>62</v>
      </c>
      <c r="L1815" t="s">
        <v>531</v>
      </c>
    </row>
    <row r="1816" spans="1:12">
      <c r="A1816" t="s">
        <v>179</v>
      </c>
      <c r="B1816" t="s">
        <v>180</v>
      </c>
      <c r="C1816">
        <v>-205</v>
      </c>
      <c r="D1816" t="s">
        <v>181</v>
      </c>
      <c r="E1816">
        <v>10</v>
      </c>
      <c r="F1816" t="s">
        <v>182</v>
      </c>
      <c r="G1816" t="s">
        <v>1358</v>
      </c>
      <c r="H1816" t="s">
        <v>1359</v>
      </c>
      <c r="I1816" t="s">
        <v>62</v>
      </c>
      <c r="J1816" t="s">
        <v>183</v>
      </c>
      <c r="K1816" t="s">
        <v>62</v>
      </c>
      <c r="L1816" t="s">
        <v>524</v>
      </c>
    </row>
    <row r="1817" spans="1:12">
      <c r="A1817" t="s">
        <v>179</v>
      </c>
      <c r="B1817" t="s">
        <v>180</v>
      </c>
      <c r="C1817">
        <v>-307.5</v>
      </c>
      <c r="D1817" t="s">
        <v>181</v>
      </c>
      <c r="E1817">
        <v>15</v>
      </c>
      <c r="F1817" t="s">
        <v>182</v>
      </c>
      <c r="G1817" t="s">
        <v>1276</v>
      </c>
      <c r="H1817" t="s">
        <v>202</v>
      </c>
      <c r="I1817" t="s">
        <v>715</v>
      </c>
      <c r="J1817" t="s">
        <v>184</v>
      </c>
      <c r="K1817" t="s">
        <v>716</v>
      </c>
      <c r="L1817" t="s">
        <v>529</v>
      </c>
    </row>
    <row r="1818" spans="1:12">
      <c r="A1818" t="s">
        <v>179</v>
      </c>
      <c r="B1818" t="s">
        <v>180</v>
      </c>
      <c r="C1818">
        <v>-225.5</v>
      </c>
      <c r="D1818" t="s">
        <v>181</v>
      </c>
      <c r="E1818">
        <v>11</v>
      </c>
      <c r="F1818" t="s">
        <v>182</v>
      </c>
      <c r="G1818" t="s">
        <v>1379</v>
      </c>
      <c r="H1818" t="s">
        <v>1380</v>
      </c>
      <c r="I1818" t="s">
        <v>62</v>
      </c>
      <c r="J1818" t="s">
        <v>183</v>
      </c>
      <c r="K1818" t="s">
        <v>62</v>
      </c>
      <c r="L1818" t="s">
        <v>531</v>
      </c>
    </row>
    <row r="1819" spans="1:12">
      <c r="A1819" t="s">
        <v>179</v>
      </c>
      <c r="B1819" t="s">
        <v>180</v>
      </c>
      <c r="C1819">
        <v>-389.5</v>
      </c>
      <c r="D1819" t="s">
        <v>181</v>
      </c>
      <c r="E1819">
        <v>19</v>
      </c>
      <c r="F1819" t="s">
        <v>182</v>
      </c>
      <c r="G1819" t="s">
        <v>374</v>
      </c>
      <c r="H1819" t="s">
        <v>375</v>
      </c>
      <c r="I1819" t="s">
        <v>62</v>
      </c>
      <c r="J1819" t="s">
        <v>183</v>
      </c>
      <c r="K1819" t="s">
        <v>62</v>
      </c>
      <c r="L1819" t="s">
        <v>524</v>
      </c>
    </row>
    <row r="1820" spans="1:12">
      <c r="A1820" t="s">
        <v>179</v>
      </c>
      <c r="B1820" t="s">
        <v>180</v>
      </c>
      <c r="C1820">
        <v>-143.5</v>
      </c>
      <c r="D1820" t="s">
        <v>181</v>
      </c>
      <c r="E1820">
        <v>7</v>
      </c>
      <c r="F1820" t="s">
        <v>182</v>
      </c>
      <c r="G1820" t="s">
        <v>374</v>
      </c>
      <c r="H1820" t="s">
        <v>375</v>
      </c>
      <c r="I1820" t="s">
        <v>62</v>
      </c>
      <c r="J1820" t="s">
        <v>183</v>
      </c>
      <c r="K1820" t="s">
        <v>62</v>
      </c>
      <c r="L1820" t="s">
        <v>524</v>
      </c>
    </row>
    <row r="1821" spans="1:12">
      <c r="A1821" t="s">
        <v>179</v>
      </c>
      <c r="B1821" t="s">
        <v>180</v>
      </c>
      <c r="C1821">
        <v>-143.5</v>
      </c>
      <c r="D1821" t="s">
        <v>181</v>
      </c>
      <c r="E1821">
        <v>7</v>
      </c>
      <c r="F1821" t="s">
        <v>182</v>
      </c>
      <c r="G1821" t="s">
        <v>315</v>
      </c>
      <c r="H1821" t="s">
        <v>316</v>
      </c>
      <c r="I1821" t="s">
        <v>62</v>
      </c>
      <c r="J1821" t="s">
        <v>183</v>
      </c>
      <c r="K1821" t="s">
        <v>62</v>
      </c>
      <c r="L1821" t="s">
        <v>524</v>
      </c>
    </row>
    <row r="1822" spans="1:12">
      <c r="A1822" t="s">
        <v>179</v>
      </c>
      <c r="B1822" t="s">
        <v>180</v>
      </c>
      <c r="C1822">
        <v>-143.5</v>
      </c>
      <c r="D1822" t="s">
        <v>181</v>
      </c>
      <c r="E1822">
        <v>7</v>
      </c>
      <c r="F1822" t="s">
        <v>182</v>
      </c>
      <c r="G1822" t="s">
        <v>315</v>
      </c>
      <c r="H1822" t="s">
        <v>316</v>
      </c>
      <c r="I1822" t="s">
        <v>62</v>
      </c>
      <c r="J1822" t="s">
        <v>183</v>
      </c>
      <c r="K1822" t="s">
        <v>62</v>
      </c>
      <c r="L1822" t="s">
        <v>524</v>
      </c>
    </row>
    <row r="1823" spans="1:12">
      <c r="A1823" t="s">
        <v>179</v>
      </c>
      <c r="B1823" t="s">
        <v>180</v>
      </c>
      <c r="C1823">
        <v>-533</v>
      </c>
      <c r="D1823" t="s">
        <v>181</v>
      </c>
      <c r="E1823">
        <v>26</v>
      </c>
      <c r="F1823" t="s">
        <v>182</v>
      </c>
      <c r="G1823" t="s">
        <v>1477</v>
      </c>
      <c r="H1823" t="s">
        <v>241</v>
      </c>
      <c r="I1823" t="s">
        <v>62</v>
      </c>
      <c r="J1823" t="s">
        <v>183</v>
      </c>
      <c r="K1823" t="s">
        <v>62</v>
      </c>
      <c r="L1823" t="s">
        <v>524</v>
      </c>
    </row>
    <row r="1824" spans="1:12">
      <c r="A1824" t="s">
        <v>179</v>
      </c>
      <c r="B1824" t="s">
        <v>180</v>
      </c>
      <c r="C1824">
        <v>-389.5</v>
      </c>
      <c r="D1824" t="s">
        <v>181</v>
      </c>
      <c r="E1824">
        <v>19</v>
      </c>
      <c r="F1824" t="s">
        <v>182</v>
      </c>
      <c r="G1824" t="s">
        <v>694</v>
      </c>
      <c r="H1824" t="s">
        <v>695</v>
      </c>
      <c r="I1824" t="s">
        <v>509</v>
      </c>
      <c r="J1824" t="s">
        <v>184</v>
      </c>
      <c r="K1824" t="s">
        <v>510</v>
      </c>
      <c r="L1824" t="s">
        <v>535</v>
      </c>
    </row>
    <row r="1825" spans="1:12">
      <c r="A1825" t="s">
        <v>179</v>
      </c>
      <c r="B1825" t="s">
        <v>180</v>
      </c>
      <c r="C1825">
        <v>-430.5</v>
      </c>
      <c r="D1825" t="s">
        <v>181</v>
      </c>
      <c r="E1825">
        <v>21</v>
      </c>
      <c r="F1825" t="s">
        <v>182</v>
      </c>
      <c r="G1825" t="s">
        <v>1377</v>
      </c>
      <c r="H1825" t="s">
        <v>1378</v>
      </c>
      <c r="I1825" t="s">
        <v>302</v>
      </c>
      <c r="J1825" t="s">
        <v>184</v>
      </c>
      <c r="K1825" t="s">
        <v>303</v>
      </c>
      <c r="L1825" t="s">
        <v>535</v>
      </c>
    </row>
    <row r="1826" spans="1:12">
      <c r="A1826" t="s">
        <v>179</v>
      </c>
      <c r="B1826" t="s">
        <v>180</v>
      </c>
      <c r="C1826">
        <v>-410</v>
      </c>
      <c r="D1826" t="s">
        <v>181</v>
      </c>
      <c r="E1826">
        <v>20</v>
      </c>
      <c r="F1826" t="s">
        <v>182</v>
      </c>
      <c r="G1826" t="s">
        <v>1377</v>
      </c>
      <c r="H1826" t="s">
        <v>1378</v>
      </c>
      <c r="I1826" t="s">
        <v>302</v>
      </c>
      <c r="J1826" t="s">
        <v>184</v>
      </c>
      <c r="K1826" t="s">
        <v>303</v>
      </c>
      <c r="L1826" t="s">
        <v>535</v>
      </c>
    </row>
    <row r="1827" spans="1:12">
      <c r="A1827" t="s">
        <v>179</v>
      </c>
      <c r="B1827" t="s">
        <v>180</v>
      </c>
      <c r="C1827">
        <v>-246</v>
      </c>
      <c r="D1827" t="s">
        <v>181</v>
      </c>
      <c r="E1827">
        <v>12</v>
      </c>
      <c r="F1827" t="s">
        <v>182</v>
      </c>
      <c r="G1827" t="s">
        <v>1377</v>
      </c>
      <c r="H1827" t="s">
        <v>1378</v>
      </c>
      <c r="I1827" t="s">
        <v>302</v>
      </c>
      <c r="J1827" t="s">
        <v>184</v>
      </c>
      <c r="K1827" t="s">
        <v>303</v>
      </c>
      <c r="L1827" t="s">
        <v>535</v>
      </c>
    </row>
    <row r="1828" spans="1:12">
      <c r="A1828" t="s">
        <v>179</v>
      </c>
      <c r="B1828" t="s">
        <v>180</v>
      </c>
      <c r="C1828">
        <v>-20.5</v>
      </c>
      <c r="D1828" t="s">
        <v>181</v>
      </c>
      <c r="E1828">
        <v>1</v>
      </c>
      <c r="F1828" t="s">
        <v>182</v>
      </c>
      <c r="G1828" t="s">
        <v>1478</v>
      </c>
      <c r="H1828" t="s">
        <v>1479</v>
      </c>
      <c r="I1828" t="s">
        <v>62</v>
      </c>
      <c r="J1828" t="s">
        <v>183</v>
      </c>
      <c r="K1828" t="s">
        <v>62</v>
      </c>
      <c r="L1828" t="s">
        <v>544</v>
      </c>
    </row>
    <row r="1829" spans="1:12">
      <c r="A1829" t="s">
        <v>179</v>
      </c>
      <c r="B1829" t="s">
        <v>180</v>
      </c>
      <c r="C1829">
        <v>-41</v>
      </c>
      <c r="D1829" t="s">
        <v>181</v>
      </c>
      <c r="E1829">
        <v>2</v>
      </c>
      <c r="F1829" t="s">
        <v>182</v>
      </c>
      <c r="G1829" t="s">
        <v>1480</v>
      </c>
      <c r="H1829" t="s">
        <v>1481</v>
      </c>
      <c r="I1829" t="s">
        <v>62</v>
      </c>
      <c r="J1829" t="s">
        <v>183</v>
      </c>
      <c r="K1829" t="s">
        <v>62</v>
      </c>
      <c r="L1829" t="s">
        <v>544</v>
      </c>
    </row>
    <row r="1830" spans="1:12">
      <c r="A1830" t="s">
        <v>179</v>
      </c>
      <c r="B1830" t="s">
        <v>180</v>
      </c>
      <c r="C1830">
        <v>-246</v>
      </c>
      <c r="D1830" t="s">
        <v>181</v>
      </c>
      <c r="E1830">
        <v>12</v>
      </c>
      <c r="F1830" t="s">
        <v>182</v>
      </c>
      <c r="G1830" t="s">
        <v>1482</v>
      </c>
      <c r="H1830" t="s">
        <v>1483</v>
      </c>
      <c r="I1830" t="s">
        <v>62</v>
      </c>
      <c r="J1830" t="s">
        <v>183</v>
      </c>
      <c r="K1830" t="s">
        <v>62</v>
      </c>
      <c r="L1830" t="s">
        <v>533</v>
      </c>
    </row>
    <row r="1831" spans="1:12">
      <c r="A1831" t="s">
        <v>179</v>
      </c>
      <c r="B1831" t="s">
        <v>180</v>
      </c>
      <c r="C1831">
        <v>-594.5</v>
      </c>
      <c r="D1831" t="s">
        <v>181</v>
      </c>
      <c r="E1831">
        <v>29</v>
      </c>
      <c r="F1831" t="s">
        <v>182</v>
      </c>
      <c r="G1831" t="s">
        <v>1482</v>
      </c>
      <c r="H1831" t="s">
        <v>1483</v>
      </c>
      <c r="I1831" t="s">
        <v>62</v>
      </c>
      <c r="J1831" t="s">
        <v>183</v>
      </c>
      <c r="K1831" t="s">
        <v>62</v>
      </c>
      <c r="L1831" t="s">
        <v>533</v>
      </c>
    </row>
    <row r="1832" spans="1:12">
      <c r="A1832" t="s">
        <v>179</v>
      </c>
      <c r="B1832" t="s">
        <v>180</v>
      </c>
      <c r="C1832">
        <v>-338.25</v>
      </c>
      <c r="D1832" t="s">
        <v>181</v>
      </c>
      <c r="E1832">
        <v>16.5</v>
      </c>
      <c r="F1832" t="s">
        <v>182</v>
      </c>
      <c r="G1832" t="s">
        <v>1484</v>
      </c>
      <c r="H1832" t="s">
        <v>1485</v>
      </c>
      <c r="I1832" t="s">
        <v>62</v>
      </c>
      <c r="J1832" t="s">
        <v>183</v>
      </c>
      <c r="K1832" t="s">
        <v>62</v>
      </c>
      <c r="L1832" t="s">
        <v>533</v>
      </c>
    </row>
    <row r="1833" spans="1:12">
      <c r="A1833" t="s">
        <v>179</v>
      </c>
      <c r="B1833" t="s">
        <v>180</v>
      </c>
      <c r="C1833">
        <v>-112.75</v>
      </c>
      <c r="D1833" t="s">
        <v>181</v>
      </c>
      <c r="E1833">
        <v>5.5</v>
      </c>
      <c r="F1833" t="s">
        <v>182</v>
      </c>
      <c r="G1833" t="s">
        <v>1484</v>
      </c>
      <c r="H1833" t="s">
        <v>1485</v>
      </c>
      <c r="I1833" t="s">
        <v>62</v>
      </c>
      <c r="J1833" t="s">
        <v>183</v>
      </c>
      <c r="K1833" t="s">
        <v>62</v>
      </c>
      <c r="L1833" t="s">
        <v>533</v>
      </c>
    </row>
    <row r="1834" spans="1:12">
      <c r="A1834" t="s">
        <v>179</v>
      </c>
      <c r="B1834" t="s">
        <v>180</v>
      </c>
      <c r="C1834">
        <v>-758.5</v>
      </c>
      <c r="D1834" t="s">
        <v>181</v>
      </c>
      <c r="E1834">
        <v>37</v>
      </c>
      <c r="F1834" t="s">
        <v>182</v>
      </c>
      <c r="G1834" t="s">
        <v>908</v>
      </c>
      <c r="H1834" t="s">
        <v>187</v>
      </c>
      <c r="I1834" t="s">
        <v>446</v>
      </c>
      <c r="J1834" t="s">
        <v>184</v>
      </c>
      <c r="K1834" t="s">
        <v>447</v>
      </c>
      <c r="L1834" t="s">
        <v>529</v>
      </c>
    </row>
    <row r="1835" spans="1:12">
      <c r="A1835" t="s">
        <v>179</v>
      </c>
      <c r="B1835" t="s">
        <v>180</v>
      </c>
      <c r="C1835">
        <v>-615</v>
      </c>
      <c r="D1835" t="s">
        <v>181</v>
      </c>
      <c r="E1835">
        <v>30</v>
      </c>
      <c r="F1835" t="s">
        <v>182</v>
      </c>
      <c r="G1835" t="s">
        <v>908</v>
      </c>
      <c r="H1835" t="s">
        <v>187</v>
      </c>
      <c r="I1835" t="s">
        <v>446</v>
      </c>
      <c r="J1835" t="s">
        <v>184</v>
      </c>
      <c r="K1835" t="s">
        <v>447</v>
      </c>
      <c r="L1835" t="s">
        <v>529</v>
      </c>
    </row>
    <row r="1836" spans="1:12">
      <c r="A1836" t="s">
        <v>179</v>
      </c>
      <c r="B1836" t="s">
        <v>180</v>
      </c>
      <c r="C1836">
        <v>-133.25</v>
      </c>
      <c r="D1836" t="s">
        <v>181</v>
      </c>
      <c r="E1836">
        <v>6.5</v>
      </c>
      <c r="F1836" t="s">
        <v>182</v>
      </c>
      <c r="G1836" t="s">
        <v>1322</v>
      </c>
      <c r="H1836" t="s">
        <v>1323</v>
      </c>
      <c r="I1836" t="s">
        <v>62</v>
      </c>
      <c r="J1836" t="s">
        <v>183</v>
      </c>
      <c r="K1836" t="s">
        <v>62</v>
      </c>
      <c r="L1836" t="s">
        <v>524</v>
      </c>
    </row>
    <row r="1837" spans="1:12">
      <c r="A1837" t="s">
        <v>179</v>
      </c>
      <c r="B1837" t="s">
        <v>180</v>
      </c>
      <c r="C1837">
        <v>-1260.75</v>
      </c>
      <c r="D1837" t="s">
        <v>181</v>
      </c>
      <c r="E1837">
        <v>61.5</v>
      </c>
      <c r="F1837" t="s">
        <v>182</v>
      </c>
      <c r="G1837" t="s">
        <v>1085</v>
      </c>
      <c r="H1837" t="s">
        <v>187</v>
      </c>
      <c r="I1837" t="s">
        <v>458</v>
      </c>
      <c r="J1837" t="s">
        <v>184</v>
      </c>
      <c r="K1837" t="s">
        <v>459</v>
      </c>
      <c r="L1837" t="s">
        <v>529</v>
      </c>
    </row>
    <row r="1838" spans="1:12">
      <c r="A1838" t="s">
        <v>179</v>
      </c>
      <c r="B1838" t="s">
        <v>180</v>
      </c>
      <c r="C1838">
        <v>-461.25</v>
      </c>
      <c r="D1838" t="s">
        <v>181</v>
      </c>
      <c r="E1838">
        <v>22.5</v>
      </c>
      <c r="F1838" t="s">
        <v>182</v>
      </c>
      <c r="G1838" t="s">
        <v>1085</v>
      </c>
      <c r="H1838" t="s">
        <v>187</v>
      </c>
      <c r="I1838" t="s">
        <v>458</v>
      </c>
      <c r="J1838" t="s">
        <v>184</v>
      </c>
      <c r="K1838" t="s">
        <v>459</v>
      </c>
      <c r="L1838" t="s">
        <v>529</v>
      </c>
    </row>
    <row r="1839" spans="1:12">
      <c r="A1839" t="s">
        <v>179</v>
      </c>
      <c r="B1839" t="s">
        <v>180</v>
      </c>
      <c r="C1839">
        <v>-266.5</v>
      </c>
      <c r="D1839" t="s">
        <v>181</v>
      </c>
      <c r="E1839">
        <v>13</v>
      </c>
      <c r="F1839" t="s">
        <v>182</v>
      </c>
      <c r="G1839" t="s">
        <v>1340</v>
      </c>
      <c r="H1839" t="s">
        <v>1341</v>
      </c>
      <c r="I1839" t="s">
        <v>62</v>
      </c>
      <c r="J1839" t="s">
        <v>183</v>
      </c>
      <c r="K1839" t="s">
        <v>62</v>
      </c>
      <c r="L1839" t="s">
        <v>533</v>
      </c>
    </row>
    <row r="1840" spans="1:12">
      <c r="A1840" t="s">
        <v>179</v>
      </c>
      <c r="B1840" t="s">
        <v>180</v>
      </c>
      <c r="C1840">
        <v>-686.75</v>
      </c>
      <c r="D1840" t="s">
        <v>181</v>
      </c>
      <c r="E1840">
        <v>33.5</v>
      </c>
      <c r="F1840" t="s">
        <v>182</v>
      </c>
      <c r="G1840" t="s">
        <v>1086</v>
      </c>
      <c r="H1840" t="s">
        <v>1087</v>
      </c>
      <c r="I1840" t="s">
        <v>62</v>
      </c>
      <c r="J1840" t="s">
        <v>183</v>
      </c>
      <c r="K1840" t="s">
        <v>62</v>
      </c>
      <c r="L1840" t="s">
        <v>524</v>
      </c>
    </row>
    <row r="1841" spans="1:12">
      <c r="A1841" t="s">
        <v>179</v>
      </c>
      <c r="B1841" t="s">
        <v>180</v>
      </c>
      <c r="C1841">
        <v>-471.5</v>
      </c>
      <c r="D1841" t="s">
        <v>181</v>
      </c>
      <c r="E1841">
        <v>23</v>
      </c>
      <c r="F1841" t="s">
        <v>182</v>
      </c>
      <c r="G1841" t="s">
        <v>1086</v>
      </c>
      <c r="H1841" t="s">
        <v>1087</v>
      </c>
      <c r="I1841" t="s">
        <v>62</v>
      </c>
      <c r="J1841" t="s">
        <v>183</v>
      </c>
      <c r="K1841" t="s">
        <v>62</v>
      </c>
      <c r="L1841" t="s">
        <v>524</v>
      </c>
    </row>
    <row r="1842" spans="1:12">
      <c r="A1842" t="s">
        <v>179</v>
      </c>
      <c r="B1842" t="s">
        <v>180</v>
      </c>
      <c r="C1842">
        <v>-92.25</v>
      </c>
      <c r="D1842" t="s">
        <v>181</v>
      </c>
      <c r="E1842">
        <v>4.5</v>
      </c>
      <c r="F1842" t="s">
        <v>182</v>
      </c>
      <c r="G1842" t="s">
        <v>1360</v>
      </c>
      <c r="H1842" t="s">
        <v>1361</v>
      </c>
      <c r="I1842" t="s">
        <v>62</v>
      </c>
      <c r="J1842" t="s">
        <v>183</v>
      </c>
      <c r="K1842" t="s">
        <v>62</v>
      </c>
      <c r="L1842" t="s">
        <v>531</v>
      </c>
    </row>
    <row r="1843" spans="1:12">
      <c r="A1843" t="s">
        <v>179</v>
      </c>
      <c r="B1843" t="s">
        <v>180</v>
      </c>
      <c r="C1843">
        <v>-112.75</v>
      </c>
      <c r="D1843" t="s">
        <v>181</v>
      </c>
      <c r="E1843">
        <v>5.5</v>
      </c>
      <c r="F1843" t="s">
        <v>182</v>
      </c>
      <c r="G1843" t="s">
        <v>1360</v>
      </c>
      <c r="H1843" t="s">
        <v>1361</v>
      </c>
      <c r="I1843" t="s">
        <v>62</v>
      </c>
      <c r="J1843" t="s">
        <v>183</v>
      </c>
      <c r="K1843" t="s">
        <v>62</v>
      </c>
      <c r="L1843" t="s">
        <v>531</v>
      </c>
    </row>
    <row r="1844" spans="1:12">
      <c r="A1844" t="s">
        <v>179</v>
      </c>
      <c r="B1844" t="s">
        <v>180</v>
      </c>
      <c r="C1844">
        <v>-102.5</v>
      </c>
      <c r="D1844" t="s">
        <v>181</v>
      </c>
      <c r="E1844">
        <v>5</v>
      </c>
      <c r="F1844" t="s">
        <v>182</v>
      </c>
      <c r="G1844" t="s">
        <v>1452</v>
      </c>
      <c r="H1844" t="s">
        <v>208</v>
      </c>
      <c r="I1844" t="s">
        <v>1058</v>
      </c>
      <c r="J1844" t="s">
        <v>184</v>
      </c>
      <c r="K1844" t="s">
        <v>1059</v>
      </c>
      <c r="L1844" t="s">
        <v>529</v>
      </c>
    </row>
    <row r="1845" spans="1:12">
      <c r="A1845" t="s">
        <v>179</v>
      </c>
      <c r="B1845" t="s">
        <v>180</v>
      </c>
      <c r="C1845">
        <v>-266.5</v>
      </c>
      <c r="D1845" t="s">
        <v>181</v>
      </c>
      <c r="E1845">
        <v>13</v>
      </c>
      <c r="F1845" t="s">
        <v>182</v>
      </c>
      <c r="G1845" t="s">
        <v>1452</v>
      </c>
      <c r="H1845" t="s">
        <v>208</v>
      </c>
      <c r="I1845" t="s">
        <v>1058</v>
      </c>
      <c r="J1845" t="s">
        <v>184</v>
      </c>
      <c r="K1845" t="s">
        <v>1059</v>
      </c>
      <c r="L1845" t="s">
        <v>529</v>
      </c>
    </row>
    <row r="1846" spans="1:12">
      <c r="A1846" t="s">
        <v>179</v>
      </c>
      <c r="B1846" t="s">
        <v>180</v>
      </c>
      <c r="C1846">
        <v>-266.5</v>
      </c>
      <c r="D1846" t="s">
        <v>181</v>
      </c>
      <c r="E1846">
        <v>13</v>
      </c>
      <c r="F1846" t="s">
        <v>182</v>
      </c>
      <c r="G1846" t="s">
        <v>1486</v>
      </c>
      <c r="H1846" t="s">
        <v>1487</v>
      </c>
      <c r="I1846" t="s">
        <v>62</v>
      </c>
      <c r="J1846" t="s">
        <v>183</v>
      </c>
      <c r="K1846" t="s">
        <v>62</v>
      </c>
      <c r="L1846" t="s">
        <v>539</v>
      </c>
    </row>
    <row r="1847" spans="1:12">
      <c r="A1847" t="s">
        <v>179</v>
      </c>
      <c r="B1847" t="s">
        <v>180</v>
      </c>
      <c r="C1847">
        <v>-4899.5</v>
      </c>
      <c r="D1847" t="s">
        <v>181</v>
      </c>
      <c r="E1847">
        <v>239</v>
      </c>
      <c r="F1847" t="s">
        <v>182</v>
      </c>
      <c r="G1847" t="s">
        <v>1488</v>
      </c>
      <c r="H1847" t="s">
        <v>1489</v>
      </c>
      <c r="I1847" t="s">
        <v>302</v>
      </c>
      <c r="J1847" t="s">
        <v>184</v>
      </c>
      <c r="K1847" t="s">
        <v>303</v>
      </c>
      <c r="L1847" t="s">
        <v>535</v>
      </c>
    </row>
    <row r="1848" spans="1:12">
      <c r="A1848" t="s">
        <v>179</v>
      </c>
      <c r="B1848" t="s">
        <v>180</v>
      </c>
      <c r="C1848">
        <v>-1394</v>
      </c>
      <c r="D1848" t="s">
        <v>181</v>
      </c>
      <c r="E1848">
        <v>68</v>
      </c>
      <c r="F1848" t="s">
        <v>182</v>
      </c>
      <c r="G1848" t="s">
        <v>1488</v>
      </c>
      <c r="H1848" t="s">
        <v>1489</v>
      </c>
      <c r="I1848" t="s">
        <v>302</v>
      </c>
      <c r="J1848" t="s">
        <v>184</v>
      </c>
      <c r="K1848" t="s">
        <v>303</v>
      </c>
      <c r="L1848" t="s">
        <v>535</v>
      </c>
    </row>
    <row r="1849" spans="1:12">
      <c r="A1849" t="s">
        <v>179</v>
      </c>
      <c r="B1849" t="s">
        <v>180</v>
      </c>
      <c r="C1849">
        <v>-2480.5</v>
      </c>
      <c r="D1849" t="s">
        <v>181</v>
      </c>
      <c r="E1849">
        <v>121</v>
      </c>
      <c r="F1849" t="s">
        <v>182</v>
      </c>
      <c r="G1849" t="s">
        <v>1488</v>
      </c>
      <c r="H1849" t="s">
        <v>1489</v>
      </c>
      <c r="I1849" t="s">
        <v>302</v>
      </c>
      <c r="J1849" t="s">
        <v>184</v>
      </c>
      <c r="K1849" t="s">
        <v>303</v>
      </c>
      <c r="L1849" t="s">
        <v>535</v>
      </c>
    </row>
    <row r="1850" spans="1:12">
      <c r="A1850" t="s">
        <v>179</v>
      </c>
      <c r="B1850" t="s">
        <v>180</v>
      </c>
      <c r="C1850">
        <v>-1978.25</v>
      </c>
      <c r="D1850" t="s">
        <v>181</v>
      </c>
      <c r="E1850">
        <v>96.5</v>
      </c>
      <c r="F1850" t="s">
        <v>182</v>
      </c>
      <c r="G1850" t="s">
        <v>1488</v>
      </c>
      <c r="H1850" t="s">
        <v>1489</v>
      </c>
      <c r="I1850" t="s">
        <v>302</v>
      </c>
      <c r="J1850" t="s">
        <v>184</v>
      </c>
      <c r="K1850" t="s">
        <v>303</v>
      </c>
      <c r="L1850" t="s">
        <v>535</v>
      </c>
    </row>
    <row r="1851" spans="1:12">
      <c r="A1851" t="s">
        <v>179</v>
      </c>
      <c r="B1851" t="s">
        <v>180</v>
      </c>
      <c r="C1851">
        <v>-61.5</v>
      </c>
      <c r="D1851" t="s">
        <v>181</v>
      </c>
      <c r="E1851">
        <v>3</v>
      </c>
      <c r="F1851" t="s">
        <v>182</v>
      </c>
      <c r="G1851" t="s">
        <v>1431</v>
      </c>
      <c r="H1851" t="s">
        <v>1432</v>
      </c>
      <c r="I1851" t="s">
        <v>62</v>
      </c>
      <c r="J1851" t="s">
        <v>183</v>
      </c>
      <c r="K1851" t="s">
        <v>62</v>
      </c>
      <c r="L1851" t="s">
        <v>524</v>
      </c>
    </row>
    <row r="1852" spans="1:12">
      <c r="A1852" t="s">
        <v>179</v>
      </c>
      <c r="B1852" t="s">
        <v>180</v>
      </c>
      <c r="C1852">
        <v>-20.5</v>
      </c>
      <c r="D1852" t="s">
        <v>181</v>
      </c>
      <c r="E1852">
        <v>1</v>
      </c>
      <c r="F1852" t="s">
        <v>182</v>
      </c>
      <c r="G1852" t="s">
        <v>1431</v>
      </c>
      <c r="H1852" t="s">
        <v>1432</v>
      </c>
      <c r="I1852" t="s">
        <v>62</v>
      </c>
      <c r="J1852" t="s">
        <v>183</v>
      </c>
      <c r="K1852" t="s">
        <v>62</v>
      </c>
      <c r="L1852" t="s">
        <v>524</v>
      </c>
    </row>
    <row r="1853" spans="1:12">
      <c r="A1853" t="s">
        <v>179</v>
      </c>
      <c r="B1853" t="s">
        <v>180</v>
      </c>
      <c r="C1853">
        <v>-205</v>
      </c>
      <c r="D1853" t="s">
        <v>181</v>
      </c>
      <c r="E1853">
        <v>10</v>
      </c>
      <c r="F1853" t="s">
        <v>182</v>
      </c>
      <c r="G1853" t="s">
        <v>721</v>
      </c>
      <c r="H1853" t="s">
        <v>228</v>
      </c>
      <c r="I1853" t="s">
        <v>62</v>
      </c>
      <c r="J1853" t="s">
        <v>183</v>
      </c>
      <c r="K1853" t="s">
        <v>62</v>
      </c>
      <c r="L1853" t="s">
        <v>533</v>
      </c>
    </row>
    <row r="1854" spans="1:12">
      <c r="A1854" t="s">
        <v>179</v>
      </c>
      <c r="B1854" t="s">
        <v>180</v>
      </c>
      <c r="C1854">
        <v>-41</v>
      </c>
      <c r="D1854" t="s">
        <v>181</v>
      </c>
      <c r="E1854">
        <v>2</v>
      </c>
      <c r="F1854" t="s">
        <v>182</v>
      </c>
      <c r="G1854" t="s">
        <v>1490</v>
      </c>
      <c r="H1854" t="s">
        <v>1491</v>
      </c>
      <c r="I1854" t="s">
        <v>62</v>
      </c>
      <c r="J1854" t="s">
        <v>183</v>
      </c>
      <c r="K1854" t="s">
        <v>62</v>
      </c>
      <c r="L1854" t="s">
        <v>541</v>
      </c>
    </row>
    <row r="1855" spans="1:12">
      <c r="A1855" t="s">
        <v>179</v>
      </c>
      <c r="B1855" t="s">
        <v>180</v>
      </c>
      <c r="C1855">
        <v>-102.5</v>
      </c>
      <c r="D1855" t="s">
        <v>181</v>
      </c>
      <c r="E1855">
        <v>5</v>
      </c>
      <c r="F1855" t="s">
        <v>182</v>
      </c>
      <c r="G1855" t="s">
        <v>1443</v>
      </c>
      <c r="H1855" t="s">
        <v>1444</v>
      </c>
      <c r="I1855" t="s">
        <v>62</v>
      </c>
      <c r="J1855" t="s">
        <v>183</v>
      </c>
      <c r="K1855" t="s">
        <v>62</v>
      </c>
      <c r="L1855" t="s">
        <v>533</v>
      </c>
    </row>
    <row r="1856" spans="1:12">
      <c r="A1856" t="s">
        <v>179</v>
      </c>
      <c r="B1856" t="s">
        <v>180</v>
      </c>
      <c r="C1856">
        <v>-102.5</v>
      </c>
      <c r="D1856" t="s">
        <v>181</v>
      </c>
      <c r="E1856">
        <v>5</v>
      </c>
      <c r="F1856" t="s">
        <v>182</v>
      </c>
      <c r="G1856" t="s">
        <v>1330</v>
      </c>
      <c r="H1856" t="s">
        <v>1331</v>
      </c>
      <c r="I1856" t="s">
        <v>62</v>
      </c>
      <c r="J1856" t="s">
        <v>183</v>
      </c>
      <c r="K1856" t="s">
        <v>62</v>
      </c>
      <c r="L1856" t="s">
        <v>533</v>
      </c>
    </row>
    <row r="1857" spans="1:12">
      <c r="A1857" t="s">
        <v>179</v>
      </c>
      <c r="B1857" t="s">
        <v>180</v>
      </c>
      <c r="C1857">
        <v>-20.5</v>
      </c>
      <c r="D1857" t="s">
        <v>181</v>
      </c>
      <c r="E1857">
        <v>1</v>
      </c>
      <c r="F1857" t="s">
        <v>182</v>
      </c>
      <c r="G1857" t="s">
        <v>1300</v>
      </c>
      <c r="H1857" t="s">
        <v>1301</v>
      </c>
      <c r="I1857" t="s">
        <v>62</v>
      </c>
      <c r="J1857" t="s">
        <v>183</v>
      </c>
      <c r="K1857" t="s">
        <v>62</v>
      </c>
      <c r="L1857" t="s">
        <v>531</v>
      </c>
    </row>
    <row r="1858" spans="1:12">
      <c r="A1858" t="s">
        <v>179</v>
      </c>
      <c r="B1858" t="s">
        <v>180</v>
      </c>
      <c r="C1858">
        <v>-123</v>
      </c>
      <c r="D1858" t="s">
        <v>181</v>
      </c>
      <c r="E1858">
        <v>6</v>
      </c>
      <c r="F1858" t="s">
        <v>182</v>
      </c>
      <c r="G1858" t="s">
        <v>1300</v>
      </c>
      <c r="H1858" t="s">
        <v>1301</v>
      </c>
      <c r="I1858" t="s">
        <v>62</v>
      </c>
      <c r="J1858" t="s">
        <v>183</v>
      </c>
      <c r="K1858" t="s">
        <v>62</v>
      </c>
      <c r="L1858" t="s">
        <v>531</v>
      </c>
    </row>
    <row r="1859" spans="1:12">
      <c r="A1859" t="s">
        <v>179</v>
      </c>
      <c r="B1859" t="s">
        <v>180</v>
      </c>
      <c r="C1859">
        <v>-102.5</v>
      </c>
      <c r="D1859" t="s">
        <v>181</v>
      </c>
      <c r="E1859">
        <v>5</v>
      </c>
      <c r="F1859" t="s">
        <v>182</v>
      </c>
      <c r="G1859" t="s">
        <v>1092</v>
      </c>
      <c r="H1859" t="s">
        <v>1093</v>
      </c>
      <c r="I1859" t="s">
        <v>62</v>
      </c>
      <c r="J1859" t="s">
        <v>183</v>
      </c>
      <c r="K1859" t="s">
        <v>62</v>
      </c>
      <c r="L1859" t="s">
        <v>533</v>
      </c>
    </row>
    <row r="1860" spans="1:12">
      <c r="A1860" t="s">
        <v>179</v>
      </c>
      <c r="B1860" t="s">
        <v>180</v>
      </c>
      <c r="C1860">
        <v>-10.25</v>
      </c>
      <c r="D1860" t="s">
        <v>181</v>
      </c>
      <c r="E1860">
        <v>0.5</v>
      </c>
      <c r="F1860" t="s">
        <v>182</v>
      </c>
      <c r="G1860" t="s">
        <v>1492</v>
      </c>
      <c r="H1860" t="s">
        <v>935</v>
      </c>
      <c r="I1860" t="s">
        <v>1493</v>
      </c>
      <c r="J1860" t="s">
        <v>184</v>
      </c>
      <c r="K1860" t="s">
        <v>1494</v>
      </c>
      <c r="L1860" t="s">
        <v>529</v>
      </c>
    </row>
    <row r="1861" spans="1:12">
      <c r="A1861" t="s">
        <v>179</v>
      </c>
      <c r="B1861" t="s">
        <v>180</v>
      </c>
      <c r="C1861">
        <v>-41</v>
      </c>
      <c r="D1861" t="s">
        <v>181</v>
      </c>
      <c r="E1861">
        <v>2</v>
      </c>
      <c r="F1861" t="s">
        <v>182</v>
      </c>
      <c r="G1861" t="s">
        <v>1492</v>
      </c>
      <c r="H1861" t="s">
        <v>935</v>
      </c>
      <c r="I1861" t="s">
        <v>1493</v>
      </c>
      <c r="J1861" t="s">
        <v>184</v>
      </c>
      <c r="K1861" t="s">
        <v>1494</v>
      </c>
      <c r="L1861" t="s">
        <v>529</v>
      </c>
    </row>
    <row r="1862" spans="1:12">
      <c r="A1862" t="s">
        <v>179</v>
      </c>
      <c r="B1862" t="s">
        <v>180</v>
      </c>
      <c r="C1862">
        <v>-41</v>
      </c>
      <c r="D1862" t="s">
        <v>181</v>
      </c>
      <c r="E1862">
        <v>2</v>
      </c>
      <c r="F1862" t="s">
        <v>182</v>
      </c>
      <c r="G1862" t="s">
        <v>1332</v>
      </c>
      <c r="H1862" t="s">
        <v>935</v>
      </c>
      <c r="I1862" t="s">
        <v>1333</v>
      </c>
      <c r="J1862" t="s">
        <v>184</v>
      </c>
      <c r="K1862" t="s">
        <v>1334</v>
      </c>
      <c r="L1862" t="s">
        <v>529</v>
      </c>
    </row>
    <row r="1863" spans="1:12">
      <c r="A1863" t="s">
        <v>179</v>
      </c>
      <c r="B1863" t="s">
        <v>180</v>
      </c>
      <c r="C1863">
        <v>-10.25</v>
      </c>
      <c r="D1863" t="s">
        <v>181</v>
      </c>
      <c r="E1863">
        <v>0.5</v>
      </c>
      <c r="F1863" t="s">
        <v>182</v>
      </c>
      <c r="G1863" t="s">
        <v>1332</v>
      </c>
      <c r="H1863" t="s">
        <v>935</v>
      </c>
      <c r="I1863" t="s">
        <v>1333</v>
      </c>
      <c r="J1863" t="s">
        <v>184</v>
      </c>
      <c r="K1863" t="s">
        <v>1334</v>
      </c>
      <c r="L1863" t="s">
        <v>529</v>
      </c>
    </row>
    <row r="1864" spans="1:12">
      <c r="A1864" t="s">
        <v>179</v>
      </c>
      <c r="B1864" t="s">
        <v>180</v>
      </c>
      <c r="C1864">
        <v>-30.75</v>
      </c>
      <c r="D1864" t="s">
        <v>181</v>
      </c>
      <c r="E1864">
        <v>1.5</v>
      </c>
      <c r="F1864" t="s">
        <v>182</v>
      </c>
      <c r="G1864" t="s">
        <v>1332</v>
      </c>
      <c r="H1864" t="s">
        <v>935</v>
      </c>
      <c r="I1864" t="s">
        <v>1333</v>
      </c>
      <c r="J1864" t="s">
        <v>184</v>
      </c>
      <c r="K1864" t="s">
        <v>1334</v>
      </c>
      <c r="L1864" t="s">
        <v>529</v>
      </c>
    </row>
    <row r="1865" spans="1:12">
      <c r="A1865" t="s">
        <v>179</v>
      </c>
      <c r="B1865" t="s">
        <v>180</v>
      </c>
      <c r="C1865">
        <v>-41</v>
      </c>
      <c r="D1865" t="s">
        <v>181</v>
      </c>
      <c r="E1865">
        <v>2</v>
      </c>
      <c r="F1865" t="s">
        <v>182</v>
      </c>
      <c r="G1865" t="s">
        <v>1332</v>
      </c>
      <c r="H1865" t="s">
        <v>935</v>
      </c>
      <c r="I1865" t="s">
        <v>1333</v>
      </c>
      <c r="J1865" t="s">
        <v>184</v>
      </c>
      <c r="K1865" t="s">
        <v>1334</v>
      </c>
      <c r="L1865" t="s">
        <v>529</v>
      </c>
    </row>
    <row r="1866" spans="1:12">
      <c r="A1866" t="s">
        <v>179</v>
      </c>
      <c r="B1866" t="s">
        <v>180</v>
      </c>
      <c r="C1866">
        <v>-41</v>
      </c>
      <c r="D1866" t="s">
        <v>181</v>
      </c>
      <c r="E1866">
        <v>2</v>
      </c>
      <c r="F1866" t="s">
        <v>182</v>
      </c>
      <c r="G1866" t="s">
        <v>1332</v>
      </c>
      <c r="H1866" t="s">
        <v>935</v>
      </c>
      <c r="I1866" t="s">
        <v>1333</v>
      </c>
      <c r="J1866" t="s">
        <v>184</v>
      </c>
      <c r="K1866" t="s">
        <v>1334</v>
      </c>
      <c r="L1866" t="s">
        <v>529</v>
      </c>
    </row>
    <row r="1867" spans="1:12">
      <c r="A1867" t="s">
        <v>179</v>
      </c>
      <c r="B1867" t="s">
        <v>180</v>
      </c>
      <c r="C1867">
        <v>-61.5</v>
      </c>
      <c r="D1867" t="s">
        <v>181</v>
      </c>
      <c r="E1867">
        <v>3</v>
      </c>
      <c r="F1867" t="s">
        <v>182</v>
      </c>
      <c r="G1867" t="s">
        <v>1332</v>
      </c>
      <c r="H1867" t="s">
        <v>935</v>
      </c>
      <c r="I1867" t="s">
        <v>1333</v>
      </c>
      <c r="J1867" t="s">
        <v>184</v>
      </c>
      <c r="K1867" t="s">
        <v>1334</v>
      </c>
      <c r="L1867" t="s">
        <v>529</v>
      </c>
    </row>
    <row r="1868" spans="1:12">
      <c r="A1868" t="s">
        <v>179</v>
      </c>
      <c r="B1868" t="s">
        <v>180</v>
      </c>
      <c r="C1868">
        <v>-41</v>
      </c>
      <c r="D1868" t="s">
        <v>181</v>
      </c>
      <c r="E1868">
        <v>2</v>
      </c>
      <c r="F1868" t="s">
        <v>182</v>
      </c>
      <c r="G1868" t="s">
        <v>1495</v>
      </c>
      <c r="H1868" t="s">
        <v>1343</v>
      </c>
      <c r="I1868" t="s">
        <v>1496</v>
      </c>
      <c r="J1868" t="s">
        <v>184</v>
      </c>
      <c r="K1868" t="s">
        <v>1497</v>
      </c>
      <c r="L1868" t="s">
        <v>529</v>
      </c>
    </row>
    <row r="1869" spans="1:12">
      <c r="A1869" t="s">
        <v>179</v>
      </c>
      <c r="B1869" t="s">
        <v>180</v>
      </c>
      <c r="C1869">
        <v>-10.25</v>
      </c>
      <c r="D1869" t="s">
        <v>181</v>
      </c>
      <c r="E1869">
        <v>0.5</v>
      </c>
      <c r="F1869" t="s">
        <v>182</v>
      </c>
      <c r="G1869" t="s">
        <v>1495</v>
      </c>
      <c r="H1869" t="s">
        <v>1343</v>
      </c>
      <c r="I1869" t="s">
        <v>1496</v>
      </c>
      <c r="J1869" t="s">
        <v>184</v>
      </c>
      <c r="K1869" t="s">
        <v>1497</v>
      </c>
      <c r="L1869" t="s">
        <v>529</v>
      </c>
    </row>
    <row r="1870" spans="1:12">
      <c r="A1870" t="s">
        <v>179</v>
      </c>
      <c r="B1870" t="s">
        <v>180</v>
      </c>
      <c r="C1870">
        <v>-30.75</v>
      </c>
      <c r="D1870" t="s">
        <v>181</v>
      </c>
      <c r="E1870">
        <v>1.5</v>
      </c>
      <c r="F1870" t="s">
        <v>182</v>
      </c>
      <c r="G1870" t="s">
        <v>1495</v>
      </c>
      <c r="H1870" t="s">
        <v>1343</v>
      </c>
      <c r="I1870" t="s">
        <v>1496</v>
      </c>
      <c r="J1870" t="s">
        <v>184</v>
      </c>
      <c r="K1870" t="s">
        <v>1497</v>
      </c>
      <c r="L1870" t="s">
        <v>529</v>
      </c>
    </row>
    <row r="1871" spans="1:12">
      <c r="A1871" t="s">
        <v>179</v>
      </c>
      <c r="B1871" t="s">
        <v>180</v>
      </c>
      <c r="C1871">
        <v>-20.5</v>
      </c>
      <c r="D1871" t="s">
        <v>181</v>
      </c>
      <c r="E1871">
        <v>1</v>
      </c>
      <c r="F1871" t="s">
        <v>182</v>
      </c>
      <c r="G1871" t="s">
        <v>1495</v>
      </c>
      <c r="H1871" t="s">
        <v>1343</v>
      </c>
      <c r="I1871" t="s">
        <v>1496</v>
      </c>
      <c r="J1871" t="s">
        <v>184</v>
      </c>
      <c r="K1871" t="s">
        <v>1497</v>
      </c>
      <c r="L1871" t="s">
        <v>529</v>
      </c>
    </row>
    <row r="1872" spans="1:12">
      <c r="A1872" t="s">
        <v>179</v>
      </c>
      <c r="B1872" t="s">
        <v>180</v>
      </c>
      <c r="C1872">
        <v>-41</v>
      </c>
      <c r="D1872" t="s">
        <v>181</v>
      </c>
      <c r="E1872">
        <v>2</v>
      </c>
      <c r="F1872" t="s">
        <v>182</v>
      </c>
      <c r="G1872" t="s">
        <v>1495</v>
      </c>
      <c r="H1872" t="s">
        <v>1343</v>
      </c>
      <c r="I1872" t="s">
        <v>1496</v>
      </c>
      <c r="J1872" t="s">
        <v>184</v>
      </c>
      <c r="K1872" t="s">
        <v>1497</v>
      </c>
      <c r="L1872" t="s">
        <v>529</v>
      </c>
    </row>
    <row r="1873" spans="1:12">
      <c r="A1873" t="s">
        <v>179</v>
      </c>
      <c r="B1873" t="s">
        <v>180</v>
      </c>
      <c r="C1873">
        <v>-82</v>
      </c>
      <c r="D1873" t="s">
        <v>181</v>
      </c>
      <c r="E1873">
        <v>4</v>
      </c>
      <c r="F1873" t="s">
        <v>182</v>
      </c>
      <c r="G1873" t="s">
        <v>1495</v>
      </c>
      <c r="H1873" t="s">
        <v>1343</v>
      </c>
      <c r="I1873" t="s">
        <v>1496</v>
      </c>
      <c r="J1873" t="s">
        <v>184</v>
      </c>
      <c r="K1873" t="s">
        <v>1497</v>
      </c>
      <c r="L1873" t="s">
        <v>529</v>
      </c>
    </row>
    <row r="1874" spans="1:12">
      <c r="A1874" t="s">
        <v>179</v>
      </c>
      <c r="B1874" t="s">
        <v>180</v>
      </c>
      <c r="C1874">
        <v>-51.25</v>
      </c>
      <c r="D1874" t="s">
        <v>181</v>
      </c>
      <c r="E1874">
        <v>2.5</v>
      </c>
      <c r="F1874" t="s">
        <v>182</v>
      </c>
      <c r="G1874" t="s">
        <v>1495</v>
      </c>
      <c r="H1874" t="s">
        <v>1343</v>
      </c>
      <c r="I1874" t="s">
        <v>1496</v>
      </c>
      <c r="J1874" t="s">
        <v>184</v>
      </c>
      <c r="K1874" t="s">
        <v>1497</v>
      </c>
      <c r="L1874" t="s">
        <v>529</v>
      </c>
    </row>
    <row r="1875" spans="1:12">
      <c r="A1875" t="s">
        <v>179</v>
      </c>
      <c r="B1875" t="s">
        <v>180</v>
      </c>
      <c r="C1875">
        <v>-41</v>
      </c>
      <c r="D1875" t="s">
        <v>181</v>
      </c>
      <c r="E1875">
        <v>2</v>
      </c>
      <c r="F1875" t="s">
        <v>182</v>
      </c>
      <c r="G1875" t="s">
        <v>934</v>
      </c>
      <c r="H1875" t="s">
        <v>935</v>
      </c>
      <c r="I1875" t="s">
        <v>936</v>
      </c>
      <c r="J1875" t="s">
        <v>184</v>
      </c>
      <c r="K1875" t="s">
        <v>937</v>
      </c>
      <c r="L1875" t="s">
        <v>529</v>
      </c>
    </row>
    <row r="1876" spans="1:12">
      <c r="A1876" t="s">
        <v>179</v>
      </c>
      <c r="B1876" t="s">
        <v>180</v>
      </c>
      <c r="C1876">
        <v>-10.25</v>
      </c>
      <c r="D1876" t="s">
        <v>181</v>
      </c>
      <c r="E1876">
        <v>0.5</v>
      </c>
      <c r="F1876" t="s">
        <v>182</v>
      </c>
      <c r="G1876" t="s">
        <v>934</v>
      </c>
      <c r="H1876" t="s">
        <v>935</v>
      </c>
      <c r="I1876" t="s">
        <v>936</v>
      </c>
      <c r="J1876" t="s">
        <v>184</v>
      </c>
      <c r="K1876" t="s">
        <v>937</v>
      </c>
      <c r="L1876" t="s">
        <v>529</v>
      </c>
    </row>
    <row r="1877" spans="1:12">
      <c r="A1877" t="s">
        <v>179</v>
      </c>
      <c r="B1877" t="s">
        <v>180</v>
      </c>
      <c r="C1877">
        <v>-41</v>
      </c>
      <c r="D1877" t="s">
        <v>181</v>
      </c>
      <c r="E1877">
        <v>2</v>
      </c>
      <c r="F1877" t="s">
        <v>182</v>
      </c>
      <c r="G1877" t="s">
        <v>934</v>
      </c>
      <c r="H1877" t="s">
        <v>935</v>
      </c>
      <c r="I1877" t="s">
        <v>936</v>
      </c>
      <c r="J1877" t="s">
        <v>184</v>
      </c>
      <c r="K1877" t="s">
        <v>937</v>
      </c>
      <c r="L1877" t="s">
        <v>529</v>
      </c>
    </row>
    <row r="1878" spans="1:12">
      <c r="A1878" t="s">
        <v>179</v>
      </c>
      <c r="B1878" t="s">
        <v>180</v>
      </c>
      <c r="C1878">
        <v>-30.75</v>
      </c>
      <c r="D1878" t="s">
        <v>181</v>
      </c>
      <c r="E1878">
        <v>1.5</v>
      </c>
      <c r="F1878" t="s">
        <v>182</v>
      </c>
      <c r="G1878" t="s">
        <v>934</v>
      </c>
      <c r="H1878" t="s">
        <v>935</v>
      </c>
      <c r="I1878" t="s">
        <v>936</v>
      </c>
      <c r="J1878" t="s">
        <v>184</v>
      </c>
      <c r="K1878" t="s">
        <v>937</v>
      </c>
      <c r="L1878" t="s">
        <v>529</v>
      </c>
    </row>
    <row r="1879" spans="1:12">
      <c r="A1879" t="s">
        <v>179</v>
      </c>
      <c r="B1879" t="s">
        <v>180</v>
      </c>
      <c r="C1879">
        <v>-41</v>
      </c>
      <c r="D1879" t="s">
        <v>181</v>
      </c>
      <c r="E1879">
        <v>2</v>
      </c>
      <c r="F1879" t="s">
        <v>182</v>
      </c>
      <c r="G1879" t="s">
        <v>934</v>
      </c>
      <c r="H1879" t="s">
        <v>935</v>
      </c>
      <c r="I1879" t="s">
        <v>936</v>
      </c>
      <c r="J1879" t="s">
        <v>184</v>
      </c>
      <c r="K1879" t="s">
        <v>937</v>
      </c>
      <c r="L1879" t="s">
        <v>529</v>
      </c>
    </row>
    <row r="1880" spans="1:12">
      <c r="A1880" t="s">
        <v>179</v>
      </c>
      <c r="B1880" t="s">
        <v>180</v>
      </c>
      <c r="C1880">
        <v>-41</v>
      </c>
      <c r="D1880" t="s">
        <v>181</v>
      </c>
      <c r="E1880">
        <v>2</v>
      </c>
      <c r="F1880" t="s">
        <v>182</v>
      </c>
      <c r="G1880" t="s">
        <v>934</v>
      </c>
      <c r="H1880" t="s">
        <v>935</v>
      </c>
      <c r="I1880" t="s">
        <v>936</v>
      </c>
      <c r="J1880" t="s">
        <v>184</v>
      </c>
      <c r="K1880" t="s">
        <v>937</v>
      </c>
      <c r="L1880" t="s">
        <v>529</v>
      </c>
    </row>
    <row r="1881" spans="1:12">
      <c r="A1881" t="s">
        <v>179</v>
      </c>
      <c r="B1881" t="s">
        <v>180</v>
      </c>
      <c r="C1881">
        <v>-41</v>
      </c>
      <c r="D1881" t="s">
        <v>181</v>
      </c>
      <c r="E1881">
        <v>2</v>
      </c>
      <c r="F1881" t="s">
        <v>182</v>
      </c>
      <c r="G1881" t="s">
        <v>1498</v>
      </c>
      <c r="H1881" t="s">
        <v>935</v>
      </c>
      <c r="I1881" t="s">
        <v>1499</v>
      </c>
      <c r="J1881" t="s">
        <v>184</v>
      </c>
      <c r="K1881" t="s">
        <v>1500</v>
      </c>
      <c r="L1881" t="s">
        <v>529</v>
      </c>
    </row>
    <row r="1882" spans="1:12">
      <c r="A1882" t="s">
        <v>179</v>
      </c>
      <c r="B1882" t="s">
        <v>180</v>
      </c>
      <c r="C1882">
        <v>-10.25</v>
      </c>
      <c r="D1882" t="s">
        <v>181</v>
      </c>
      <c r="E1882">
        <v>0.5</v>
      </c>
      <c r="F1882" t="s">
        <v>182</v>
      </c>
      <c r="G1882" t="s">
        <v>1498</v>
      </c>
      <c r="H1882" t="s">
        <v>935</v>
      </c>
      <c r="I1882" t="s">
        <v>1499</v>
      </c>
      <c r="J1882" t="s">
        <v>184</v>
      </c>
      <c r="K1882" t="s">
        <v>1500</v>
      </c>
      <c r="L1882" t="s">
        <v>529</v>
      </c>
    </row>
    <row r="1883" spans="1:12">
      <c r="A1883" t="s">
        <v>179</v>
      </c>
      <c r="B1883" t="s">
        <v>180</v>
      </c>
      <c r="C1883">
        <v>-41</v>
      </c>
      <c r="D1883" t="s">
        <v>181</v>
      </c>
      <c r="E1883">
        <v>2</v>
      </c>
      <c r="F1883" t="s">
        <v>182</v>
      </c>
      <c r="G1883" t="s">
        <v>1498</v>
      </c>
      <c r="H1883" t="s">
        <v>935</v>
      </c>
      <c r="I1883" t="s">
        <v>1499</v>
      </c>
      <c r="J1883" t="s">
        <v>184</v>
      </c>
      <c r="K1883" t="s">
        <v>1500</v>
      </c>
      <c r="L1883" t="s">
        <v>529</v>
      </c>
    </row>
    <row r="1884" spans="1:12">
      <c r="A1884" t="s">
        <v>179</v>
      </c>
      <c r="B1884" t="s">
        <v>180</v>
      </c>
      <c r="C1884">
        <v>-30.75</v>
      </c>
      <c r="D1884" t="s">
        <v>181</v>
      </c>
      <c r="E1884">
        <v>1.5</v>
      </c>
      <c r="F1884" t="s">
        <v>182</v>
      </c>
      <c r="G1884" t="s">
        <v>1498</v>
      </c>
      <c r="H1884" t="s">
        <v>935</v>
      </c>
      <c r="I1884" t="s">
        <v>1499</v>
      </c>
      <c r="J1884" t="s">
        <v>184</v>
      </c>
      <c r="K1884" t="s">
        <v>1500</v>
      </c>
      <c r="L1884" t="s">
        <v>529</v>
      </c>
    </row>
    <row r="1885" spans="1:12">
      <c r="A1885" t="s">
        <v>179</v>
      </c>
      <c r="B1885" t="s">
        <v>180</v>
      </c>
      <c r="C1885">
        <v>-41</v>
      </c>
      <c r="D1885" t="s">
        <v>181</v>
      </c>
      <c r="E1885">
        <v>2</v>
      </c>
      <c r="F1885" t="s">
        <v>182</v>
      </c>
      <c r="G1885" t="s">
        <v>1498</v>
      </c>
      <c r="H1885" t="s">
        <v>935</v>
      </c>
      <c r="I1885" t="s">
        <v>1499</v>
      </c>
      <c r="J1885" t="s">
        <v>184</v>
      </c>
      <c r="K1885" t="s">
        <v>1500</v>
      </c>
      <c r="L1885" t="s">
        <v>529</v>
      </c>
    </row>
    <row r="1886" spans="1:12">
      <c r="A1886" t="s">
        <v>179</v>
      </c>
      <c r="B1886" t="s">
        <v>180</v>
      </c>
      <c r="C1886">
        <v>-41</v>
      </c>
      <c r="D1886" t="s">
        <v>181</v>
      </c>
      <c r="E1886">
        <v>2</v>
      </c>
      <c r="F1886" t="s">
        <v>182</v>
      </c>
      <c r="G1886" t="s">
        <v>1498</v>
      </c>
      <c r="H1886" t="s">
        <v>935</v>
      </c>
      <c r="I1886" t="s">
        <v>1499</v>
      </c>
      <c r="J1886" t="s">
        <v>184</v>
      </c>
      <c r="K1886" t="s">
        <v>1500</v>
      </c>
      <c r="L1886" t="s">
        <v>529</v>
      </c>
    </row>
    <row r="1887" spans="1:12">
      <c r="A1887" t="s">
        <v>179</v>
      </c>
      <c r="B1887" t="s">
        <v>180</v>
      </c>
      <c r="C1887">
        <v>-41</v>
      </c>
      <c r="D1887" t="s">
        <v>181</v>
      </c>
      <c r="E1887">
        <v>2</v>
      </c>
      <c r="F1887" t="s">
        <v>182</v>
      </c>
      <c r="G1887" t="s">
        <v>1501</v>
      </c>
      <c r="H1887" t="s">
        <v>935</v>
      </c>
      <c r="I1887" t="s">
        <v>1496</v>
      </c>
      <c r="J1887" t="s">
        <v>184</v>
      </c>
      <c r="K1887" t="s">
        <v>1497</v>
      </c>
      <c r="L1887" t="s">
        <v>529</v>
      </c>
    </row>
    <row r="1888" spans="1:12">
      <c r="A1888" t="s">
        <v>179</v>
      </c>
      <c r="B1888" t="s">
        <v>180</v>
      </c>
      <c r="C1888">
        <v>-10.25</v>
      </c>
      <c r="D1888" t="s">
        <v>181</v>
      </c>
      <c r="E1888">
        <v>0.5</v>
      </c>
      <c r="F1888" t="s">
        <v>182</v>
      </c>
      <c r="G1888" t="s">
        <v>1501</v>
      </c>
      <c r="H1888" t="s">
        <v>935</v>
      </c>
      <c r="I1888" t="s">
        <v>1496</v>
      </c>
      <c r="J1888" t="s">
        <v>184</v>
      </c>
      <c r="K1888" t="s">
        <v>1497</v>
      </c>
      <c r="L1888" t="s">
        <v>529</v>
      </c>
    </row>
    <row r="1889" spans="1:12">
      <c r="A1889" t="s">
        <v>179</v>
      </c>
      <c r="B1889" t="s">
        <v>180</v>
      </c>
      <c r="C1889">
        <v>-41</v>
      </c>
      <c r="D1889" t="s">
        <v>181</v>
      </c>
      <c r="E1889">
        <v>2</v>
      </c>
      <c r="F1889" t="s">
        <v>182</v>
      </c>
      <c r="G1889" t="s">
        <v>1501</v>
      </c>
      <c r="H1889" t="s">
        <v>935</v>
      </c>
      <c r="I1889" t="s">
        <v>1496</v>
      </c>
      <c r="J1889" t="s">
        <v>184</v>
      </c>
      <c r="K1889" t="s">
        <v>1497</v>
      </c>
      <c r="L1889" t="s">
        <v>529</v>
      </c>
    </row>
    <row r="1890" spans="1:12">
      <c r="A1890" t="s">
        <v>179</v>
      </c>
      <c r="B1890" t="s">
        <v>180</v>
      </c>
      <c r="C1890">
        <v>-30.75</v>
      </c>
      <c r="D1890" t="s">
        <v>181</v>
      </c>
      <c r="E1890">
        <v>1.5</v>
      </c>
      <c r="F1890" t="s">
        <v>182</v>
      </c>
      <c r="G1890" t="s">
        <v>1501</v>
      </c>
      <c r="H1890" t="s">
        <v>935</v>
      </c>
      <c r="I1890" t="s">
        <v>1496</v>
      </c>
      <c r="J1890" t="s">
        <v>184</v>
      </c>
      <c r="K1890" t="s">
        <v>1497</v>
      </c>
      <c r="L1890" t="s">
        <v>529</v>
      </c>
    </row>
    <row r="1891" spans="1:12">
      <c r="A1891" t="s">
        <v>179</v>
      </c>
      <c r="B1891" t="s">
        <v>180</v>
      </c>
      <c r="C1891">
        <v>-41</v>
      </c>
      <c r="D1891" t="s">
        <v>181</v>
      </c>
      <c r="E1891">
        <v>2</v>
      </c>
      <c r="F1891" t="s">
        <v>182</v>
      </c>
      <c r="G1891" t="s">
        <v>1501</v>
      </c>
      <c r="H1891" t="s">
        <v>935</v>
      </c>
      <c r="I1891" t="s">
        <v>1496</v>
      </c>
      <c r="J1891" t="s">
        <v>184</v>
      </c>
      <c r="K1891" t="s">
        <v>1497</v>
      </c>
      <c r="L1891" t="s">
        <v>529</v>
      </c>
    </row>
    <row r="1892" spans="1:12">
      <c r="A1892" t="s">
        <v>179</v>
      </c>
      <c r="B1892" t="s">
        <v>180</v>
      </c>
      <c r="C1892">
        <v>-41</v>
      </c>
      <c r="D1892" t="s">
        <v>181</v>
      </c>
      <c r="E1892">
        <v>2</v>
      </c>
      <c r="F1892" t="s">
        <v>182</v>
      </c>
      <c r="G1892" t="s">
        <v>1501</v>
      </c>
      <c r="H1892" t="s">
        <v>935</v>
      </c>
      <c r="I1892" t="s">
        <v>1496</v>
      </c>
      <c r="J1892" t="s">
        <v>184</v>
      </c>
      <c r="K1892" t="s">
        <v>1497</v>
      </c>
      <c r="L1892" t="s">
        <v>529</v>
      </c>
    </row>
    <row r="1893" spans="1:12">
      <c r="A1893" t="s">
        <v>179</v>
      </c>
      <c r="B1893" t="s">
        <v>180</v>
      </c>
      <c r="C1893">
        <v>-41</v>
      </c>
      <c r="D1893" t="s">
        <v>181</v>
      </c>
      <c r="E1893">
        <v>2</v>
      </c>
      <c r="F1893" t="s">
        <v>182</v>
      </c>
      <c r="G1893" t="s">
        <v>1501</v>
      </c>
      <c r="H1893" t="s">
        <v>935</v>
      </c>
      <c r="I1893" t="s">
        <v>1496</v>
      </c>
      <c r="J1893" t="s">
        <v>184</v>
      </c>
      <c r="K1893" t="s">
        <v>1497</v>
      </c>
      <c r="L1893" t="s">
        <v>529</v>
      </c>
    </row>
    <row r="1894" spans="1:12">
      <c r="A1894" t="s">
        <v>179</v>
      </c>
      <c r="B1894" t="s">
        <v>180</v>
      </c>
      <c r="C1894">
        <v>-41</v>
      </c>
      <c r="D1894" t="s">
        <v>181</v>
      </c>
      <c r="E1894">
        <v>2</v>
      </c>
      <c r="F1894" t="s">
        <v>182</v>
      </c>
      <c r="G1894" t="s">
        <v>1502</v>
      </c>
      <c r="H1894" t="s">
        <v>935</v>
      </c>
      <c r="I1894" t="s">
        <v>1503</v>
      </c>
      <c r="J1894" t="s">
        <v>184</v>
      </c>
      <c r="K1894" t="s">
        <v>1504</v>
      </c>
      <c r="L1894" t="s">
        <v>529</v>
      </c>
    </row>
    <row r="1895" spans="1:12">
      <c r="A1895" t="s">
        <v>179</v>
      </c>
      <c r="B1895" t="s">
        <v>180</v>
      </c>
      <c r="C1895">
        <v>-10.25</v>
      </c>
      <c r="D1895" t="s">
        <v>181</v>
      </c>
      <c r="E1895">
        <v>0.5</v>
      </c>
      <c r="F1895" t="s">
        <v>182</v>
      </c>
      <c r="G1895" t="s">
        <v>1502</v>
      </c>
      <c r="H1895" t="s">
        <v>935</v>
      </c>
      <c r="I1895" t="s">
        <v>1503</v>
      </c>
      <c r="J1895" t="s">
        <v>184</v>
      </c>
      <c r="K1895" t="s">
        <v>1504</v>
      </c>
      <c r="L1895" t="s">
        <v>529</v>
      </c>
    </row>
    <row r="1896" spans="1:12">
      <c r="A1896" t="s">
        <v>179</v>
      </c>
      <c r="B1896" t="s">
        <v>180</v>
      </c>
      <c r="C1896">
        <v>-41</v>
      </c>
      <c r="D1896" t="s">
        <v>181</v>
      </c>
      <c r="E1896">
        <v>2</v>
      </c>
      <c r="F1896" t="s">
        <v>182</v>
      </c>
      <c r="G1896" t="s">
        <v>1502</v>
      </c>
      <c r="H1896" t="s">
        <v>935</v>
      </c>
      <c r="I1896" t="s">
        <v>1503</v>
      </c>
      <c r="J1896" t="s">
        <v>184</v>
      </c>
      <c r="K1896" t="s">
        <v>1504</v>
      </c>
      <c r="L1896" t="s">
        <v>529</v>
      </c>
    </row>
    <row r="1897" spans="1:12">
      <c r="A1897" t="s">
        <v>179</v>
      </c>
      <c r="B1897" t="s">
        <v>180</v>
      </c>
      <c r="C1897">
        <v>-30.75</v>
      </c>
      <c r="D1897" t="s">
        <v>181</v>
      </c>
      <c r="E1897">
        <v>1.5</v>
      </c>
      <c r="F1897" t="s">
        <v>182</v>
      </c>
      <c r="G1897" t="s">
        <v>1502</v>
      </c>
      <c r="H1897" t="s">
        <v>935</v>
      </c>
      <c r="I1897" t="s">
        <v>1503</v>
      </c>
      <c r="J1897" t="s">
        <v>184</v>
      </c>
      <c r="K1897" t="s">
        <v>1504</v>
      </c>
      <c r="L1897" t="s">
        <v>529</v>
      </c>
    </row>
    <row r="1898" spans="1:12">
      <c r="A1898" t="s">
        <v>179</v>
      </c>
      <c r="B1898" t="s">
        <v>180</v>
      </c>
      <c r="C1898">
        <v>-41</v>
      </c>
      <c r="D1898" t="s">
        <v>181</v>
      </c>
      <c r="E1898">
        <v>2</v>
      </c>
      <c r="F1898" t="s">
        <v>182</v>
      </c>
      <c r="G1898" t="s">
        <v>1502</v>
      </c>
      <c r="H1898" t="s">
        <v>935</v>
      </c>
      <c r="I1898" t="s">
        <v>1503</v>
      </c>
      <c r="J1898" t="s">
        <v>184</v>
      </c>
      <c r="K1898" t="s">
        <v>1504</v>
      </c>
      <c r="L1898" t="s">
        <v>529</v>
      </c>
    </row>
    <row r="1899" spans="1:12">
      <c r="A1899" t="s">
        <v>179</v>
      </c>
      <c r="B1899" t="s">
        <v>180</v>
      </c>
      <c r="C1899">
        <v>-41</v>
      </c>
      <c r="D1899" t="s">
        <v>181</v>
      </c>
      <c r="E1899">
        <v>2</v>
      </c>
      <c r="F1899" t="s">
        <v>182</v>
      </c>
      <c r="G1899" t="s">
        <v>1502</v>
      </c>
      <c r="H1899" t="s">
        <v>935</v>
      </c>
      <c r="I1899" t="s">
        <v>1503</v>
      </c>
      <c r="J1899" t="s">
        <v>184</v>
      </c>
      <c r="K1899" t="s">
        <v>1504</v>
      </c>
      <c r="L1899" t="s">
        <v>529</v>
      </c>
    </row>
    <row r="1900" spans="1:12">
      <c r="A1900" t="s">
        <v>179</v>
      </c>
      <c r="B1900" t="s">
        <v>180</v>
      </c>
      <c r="C1900">
        <v>-20.5</v>
      </c>
      <c r="D1900" t="s">
        <v>181</v>
      </c>
      <c r="E1900">
        <v>1</v>
      </c>
      <c r="F1900" t="s">
        <v>182</v>
      </c>
      <c r="G1900" t="s">
        <v>1505</v>
      </c>
      <c r="H1900" t="s">
        <v>1506</v>
      </c>
      <c r="I1900" t="s">
        <v>62</v>
      </c>
      <c r="J1900" t="s">
        <v>183</v>
      </c>
      <c r="K1900" t="s">
        <v>62</v>
      </c>
      <c r="L1900" t="s">
        <v>533</v>
      </c>
    </row>
    <row r="1901" spans="1:12">
      <c r="A1901" t="s">
        <v>179</v>
      </c>
      <c r="B1901" t="s">
        <v>180</v>
      </c>
      <c r="C1901">
        <v>-30.75</v>
      </c>
      <c r="D1901" t="s">
        <v>181</v>
      </c>
      <c r="E1901">
        <v>1.5</v>
      </c>
      <c r="F1901" t="s">
        <v>182</v>
      </c>
      <c r="G1901" t="s">
        <v>1507</v>
      </c>
      <c r="H1901" t="s">
        <v>262</v>
      </c>
      <c r="I1901" t="s">
        <v>62</v>
      </c>
      <c r="J1901" t="s">
        <v>183</v>
      </c>
      <c r="K1901" t="s">
        <v>62</v>
      </c>
      <c r="L1901" t="s">
        <v>533</v>
      </c>
    </row>
    <row r="1902" spans="1:12">
      <c r="A1902" t="s">
        <v>179</v>
      </c>
      <c r="B1902" t="s">
        <v>180</v>
      </c>
      <c r="C1902">
        <v>-20.5</v>
      </c>
      <c r="D1902" t="s">
        <v>181</v>
      </c>
      <c r="E1902">
        <v>1</v>
      </c>
      <c r="F1902" t="s">
        <v>182</v>
      </c>
      <c r="G1902" t="s">
        <v>1507</v>
      </c>
      <c r="H1902" t="s">
        <v>262</v>
      </c>
      <c r="I1902" t="s">
        <v>62</v>
      </c>
      <c r="J1902" t="s">
        <v>183</v>
      </c>
      <c r="K1902" t="s">
        <v>62</v>
      </c>
      <c r="L1902" t="s">
        <v>533</v>
      </c>
    </row>
    <row r="1903" spans="1:12">
      <c r="A1903" t="s">
        <v>179</v>
      </c>
      <c r="B1903" t="s">
        <v>180</v>
      </c>
      <c r="C1903">
        <v>-20.5</v>
      </c>
      <c r="D1903" t="s">
        <v>181</v>
      </c>
      <c r="E1903">
        <v>1</v>
      </c>
      <c r="F1903" t="s">
        <v>182</v>
      </c>
      <c r="G1903" t="s">
        <v>1507</v>
      </c>
      <c r="H1903" t="s">
        <v>262</v>
      </c>
      <c r="I1903" t="s">
        <v>62</v>
      </c>
      <c r="J1903" t="s">
        <v>183</v>
      </c>
      <c r="K1903" t="s">
        <v>62</v>
      </c>
      <c r="L1903" t="s">
        <v>533</v>
      </c>
    </row>
    <row r="1904" spans="1:12">
      <c r="A1904" t="s">
        <v>179</v>
      </c>
      <c r="B1904" t="s">
        <v>180</v>
      </c>
      <c r="C1904">
        <v>-41</v>
      </c>
      <c r="D1904" t="s">
        <v>181</v>
      </c>
      <c r="E1904">
        <v>2</v>
      </c>
      <c r="F1904" t="s">
        <v>182</v>
      </c>
      <c r="G1904" t="s">
        <v>1507</v>
      </c>
      <c r="H1904" t="s">
        <v>262</v>
      </c>
      <c r="I1904" t="s">
        <v>62</v>
      </c>
      <c r="J1904" t="s">
        <v>183</v>
      </c>
      <c r="K1904" t="s">
        <v>62</v>
      </c>
      <c r="L1904" t="s">
        <v>533</v>
      </c>
    </row>
    <row r="1905" spans="1:12">
      <c r="A1905" t="s">
        <v>179</v>
      </c>
      <c r="B1905" t="s">
        <v>180</v>
      </c>
      <c r="C1905">
        <v>-41</v>
      </c>
      <c r="D1905" t="s">
        <v>181</v>
      </c>
      <c r="E1905">
        <v>2</v>
      </c>
      <c r="F1905" t="s">
        <v>182</v>
      </c>
      <c r="G1905" t="s">
        <v>1507</v>
      </c>
      <c r="H1905" t="s">
        <v>262</v>
      </c>
      <c r="I1905" t="s">
        <v>62</v>
      </c>
      <c r="J1905" t="s">
        <v>183</v>
      </c>
      <c r="K1905" t="s">
        <v>62</v>
      </c>
      <c r="L1905" t="s">
        <v>533</v>
      </c>
    </row>
    <row r="1906" spans="1:12">
      <c r="A1906" t="s">
        <v>179</v>
      </c>
      <c r="B1906" t="s">
        <v>180</v>
      </c>
      <c r="C1906">
        <v>-41</v>
      </c>
      <c r="D1906" t="s">
        <v>181</v>
      </c>
      <c r="E1906">
        <v>2</v>
      </c>
      <c r="F1906" t="s">
        <v>182</v>
      </c>
      <c r="G1906" t="s">
        <v>1507</v>
      </c>
      <c r="H1906" t="s">
        <v>262</v>
      </c>
      <c r="I1906" t="s">
        <v>62</v>
      </c>
      <c r="J1906" t="s">
        <v>183</v>
      </c>
      <c r="K1906" t="s">
        <v>62</v>
      </c>
      <c r="L1906" t="s">
        <v>533</v>
      </c>
    </row>
    <row r="1907" spans="1:12">
      <c r="A1907" t="s">
        <v>179</v>
      </c>
      <c r="B1907" t="s">
        <v>180</v>
      </c>
      <c r="C1907">
        <v>-20.5</v>
      </c>
      <c r="D1907" t="s">
        <v>181</v>
      </c>
      <c r="E1907">
        <v>1</v>
      </c>
      <c r="F1907" t="s">
        <v>182</v>
      </c>
      <c r="G1907" t="s">
        <v>1038</v>
      </c>
      <c r="H1907" t="s">
        <v>264</v>
      </c>
      <c r="I1907" t="s">
        <v>62</v>
      </c>
      <c r="J1907" t="s">
        <v>183</v>
      </c>
      <c r="K1907" t="s">
        <v>62</v>
      </c>
      <c r="L1907" t="s">
        <v>533</v>
      </c>
    </row>
    <row r="1908" spans="1:12">
      <c r="A1908" t="s">
        <v>179</v>
      </c>
      <c r="B1908" t="s">
        <v>180</v>
      </c>
      <c r="C1908">
        <v>-102.5</v>
      </c>
      <c r="D1908" t="s">
        <v>181</v>
      </c>
      <c r="E1908">
        <v>5</v>
      </c>
      <c r="F1908" t="s">
        <v>182</v>
      </c>
      <c r="G1908" t="s">
        <v>1098</v>
      </c>
      <c r="H1908" t="s">
        <v>344</v>
      </c>
      <c r="I1908" t="s">
        <v>62</v>
      </c>
      <c r="J1908" t="s">
        <v>183</v>
      </c>
      <c r="K1908" t="s">
        <v>62</v>
      </c>
      <c r="L1908" t="s">
        <v>533</v>
      </c>
    </row>
    <row r="1909" spans="1:12">
      <c r="A1909" t="s">
        <v>179</v>
      </c>
      <c r="B1909" t="s">
        <v>180</v>
      </c>
      <c r="C1909">
        <v>-246</v>
      </c>
      <c r="D1909" t="s">
        <v>181</v>
      </c>
      <c r="E1909">
        <v>12</v>
      </c>
      <c r="F1909" t="s">
        <v>182</v>
      </c>
      <c r="G1909" t="s">
        <v>1098</v>
      </c>
      <c r="H1909" t="s">
        <v>344</v>
      </c>
      <c r="I1909" t="s">
        <v>62</v>
      </c>
      <c r="J1909" t="s">
        <v>183</v>
      </c>
      <c r="K1909" t="s">
        <v>62</v>
      </c>
      <c r="L1909" t="s">
        <v>533</v>
      </c>
    </row>
    <row r="1910" spans="1:12">
      <c r="A1910" t="s">
        <v>179</v>
      </c>
      <c r="B1910" t="s">
        <v>180</v>
      </c>
      <c r="C1910">
        <v>-41</v>
      </c>
      <c r="D1910" t="s">
        <v>181</v>
      </c>
      <c r="E1910">
        <v>2</v>
      </c>
      <c r="F1910" t="s">
        <v>182</v>
      </c>
      <c r="G1910" t="s">
        <v>1447</v>
      </c>
      <c r="H1910" t="s">
        <v>414</v>
      </c>
      <c r="I1910" t="s">
        <v>62</v>
      </c>
      <c r="J1910" t="s">
        <v>183</v>
      </c>
      <c r="K1910" t="s">
        <v>62</v>
      </c>
      <c r="L1910" t="s">
        <v>533</v>
      </c>
    </row>
    <row r="1911" spans="1:12">
      <c r="A1911" t="s">
        <v>179</v>
      </c>
      <c r="B1911" t="s">
        <v>180</v>
      </c>
      <c r="C1911">
        <v>-41</v>
      </c>
      <c r="D1911" t="s">
        <v>181</v>
      </c>
      <c r="E1911">
        <v>2</v>
      </c>
      <c r="F1911" t="s">
        <v>182</v>
      </c>
      <c r="G1911" t="s">
        <v>1447</v>
      </c>
      <c r="H1911" t="s">
        <v>414</v>
      </c>
      <c r="I1911" t="s">
        <v>62</v>
      </c>
      <c r="J1911" t="s">
        <v>183</v>
      </c>
      <c r="K1911" t="s">
        <v>62</v>
      </c>
      <c r="L1911" t="s">
        <v>533</v>
      </c>
    </row>
    <row r="1912" spans="1:12">
      <c r="A1912" t="s">
        <v>179</v>
      </c>
      <c r="B1912" t="s">
        <v>180</v>
      </c>
      <c r="C1912">
        <v>-41</v>
      </c>
      <c r="D1912" t="s">
        <v>181</v>
      </c>
      <c r="E1912">
        <v>2</v>
      </c>
      <c r="F1912" t="s">
        <v>182</v>
      </c>
      <c r="G1912" t="s">
        <v>1447</v>
      </c>
      <c r="H1912" t="s">
        <v>414</v>
      </c>
      <c r="I1912" t="s">
        <v>62</v>
      </c>
      <c r="J1912" t="s">
        <v>183</v>
      </c>
      <c r="K1912" t="s">
        <v>62</v>
      </c>
      <c r="L1912" t="s">
        <v>533</v>
      </c>
    </row>
    <row r="1913" spans="1:12">
      <c r="A1913" t="s">
        <v>179</v>
      </c>
      <c r="B1913" t="s">
        <v>180</v>
      </c>
      <c r="C1913">
        <v>-41</v>
      </c>
      <c r="D1913" t="s">
        <v>181</v>
      </c>
      <c r="E1913">
        <v>2</v>
      </c>
      <c r="F1913" t="s">
        <v>182</v>
      </c>
      <c r="G1913" t="s">
        <v>1340</v>
      </c>
      <c r="H1913" t="s">
        <v>1341</v>
      </c>
      <c r="I1913" t="s">
        <v>62</v>
      </c>
      <c r="J1913" t="s">
        <v>183</v>
      </c>
      <c r="K1913" t="s">
        <v>62</v>
      </c>
      <c r="L1913" t="s">
        <v>533</v>
      </c>
    </row>
    <row r="1914" spans="1:12">
      <c r="A1914" t="s">
        <v>179</v>
      </c>
      <c r="B1914" t="s">
        <v>180</v>
      </c>
      <c r="C1914">
        <v>-82</v>
      </c>
      <c r="D1914" t="s">
        <v>181</v>
      </c>
      <c r="E1914">
        <v>4</v>
      </c>
      <c r="F1914" t="s">
        <v>182</v>
      </c>
      <c r="G1914" t="s">
        <v>1508</v>
      </c>
      <c r="H1914" t="s">
        <v>1509</v>
      </c>
      <c r="I1914" t="s">
        <v>62</v>
      </c>
      <c r="J1914" t="s">
        <v>183</v>
      </c>
      <c r="K1914" t="s">
        <v>62</v>
      </c>
      <c r="L1914" t="s">
        <v>537</v>
      </c>
    </row>
    <row r="1915" spans="1:12">
      <c r="A1915" t="s">
        <v>179</v>
      </c>
      <c r="B1915" t="s">
        <v>180</v>
      </c>
      <c r="C1915">
        <v>-41</v>
      </c>
      <c r="D1915" t="s">
        <v>181</v>
      </c>
      <c r="E1915">
        <v>2</v>
      </c>
      <c r="F1915" t="s">
        <v>182</v>
      </c>
      <c r="G1915" t="s">
        <v>1508</v>
      </c>
      <c r="H1915" t="s">
        <v>1509</v>
      </c>
      <c r="I1915" t="s">
        <v>62</v>
      </c>
      <c r="J1915" t="s">
        <v>183</v>
      </c>
      <c r="K1915" t="s">
        <v>62</v>
      </c>
      <c r="L1915" t="s">
        <v>537</v>
      </c>
    </row>
    <row r="1916" spans="1:12">
      <c r="A1916" t="s">
        <v>179</v>
      </c>
      <c r="B1916" t="s">
        <v>180</v>
      </c>
      <c r="C1916">
        <v>-82</v>
      </c>
      <c r="D1916" t="s">
        <v>181</v>
      </c>
      <c r="E1916">
        <v>4</v>
      </c>
      <c r="F1916" t="s">
        <v>182</v>
      </c>
      <c r="G1916" t="s">
        <v>1508</v>
      </c>
      <c r="H1916" t="s">
        <v>1509</v>
      </c>
      <c r="I1916" t="s">
        <v>62</v>
      </c>
      <c r="J1916" t="s">
        <v>183</v>
      </c>
      <c r="K1916" t="s">
        <v>62</v>
      </c>
      <c r="L1916" t="s">
        <v>537</v>
      </c>
    </row>
    <row r="1917" spans="1:12">
      <c r="A1917" t="s">
        <v>179</v>
      </c>
      <c r="B1917" t="s">
        <v>180</v>
      </c>
      <c r="C1917">
        <v>-123</v>
      </c>
      <c r="D1917" t="s">
        <v>181</v>
      </c>
      <c r="E1917">
        <v>6</v>
      </c>
      <c r="F1917" t="s">
        <v>182</v>
      </c>
      <c r="G1917" t="s">
        <v>1508</v>
      </c>
      <c r="H1917" t="s">
        <v>1509</v>
      </c>
      <c r="I1917" t="s">
        <v>62</v>
      </c>
      <c r="J1917" t="s">
        <v>183</v>
      </c>
      <c r="K1917" t="s">
        <v>62</v>
      </c>
      <c r="L1917" t="s">
        <v>537</v>
      </c>
    </row>
    <row r="1918" spans="1:12">
      <c r="A1918" t="s">
        <v>179</v>
      </c>
      <c r="B1918" t="s">
        <v>180</v>
      </c>
      <c r="C1918">
        <v>-41</v>
      </c>
      <c r="D1918" t="s">
        <v>181</v>
      </c>
      <c r="E1918">
        <v>2</v>
      </c>
      <c r="F1918" t="s">
        <v>182</v>
      </c>
      <c r="G1918" t="s">
        <v>1510</v>
      </c>
      <c r="H1918" t="s">
        <v>935</v>
      </c>
      <c r="I1918" t="s">
        <v>1344</v>
      </c>
      <c r="J1918" t="s">
        <v>184</v>
      </c>
      <c r="K1918" t="s">
        <v>1345</v>
      </c>
      <c r="L1918" t="s">
        <v>529</v>
      </c>
    </row>
    <row r="1919" spans="1:12">
      <c r="A1919" t="s">
        <v>179</v>
      </c>
      <c r="B1919" t="s">
        <v>180</v>
      </c>
      <c r="C1919">
        <v>-10.25</v>
      </c>
      <c r="D1919" t="s">
        <v>181</v>
      </c>
      <c r="E1919">
        <v>0.5</v>
      </c>
      <c r="F1919" t="s">
        <v>182</v>
      </c>
      <c r="G1919" t="s">
        <v>1510</v>
      </c>
      <c r="H1919" t="s">
        <v>935</v>
      </c>
      <c r="I1919" t="s">
        <v>1344</v>
      </c>
      <c r="J1919" t="s">
        <v>184</v>
      </c>
      <c r="K1919" t="s">
        <v>1345</v>
      </c>
      <c r="L1919" t="s">
        <v>529</v>
      </c>
    </row>
    <row r="1920" spans="1:12">
      <c r="A1920" t="s">
        <v>179</v>
      </c>
      <c r="B1920" t="s">
        <v>180</v>
      </c>
      <c r="C1920">
        <v>-41</v>
      </c>
      <c r="D1920" t="s">
        <v>181</v>
      </c>
      <c r="E1920">
        <v>2</v>
      </c>
      <c r="F1920" t="s">
        <v>182</v>
      </c>
      <c r="G1920" t="s">
        <v>1510</v>
      </c>
      <c r="H1920" t="s">
        <v>935</v>
      </c>
      <c r="I1920" t="s">
        <v>1344</v>
      </c>
      <c r="J1920" t="s">
        <v>184</v>
      </c>
      <c r="K1920" t="s">
        <v>1345</v>
      </c>
      <c r="L1920" t="s">
        <v>529</v>
      </c>
    </row>
    <row r="1921" spans="1:12">
      <c r="A1921" t="s">
        <v>179</v>
      </c>
      <c r="B1921" t="s">
        <v>180</v>
      </c>
      <c r="C1921">
        <v>-30.75</v>
      </c>
      <c r="D1921" t="s">
        <v>181</v>
      </c>
      <c r="E1921">
        <v>1.5</v>
      </c>
      <c r="F1921" t="s">
        <v>182</v>
      </c>
      <c r="G1921" t="s">
        <v>1510</v>
      </c>
      <c r="H1921" t="s">
        <v>935</v>
      </c>
      <c r="I1921" t="s">
        <v>1344</v>
      </c>
      <c r="J1921" t="s">
        <v>184</v>
      </c>
      <c r="K1921" t="s">
        <v>1345</v>
      </c>
      <c r="L1921" t="s">
        <v>529</v>
      </c>
    </row>
    <row r="1922" spans="1:12">
      <c r="A1922" t="s">
        <v>179</v>
      </c>
      <c r="B1922" t="s">
        <v>180</v>
      </c>
      <c r="C1922">
        <v>-41</v>
      </c>
      <c r="D1922" t="s">
        <v>181</v>
      </c>
      <c r="E1922">
        <v>2</v>
      </c>
      <c r="F1922" t="s">
        <v>182</v>
      </c>
      <c r="G1922" t="s">
        <v>1510</v>
      </c>
      <c r="H1922" t="s">
        <v>935</v>
      </c>
      <c r="I1922" t="s">
        <v>1344</v>
      </c>
      <c r="J1922" t="s">
        <v>184</v>
      </c>
      <c r="K1922" t="s">
        <v>1345</v>
      </c>
      <c r="L1922" t="s">
        <v>529</v>
      </c>
    </row>
    <row r="1923" spans="1:12">
      <c r="A1923" t="s">
        <v>179</v>
      </c>
      <c r="B1923" t="s">
        <v>180</v>
      </c>
      <c r="C1923">
        <v>-41</v>
      </c>
      <c r="D1923" t="s">
        <v>181</v>
      </c>
      <c r="E1923">
        <v>2</v>
      </c>
      <c r="F1923" t="s">
        <v>182</v>
      </c>
      <c r="G1923" t="s">
        <v>1510</v>
      </c>
      <c r="H1923" t="s">
        <v>935</v>
      </c>
      <c r="I1923" t="s">
        <v>1344</v>
      </c>
      <c r="J1923" t="s">
        <v>184</v>
      </c>
      <c r="K1923" t="s">
        <v>1345</v>
      </c>
      <c r="L1923" t="s">
        <v>529</v>
      </c>
    </row>
    <row r="1924" spans="1:12">
      <c r="A1924" t="s">
        <v>179</v>
      </c>
      <c r="B1924" t="s">
        <v>180</v>
      </c>
      <c r="C1924">
        <v>-41</v>
      </c>
      <c r="D1924" t="s">
        <v>181</v>
      </c>
      <c r="E1924">
        <v>2</v>
      </c>
      <c r="F1924" t="s">
        <v>182</v>
      </c>
      <c r="G1924" t="s">
        <v>1342</v>
      </c>
      <c r="H1924" t="s">
        <v>1343</v>
      </c>
      <c r="I1924" t="s">
        <v>1344</v>
      </c>
      <c r="J1924" t="s">
        <v>184</v>
      </c>
      <c r="K1924" t="s">
        <v>1345</v>
      </c>
      <c r="L1924" t="s">
        <v>529</v>
      </c>
    </row>
    <row r="1925" spans="1:12">
      <c r="A1925" t="s">
        <v>179</v>
      </c>
      <c r="B1925" t="s">
        <v>180</v>
      </c>
      <c r="C1925">
        <v>-10.25</v>
      </c>
      <c r="D1925" t="s">
        <v>181</v>
      </c>
      <c r="E1925">
        <v>0.5</v>
      </c>
      <c r="F1925" t="s">
        <v>182</v>
      </c>
      <c r="G1925" t="s">
        <v>1342</v>
      </c>
      <c r="H1925" t="s">
        <v>1343</v>
      </c>
      <c r="I1925" t="s">
        <v>1344</v>
      </c>
      <c r="J1925" t="s">
        <v>184</v>
      </c>
      <c r="K1925" t="s">
        <v>1345</v>
      </c>
      <c r="L1925" t="s">
        <v>529</v>
      </c>
    </row>
    <row r="1926" spans="1:12">
      <c r="A1926" t="s">
        <v>179</v>
      </c>
      <c r="B1926" t="s">
        <v>180</v>
      </c>
      <c r="C1926">
        <v>-41</v>
      </c>
      <c r="D1926" t="s">
        <v>181</v>
      </c>
      <c r="E1926">
        <v>2</v>
      </c>
      <c r="F1926" t="s">
        <v>182</v>
      </c>
      <c r="G1926" t="s">
        <v>1511</v>
      </c>
      <c r="H1926" t="s">
        <v>935</v>
      </c>
      <c r="I1926" t="s">
        <v>1347</v>
      </c>
      <c r="J1926" t="s">
        <v>184</v>
      </c>
      <c r="K1926" t="s">
        <v>1348</v>
      </c>
      <c r="L1926" t="s">
        <v>529</v>
      </c>
    </row>
    <row r="1927" spans="1:12">
      <c r="A1927" t="s">
        <v>179</v>
      </c>
      <c r="B1927" t="s">
        <v>180</v>
      </c>
      <c r="C1927">
        <v>-10.25</v>
      </c>
      <c r="D1927" t="s">
        <v>181</v>
      </c>
      <c r="E1927">
        <v>0.5</v>
      </c>
      <c r="F1927" t="s">
        <v>182</v>
      </c>
      <c r="G1927" t="s">
        <v>1511</v>
      </c>
      <c r="H1927" t="s">
        <v>935</v>
      </c>
      <c r="I1927" t="s">
        <v>1347</v>
      </c>
      <c r="J1927" t="s">
        <v>184</v>
      </c>
      <c r="K1927" t="s">
        <v>1348</v>
      </c>
      <c r="L1927" t="s">
        <v>529</v>
      </c>
    </row>
    <row r="1928" spans="1:12">
      <c r="A1928" t="s">
        <v>179</v>
      </c>
      <c r="B1928" t="s">
        <v>180</v>
      </c>
      <c r="C1928">
        <v>-41</v>
      </c>
      <c r="D1928" t="s">
        <v>181</v>
      </c>
      <c r="E1928">
        <v>2</v>
      </c>
      <c r="F1928" t="s">
        <v>182</v>
      </c>
      <c r="G1928" t="s">
        <v>1511</v>
      </c>
      <c r="H1928" t="s">
        <v>935</v>
      </c>
      <c r="I1928" t="s">
        <v>1347</v>
      </c>
      <c r="J1928" t="s">
        <v>184</v>
      </c>
      <c r="K1928" t="s">
        <v>1348</v>
      </c>
      <c r="L1928" t="s">
        <v>529</v>
      </c>
    </row>
    <row r="1929" spans="1:12">
      <c r="A1929" t="s">
        <v>179</v>
      </c>
      <c r="B1929" t="s">
        <v>180</v>
      </c>
      <c r="C1929">
        <v>-30.75</v>
      </c>
      <c r="D1929" t="s">
        <v>181</v>
      </c>
      <c r="E1929">
        <v>1.5</v>
      </c>
      <c r="F1929" t="s">
        <v>182</v>
      </c>
      <c r="G1929" t="s">
        <v>1511</v>
      </c>
      <c r="H1929" t="s">
        <v>935</v>
      </c>
      <c r="I1929" t="s">
        <v>1347</v>
      </c>
      <c r="J1929" t="s">
        <v>184</v>
      </c>
      <c r="K1929" t="s">
        <v>1348</v>
      </c>
      <c r="L1929" t="s">
        <v>529</v>
      </c>
    </row>
    <row r="1930" spans="1:12">
      <c r="A1930" t="s">
        <v>179</v>
      </c>
      <c r="B1930" t="s">
        <v>180</v>
      </c>
      <c r="C1930">
        <v>-41</v>
      </c>
      <c r="D1930" t="s">
        <v>181</v>
      </c>
      <c r="E1930">
        <v>2</v>
      </c>
      <c r="F1930" t="s">
        <v>182</v>
      </c>
      <c r="G1930" t="s">
        <v>1511</v>
      </c>
      <c r="H1930" t="s">
        <v>935</v>
      </c>
      <c r="I1930" t="s">
        <v>1347</v>
      </c>
      <c r="J1930" t="s">
        <v>184</v>
      </c>
      <c r="K1930" t="s">
        <v>1348</v>
      </c>
      <c r="L1930" t="s">
        <v>529</v>
      </c>
    </row>
    <row r="1931" spans="1:12">
      <c r="A1931" t="s">
        <v>179</v>
      </c>
      <c r="B1931" t="s">
        <v>180</v>
      </c>
      <c r="C1931">
        <v>-41</v>
      </c>
      <c r="D1931" t="s">
        <v>181</v>
      </c>
      <c r="E1931">
        <v>2</v>
      </c>
      <c r="F1931" t="s">
        <v>182</v>
      </c>
      <c r="G1931" t="s">
        <v>1511</v>
      </c>
      <c r="H1931" t="s">
        <v>935</v>
      </c>
      <c r="I1931" t="s">
        <v>1347</v>
      </c>
      <c r="J1931" t="s">
        <v>184</v>
      </c>
      <c r="K1931" t="s">
        <v>1348</v>
      </c>
      <c r="L1931" t="s">
        <v>529</v>
      </c>
    </row>
    <row r="1932" spans="1:12">
      <c r="A1932" t="s">
        <v>179</v>
      </c>
      <c r="B1932" t="s">
        <v>180</v>
      </c>
      <c r="C1932">
        <v>-41</v>
      </c>
      <c r="D1932" t="s">
        <v>181</v>
      </c>
      <c r="E1932">
        <v>2</v>
      </c>
      <c r="F1932" t="s">
        <v>182</v>
      </c>
      <c r="G1932" t="s">
        <v>1346</v>
      </c>
      <c r="H1932" t="s">
        <v>1343</v>
      </c>
      <c r="I1932" t="s">
        <v>1347</v>
      </c>
      <c r="J1932" t="s">
        <v>184</v>
      </c>
      <c r="K1932" t="s">
        <v>1348</v>
      </c>
      <c r="L1932" t="s">
        <v>529</v>
      </c>
    </row>
    <row r="1933" spans="1:12">
      <c r="A1933" t="s">
        <v>179</v>
      </c>
      <c r="B1933" t="s">
        <v>180</v>
      </c>
      <c r="C1933">
        <v>-10.25</v>
      </c>
      <c r="D1933" t="s">
        <v>181</v>
      </c>
      <c r="E1933">
        <v>0.5</v>
      </c>
      <c r="F1933" t="s">
        <v>182</v>
      </c>
      <c r="G1933" t="s">
        <v>1346</v>
      </c>
      <c r="H1933" t="s">
        <v>1343</v>
      </c>
      <c r="I1933" t="s">
        <v>1347</v>
      </c>
      <c r="J1933" t="s">
        <v>184</v>
      </c>
      <c r="K1933" t="s">
        <v>1348</v>
      </c>
      <c r="L1933" t="s">
        <v>529</v>
      </c>
    </row>
    <row r="1934" spans="1:12">
      <c r="A1934" t="s">
        <v>179</v>
      </c>
      <c r="B1934" t="s">
        <v>180</v>
      </c>
      <c r="C1934">
        <v>-41</v>
      </c>
      <c r="D1934" t="s">
        <v>181</v>
      </c>
      <c r="E1934">
        <v>2</v>
      </c>
      <c r="F1934" t="s">
        <v>182</v>
      </c>
      <c r="G1934" t="s">
        <v>1512</v>
      </c>
      <c r="H1934" t="s">
        <v>1513</v>
      </c>
      <c r="I1934" t="s">
        <v>62</v>
      </c>
      <c r="J1934" t="s">
        <v>183</v>
      </c>
      <c r="K1934" t="s">
        <v>62</v>
      </c>
      <c r="L1934" t="s">
        <v>524</v>
      </c>
    </row>
    <row r="1935" spans="1:12">
      <c r="A1935" t="s">
        <v>179</v>
      </c>
      <c r="B1935" t="s">
        <v>180</v>
      </c>
      <c r="C1935">
        <v>-164</v>
      </c>
      <c r="D1935" t="s">
        <v>181</v>
      </c>
      <c r="E1935">
        <v>8</v>
      </c>
      <c r="F1935" t="s">
        <v>182</v>
      </c>
      <c r="G1935" t="s">
        <v>1514</v>
      </c>
      <c r="H1935" t="s">
        <v>1515</v>
      </c>
      <c r="I1935" t="s">
        <v>62</v>
      </c>
      <c r="J1935" t="s">
        <v>183</v>
      </c>
      <c r="K1935" t="s">
        <v>62</v>
      </c>
      <c r="L1935" t="s">
        <v>531</v>
      </c>
    </row>
    <row r="1936" spans="1:12">
      <c r="A1936" t="s">
        <v>179</v>
      </c>
      <c r="B1936" t="s">
        <v>180</v>
      </c>
      <c r="C1936">
        <v>-164</v>
      </c>
      <c r="D1936" t="s">
        <v>181</v>
      </c>
      <c r="E1936">
        <v>8</v>
      </c>
      <c r="F1936" t="s">
        <v>182</v>
      </c>
      <c r="G1936" t="s">
        <v>1514</v>
      </c>
      <c r="H1936" t="s">
        <v>1515</v>
      </c>
      <c r="I1936" t="s">
        <v>62</v>
      </c>
      <c r="J1936" t="s">
        <v>183</v>
      </c>
      <c r="K1936" t="s">
        <v>62</v>
      </c>
      <c r="L1936" t="s">
        <v>531</v>
      </c>
    </row>
    <row r="1937" spans="1:12">
      <c r="A1937" t="s">
        <v>179</v>
      </c>
      <c r="B1937" t="s">
        <v>180</v>
      </c>
      <c r="C1937">
        <v>-92.25</v>
      </c>
      <c r="D1937" t="s">
        <v>181</v>
      </c>
      <c r="E1937">
        <v>4.5</v>
      </c>
      <c r="F1937" t="s">
        <v>182</v>
      </c>
      <c r="G1937" t="s">
        <v>1115</v>
      </c>
      <c r="H1937" t="s">
        <v>357</v>
      </c>
      <c r="I1937" t="s">
        <v>62</v>
      </c>
      <c r="J1937" t="s">
        <v>183</v>
      </c>
      <c r="K1937" t="s">
        <v>62</v>
      </c>
      <c r="L1937" t="s">
        <v>533</v>
      </c>
    </row>
    <row r="1938" spans="1:12">
      <c r="A1938" t="s">
        <v>179</v>
      </c>
      <c r="B1938" t="s">
        <v>180</v>
      </c>
      <c r="C1938">
        <v>-41</v>
      </c>
      <c r="D1938" t="s">
        <v>181</v>
      </c>
      <c r="E1938">
        <v>2</v>
      </c>
      <c r="F1938" t="s">
        <v>182</v>
      </c>
      <c r="G1938" t="s">
        <v>1516</v>
      </c>
      <c r="H1938" t="s">
        <v>1517</v>
      </c>
      <c r="I1938" t="s">
        <v>62</v>
      </c>
      <c r="J1938" t="s">
        <v>183</v>
      </c>
      <c r="K1938" t="s">
        <v>62</v>
      </c>
      <c r="L1938" t="s">
        <v>544</v>
      </c>
    </row>
    <row r="1939" spans="1:12">
      <c r="A1939" t="s">
        <v>179</v>
      </c>
      <c r="B1939" t="s">
        <v>180</v>
      </c>
      <c r="C1939">
        <v>-41</v>
      </c>
      <c r="D1939" t="s">
        <v>181</v>
      </c>
      <c r="E1939">
        <v>2</v>
      </c>
      <c r="F1939" t="s">
        <v>182</v>
      </c>
      <c r="G1939" t="s">
        <v>1518</v>
      </c>
      <c r="H1939" t="s">
        <v>1519</v>
      </c>
      <c r="I1939" t="s">
        <v>62</v>
      </c>
      <c r="J1939" t="s">
        <v>183</v>
      </c>
      <c r="K1939" t="s">
        <v>62</v>
      </c>
      <c r="L1939" t="s">
        <v>533</v>
      </c>
    </row>
    <row r="1940" spans="1:12">
      <c r="A1940" t="s">
        <v>179</v>
      </c>
      <c r="B1940" t="s">
        <v>180</v>
      </c>
      <c r="C1940">
        <v>-164</v>
      </c>
      <c r="D1940" t="s">
        <v>181</v>
      </c>
      <c r="E1940">
        <v>8</v>
      </c>
      <c r="F1940" t="s">
        <v>182</v>
      </c>
      <c r="G1940" t="s">
        <v>1518</v>
      </c>
      <c r="H1940" t="s">
        <v>1519</v>
      </c>
      <c r="I1940" t="s">
        <v>62</v>
      </c>
      <c r="J1940" t="s">
        <v>183</v>
      </c>
      <c r="K1940" t="s">
        <v>62</v>
      </c>
      <c r="L1940" t="s">
        <v>533</v>
      </c>
    </row>
    <row r="1941" spans="1:12">
      <c r="A1941" t="s">
        <v>179</v>
      </c>
      <c r="B1941" t="s">
        <v>180</v>
      </c>
      <c r="C1941">
        <v>-82</v>
      </c>
      <c r="D1941" t="s">
        <v>181</v>
      </c>
      <c r="E1941">
        <v>4</v>
      </c>
      <c r="F1941" t="s">
        <v>182</v>
      </c>
      <c r="G1941" t="s">
        <v>1518</v>
      </c>
      <c r="H1941" t="s">
        <v>1519</v>
      </c>
      <c r="I1941" t="s">
        <v>62</v>
      </c>
      <c r="J1941" t="s">
        <v>183</v>
      </c>
      <c r="K1941" t="s">
        <v>62</v>
      </c>
      <c r="L1941" t="s">
        <v>533</v>
      </c>
    </row>
    <row r="1942" spans="1:12">
      <c r="A1942" t="s">
        <v>179</v>
      </c>
      <c r="B1942" t="s">
        <v>180</v>
      </c>
      <c r="C1942">
        <v>-82</v>
      </c>
      <c r="D1942" t="s">
        <v>181</v>
      </c>
      <c r="E1942">
        <v>4</v>
      </c>
      <c r="F1942" t="s">
        <v>182</v>
      </c>
      <c r="G1942" t="s">
        <v>1328</v>
      </c>
      <c r="H1942" t="s">
        <v>1329</v>
      </c>
      <c r="I1942" t="s">
        <v>62</v>
      </c>
      <c r="J1942" t="s">
        <v>183</v>
      </c>
      <c r="K1942" t="s">
        <v>62</v>
      </c>
      <c r="L1942" t="s">
        <v>533</v>
      </c>
    </row>
    <row r="1943" spans="1:12">
      <c r="A1943" t="s">
        <v>179</v>
      </c>
      <c r="B1943" t="s">
        <v>180</v>
      </c>
      <c r="C1943">
        <v>-82</v>
      </c>
      <c r="D1943" t="s">
        <v>181</v>
      </c>
      <c r="E1943">
        <v>4</v>
      </c>
      <c r="F1943" t="s">
        <v>182</v>
      </c>
      <c r="G1943" t="s">
        <v>1328</v>
      </c>
      <c r="H1943" t="s">
        <v>1329</v>
      </c>
      <c r="I1943" t="s">
        <v>62</v>
      </c>
      <c r="J1943" t="s">
        <v>183</v>
      </c>
      <c r="K1943" t="s">
        <v>62</v>
      </c>
      <c r="L1943" t="s">
        <v>533</v>
      </c>
    </row>
    <row r="1944" spans="1:12">
      <c r="A1944" t="s">
        <v>179</v>
      </c>
      <c r="B1944" t="s">
        <v>180</v>
      </c>
      <c r="C1944">
        <v>-328</v>
      </c>
      <c r="D1944" t="s">
        <v>181</v>
      </c>
      <c r="E1944">
        <v>16</v>
      </c>
      <c r="F1944" t="s">
        <v>182</v>
      </c>
      <c r="G1944" t="s">
        <v>1328</v>
      </c>
      <c r="H1944" t="s">
        <v>1329</v>
      </c>
      <c r="I1944" t="s">
        <v>62</v>
      </c>
      <c r="J1944" t="s">
        <v>183</v>
      </c>
      <c r="K1944" t="s">
        <v>62</v>
      </c>
      <c r="L1944" t="s">
        <v>533</v>
      </c>
    </row>
    <row r="1945" spans="1:12">
      <c r="A1945" t="s">
        <v>179</v>
      </c>
      <c r="B1945" t="s">
        <v>180</v>
      </c>
      <c r="C1945">
        <v>-164</v>
      </c>
      <c r="D1945" t="s">
        <v>181</v>
      </c>
      <c r="E1945">
        <v>8</v>
      </c>
      <c r="F1945" t="s">
        <v>182</v>
      </c>
      <c r="G1945" t="s">
        <v>1328</v>
      </c>
      <c r="H1945" t="s">
        <v>1329</v>
      </c>
      <c r="I1945" t="s">
        <v>62</v>
      </c>
      <c r="J1945" t="s">
        <v>183</v>
      </c>
      <c r="K1945" t="s">
        <v>62</v>
      </c>
      <c r="L1945" t="s">
        <v>533</v>
      </c>
    </row>
    <row r="1946" spans="1:12">
      <c r="A1946" t="s">
        <v>179</v>
      </c>
      <c r="B1946" t="s">
        <v>180</v>
      </c>
      <c r="C1946">
        <v>-41</v>
      </c>
      <c r="D1946" t="s">
        <v>181</v>
      </c>
      <c r="E1946">
        <v>2</v>
      </c>
      <c r="F1946" t="s">
        <v>182</v>
      </c>
      <c r="G1946" t="s">
        <v>1337</v>
      </c>
      <c r="H1946" t="s">
        <v>1338</v>
      </c>
      <c r="I1946" t="s">
        <v>62</v>
      </c>
      <c r="J1946" t="s">
        <v>183</v>
      </c>
      <c r="K1946" t="s">
        <v>62</v>
      </c>
      <c r="L1946" t="s">
        <v>533</v>
      </c>
    </row>
    <row r="1947" spans="1:12">
      <c r="A1947" t="s">
        <v>179</v>
      </c>
      <c r="B1947" t="s">
        <v>180</v>
      </c>
      <c r="C1947">
        <v>-41</v>
      </c>
      <c r="D1947" t="s">
        <v>181</v>
      </c>
      <c r="E1947">
        <v>2</v>
      </c>
      <c r="F1947" t="s">
        <v>182</v>
      </c>
      <c r="G1947" t="s">
        <v>1337</v>
      </c>
      <c r="H1947" t="s">
        <v>1338</v>
      </c>
      <c r="I1947" t="s">
        <v>62</v>
      </c>
      <c r="J1947" t="s">
        <v>183</v>
      </c>
      <c r="K1947" t="s">
        <v>62</v>
      </c>
      <c r="L1947" t="s">
        <v>533</v>
      </c>
    </row>
    <row r="1948" spans="1:12">
      <c r="A1948" t="s">
        <v>179</v>
      </c>
      <c r="B1948" t="s">
        <v>180</v>
      </c>
      <c r="C1948">
        <v>-41</v>
      </c>
      <c r="D1948" t="s">
        <v>181</v>
      </c>
      <c r="E1948">
        <v>2</v>
      </c>
      <c r="F1948" t="s">
        <v>182</v>
      </c>
      <c r="G1948" t="s">
        <v>1337</v>
      </c>
      <c r="H1948" t="s">
        <v>1338</v>
      </c>
      <c r="I1948" t="s">
        <v>62</v>
      </c>
      <c r="J1948" t="s">
        <v>183</v>
      </c>
      <c r="K1948" t="s">
        <v>62</v>
      </c>
      <c r="L1948" t="s">
        <v>533</v>
      </c>
    </row>
    <row r="1949" spans="1:12">
      <c r="A1949" t="s">
        <v>179</v>
      </c>
      <c r="B1949" t="s">
        <v>180</v>
      </c>
      <c r="C1949">
        <v>-30.75</v>
      </c>
      <c r="D1949" t="s">
        <v>181</v>
      </c>
      <c r="E1949">
        <v>1.5</v>
      </c>
      <c r="F1949" t="s">
        <v>182</v>
      </c>
      <c r="G1949" t="s">
        <v>1520</v>
      </c>
      <c r="H1949" t="s">
        <v>1521</v>
      </c>
      <c r="I1949" t="s">
        <v>62</v>
      </c>
      <c r="J1949" t="s">
        <v>183</v>
      </c>
      <c r="K1949" t="s">
        <v>62</v>
      </c>
      <c r="L1949" t="s">
        <v>533</v>
      </c>
    </row>
    <row r="1950" spans="1:12">
      <c r="A1950" t="s">
        <v>179</v>
      </c>
      <c r="B1950" t="s">
        <v>180</v>
      </c>
      <c r="C1950">
        <v>-61.5</v>
      </c>
      <c r="D1950" t="s">
        <v>181</v>
      </c>
      <c r="E1950">
        <v>3</v>
      </c>
      <c r="F1950" t="s">
        <v>182</v>
      </c>
      <c r="G1950" t="s">
        <v>1520</v>
      </c>
      <c r="H1950" t="s">
        <v>1521</v>
      </c>
      <c r="I1950" t="s">
        <v>62</v>
      </c>
      <c r="J1950" t="s">
        <v>183</v>
      </c>
      <c r="K1950" t="s">
        <v>62</v>
      </c>
      <c r="L1950" t="s">
        <v>533</v>
      </c>
    </row>
    <row r="1951" spans="1:12">
      <c r="A1951" t="s">
        <v>179</v>
      </c>
      <c r="B1951" t="s">
        <v>180</v>
      </c>
      <c r="C1951">
        <v>-61.5</v>
      </c>
      <c r="D1951" t="s">
        <v>181</v>
      </c>
      <c r="E1951">
        <v>3</v>
      </c>
      <c r="F1951" t="s">
        <v>182</v>
      </c>
      <c r="G1951" t="s">
        <v>1520</v>
      </c>
      <c r="H1951" t="s">
        <v>1521</v>
      </c>
      <c r="I1951" t="s">
        <v>62</v>
      </c>
      <c r="J1951" t="s">
        <v>183</v>
      </c>
      <c r="K1951" t="s">
        <v>62</v>
      </c>
      <c r="L1951" t="s">
        <v>533</v>
      </c>
    </row>
    <row r="1952" spans="1:12">
      <c r="A1952" t="s">
        <v>179</v>
      </c>
      <c r="B1952" t="s">
        <v>180</v>
      </c>
      <c r="C1952">
        <v>-61.5</v>
      </c>
      <c r="D1952" t="s">
        <v>181</v>
      </c>
      <c r="E1952">
        <v>3</v>
      </c>
      <c r="F1952" t="s">
        <v>182</v>
      </c>
      <c r="G1952" t="s">
        <v>1520</v>
      </c>
      <c r="H1952" t="s">
        <v>1521</v>
      </c>
      <c r="I1952" t="s">
        <v>62</v>
      </c>
      <c r="J1952" t="s">
        <v>183</v>
      </c>
      <c r="K1952" t="s">
        <v>62</v>
      </c>
      <c r="L1952" t="s">
        <v>533</v>
      </c>
    </row>
    <row r="1953" spans="1:12">
      <c r="A1953" t="s">
        <v>179</v>
      </c>
      <c r="B1953" t="s">
        <v>180</v>
      </c>
      <c r="C1953">
        <v>-41</v>
      </c>
      <c r="D1953" t="s">
        <v>181</v>
      </c>
      <c r="E1953">
        <v>2</v>
      </c>
      <c r="F1953" t="s">
        <v>182</v>
      </c>
      <c r="G1953" t="s">
        <v>1522</v>
      </c>
      <c r="H1953" t="s">
        <v>1523</v>
      </c>
      <c r="I1953" t="s">
        <v>62</v>
      </c>
      <c r="J1953" t="s">
        <v>183</v>
      </c>
      <c r="K1953" t="s">
        <v>62</v>
      </c>
      <c r="L1953" t="s">
        <v>539</v>
      </c>
    </row>
    <row r="1954" spans="1:12">
      <c r="A1954" t="s">
        <v>179</v>
      </c>
      <c r="B1954" t="s">
        <v>180</v>
      </c>
      <c r="C1954">
        <v>-20.5</v>
      </c>
      <c r="D1954" t="s">
        <v>181</v>
      </c>
      <c r="E1954">
        <v>1</v>
      </c>
      <c r="F1954" t="s">
        <v>182</v>
      </c>
      <c r="G1954" t="s">
        <v>1522</v>
      </c>
      <c r="H1954" t="s">
        <v>1523</v>
      </c>
      <c r="I1954" t="s">
        <v>62</v>
      </c>
      <c r="J1954" t="s">
        <v>183</v>
      </c>
      <c r="K1954" t="s">
        <v>62</v>
      </c>
      <c r="L1954" t="s">
        <v>539</v>
      </c>
    </row>
    <row r="1955" spans="1:12">
      <c r="A1955" t="s">
        <v>179</v>
      </c>
      <c r="B1955" t="s">
        <v>180</v>
      </c>
      <c r="C1955">
        <v>-20.5</v>
      </c>
      <c r="D1955" t="s">
        <v>181</v>
      </c>
      <c r="E1955">
        <v>1</v>
      </c>
      <c r="F1955" t="s">
        <v>182</v>
      </c>
      <c r="G1955" t="s">
        <v>1522</v>
      </c>
      <c r="H1955" t="s">
        <v>1523</v>
      </c>
      <c r="I1955" t="s">
        <v>62</v>
      </c>
      <c r="J1955" t="s">
        <v>183</v>
      </c>
      <c r="K1955" t="s">
        <v>62</v>
      </c>
      <c r="L1955" t="s">
        <v>539</v>
      </c>
    </row>
    <row r="1956" spans="1:12">
      <c r="A1956" t="s">
        <v>179</v>
      </c>
      <c r="B1956" t="s">
        <v>180</v>
      </c>
      <c r="C1956">
        <v>-20.5</v>
      </c>
      <c r="D1956" t="s">
        <v>181</v>
      </c>
      <c r="E1956">
        <v>1</v>
      </c>
      <c r="F1956" t="s">
        <v>182</v>
      </c>
      <c r="G1956" t="s">
        <v>1522</v>
      </c>
      <c r="H1956" t="s">
        <v>1523</v>
      </c>
      <c r="I1956" t="s">
        <v>62</v>
      </c>
      <c r="J1956" t="s">
        <v>183</v>
      </c>
      <c r="K1956" t="s">
        <v>62</v>
      </c>
      <c r="L1956" t="s">
        <v>539</v>
      </c>
    </row>
    <row r="1957" spans="1:12">
      <c r="A1957" t="s">
        <v>179</v>
      </c>
      <c r="B1957" t="s">
        <v>180</v>
      </c>
      <c r="C1957">
        <v>-20.5</v>
      </c>
      <c r="D1957" t="s">
        <v>181</v>
      </c>
      <c r="E1957">
        <v>1</v>
      </c>
      <c r="F1957" t="s">
        <v>182</v>
      </c>
      <c r="G1957" t="s">
        <v>1522</v>
      </c>
      <c r="H1957" t="s">
        <v>1523</v>
      </c>
      <c r="I1957" t="s">
        <v>62</v>
      </c>
      <c r="J1957" t="s">
        <v>183</v>
      </c>
      <c r="K1957" t="s">
        <v>62</v>
      </c>
      <c r="L1957" t="s">
        <v>539</v>
      </c>
    </row>
    <row r="1958" spans="1:12">
      <c r="A1958" t="s">
        <v>179</v>
      </c>
      <c r="B1958" t="s">
        <v>180</v>
      </c>
      <c r="C1958">
        <v>-20.5</v>
      </c>
      <c r="D1958" t="s">
        <v>181</v>
      </c>
      <c r="E1958">
        <v>1</v>
      </c>
      <c r="F1958" t="s">
        <v>182</v>
      </c>
      <c r="G1958" t="s">
        <v>1524</v>
      </c>
      <c r="H1958" t="s">
        <v>1525</v>
      </c>
      <c r="I1958" t="s">
        <v>62</v>
      </c>
      <c r="J1958" t="s">
        <v>183</v>
      </c>
      <c r="K1958" t="s">
        <v>62</v>
      </c>
      <c r="L1958" t="s">
        <v>524</v>
      </c>
    </row>
    <row r="1959" spans="1:12">
      <c r="A1959" t="s">
        <v>179</v>
      </c>
      <c r="B1959" t="s">
        <v>180</v>
      </c>
      <c r="C1959">
        <v>-61.5</v>
      </c>
      <c r="D1959" t="s">
        <v>181</v>
      </c>
      <c r="E1959">
        <v>3</v>
      </c>
      <c r="F1959" t="s">
        <v>182</v>
      </c>
      <c r="G1959" t="s">
        <v>1524</v>
      </c>
      <c r="H1959" t="s">
        <v>1525</v>
      </c>
      <c r="I1959" t="s">
        <v>62</v>
      </c>
      <c r="J1959" t="s">
        <v>183</v>
      </c>
      <c r="K1959" t="s">
        <v>62</v>
      </c>
      <c r="L1959" t="s">
        <v>524</v>
      </c>
    </row>
    <row r="1960" spans="1:12">
      <c r="A1960" t="s">
        <v>179</v>
      </c>
      <c r="B1960" t="s">
        <v>180</v>
      </c>
      <c r="C1960">
        <v>-10.25</v>
      </c>
      <c r="D1960" t="s">
        <v>181</v>
      </c>
      <c r="E1960">
        <v>0.5</v>
      </c>
      <c r="F1960" t="s">
        <v>182</v>
      </c>
      <c r="G1960" t="s">
        <v>1526</v>
      </c>
      <c r="H1960" t="s">
        <v>1527</v>
      </c>
      <c r="I1960" t="s">
        <v>62</v>
      </c>
      <c r="J1960" t="s">
        <v>183</v>
      </c>
      <c r="K1960" t="s">
        <v>62</v>
      </c>
      <c r="L1960" t="s">
        <v>533</v>
      </c>
    </row>
    <row r="1961" spans="1:12">
      <c r="A1961" t="s">
        <v>179</v>
      </c>
      <c r="B1961" t="s">
        <v>180</v>
      </c>
      <c r="C1961">
        <v>-20.5</v>
      </c>
      <c r="D1961" t="s">
        <v>181</v>
      </c>
      <c r="E1961">
        <v>1</v>
      </c>
      <c r="F1961" t="s">
        <v>182</v>
      </c>
      <c r="G1961" t="s">
        <v>1528</v>
      </c>
      <c r="H1961" t="s">
        <v>1529</v>
      </c>
      <c r="I1961" t="s">
        <v>62</v>
      </c>
      <c r="J1961" t="s">
        <v>183</v>
      </c>
      <c r="K1961" t="s">
        <v>62</v>
      </c>
      <c r="L1961" t="s">
        <v>533</v>
      </c>
    </row>
    <row r="1962" spans="1:12">
      <c r="A1962" t="s">
        <v>179</v>
      </c>
      <c r="B1962" t="s">
        <v>180</v>
      </c>
      <c r="C1962">
        <v>-20.5</v>
      </c>
      <c r="D1962" t="s">
        <v>181</v>
      </c>
      <c r="E1962">
        <v>1</v>
      </c>
      <c r="F1962" t="s">
        <v>182</v>
      </c>
      <c r="G1962" t="s">
        <v>1528</v>
      </c>
      <c r="H1962" t="s">
        <v>1529</v>
      </c>
      <c r="I1962" t="s">
        <v>62</v>
      </c>
      <c r="J1962" t="s">
        <v>183</v>
      </c>
      <c r="K1962" t="s">
        <v>62</v>
      </c>
      <c r="L1962" t="s">
        <v>533</v>
      </c>
    </row>
    <row r="1963" spans="1:12">
      <c r="A1963" t="s">
        <v>179</v>
      </c>
      <c r="B1963" t="s">
        <v>180</v>
      </c>
      <c r="C1963">
        <v>-41</v>
      </c>
      <c r="D1963" t="s">
        <v>181</v>
      </c>
      <c r="E1963">
        <v>2</v>
      </c>
      <c r="F1963" t="s">
        <v>182</v>
      </c>
      <c r="G1963" t="s">
        <v>1528</v>
      </c>
      <c r="H1963" t="s">
        <v>1529</v>
      </c>
      <c r="I1963" t="s">
        <v>62</v>
      </c>
      <c r="J1963" t="s">
        <v>183</v>
      </c>
      <c r="K1963" t="s">
        <v>62</v>
      </c>
      <c r="L1963" t="s">
        <v>533</v>
      </c>
    </row>
    <row r="1964" spans="1:12">
      <c r="A1964" t="s">
        <v>179</v>
      </c>
      <c r="B1964" t="s">
        <v>180</v>
      </c>
      <c r="C1964">
        <v>-10.25</v>
      </c>
      <c r="D1964" t="s">
        <v>181</v>
      </c>
      <c r="E1964">
        <v>0.5</v>
      </c>
      <c r="F1964" t="s">
        <v>182</v>
      </c>
      <c r="G1964" t="s">
        <v>1530</v>
      </c>
      <c r="H1964" t="s">
        <v>327</v>
      </c>
      <c r="I1964" t="s">
        <v>62</v>
      </c>
      <c r="J1964" t="s">
        <v>183</v>
      </c>
      <c r="K1964" t="s">
        <v>62</v>
      </c>
      <c r="L1964" t="s">
        <v>533</v>
      </c>
    </row>
    <row r="1965" spans="1:12">
      <c r="A1965" t="s">
        <v>179</v>
      </c>
      <c r="B1965" t="s">
        <v>180</v>
      </c>
      <c r="C1965">
        <v>-10.25</v>
      </c>
      <c r="D1965" t="s">
        <v>181</v>
      </c>
      <c r="E1965">
        <v>0.5</v>
      </c>
      <c r="F1965" t="s">
        <v>182</v>
      </c>
      <c r="G1965" t="s">
        <v>423</v>
      </c>
      <c r="H1965" t="s">
        <v>424</v>
      </c>
      <c r="I1965" t="s">
        <v>62</v>
      </c>
      <c r="J1965" t="s">
        <v>183</v>
      </c>
      <c r="K1965" t="s">
        <v>62</v>
      </c>
      <c r="L1965" t="s">
        <v>539</v>
      </c>
    </row>
    <row r="1966" spans="1:12">
      <c r="A1966" t="s">
        <v>179</v>
      </c>
      <c r="B1966" t="s">
        <v>180</v>
      </c>
      <c r="C1966">
        <v>-41</v>
      </c>
      <c r="D1966" t="s">
        <v>181</v>
      </c>
      <c r="E1966">
        <v>2</v>
      </c>
      <c r="F1966" t="s">
        <v>182</v>
      </c>
      <c r="G1966" t="s">
        <v>423</v>
      </c>
      <c r="H1966" t="s">
        <v>424</v>
      </c>
      <c r="I1966" t="s">
        <v>62</v>
      </c>
      <c r="J1966" t="s">
        <v>183</v>
      </c>
      <c r="K1966" t="s">
        <v>62</v>
      </c>
      <c r="L1966" t="s">
        <v>539</v>
      </c>
    </row>
    <row r="1967" spans="1:12">
      <c r="A1967" t="s">
        <v>179</v>
      </c>
      <c r="B1967" t="s">
        <v>180</v>
      </c>
      <c r="C1967">
        <v>-41</v>
      </c>
      <c r="D1967" t="s">
        <v>181</v>
      </c>
      <c r="E1967">
        <v>2</v>
      </c>
      <c r="F1967" t="s">
        <v>182</v>
      </c>
      <c r="G1967" t="s">
        <v>423</v>
      </c>
      <c r="H1967" t="s">
        <v>424</v>
      </c>
      <c r="I1967" t="s">
        <v>62</v>
      </c>
      <c r="J1967" t="s">
        <v>183</v>
      </c>
      <c r="K1967" t="s">
        <v>62</v>
      </c>
      <c r="L1967" t="s">
        <v>539</v>
      </c>
    </row>
    <row r="1968" spans="1:12">
      <c r="A1968" t="s">
        <v>179</v>
      </c>
      <c r="B1968" t="s">
        <v>180</v>
      </c>
      <c r="C1968">
        <v>-20.5</v>
      </c>
      <c r="D1968" t="s">
        <v>181</v>
      </c>
      <c r="E1968">
        <v>1</v>
      </c>
      <c r="F1968" t="s">
        <v>182</v>
      </c>
      <c r="G1968" t="s">
        <v>423</v>
      </c>
      <c r="H1968" t="s">
        <v>424</v>
      </c>
      <c r="I1968" t="s">
        <v>62</v>
      </c>
      <c r="J1968" t="s">
        <v>183</v>
      </c>
      <c r="K1968" t="s">
        <v>62</v>
      </c>
      <c r="L1968" t="s">
        <v>539</v>
      </c>
    </row>
    <row r="1969" spans="1:12">
      <c r="A1969" t="s">
        <v>179</v>
      </c>
      <c r="B1969" t="s">
        <v>180</v>
      </c>
      <c r="C1969">
        <v>-10.25</v>
      </c>
      <c r="D1969" t="s">
        <v>181</v>
      </c>
      <c r="E1969">
        <v>0.5</v>
      </c>
      <c r="F1969" t="s">
        <v>182</v>
      </c>
      <c r="G1969" t="s">
        <v>1531</v>
      </c>
      <c r="H1969" t="s">
        <v>1532</v>
      </c>
      <c r="I1969" t="s">
        <v>62</v>
      </c>
      <c r="J1969" t="s">
        <v>183</v>
      </c>
      <c r="K1969" t="s">
        <v>62</v>
      </c>
      <c r="L1969" t="s">
        <v>533</v>
      </c>
    </row>
    <row r="1970" spans="1:12">
      <c r="A1970" t="s">
        <v>179</v>
      </c>
      <c r="B1970" t="s">
        <v>180</v>
      </c>
      <c r="C1970">
        <v>-10.25</v>
      </c>
      <c r="D1970" t="s">
        <v>181</v>
      </c>
      <c r="E1970">
        <v>0.5</v>
      </c>
      <c r="F1970" t="s">
        <v>182</v>
      </c>
      <c r="G1970" t="s">
        <v>1531</v>
      </c>
      <c r="H1970" t="s">
        <v>1532</v>
      </c>
      <c r="I1970" t="s">
        <v>62</v>
      </c>
      <c r="J1970" t="s">
        <v>183</v>
      </c>
      <c r="K1970" t="s">
        <v>62</v>
      </c>
      <c r="L1970" t="s">
        <v>533</v>
      </c>
    </row>
    <row r="1971" spans="1:12">
      <c r="A1971" t="s">
        <v>179</v>
      </c>
      <c r="B1971" t="s">
        <v>180</v>
      </c>
      <c r="C1971">
        <v>-10.25</v>
      </c>
      <c r="D1971" t="s">
        <v>181</v>
      </c>
      <c r="E1971">
        <v>0.5</v>
      </c>
      <c r="F1971" t="s">
        <v>182</v>
      </c>
      <c r="G1971" t="s">
        <v>1531</v>
      </c>
      <c r="H1971" t="s">
        <v>1532</v>
      </c>
      <c r="I1971" t="s">
        <v>62</v>
      </c>
      <c r="J1971" t="s">
        <v>183</v>
      </c>
      <c r="K1971" t="s">
        <v>62</v>
      </c>
      <c r="L1971" t="s">
        <v>533</v>
      </c>
    </row>
    <row r="1972" spans="1:12">
      <c r="A1972" t="s">
        <v>179</v>
      </c>
      <c r="B1972" t="s">
        <v>180</v>
      </c>
      <c r="C1972">
        <v>-10.25</v>
      </c>
      <c r="D1972" t="s">
        <v>181</v>
      </c>
      <c r="E1972">
        <v>0.5</v>
      </c>
      <c r="F1972" t="s">
        <v>182</v>
      </c>
      <c r="G1972" t="s">
        <v>1533</v>
      </c>
      <c r="H1972" t="s">
        <v>1534</v>
      </c>
      <c r="I1972" t="s">
        <v>62</v>
      </c>
      <c r="J1972" t="s">
        <v>183</v>
      </c>
      <c r="K1972" t="s">
        <v>62</v>
      </c>
      <c r="L1972" t="s">
        <v>533</v>
      </c>
    </row>
    <row r="1973" spans="1:12">
      <c r="A1973" t="s">
        <v>179</v>
      </c>
      <c r="B1973" t="s">
        <v>180</v>
      </c>
      <c r="C1973">
        <v>-10.25</v>
      </c>
      <c r="D1973" t="s">
        <v>181</v>
      </c>
      <c r="E1973">
        <v>0.5</v>
      </c>
      <c r="F1973" t="s">
        <v>182</v>
      </c>
      <c r="G1973" t="s">
        <v>1535</v>
      </c>
      <c r="H1973" t="s">
        <v>1536</v>
      </c>
      <c r="I1973" t="s">
        <v>62</v>
      </c>
      <c r="J1973" t="s">
        <v>183</v>
      </c>
      <c r="K1973" t="s">
        <v>62</v>
      </c>
      <c r="L1973" t="s">
        <v>533</v>
      </c>
    </row>
    <row r="1974" spans="1:12">
      <c r="A1974" t="s">
        <v>179</v>
      </c>
      <c r="B1974" t="s">
        <v>180</v>
      </c>
      <c r="C1974">
        <v>-10.25</v>
      </c>
      <c r="D1974" t="s">
        <v>181</v>
      </c>
      <c r="E1974">
        <v>0.5</v>
      </c>
      <c r="F1974" t="s">
        <v>182</v>
      </c>
      <c r="G1974" t="s">
        <v>1535</v>
      </c>
      <c r="H1974" t="s">
        <v>1536</v>
      </c>
      <c r="I1974" t="s">
        <v>62</v>
      </c>
      <c r="J1974" t="s">
        <v>183</v>
      </c>
      <c r="K1974" t="s">
        <v>62</v>
      </c>
      <c r="L1974" t="s">
        <v>533</v>
      </c>
    </row>
    <row r="1975" spans="1:12">
      <c r="A1975" t="s">
        <v>179</v>
      </c>
      <c r="B1975" t="s">
        <v>180</v>
      </c>
      <c r="C1975">
        <v>-10.25</v>
      </c>
      <c r="D1975" t="s">
        <v>181</v>
      </c>
      <c r="E1975">
        <v>0.5</v>
      </c>
      <c r="F1975" t="s">
        <v>182</v>
      </c>
      <c r="G1975" t="s">
        <v>1535</v>
      </c>
      <c r="H1975" t="s">
        <v>1536</v>
      </c>
      <c r="I1975" t="s">
        <v>62</v>
      </c>
      <c r="J1975" t="s">
        <v>183</v>
      </c>
      <c r="K1975" t="s">
        <v>62</v>
      </c>
      <c r="L1975" t="s">
        <v>533</v>
      </c>
    </row>
    <row r="1976" spans="1:12">
      <c r="A1976" t="s">
        <v>179</v>
      </c>
      <c r="B1976" t="s">
        <v>180</v>
      </c>
      <c r="C1976">
        <v>-102.5</v>
      </c>
      <c r="D1976" t="s">
        <v>181</v>
      </c>
      <c r="E1976">
        <v>5</v>
      </c>
      <c r="F1976" t="s">
        <v>182</v>
      </c>
      <c r="G1976" t="s">
        <v>1294</v>
      </c>
      <c r="H1976" t="s">
        <v>211</v>
      </c>
      <c r="I1976" t="s">
        <v>62</v>
      </c>
      <c r="J1976" t="s">
        <v>183</v>
      </c>
      <c r="K1976" t="s">
        <v>62</v>
      </c>
      <c r="L1976" t="s">
        <v>533</v>
      </c>
    </row>
    <row r="1977" spans="1:12">
      <c r="A1977" t="s">
        <v>179</v>
      </c>
      <c r="B1977" t="s">
        <v>180</v>
      </c>
      <c r="C1977">
        <v>-102.5</v>
      </c>
      <c r="D1977" t="s">
        <v>181</v>
      </c>
      <c r="E1977">
        <v>5</v>
      </c>
      <c r="F1977" t="s">
        <v>182</v>
      </c>
      <c r="G1977" t="s">
        <v>1294</v>
      </c>
      <c r="H1977" t="s">
        <v>211</v>
      </c>
      <c r="I1977" t="s">
        <v>62</v>
      </c>
      <c r="J1977" t="s">
        <v>183</v>
      </c>
      <c r="K1977" t="s">
        <v>62</v>
      </c>
      <c r="L1977" t="s">
        <v>533</v>
      </c>
    </row>
    <row r="1978" spans="1:12">
      <c r="A1978" t="s">
        <v>179</v>
      </c>
      <c r="B1978" t="s">
        <v>180</v>
      </c>
      <c r="C1978">
        <v>-205</v>
      </c>
      <c r="D1978" t="s">
        <v>181</v>
      </c>
      <c r="E1978">
        <v>10</v>
      </c>
      <c r="F1978" t="s">
        <v>182</v>
      </c>
      <c r="G1978" t="s">
        <v>1294</v>
      </c>
      <c r="H1978" t="s">
        <v>211</v>
      </c>
      <c r="I1978" t="s">
        <v>62</v>
      </c>
      <c r="J1978" t="s">
        <v>183</v>
      </c>
      <c r="K1978" t="s">
        <v>62</v>
      </c>
      <c r="L1978" t="s">
        <v>533</v>
      </c>
    </row>
    <row r="1979" spans="1:12">
      <c r="A1979" t="s">
        <v>179</v>
      </c>
      <c r="B1979" t="s">
        <v>180</v>
      </c>
      <c r="C1979">
        <v>-41</v>
      </c>
      <c r="D1979" t="s">
        <v>181</v>
      </c>
      <c r="E1979">
        <v>2</v>
      </c>
      <c r="F1979" t="s">
        <v>182</v>
      </c>
      <c r="G1979" t="s">
        <v>1537</v>
      </c>
      <c r="H1979" t="s">
        <v>1538</v>
      </c>
      <c r="I1979" t="s">
        <v>62</v>
      </c>
      <c r="J1979" t="s">
        <v>183</v>
      </c>
      <c r="K1979" t="s">
        <v>62</v>
      </c>
      <c r="L1979" t="s">
        <v>524</v>
      </c>
    </row>
    <row r="1980" spans="1:12">
      <c r="A1980" t="s">
        <v>179</v>
      </c>
      <c r="B1980" t="s">
        <v>180</v>
      </c>
      <c r="C1980">
        <v>-82</v>
      </c>
      <c r="D1980" t="s">
        <v>181</v>
      </c>
      <c r="E1980">
        <v>4</v>
      </c>
      <c r="F1980" t="s">
        <v>182</v>
      </c>
      <c r="G1980" t="s">
        <v>1537</v>
      </c>
      <c r="H1980" t="s">
        <v>1538</v>
      </c>
      <c r="I1980" t="s">
        <v>62</v>
      </c>
      <c r="J1980" t="s">
        <v>183</v>
      </c>
      <c r="K1980" t="s">
        <v>62</v>
      </c>
      <c r="L1980" t="s">
        <v>524</v>
      </c>
    </row>
    <row r="1981" spans="1:12">
      <c r="A1981" t="s">
        <v>179</v>
      </c>
      <c r="B1981" t="s">
        <v>180</v>
      </c>
      <c r="C1981">
        <v>-738</v>
      </c>
      <c r="D1981" t="s">
        <v>181</v>
      </c>
      <c r="E1981">
        <v>36</v>
      </c>
      <c r="F1981" t="s">
        <v>182</v>
      </c>
      <c r="G1981" t="s">
        <v>395</v>
      </c>
      <c r="H1981" t="s">
        <v>396</v>
      </c>
      <c r="I1981" t="s">
        <v>62</v>
      </c>
      <c r="J1981" t="s">
        <v>183</v>
      </c>
      <c r="K1981" t="s">
        <v>62</v>
      </c>
      <c r="L1981" t="s">
        <v>524</v>
      </c>
    </row>
    <row r="1982" spans="1:12">
      <c r="A1982" t="s">
        <v>179</v>
      </c>
      <c r="B1982" t="s">
        <v>180</v>
      </c>
      <c r="C1982">
        <v>-123</v>
      </c>
      <c r="D1982" t="s">
        <v>181</v>
      </c>
      <c r="E1982">
        <v>6</v>
      </c>
      <c r="F1982" t="s">
        <v>182</v>
      </c>
      <c r="G1982" t="s">
        <v>395</v>
      </c>
      <c r="H1982" t="s">
        <v>396</v>
      </c>
      <c r="I1982" t="s">
        <v>62</v>
      </c>
      <c r="J1982" t="s">
        <v>183</v>
      </c>
      <c r="K1982" t="s">
        <v>62</v>
      </c>
      <c r="L1982" t="s">
        <v>524</v>
      </c>
    </row>
    <row r="1983" spans="1:12">
      <c r="A1983" t="s">
        <v>179</v>
      </c>
      <c r="B1983" t="s">
        <v>180</v>
      </c>
      <c r="C1983">
        <v>-246</v>
      </c>
      <c r="D1983" t="s">
        <v>181</v>
      </c>
      <c r="E1983">
        <v>12</v>
      </c>
      <c r="F1983" t="s">
        <v>182</v>
      </c>
      <c r="G1983" t="s">
        <v>395</v>
      </c>
      <c r="H1983" t="s">
        <v>396</v>
      </c>
      <c r="I1983" t="s">
        <v>62</v>
      </c>
      <c r="J1983" t="s">
        <v>183</v>
      </c>
      <c r="K1983" t="s">
        <v>62</v>
      </c>
      <c r="L1983" t="s">
        <v>524</v>
      </c>
    </row>
    <row r="1984" spans="1:12">
      <c r="A1984" t="s">
        <v>179</v>
      </c>
      <c r="B1984" t="s">
        <v>180</v>
      </c>
      <c r="C1984">
        <v>-369</v>
      </c>
      <c r="D1984" t="s">
        <v>181</v>
      </c>
      <c r="E1984">
        <v>18</v>
      </c>
      <c r="F1984" t="s">
        <v>182</v>
      </c>
      <c r="G1984" t="s">
        <v>395</v>
      </c>
      <c r="H1984" t="s">
        <v>396</v>
      </c>
      <c r="I1984" t="s">
        <v>62</v>
      </c>
      <c r="J1984" t="s">
        <v>183</v>
      </c>
      <c r="K1984" t="s">
        <v>62</v>
      </c>
      <c r="L1984" t="s">
        <v>524</v>
      </c>
    </row>
    <row r="1985" spans="1:12">
      <c r="A1985" t="s">
        <v>179</v>
      </c>
      <c r="B1985" t="s">
        <v>180</v>
      </c>
      <c r="C1985">
        <v>-820</v>
      </c>
      <c r="D1985" t="s">
        <v>181</v>
      </c>
      <c r="E1985">
        <v>40</v>
      </c>
      <c r="F1985" t="s">
        <v>182</v>
      </c>
      <c r="G1985" t="s">
        <v>1539</v>
      </c>
      <c r="H1985" t="s">
        <v>1540</v>
      </c>
      <c r="I1985" t="s">
        <v>1541</v>
      </c>
      <c r="J1985" t="s">
        <v>184</v>
      </c>
      <c r="K1985" t="s">
        <v>1542</v>
      </c>
      <c r="L1985" t="s">
        <v>526</v>
      </c>
    </row>
    <row r="1986" spans="1:12">
      <c r="A1986" t="s">
        <v>179</v>
      </c>
      <c r="B1986" t="s">
        <v>180</v>
      </c>
      <c r="C1986">
        <v>-266.5</v>
      </c>
      <c r="D1986" t="s">
        <v>181</v>
      </c>
      <c r="E1986">
        <v>13</v>
      </c>
      <c r="F1986" t="s">
        <v>182</v>
      </c>
      <c r="G1986" t="s">
        <v>1543</v>
      </c>
      <c r="H1986" t="s">
        <v>187</v>
      </c>
      <c r="I1986" t="s">
        <v>1051</v>
      </c>
      <c r="J1986" t="s">
        <v>184</v>
      </c>
      <c r="K1986" t="s">
        <v>1052</v>
      </c>
      <c r="L1986" t="s">
        <v>529</v>
      </c>
    </row>
    <row r="1987" spans="1:12">
      <c r="A1987" t="s">
        <v>179</v>
      </c>
      <c r="B1987" t="s">
        <v>180</v>
      </c>
      <c r="C1987">
        <v>-225.5</v>
      </c>
      <c r="D1987" t="s">
        <v>181</v>
      </c>
      <c r="E1987">
        <v>11</v>
      </c>
      <c r="F1987" t="s">
        <v>182</v>
      </c>
      <c r="G1987" t="s">
        <v>909</v>
      </c>
      <c r="H1987" t="s">
        <v>187</v>
      </c>
      <c r="I1987" t="s">
        <v>470</v>
      </c>
      <c r="J1987" t="s">
        <v>184</v>
      </c>
      <c r="K1987" t="s">
        <v>471</v>
      </c>
      <c r="L1987" t="s">
        <v>529</v>
      </c>
    </row>
    <row r="1988" spans="1:12">
      <c r="A1988" t="s">
        <v>179</v>
      </c>
      <c r="B1988" t="s">
        <v>180</v>
      </c>
      <c r="C1988">
        <v>-399.75</v>
      </c>
      <c r="D1988" t="s">
        <v>181</v>
      </c>
      <c r="E1988">
        <v>19.5</v>
      </c>
      <c r="F1988" t="s">
        <v>182</v>
      </c>
      <c r="G1988" t="s">
        <v>1063</v>
      </c>
      <c r="H1988" t="s">
        <v>187</v>
      </c>
      <c r="I1988" t="s">
        <v>466</v>
      </c>
      <c r="J1988" t="s">
        <v>184</v>
      </c>
      <c r="K1988" t="s">
        <v>467</v>
      </c>
      <c r="L1988" t="s">
        <v>529</v>
      </c>
    </row>
    <row r="1989" spans="1:12">
      <c r="A1989" t="s">
        <v>179</v>
      </c>
      <c r="B1989" t="s">
        <v>180</v>
      </c>
      <c r="C1989">
        <v>-615</v>
      </c>
      <c r="D1989" t="s">
        <v>181</v>
      </c>
      <c r="E1989">
        <v>30</v>
      </c>
      <c r="F1989" t="s">
        <v>182</v>
      </c>
      <c r="G1989" t="s">
        <v>1063</v>
      </c>
      <c r="H1989" t="s">
        <v>187</v>
      </c>
      <c r="I1989" t="s">
        <v>466</v>
      </c>
      <c r="J1989" t="s">
        <v>184</v>
      </c>
      <c r="K1989" t="s">
        <v>467</v>
      </c>
      <c r="L1989" t="s">
        <v>529</v>
      </c>
    </row>
    <row r="1990" spans="1:12">
      <c r="A1990" t="s">
        <v>179</v>
      </c>
      <c r="B1990" t="s">
        <v>180</v>
      </c>
      <c r="C1990">
        <v>-92.25</v>
      </c>
      <c r="D1990" t="s">
        <v>181</v>
      </c>
      <c r="E1990">
        <v>4.5</v>
      </c>
      <c r="F1990" t="s">
        <v>182</v>
      </c>
      <c r="G1990" t="s">
        <v>1085</v>
      </c>
      <c r="H1990" t="s">
        <v>187</v>
      </c>
      <c r="I1990" t="s">
        <v>458</v>
      </c>
      <c r="J1990" t="s">
        <v>184</v>
      </c>
      <c r="K1990" t="s">
        <v>459</v>
      </c>
      <c r="L1990" t="s">
        <v>529</v>
      </c>
    </row>
    <row r="1991" spans="1:12">
      <c r="A1991" t="s">
        <v>179</v>
      </c>
      <c r="B1991" t="s">
        <v>180</v>
      </c>
      <c r="C1991">
        <v>-348.5</v>
      </c>
      <c r="D1991" t="s">
        <v>181</v>
      </c>
      <c r="E1991">
        <v>17</v>
      </c>
      <c r="F1991" t="s">
        <v>182</v>
      </c>
      <c r="G1991" t="s">
        <v>1475</v>
      </c>
      <c r="H1991" t="s">
        <v>252</v>
      </c>
      <c r="I1991" t="s">
        <v>62</v>
      </c>
      <c r="J1991" t="s">
        <v>183</v>
      </c>
      <c r="K1991" t="s">
        <v>62</v>
      </c>
      <c r="L1991" t="s">
        <v>531</v>
      </c>
    </row>
    <row r="1992" spans="1:12">
      <c r="A1992" t="s">
        <v>179</v>
      </c>
      <c r="B1992" t="s">
        <v>180</v>
      </c>
      <c r="C1992">
        <v>-533</v>
      </c>
      <c r="D1992" t="s">
        <v>181</v>
      </c>
      <c r="E1992">
        <v>26</v>
      </c>
      <c r="F1992" t="s">
        <v>182</v>
      </c>
      <c r="G1992" t="s">
        <v>1385</v>
      </c>
      <c r="H1992" t="s">
        <v>208</v>
      </c>
      <c r="I1992" t="s">
        <v>1055</v>
      </c>
      <c r="J1992" t="s">
        <v>184</v>
      </c>
      <c r="K1992" t="s">
        <v>1056</v>
      </c>
      <c r="L1992" t="s">
        <v>529</v>
      </c>
    </row>
    <row r="1993" spans="1:12">
      <c r="A1993" t="s">
        <v>179</v>
      </c>
      <c r="B1993" t="s">
        <v>180</v>
      </c>
      <c r="C1993">
        <v>-287</v>
      </c>
      <c r="D1993" t="s">
        <v>181</v>
      </c>
      <c r="E1993">
        <v>14</v>
      </c>
      <c r="F1993" t="s">
        <v>182</v>
      </c>
      <c r="G1993" t="s">
        <v>1385</v>
      </c>
      <c r="H1993" t="s">
        <v>208</v>
      </c>
      <c r="I1993" t="s">
        <v>1055</v>
      </c>
      <c r="J1993" t="s">
        <v>184</v>
      </c>
      <c r="K1993" t="s">
        <v>1056</v>
      </c>
      <c r="L1993" t="s">
        <v>529</v>
      </c>
    </row>
    <row r="1994" spans="1:12">
      <c r="A1994" t="s">
        <v>179</v>
      </c>
      <c r="B1994" t="s">
        <v>180</v>
      </c>
      <c r="C1994">
        <v>-1055.75</v>
      </c>
      <c r="D1994" t="s">
        <v>181</v>
      </c>
      <c r="E1994">
        <v>51.5</v>
      </c>
      <c r="F1994" t="s">
        <v>182</v>
      </c>
      <c r="G1994" t="s">
        <v>1467</v>
      </c>
      <c r="H1994" t="s">
        <v>200</v>
      </c>
      <c r="I1994" t="s">
        <v>1468</v>
      </c>
      <c r="J1994" t="s">
        <v>184</v>
      </c>
      <c r="K1994" t="s">
        <v>1469</v>
      </c>
      <c r="L1994" t="s">
        <v>529</v>
      </c>
    </row>
    <row r="1995" spans="1:12">
      <c r="A1995" t="s">
        <v>179</v>
      </c>
      <c r="B1995" t="s">
        <v>180</v>
      </c>
      <c r="C1995">
        <v>-666.25</v>
      </c>
      <c r="D1995" t="s">
        <v>181</v>
      </c>
      <c r="E1995">
        <v>32.5</v>
      </c>
      <c r="F1995" t="s">
        <v>182</v>
      </c>
      <c r="G1995" t="s">
        <v>1455</v>
      </c>
      <c r="H1995" t="s">
        <v>187</v>
      </c>
      <c r="I1995" t="s">
        <v>1278</v>
      </c>
      <c r="J1995" t="s">
        <v>184</v>
      </c>
      <c r="K1995" t="s">
        <v>1279</v>
      </c>
      <c r="L1995" t="s">
        <v>529</v>
      </c>
    </row>
    <row r="1996" spans="1:12">
      <c r="A1996" t="s">
        <v>179</v>
      </c>
      <c r="B1996" t="s">
        <v>180</v>
      </c>
      <c r="C1996">
        <v>-656</v>
      </c>
      <c r="D1996" t="s">
        <v>181</v>
      </c>
      <c r="E1996">
        <v>32</v>
      </c>
      <c r="F1996" t="s">
        <v>182</v>
      </c>
      <c r="G1996" t="s">
        <v>1470</v>
      </c>
      <c r="H1996" t="s">
        <v>201</v>
      </c>
      <c r="I1996" t="s">
        <v>1468</v>
      </c>
      <c r="J1996" t="s">
        <v>184</v>
      </c>
      <c r="K1996" t="s">
        <v>1469</v>
      </c>
      <c r="L1996" t="s">
        <v>529</v>
      </c>
    </row>
    <row r="1997" spans="1:12">
      <c r="A1997" t="s">
        <v>179</v>
      </c>
      <c r="B1997" t="s">
        <v>180</v>
      </c>
      <c r="C1997">
        <v>-246</v>
      </c>
      <c r="D1997" t="s">
        <v>181</v>
      </c>
      <c r="E1997">
        <v>12</v>
      </c>
      <c r="F1997" t="s">
        <v>182</v>
      </c>
      <c r="G1997" t="s">
        <v>1470</v>
      </c>
      <c r="H1997" t="s">
        <v>201</v>
      </c>
      <c r="I1997" t="s">
        <v>1468</v>
      </c>
      <c r="J1997" t="s">
        <v>184</v>
      </c>
      <c r="K1997" t="s">
        <v>1469</v>
      </c>
      <c r="L1997" t="s">
        <v>529</v>
      </c>
    </row>
    <row r="1998" spans="1:12">
      <c r="A1998" t="s">
        <v>179</v>
      </c>
      <c r="B1998" t="s">
        <v>180</v>
      </c>
      <c r="C1998">
        <v>-266.5</v>
      </c>
      <c r="D1998" t="s">
        <v>181</v>
      </c>
      <c r="E1998">
        <v>13</v>
      </c>
      <c r="F1998" t="s">
        <v>182</v>
      </c>
      <c r="G1998" t="s">
        <v>1544</v>
      </c>
      <c r="H1998" t="s">
        <v>1545</v>
      </c>
      <c r="I1998" t="s">
        <v>62</v>
      </c>
      <c r="J1998" t="s">
        <v>183</v>
      </c>
      <c r="K1998" t="s">
        <v>62</v>
      </c>
      <c r="L1998" t="s">
        <v>524</v>
      </c>
    </row>
    <row r="1999" spans="1:12">
      <c r="A1999" t="s">
        <v>179</v>
      </c>
      <c r="B1999" t="s">
        <v>180</v>
      </c>
      <c r="C1999">
        <v>-1230</v>
      </c>
      <c r="D1999" t="s">
        <v>181</v>
      </c>
      <c r="E1999">
        <v>60</v>
      </c>
      <c r="F1999" t="s">
        <v>182</v>
      </c>
      <c r="G1999" t="s">
        <v>1488</v>
      </c>
      <c r="H1999" t="s">
        <v>1489</v>
      </c>
      <c r="I1999" t="s">
        <v>302</v>
      </c>
      <c r="J1999" t="s">
        <v>184</v>
      </c>
      <c r="K1999" t="s">
        <v>303</v>
      </c>
      <c r="L1999" t="s">
        <v>535</v>
      </c>
    </row>
    <row r="2000" spans="1:12">
      <c r="A2000" t="s">
        <v>179</v>
      </c>
      <c r="B2000" t="s">
        <v>180</v>
      </c>
      <c r="C2000">
        <v>-861</v>
      </c>
      <c r="D2000" t="s">
        <v>181</v>
      </c>
      <c r="E2000">
        <v>42</v>
      </c>
      <c r="F2000" t="s">
        <v>182</v>
      </c>
      <c r="G2000" t="s">
        <v>1488</v>
      </c>
      <c r="H2000" t="s">
        <v>1489</v>
      </c>
      <c r="I2000" t="s">
        <v>302</v>
      </c>
      <c r="J2000" t="s">
        <v>184</v>
      </c>
      <c r="K2000" t="s">
        <v>303</v>
      </c>
      <c r="L2000" t="s">
        <v>535</v>
      </c>
    </row>
    <row r="2001" spans="1:12">
      <c r="A2001" t="s">
        <v>179</v>
      </c>
      <c r="B2001" t="s">
        <v>180</v>
      </c>
      <c r="C2001">
        <v>-41</v>
      </c>
      <c r="D2001" t="s">
        <v>181</v>
      </c>
      <c r="E2001">
        <v>2</v>
      </c>
      <c r="F2001" t="s">
        <v>182</v>
      </c>
      <c r="G2001" t="s">
        <v>838</v>
      </c>
      <c r="H2001" t="s">
        <v>228</v>
      </c>
      <c r="I2001" t="s">
        <v>62</v>
      </c>
      <c r="J2001" t="s">
        <v>183</v>
      </c>
      <c r="K2001" t="s">
        <v>62</v>
      </c>
      <c r="L2001" t="s">
        <v>533</v>
      </c>
    </row>
    <row r="2002" spans="1:12">
      <c r="A2002" t="s">
        <v>179</v>
      </c>
      <c r="B2002" t="s">
        <v>180</v>
      </c>
      <c r="C2002">
        <v>-82</v>
      </c>
      <c r="D2002" t="s">
        <v>181</v>
      </c>
      <c r="E2002">
        <v>4</v>
      </c>
      <c r="F2002" t="s">
        <v>182</v>
      </c>
      <c r="G2002" t="s">
        <v>838</v>
      </c>
      <c r="H2002" t="s">
        <v>228</v>
      </c>
      <c r="I2002" t="s">
        <v>62</v>
      </c>
      <c r="J2002" t="s">
        <v>183</v>
      </c>
      <c r="K2002" t="s">
        <v>62</v>
      </c>
      <c r="L2002" t="s">
        <v>533</v>
      </c>
    </row>
    <row r="2003" spans="1:12">
      <c r="A2003" t="s">
        <v>179</v>
      </c>
      <c r="B2003" t="s">
        <v>180</v>
      </c>
      <c r="C2003">
        <v>-164</v>
      </c>
      <c r="D2003" t="s">
        <v>181</v>
      </c>
      <c r="E2003">
        <v>8</v>
      </c>
      <c r="F2003" t="s">
        <v>182</v>
      </c>
      <c r="G2003" t="s">
        <v>838</v>
      </c>
      <c r="H2003" t="s">
        <v>228</v>
      </c>
      <c r="I2003" t="s">
        <v>62</v>
      </c>
      <c r="J2003" t="s">
        <v>183</v>
      </c>
      <c r="K2003" t="s">
        <v>62</v>
      </c>
      <c r="L2003" t="s">
        <v>533</v>
      </c>
    </row>
    <row r="2004" spans="1:12">
      <c r="A2004" t="s">
        <v>179</v>
      </c>
      <c r="B2004" t="s">
        <v>180</v>
      </c>
      <c r="C2004">
        <v>-51.25</v>
      </c>
      <c r="D2004" t="s">
        <v>181</v>
      </c>
      <c r="E2004">
        <v>2.5</v>
      </c>
      <c r="F2004" t="s">
        <v>182</v>
      </c>
      <c r="G2004" t="s">
        <v>805</v>
      </c>
      <c r="H2004" t="s">
        <v>290</v>
      </c>
      <c r="I2004" t="s">
        <v>62</v>
      </c>
      <c r="J2004" t="s">
        <v>183</v>
      </c>
      <c r="K2004" t="s">
        <v>62</v>
      </c>
      <c r="L2004" t="s">
        <v>524</v>
      </c>
    </row>
    <row r="2005" spans="1:12">
      <c r="A2005" t="s">
        <v>179</v>
      </c>
      <c r="B2005" t="s">
        <v>180</v>
      </c>
      <c r="C2005">
        <v>-205</v>
      </c>
      <c r="D2005" t="s">
        <v>181</v>
      </c>
      <c r="E2005">
        <v>10</v>
      </c>
      <c r="F2005" t="s">
        <v>182</v>
      </c>
      <c r="G2005" t="s">
        <v>1353</v>
      </c>
      <c r="H2005" t="s">
        <v>195</v>
      </c>
      <c r="I2005" t="s">
        <v>470</v>
      </c>
      <c r="J2005" t="s">
        <v>184</v>
      </c>
      <c r="K2005" t="s">
        <v>471</v>
      </c>
      <c r="L2005" t="s">
        <v>529</v>
      </c>
    </row>
    <row r="2006" spans="1:12">
      <c r="A2006" t="s">
        <v>179</v>
      </c>
      <c r="B2006" t="s">
        <v>180</v>
      </c>
      <c r="C2006">
        <v>-461.25</v>
      </c>
      <c r="D2006" t="s">
        <v>181</v>
      </c>
      <c r="E2006">
        <v>22.5</v>
      </c>
      <c r="F2006" t="s">
        <v>182</v>
      </c>
      <c r="G2006" t="s">
        <v>810</v>
      </c>
      <c r="H2006" t="s">
        <v>811</v>
      </c>
      <c r="I2006" t="s">
        <v>302</v>
      </c>
      <c r="J2006" t="s">
        <v>184</v>
      </c>
      <c r="K2006" t="s">
        <v>303</v>
      </c>
      <c r="L2006" t="s">
        <v>535</v>
      </c>
    </row>
    <row r="2007" spans="1:12">
      <c r="A2007" t="s">
        <v>179</v>
      </c>
      <c r="B2007" t="s">
        <v>180</v>
      </c>
      <c r="C2007">
        <v>-246</v>
      </c>
      <c r="D2007" t="s">
        <v>181</v>
      </c>
      <c r="E2007">
        <v>12</v>
      </c>
      <c r="F2007" t="s">
        <v>182</v>
      </c>
      <c r="G2007" t="s">
        <v>718</v>
      </c>
      <c r="H2007" t="s">
        <v>426</v>
      </c>
      <c r="I2007" t="s">
        <v>302</v>
      </c>
      <c r="J2007" t="s">
        <v>184</v>
      </c>
      <c r="K2007" t="s">
        <v>303</v>
      </c>
      <c r="L2007" t="s">
        <v>535</v>
      </c>
    </row>
    <row r="2008" spans="1:12">
      <c r="A2008" t="s">
        <v>179</v>
      </c>
      <c r="B2008" t="s">
        <v>180</v>
      </c>
      <c r="C2008">
        <v>-850.75</v>
      </c>
      <c r="D2008" t="s">
        <v>181</v>
      </c>
      <c r="E2008">
        <v>41.5</v>
      </c>
      <c r="F2008" t="s">
        <v>182</v>
      </c>
      <c r="G2008" t="s">
        <v>1270</v>
      </c>
      <c r="H2008" t="s">
        <v>464</v>
      </c>
      <c r="I2008" t="s">
        <v>831</v>
      </c>
      <c r="J2008" t="s">
        <v>184</v>
      </c>
      <c r="K2008" t="s">
        <v>832</v>
      </c>
      <c r="L2008" t="s">
        <v>537</v>
      </c>
    </row>
    <row r="2009" spans="1:12">
      <c r="A2009" t="s">
        <v>179</v>
      </c>
      <c r="B2009" t="s">
        <v>180</v>
      </c>
      <c r="C2009">
        <v>-225.5</v>
      </c>
      <c r="D2009" t="s">
        <v>181</v>
      </c>
      <c r="E2009">
        <v>11</v>
      </c>
      <c r="F2009" t="s">
        <v>182</v>
      </c>
      <c r="G2009" t="s">
        <v>1271</v>
      </c>
      <c r="H2009" t="s">
        <v>462</v>
      </c>
      <c r="I2009" t="s">
        <v>834</v>
      </c>
      <c r="J2009" t="s">
        <v>184</v>
      </c>
      <c r="K2009" t="s">
        <v>835</v>
      </c>
      <c r="L2009" t="s">
        <v>537</v>
      </c>
    </row>
    <row r="2010" spans="1:12">
      <c r="A2010" t="s">
        <v>179</v>
      </c>
      <c r="B2010" t="s">
        <v>180</v>
      </c>
      <c r="C2010">
        <v>-41</v>
      </c>
      <c r="D2010" t="s">
        <v>181</v>
      </c>
      <c r="E2010">
        <v>2</v>
      </c>
      <c r="F2010" t="s">
        <v>182</v>
      </c>
      <c r="G2010" t="s">
        <v>1357</v>
      </c>
      <c r="H2010" t="s">
        <v>464</v>
      </c>
      <c r="I2010" t="s">
        <v>834</v>
      </c>
      <c r="J2010" t="s">
        <v>184</v>
      </c>
      <c r="K2010" t="s">
        <v>835</v>
      </c>
      <c r="L2010" t="s">
        <v>537</v>
      </c>
    </row>
    <row r="2011" spans="1:12">
      <c r="A2011" t="s">
        <v>179</v>
      </c>
      <c r="B2011" t="s">
        <v>180</v>
      </c>
      <c r="C2011">
        <v>-410</v>
      </c>
      <c r="D2011" t="s">
        <v>181</v>
      </c>
      <c r="E2011">
        <v>20</v>
      </c>
      <c r="F2011" t="s">
        <v>182</v>
      </c>
      <c r="G2011" t="s">
        <v>1088</v>
      </c>
      <c r="H2011" t="s">
        <v>1089</v>
      </c>
      <c r="I2011" t="s">
        <v>302</v>
      </c>
      <c r="J2011" t="s">
        <v>184</v>
      </c>
      <c r="K2011" t="s">
        <v>303</v>
      </c>
      <c r="L2011" t="s">
        <v>535</v>
      </c>
    </row>
    <row r="2012" spans="1:12">
      <c r="A2012" t="s">
        <v>179</v>
      </c>
      <c r="B2012" t="s">
        <v>180</v>
      </c>
      <c r="C2012">
        <v>-225.5</v>
      </c>
      <c r="D2012" t="s">
        <v>181</v>
      </c>
      <c r="E2012">
        <v>11</v>
      </c>
      <c r="F2012" t="s">
        <v>182</v>
      </c>
      <c r="G2012" t="s">
        <v>1315</v>
      </c>
      <c r="H2012" t="s">
        <v>1089</v>
      </c>
      <c r="I2012" t="s">
        <v>302</v>
      </c>
      <c r="J2012" t="s">
        <v>184</v>
      </c>
      <c r="K2012" t="s">
        <v>303</v>
      </c>
      <c r="L2012" t="s">
        <v>535</v>
      </c>
    </row>
    <row r="2013" spans="1:12">
      <c r="A2013" t="s">
        <v>179</v>
      </c>
      <c r="B2013" t="s">
        <v>180</v>
      </c>
      <c r="C2013">
        <v>-153.75</v>
      </c>
      <c r="D2013" t="s">
        <v>181</v>
      </c>
      <c r="E2013">
        <v>7.5</v>
      </c>
      <c r="F2013" t="s">
        <v>182</v>
      </c>
      <c r="G2013" t="s">
        <v>1358</v>
      </c>
      <c r="H2013" t="s">
        <v>1359</v>
      </c>
      <c r="I2013" t="s">
        <v>62</v>
      </c>
      <c r="J2013" t="s">
        <v>183</v>
      </c>
      <c r="K2013" t="s">
        <v>62</v>
      </c>
      <c r="L2013" t="s">
        <v>524</v>
      </c>
    </row>
    <row r="2014" spans="1:12">
      <c r="A2014" t="s">
        <v>179</v>
      </c>
      <c r="B2014" t="s">
        <v>180</v>
      </c>
      <c r="C2014">
        <v>-369</v>
      </c>
      <c r="D2014" t="s">
        <v>181</v>
      </c>
      <c r="E2014">
        <v>18</v>
      </c>
      <c r="F2014" t="s">
        <v>182</v>
      </c>
      <c r="G2014" t="s">
        <v>1308</v>
      </c>
      <c r="H2014" t="s">
        <v>1309</v>
      </c>
      <c r="I2014" t="s">
        <v>302</v>
      </c>
      <c r="J2014" t="s">
        <v>184</v>
      </c>
      <c r="K2014" t="s">
        <v>303</v>
      </c>
      <c r="L2014" t="s">
        <v>535</v>
      </c>
    </row>
    <row r="2015" spans="1:12">
      <c r="A2015" t="s">
        <v>179</v>
      </c>
      <c r="B2015" t="s">
        <v>180</v>
      </c>
      <c r="C2015">
        <v>-164</v>
      </c>
      <c r="D2015" t="s">
        <v>181</v>
      </c>
      <c r="E2015">
        <v>8</v>
      </c>
      <c r="F2015" t="s">
        <v>182</v>
      </c>
      <c r="G2015" t="s">
        <v>1466</v>
      </c>
      <c r="H2015" t="s">
        <v>200</v>
      </c>
      <c r="I2015" t="s">
        <v>1278</v>
      </c>
      <c r="J2015" t="s">
        <v>184</v>
      </c>
      <c r="K2015" t="s">
        <v>1279</v>
      </c>
      <c r="L2015" t="s">
        <v>529</v>
      </c>
    </row>
    <row r="2016" spans="1:12">
      <c r="A2016" t="s">
        <v>179</v>
      </c>
      <c r="B2016" t="s">
        <v>180</v>
      </c>
      <c r="C2016">
        <v>-82</v>
      </c>
      <c r="D2016" t="s">
        <v>181</v>
      </c>
      <c r="E2016">
        <v>4</v>
      </c>
      <c r="F2016" t="s">
        <v>182</v>
      </c>
      <c r="G2016" t="s">
        <v>1546</v>
      </c>
      <c r="H2016" t="s">
        <v>1547</v>
      </c>
      <c r="I2016" t="s">
        <v>62</v>
      </c>
      <c r="J2016" t="s">
        <v>183</v>
      </c>
      <c r="K2016" t="s">
        <v>62</v>
      </c>
      <c r="L2016" t="s">
        <v>533</v>
      </c>
    </row>
    <row r="2017" spans="1:12">
      <c r="A2017" t="s">
        <v>179</v>
      </c>
      <c r="B2017" t="s">
        <v>180</v>
      </c>
      <c r="C2017">
        <v>-41</v>
      </c>
      <c r="D2017" t="s">
        <v>181</v>
      </c>
      <c r="E2017">
        <v>2</v>
      </c>
      <c r="F2017" t="s">
        <v>182</v>
      </c>
      <c r="G2017" t="s">
        <v>926</v>
      </c>
      <c r="H2017" t="s">
        <v>927</v>
      </c>
      <c r="I2017" t="s">
        <v>62</v>
      </c>
      <c r="J2017" t="s">
        <v>183</v>
      </c>
      <c r="K2017" t="s">
        <v>62</v>
      </c>
      <c r="L2017" t="s">
        <v>533</v>
      </c>
    </row>
    <row r="2018" spans="1:12">
      <c r="A2018" t="s">
        <v>179</v>
      </c>
      <c r="B2018" t="s">
        <v>180</v>
      </c>
      <c r="C2018">
        <v>-41</v>
      </c>
      <c r="D2018" t="s">
        <v>181</v>
      </c>
      <c r="E2018">
        <v>2</v>
      </c>
      <c r="F2018" t="s">
        <v>182</v>
      </c>
      <c r="G2018" t="s">
        <v>1262</v>
      </c>
      <c r="H2018" t="s">
        <v>1263</v>
      </c>
      <c r="I2018" t="s">
        <v>62</v>
      </c>
      <c r="J2018" t="s">
        <v>183</v>
      </c>
      <c r="K2018" t="s">
        <v>62</v>
      </c>
      <c r="L2018" t="s">
        <v>533</v>
      </c>
    </row>
    <row r="2019" spans="1:12">
      <c r="A2019" t="s">
        <v>179</v>
      </c>
      <c r="B2019" t="s">
        <v>180</v>
      </c>
      <c r="C2019">
        <v>-225.5</v>
      </c>
      <c r="D2019" t="s">
        <v>181</v>
      </c>
      <c r="E2019">
        <v>11</v>
      </c>
      <c r="F2019" t="s">
        <v>182</v>
      </c>
      <c r="G2019" t="s">
        <v>1435</v>
      </c>
      <c r="H2019" t="s">
        <v>1436</v>
      </c>
      <c r="I2019" t="s">
        <v>62</v>
      </c>
      <c r="J2019" t="s">
        <v>183</v>
      </c>
      <c r="K2019" t="s">
        <v>62</v>
      </c>
      <c r="L2019" t="s">
        <v>533</v>
      </c>
    </row>
    <row r="2020" spans="1:12">
      <c r="A2020" t="s">
        <v>179</v>
      </c>
      <c r="B2020" t="s">
        <v>180</v>
      </c>
      <c r="C2020">
        <v>-143.5</v>
      </c>
      <c r="D2020" t="s">
        <v>181</v>
      </c>
      <c r="E2020">
        <v>7</v>
      </c>
      <c r="F2020" t="s">
        <v>182</v>
      </c>
      <c r="G2020" t="s">
        <v>1548</v>
      </c>
      <c r="H2020" t="s">
        <v>1549</v>
      </c>
      <c r="I2020" t="s">
        <v>62</v>
      </c>
      <c r="J2020" t="s">
        <v>183</v>
      </c>
      <c r="K2020" t="s">
        <v>62</v>
      </c>
      <c r="L2020" t="s">
        <v>533</v>
      </c>
    </row>
    <row r="2021" spans="1:12">
      <c r="A2021" t="s">
        <v>179</v>
      </c>
      <c r="B2021" t="s">
        <v>180</v>
      </c>
      <c r="C2021">
        <v>-358.75</v>
      </c>
      <c r="D2021" t="s">
        <v>181</v>
      </c>
      <c r="E2021">
        <v>17.5</v>
      </c>
      <c r="F2021" t="s">
        <v>182</v>
      </c>
      <c r="G2021" t="s">
        <v>1548</v>
      </c>
      <c r="H2021" t="s">
        <v>1549</v>
      </c>
      <c r="I2021" t="s">
        <v>62</v>
      </c>
      <c r="J2021" t="s">
        <v>183</v>
      </c>
      <c r="K2021" t="s">
        <v>62</v>
      </c>
      <c r="L2021" t="s">
        <v>533</v>
      </c>
    </row>
    <row r="2022" spans="1:12">
      <c r="A2022" t="s">
        <v>179</v>
      </c>
      <c r="B2022" t="s">
        <v>180</v>
      </c>
      <c r="C2022">
        <v>-30.75</v>
      </c>
      <c r="D2022" t="s">
        <v>181</v>
      </c>
      <c r="E2022">
        <v>1.5</v>
      </c>
      <c r="F2022" t="s">
        <v>182</v>
      </c>
      <c r="G2022" t="s">
        <v>1112</v>
      </c>
      <c r="H2022" t="s">
        <v>1113</v>
      </c>
      <c r="I2022" t="s">
        <v>62</v>
      </c>
      <c r="J2022" t="s">
        <v>183</v>
      </c>
      <c r="K2022" t="s">
        <v>62</v>
      </c>
      <c r="L2022" t="s">
        <v>533</v>
      </c>
    </row>
    <row r="2023" spans="1:12">
      <c r="A2023" t="s">
        <v>179</v>
      </c>
      <c r="B2023" t="s">
        <v>180</v>
      </c>
      <c r="C2023">
        <v>-194.75</v>
      </c>
      <c r="D2023" t="s">
        <v>181</v>
      </c>
      <c r="E2023">
        <v>9.5</v>
      </c>
      <c r="F2023" t="s">
        <v>182</v>
      </c>
      <c r="G2023" t="s">
        <v>1550</v>
      </c>
      <c r="H2023" t="s">
        <v>1551</v>
      </c>
      <c r="I2023" t="s">
        <v>62</v>
      </c>
      <c r="J2023" t="s">
        <v>183</v>
      </c>
      <c r="K2023" t="s">
        <v>62</v>
      </c>
      <c r="L2023" t="s">
        <v>533</v>
      </c>
    </row>
    <row r="2024" spans="1:12">
      <c r="A2024" t="s">
        <v>179</v>
      </c>
      <c r="B2024" t="s">
        <v>180</v>
      </c>
      <c r="C2024">
        <v>-30.75</v>
      </c>
      <c r="D2024" t="s">
        <v>181</v>
      </c>
      <c r="E2024">
        <v>1.5</v>
      </c>
      <c r="F2024" t="s">
        <v>182</v>
      </c>
      <c r="G2024" t="s">
        <v>1437</v>
      </c>
      <c r="H2024" t="s">
        <v>1438</v>
      </c>
      <c r="I2024" t="s">
        <v>62</v>
      </c>
      <c r="J2024" t="s">
        <v>183</v>
      </c>
      <c r="K2024" t="s">
        <v>62</v>
      </c>
      <c r="L2024" t="s">
        <v>533</v>
      </c>
    </row>
    <row r="2025" spans="1:12">
      <c r="A2025" t="s">
        <v>179</v>
      </c>
      <c r="B2025" t="s">
        <v>180</v>
      </c>
      <c r="C2025">
        <v>-256.25</v>
      </c>
      <c r="D2025" t="s">
        <v>181</v>
      </c>
      <c r="E2025">
        <v>12.5</v>
      </c>
      <c r="F2025" t="s">
        <v>182</v>
      </c>
      <c r="G2025" t="s">
        <v>1552</v>
      </c>
      <c r="H2025" t="s">
        <v>1553</v>
      </c>
      <c r="I2025" t="s">
        <v>62</v>
      </c>
      <c r="J2025" t="s">
        <v>183</v>
      </c>
      <c r="K2025" t="s">
        <v>62</v>
      </c>
      <c r="L2025" t="s">
        <v>531</v>
      </c>
    </row>
    <row r="2026" spans="1:12">
      <c r="A2026" t="s">
        <v>179</v>
      </c>
      <c r="B2026" t="s">
        <v>180</v>
      </c>
      <c r="C2026">
        <v>-112.75</v>
      </c>
      <c r="D2026" t="s">
        <v>181</v>
      </c>
      <c r="E2026">
        <v>5.5</v>
      </c>
      <c r="F2026" t="s">
        <v>182</v>
      </c>
      <c r="G2026" t="s">
        <v>1439</v>
      </c>
      <c r="H2026" t="s">
        <v>1440</v>
      </c>
      <c r="I2026" t="s">
        <v>62</v>
      </c>
      <c r="J2026" t="s">
        <v>183</v>
      </c>
      <c r="K2026" t="s">
        <v>62</v>
      </c>
      <c r="L2026" t="s">
        <v>533</v>
      </c>
    </row>
    <row r="2027" spans="1:12">
      <c r="A2027" t="s">
        <v>179</v>
      </c>
      <c r="B2027" t="s">
        <v>180</v>
      </c>
      <c r="C2027">
        <v>-379.25</v>
      </c>
      <c r="D2027" t="s">
        <v>181</v>
      </c>
      <c r="E2027">
        <v>18.5</v>
      </c>
      <c r="F2027" t="s">
        <v>182</v>
      </c>
      <c r="G2027" t="s">
        <v>1554</v>
      </c>
      <c r="H2027" t="s">
        <v>1555</v>
      </c>
      <c r="I2027" t="s">
        <v>62</v>
      </c>
      <c r="J2027" t="s">
        <v>183</v>
      </c>
      <c r="K2027" t="s">
        <v>62</v>
      </c>
      <c r="L2027" t="s">
        <v>533</v>
      </c>
    </row>
    <row r="2028" spans="1:12">
      <c r="A2028" t="s">
        <v>179</v>
      </c>
      <c r="B2028" t="s">
        <v>180</v>
      </c>
      <c r="C2028">
        <v>-184.5</v>
      </c>
      <c r="D2028" t="s">
        <v>181</v>
      </c>
      <c r="E2028">
        <v>9</v>
      </c>
      <c r="F2028" t="s">
        <v>182</v>
      </c>
      <c r="G2028" t="s">
        <v>1556</v>
      </c>
      <c r="H2028" t="s">
        <v>264</v>
      </c>
      <c r="I2028" t="s">
        <v>62</v>
      </c>
      <c r="J2028" t="s">
        <v>183</v>
      </c>
      <c r="K2028" t="s">
        <v>62</v>
      </c>
      <c r="L2028" t="s">
        <v>533</v>
      </c>
    </row>
    <row r="2029" spans="1:12">
      <c r="A2029" t="s">
        <v>179</v>
      </c>
      <c r="B2029" t="s">
        <v>180</v>
      </c>
      <c r="C2029">
        <v>-266.5</v>
      </c>
      <c r="D2029" t="s">
        <v>181</v>
      </c>
      <c r="E2029">
        <v>13</v>
      </c>
      <c r="F2029" t="s">
        <v>182</v>
      </c>
      <c r="G2029" t="s">
        <v>1557</v>
      </c>
      <c r="H2029" t="s">
        <v>262</v>
      </c>
      <c r="I2029" t="s">
        <v>62</v>
      </c>
      <c r="J2029" t="s">
        <v>183</v>
      </c>
      <c r="K2029" t="s">
        <v>62</v>
      </c>
      <c r="L2029" t="s">
        <v>533</v>
      </c>
    </row>
    <row r="2030" spans="1:12">
      <c r="A2030" t="s">
        <v>179</v>
      </c>
      <c r="B2030" t="s">
        <v>180</v>
      </c>
      <c r="C2030">
        <v>-225.5</v>
      </c>
      <c r="D2030" t="s">
        <v>181</v>
      </c>
      <c r="E2030">
        <v>11</v>
      </c>
      <c r="F2030" t="s">
        <v>182</v>
      </c>
      <c r="G2030" t="s">
        <v>1557</v>
      </c>
      <c r="H2030" t="s">
        <v>262</v>
      </c>
      <c r="I2030" t="s">
        <v>62</v>
      </c>
      <c r="J2030" t="s">
        <v>183</v>
      </c>
      <c r="K2030" t="s">
        <v>62</v>
      </c>
      <c r="L2030" t="s">
        <v>533</v>
      </c>
    </row>
    <row r="2031" spans="1:12">
      <c r="A2031" t="s">
        <v>179</v>
      </c>
      <c r="B2031" t="s">
        <v>180</v>
      </c>
      <c r="C2031">
        <v>-41</v>
      </c>
      <c r="D2031" t="s">
        <v>181</v>
      </c>
      <c r="E2031">
        <v>2</v>
      </c>
      <c r="F2031" t="s">
        <v>182</v>
      </c>
      <c r="G2031" t="s">
        <v>1558</v>
      </c>
      <c r="H2031" t="s">
        <v>1559</v>
      </c>
      <c r="I2031" t="s">
        <v>62</v>
      </c>
      <c r="J2031" t="s">
        <v>183</v>
      </c>
      <c r="K2031" t="s">
        <v>62</v>
      </c>
      <c r="L2031" t="s">
        <v>533</v>
      </c>
    </row>
    <row r="2032" spans="1:12">
      <c r="A2032" t="s">
        <v>179</v>
      </c>
      <c r="B2032" t="s">
        <v>180</v>
      </c>
      <c r="C2032">
        <v>-112.75</v>
      </c>
      <c r="D2032" t="s">
        <v>181</v>
      </c>
      <c r="E2032">
        <v>5.5</v>
      </c>
      <c r="F2032" t="s">
        <v>182</v>
      </c>
      <c r="G2032" t="s">
        <v>1560</v>
      </c>
      <c r="H2032" t="s">
        <v>935</v>
      </c>
      <c r="I2032" t="s">
        <v>1561</v>
      </c>
      <c r="J2032" t="s">
        <v>184</v>
      </c>
      <c r="K2032" t="s">
        <v>1562</v>
      </c>
      <c r="L2032" t="s">
        <v>529</v>
      </c>
    </row>
    <row r="2033" spans="1:12">
      <c r="A2033" t="s">
        <v>179</v>
      </c>
      <c r="B2033" t="s">
        <v>180</v>
      </c>
      <c r="C2033">
        <v>-82</v>
      </c>
      <c r="D2033" t="s">
        <v>181</v>
      </c>
      <c r="E2033">
        <v>4</v>
      </c>
      <c r="F2033" t="s">
        <v>182</v>
      </c>
      <c r="G2033" t="s">
        <v>1563</v>
      </c>
      <c r="H2033" t="s">
        <v>1564</v>
      </c>
      <c r="I2033" t="s">
        <v>62</v>
      </c>
      <c r="J2033" t="s">
        <v>183</v>
      </c>
      <c r="K2033" t="s">
        <v>62</v>
      </c>
      <c r="L2033" t="s">
        <v>533</v>
      </c>
    </row>
    <row r="2034" spans="1:12">
      <c r="A2034" t="s">
        <v>179</v>
      </c>
      <c r="B2034" t="s">
        <v>180</v>
      </c>
      <c r="C2034">
        <v>-71.75</v>
      </c>
      <c r="D2034" t="s">
        <v>181</v>
      </c>
      <c r="E2034">
        <v>3.5</v>
      </c>
      <c r="F2034" t="s">
        <v>182</v>
      </c>
      <c r="G2034" t="s">
        <v>1565</v>
      </c>
      <c r="H2034" t="s">
        <v>1566</v>
      </c>
      <c r="I2034" t="s">
        <v>62</v>
      </c>
      <c r="J2034" t="s">
        <v>183</v>
      </c>
      <c r="K2034" t="s">
        <v>62</v>
      </c>
      <c r="L2034" t="s">
        <v>533</v>
      </c>
    </row>
    <row r="2035" spans="1:12">
      <c r="A2035" t="s">
        <v>179</v>
      </c>
      <c r="B2035" t="s">
        <v>180</v>
      </c>
      <c r="C2035">
        <v>-82</v>
      </c>
      <c r="D2035" t="s">
        <v>181</v>
      </c>
      <c r="E2035">
        <v>4</v>
      </c>
      <c r="F2035" t="s">
        <v>182</v>
      </c>
      <c r="G2035" t="s">
        <v>1448</v>
      </c>
      <c r="H2035" t="s">
        <v>1449</v>
      </c>
      <c r="I2035" t="s">
        <v>62</v>
      </c>
      <c r="J2035" t="s">
        <v>183</v>
      </c>
      <c r="K2035" t="s">
        <v>62</v>
      </c>
      <c r="L2035" t="s">
        <v>533</v>
      </c>
    </row>
    <row r="2036" spans="1:12">
      <c r="A2036" t="s">
        <v>179</v>
      </c>
      <c r="B2036" t="s">
        <v>180</v>
      </c>
      <c r="C2036">
        <v>-71.75</v>
      </c>
      <c r="D2036" t="s">
        <v>181</v>
      </c>
      <c r="E2036">
        <v>3.5</v>
      </c>
      <c r="F2036" t="s">
        <v>182</v>
      </c>
      <c r="G2036" t="s">
        <v>1567</v>
      </c>
      <c r="H2036" t="s">
        <v>1568</v>
      </c>
      <c r="I2036" t="s">
        <v>1569</v>
      </c>
      <c r="J2036" t="s">
        <v>184</v>
      </c>
      <c r="K2036" t="s">
        <v>1570</v>
      </c>
      <c r="L2036" t="s">
        <v>533</v>
      </c>
    </row>
    <row r="2037" spans="1:12">
      <c r="A2037" t="s">
        <v>179</v>
      </c>
      <c r="B2037" t="s">
        <v>180</v>
      </c>
      <c r="C2037">
        <v>-164</v>
      </c>
      <c r="D2037" t="s">
        <v>181</v>
      </c>
      <c r="E2037">
        <v>8</v>
      </c>
      <c r="F2037" t="s">
        <v>182</v>
      </c>
      <c r="G2037" t="s">
        <v>866</v>
      </c>
      <c r="H2037" t="s">
        <v>867</v>
      </c>
      <c r="I2037" t="s">
        <v>62</v>
      </c>
      <c r="J2037" t="s">
        <v>183</v>
      </c>
      <c r="K2037" t="s">
        <v>62</v>
      </c>
      <c r="L2037" t="s">
        <v>524</v>
      </c>
    </row>
    <row r="2038" spans="1:12">
      <c r="A2038" t="s">
        <v>179</v>
      </c>
      <c r="B2038" t="s">
        <v>180</v>
      </c>
      <c r="C2038">
        <v>-82</v>
      </c>
      <c r="D2038" t="s">
        <v>181</v>
      </c>
      <c r="E2038">
        <v>4</v>
      </c>
      <c r="F2038" t="s">
        <v>182</v>
      </c>
      <c r="G2038" t="s">
        <v>433</v>
      </c>
      <c r="H2038" t="s">
        <v>375</v>
      </c>
      <c r="I2038" t="s">
        <v>62</v>
      </c>
      <c r="J2038" t="s">
        <v>183</v>
      </c>
      <c r="K2038" t="s">
        <v>62</v>
      </c>
      <c r="L2038" t="s">
        <v>524</v>
      </c>
    </row>
    <row r="2039" spans="1:12">
      <c r="A2039" t="s">
        <v>179</v>
      </c>
      <c r="B2039" t="s">
        <v>180</v>
      </c>
      <c r="C2039">
        <v>-123</v>
      </c>
      <c r="D2039" t="s">
        <v>181</v>
      </c>
      <c r="E2039">
        <v>6</v>
      </c>
      <c r="F2039" t="s">
        <v>182</v>
      </c>
      <c r="G2039" t="s">
        <v>497</v>
      </c>
      <c r="H2039" t="s">
        <v>238</v>
      </c>
      <c r="I2039" t="s">
        <v>62</v>
      </c>
      <c r="J2039" t="s">
        <v>183</v>
      </c>
      <c r="K2039" t="s">
        <v>62</v>
      </c>
      <c r="L2039" t="s">
        <v>524</v>
      </c>
    </row>
    <row r="2040" spans="1:12">
      <c r="A2040" t="s">
        <v>179</v>
      </c>
      <c r="B2040" t="s">
        <v>180</v>
      </c>
      <c r="C2040">
        <v>-123</v>
      </c>
      <c r="D2040" t="s">
        <v>181</v>
      </c>
      <c r="E2040">
        <v>6</v>
      </c>
      <c r="F2040" t="s">
        <v>182</v>
      </c>
      <c r="G2040" t="s">
        <v>498</v>
      </c>
      <c r="H2040" t="s">
        <v>499</v>
      </c>
      <c r="I2040" t="s">
        <v>62</v>
      </c>
      <c r="J2040" t="s">
        <v>183</v>
      </c>
      <c r="K2040" t="s">
        <v>62</v>
      </c>
      <c r="L2040" t="s">
        <v>524</v>
      </c>
    </row>
    <row r="2041" spans="1:12">
      <c r="A2041" t="s">
        <v>179</v>
      </c>
      <c r="B2041" t="s">
        <v>180</v>
      </c>
      <c r="C2041">
        <v>-676.5</v>
      </c>
      <c r="D2041" t="s">
        <v>181</v>
      </c>
      <c r="E2041">
        <v>33</v>
      </c>
      <c r="F2041" t="s">
        <v>182</v>
      </c>
      <c r="G2041" t="s">
        <v>378</v>
      </c>
      <c r="H2041" t="s">
        <v>241</v>
      </c>
      <c r="I2041" t="s">
        <v>62</v>
      </c>
      <c r="J2041" t="s">
        <v>183</v>
      </c>
      <c r="K2041" t="s">
        <v>62</v>
      </c>
      <c r="L2041" t="s">
        <v>524</v>
      </c>
    </row>
    <row r="2042" spans="1:12">
      <c r="A2042" t="s">
        <v>179</v>
      </c>
      <c r="B2042" t="s">
        <v>180</v>
      </c>
      <c r="C2042">
        <v>-266.5</v>
      </c>
      <c r="D2042" t="s">
        <v>181</v>
      </c>
      <c r="E2042">
        <v>13</v>
      </c>
      <c r="F2042" t="s">
        <v>182</v>
      </c>
      <c r="G2042" t="s">
        <v>378</v>
      </c>
      <c r="H2042" t="s">
        <v>241</v>
      </c>
      <c r="I2042" t="s">
        <v>62</v>
      </c>
      <c r="J2042" t="s">
        <v>183</v>
      </c>
      <c r="K2042" t="s">
        <v>62</v>
      </c>
      <c r="L2042" t="s">
        <v>524</v>
      </c>
    </row>
    <row r="2043" spans="1:12">
      <c r="A2043" t="s">
        <v>179</v>
      </c>
      <c r="B2043" t="s">
        <v>180</v>
      </c>
      <c r="C2043">
        <v>-82</v>
      </c>
      <c r="D2043" t="s">
        <v>181</v>
      </c>
      <c r="E2043">
        <v>4</v>
      </c>
      <c r="F2043" t="s">
        <v>182</v>
      </c>
      <c r="G2043" t="s">
        <v>436</v>
      </c>
      <c r="H2043" t="s">
        <v>375</v>
      </c>
      <c r="I2043" t="s">
        <v>62</v>
      </c>
      <c r="J2043" t="s">
        <v>183</v>
      </c>
      <c r="K2043" t="s">
        <v>62</v>
      </c>
      <c r="L2043" t="s">
        <v>524</v>
      </c>
    </row>
    <row r="2044" spans="1:12">
      <c r="A2044" t="s">
        <v>179</v>
      </c>
      <c r="B2044" t="s">
        <v>180</v>
      </c>
      <c r="C2044">
        <v>-287</v>
      </c>
      <c r="D2044" t="s">
        <v>181</v>
      </c>
      <c r="E2044">
        <v>14</v>
      </c>
      <c r="F2044" t="s">
        <v>182</v>
      </c>
      <c r="G2044" t="s">
        <v>1147</v>
      </c>
      <c r="H2044" t="s">
        <v>1148</v>
      </c>
      <c r="I2044" t="s">
        <v>509</v>
      </c>
      <c r="J2044" t="s">
        <v>184</v>
      </c>
      <c r="K2044" t="s">
        <v>510</v>
      </c>
      <c r="L2044" t="s">
        <v>535</v>
      </c>
    </row>
    <row r="2045" spans="1:12">
      <c r="A2045" t="s">
        <v>179</v>
      </c>
      <c r="B2045" t="s">
        <v>180</v>
      </c>
      <c r="C2045">
        <v>-902</v>
      </c>
      <c r="D2045" t="s">
        <v>181</v>
      </c>
      <c r="E2045">
        <v>44</v>
      </c>
      <c r="F2045" t="s">
        <v>182</v>
      </c>
      <c r="G2045" t="s">
        <v>1374</v>
      </c>
      <c r="H2045" t="s">
        <v>247</v>
      </c>
      <c r="I2045" t="s">
        <v>302</v>
      </c>
      <c r="J2045" t="s">
        <v>184</v>
      </c>
      <c r="K2045" t="s">
        <v>303</v>
      </c>
      <c r="L2045" t="s">
        <v>535</v>
      </c>
    </row>
    <row r="2046" spans="1:12">
      <c r="A2046" t="s">
        <v>179</v>
      </c>
      <c r="B2046" t="s">
        <v>180</v>
      </c>
      <c r="C2046">
        <v>-123</v>
      </c>
      <c r="D2046" t="s">
        <v>181</v>
      </c>
      <c r="E2046">
        <v>6</v>
      </c>
      <c r="F2046" t="s">
        <v>182</v>
      </c>
      <c r="G2046" t="s">
        <v>1374</v>
      </c>
      <c r="H2046" t="s">
        <v>247</v>
      </c>
      <c r="I2046" t="s">
        <v>302</v>
      </c>
      <c r="J2046" t="s">
        <v>184</v>
      </c>
      <c r="K2046" t="s">
        <v>303</v>
      </c>
      <c r="L2046" t="s">
        <v>535</v>
      </c>
    </row>
    <row r="2047" spans="1:12">
      <c r="A2047" t="s">
        <v>179</v>
      </c>
      <c r="B2047" t="s">
        <v>180</v>
      </c>
      <c r="C2047">
        <v>-533</v>
      </c>
      <c r="D2047" t="s">
        <v>181</v>
      </c>
      <c r="E2047">
        <v>26</v>
      </c>
      <c r="F2047" t="s">
        <v>182</v>
      </c>
      <c r="G2047" t="s">
        <v>1571</v>
      </c>
      <c r="H2047" t="s">
        <v>582</v>
      </c>
      <c r="I2047" t="s">
        <v>302</v>
      </c>
      <c r="J2047" t="s">
        <v>184</v>
      </c>
      <c r="K2047" t="s">
        <v>303</v>
      </c>
      <c r="L2047" t="s">
        <v>535</v>
      </c>
    </row>
    <row r="2048" spans="1:12">
      <c r="A2048" t="s">
        <v>179</v>
      </c>
      <c r="B2048" t="s">
        <v>180</v>
      </c>
      <c r="C2048">
        <v>-123</v>
      </c>
      <c r="D2048" t="s">
        <v>181</v>
      </c>
      <c r="E2048">
        <v>6</v>
      </c>
      <c r="F2048" t="s">
        <v>182</v>
      </c>
      <c r="G2048" t="s">
        <v>1571</v>
      </c>
      <c r="H2048" t="s">
        <v>582</v>
      </c>
      <c r="I2048" t="s">
        <v>302</v>
      </c>
      <c r="J2048" t="s">
        <v>184</v>
      </c>
      <c r="K2048" t="s">
        <v>303</v>
      </c>
      <c r="L2048" t="s">
        <v>535</v>
      </c>
    </row>
    <row r="2049" spans="1:12">
      <c r="A2049" t="s">
        <v>179</v>
      </c>
      <c r="B2049" t="s">
        <v>180</v>
      </c>
      <c r="C2049">
        <v>-287</v>
      </c>
      <c r="D2049" t="s">
        <v>181</v>
      </c>
      <c r="E2049">
        <v>14</v>
      </c>
      <c r="F2049" t="s">
        <v>182</v>
      </c>
      <c r="G2049" t="s">
        <v>1572</v>
      </c>
      <c r="H2049" t="s">
        <v>1573</v>
      </c>
      <c r="I2049" t="s">
        <v>302</v>
      </c>
      <c r="J2049" t="s">
        <v>184</v>
      </c>
      <c r="K2049" t="s">
        <v>303</v>
      </c>
      <c r="L2049" t="s">
        <v>535</v>
      </c>
    </row>
    <row r="2050" spans="1:12">
      <c r="A2050" t="s">
        <v>179</v>
      </c>
      <c r="B2050" t="s">
        <v>180</v>
      </c>
      <c r="C2050">
        <v>-266.5</v>
      </c>
      <c r="D2050" t="s">
        <v>181</v>
      </c>
      <c r="E2050">
        <v>13</v>
      </c>
      <c r="F2050" t="s">
        <v>182</v>
      </c>
      <c r="G2050" t="s">
        <v>1572</v>
      </c>
      <c r="H2050" t="s">
        <v>1573</v>
      </c>
      <c r="I2050" t="s">
        <v>302</v>
      </c>
      <c r="J2050" t="s">
        <v>184</v>
      </c>
      <c r="K2050" t="s">
        <v>303</v>
      </c>
      <c r="L2050" t="s">
        <v>535</v>
      </c>
    </row>
    <row r="2051" spans="1:12">
      <c r="A2051" t="s">
        <v>179</v>
      </c>
      <c r="B2051" t="s">
        <v>180</v>
      </c>
      <c r="C2051">
        <v>-533</v>
      </c>
      <c r="D2051" t="s">
        <v>181</v>
      </c>
      <c r="E2051">
        <v>26</v>
      </c>
      <c r="F2051" t="s">
        <v>182</v>
      </c>
      <c r="G2051" t="s">
        <v>1377</v>
      </c>
      <c r="H2051" t="s">
        <v>1378</v>
      </c>
      <c r="I2051" t="s">
        <v>302</v>
      </c>
      <c r="J2051" t="s">
        <v>184</v>
      </c>
      <c r="K2051" t="s">
        <v>303</v>
      </c>
      <c r="L2051" t="s">
        <v>535</v>
      </c>
    </row>
    <row r="2052" spans="1:12">
      <c r="A2052" t="s">
        <v>179</v>
      </c>
      <c r="B2052" t="s">
        <v>180</v>
      </c>
      <c r="C2052">
        <v>-246</v>
      </c>
      <c r="D2052" t="s">
        <v>181</v>
      </c>
      <c r="E2052">
        <v>12</v>
      </c>
      <c r="F2052" t="s">
        <v>182</v>
      </c>
      <c r="G2052" t="s">
        <v>1377</v>
      </c>
      <c r="H2052" t="s">
        <v>1378</v>
      </c>
      <c r="I2052" t="s">
        <v>302</v>
      </c>
      <c r="J2052" t="s">
        <v>184</v>
      </c>
      <c r="K2052" t="s">
        <v>303</v>
      </c>
      <c r="L2052" t="s">
        <v>535</v>
      </c>
    </row>
    <row r="2053" spans="1:12">
      <c r="A2053" t="s">
        <v>179</v>
      </c>
      <c r="B2053" t="s">
        <v>180</v>
      </c>
      <c r="C2053">
        <v>-656</v>
      </c>
      <c r="D2053" t="s">
        <v>181</v>
      </c>
      <c r="E2053">
        <v>32</v>
      </c>
      <c r="F2053" t="s">
        <v>182</v>
      </c>
      <c r="G2053" t="s">
        <v>1574</v>
      </c>
      <c r="H2053" t="s">
        <v>580</v>
      </c>
      <c r="I2053" t="s">
        <v>302</v>
      </c>
      <c r="J2053" t="s">
        <v>184</v>
      </c>
      <c r="K2053" t="s">
        <v>303</v>
      </c>
      <c r="L2053" t="s">
        <v>535</v>
      </c>
    </row>
    <row r="2054" spans="1:12">
      <c r="A2054" t="s">
        <v>179</v>
      </c>
      <c r="B2054" t="s">
        <v>180</v>
      </c>
      <c r="C2054">
        <v>-533</v>
      </c>
      <c r="D2054" t="s">
        <v>181</v>
      </c>
      <c r="E2054">
        <v>26</v>
      </c>
      <c r="F2054" t="s">
        <v>182</v>
      </c>
      <c r="G2054" t="s">
        <v>1574</v>
      </c>
      <c r="H2054" t="s">
        <v>580</v>
      </c>
      <c r="I2054" t="s">
        <v>302</v>
      </c>
      <c r="J2054" t="s">
        <v>184</v>
      </c>
      <c r="K2054" t="s">
        <v>303</v>
      </c>
      <c r="L2054" t="s">
        <v>535</v>
      </c>
    </row>
    <row r="2055" spans="1:12">
      <c r="A2055" t="s">
        <v>179</v>
      </c>
      <c r="B2055" t="s">
        <v>180</v>
      </c>
      <c r="C2055">
        <v>-143.5</v>
      </c>
      <c r="D2055" t="s">
        <v>181</v>
      </c>
      <c r="E2055">
        <v>7</v>
      </c>
      <c r="F2055" t="s">
        <v>182</v>
      </c>
      <c r="G2055" t="s">
        <v>1575</v>
      </c>
      <c r="H2055" t="s">
        <v>1409</v>
      </c>
      <c r="I2055" t="s">
        <v>302</v>
      </c>
      <c r="J2055" t="s">
        <v>184</v>
      </c>
      <c r="K2055" t="s">
        <v>303</v>
      </c>
      <c r="L2055" t="s">
        <v>535</v>
      </c>
    </row>
    <row r="2056" spans="1:12">
      <c r="A2056" t="s">
        <v>179</v>
      </c>
      <c r="B2056" t="s">
        <v>180</v>
      </c>
      <c r="C2056">
        <v>-194.75</v>
      </c>
      <c r="D2056" t="s">
        <v>181</v>
      </c>
      <c r="E2056">
        <v>9.5</v>
      </c>
      <c r="F2056" t="s">
        <v>182</v>
      </c>
      <c r="G2056" t="s">
        <v>1210</v>
      </c>
      <c r="H2056" t="s">
        <v>235</v>
      </c>
      <c r="I2056" t="s">
        <v>62</v>
      </c>
      <c r="J2056" t="s">
        <v>183</v>
      </c>
      <c r="K2056" t="s">
        <v>62</v>
      </c>
      <c r="L2056" t="s">
        <v>524</v>
      </c>
    </row>
    <row r="2057" spans="1:12">
      <c r="A2057" t="s">
        <v>179</v>
      </c>
      <c r="B2057" t="s">
        <v>180</v>
      </c>
      <c r="C2057">
        <v>-143.5</v>
      </c>
      <c r="D2057" t="s">
        <v>181</v>
      </c>
      <c r="E2057">
        <v>7</v>
      </c>
      <c r="F2057" t="s">
        <v>182</v>
      </c>
      <c r="G2057" t="s">
        <v>400</v>
      </c>
      <c r="H2057" t="s">
        <v>399</v>
      </c>
      <c r="I2057" t="s">
        <v>62</v>
      </c>
      <c r="J2057" t="s">
        <v>183</v>
      </c>
      <c r="K2057" t="s">
        <v>62</v>
      </c>
      <c r="L2057" t="s">
        <v>524</v>
      </c>
    </row>
    <row r="2058" spans="1:12">
      <c r="A2058" t="s">
        <v>179</v>
      </c>
      <c r="B2058" t="s">
        <v>180</v>
      </c>
      <c r="C2058">
        <v>-41</v>
      </c>
      <c r="D2058" t="s">
        <v>181</v>
      </c>
      <c r="E2058">
        <v>2</v>
      </c>
      <c r="F2058" t="s">
        <v>182</v>
      </c>
      <c r="G2058" t="s">
        <v>645</v>
      </c>
      <c r="H2058" t="s">
        <v>235</v>
      </c>
      <c r="I2058" t="s">
        <v>62</v>
      </c>
      <c r="J2058" t="s">
        <v>183</v>
      </c>
      <c r="K2058" t="s">
        <v>62</v>
      </c>
      <c r="L2058" t="s">
        <v>524</v>
      </c>
    </row>
    <row r="2059" spans="1:12">
      <c r="A2059" t="s">
        <v>179</v>
      </c>
      <c r="B2059" t="s">
        <v>180</v>
      </c>
      <c r="C2059">
        <v>-246</v>
      </c>
      <c r="D2059" t="s">
        <v>181</v>
      </c>
      <c r="E2059">
        <v>12</v>
      </c>
      <c r="F2059" t="s">
        <v>182</v>
      </c>
      <c r="G2059" t="s">
        <v>1005</v>
      </c>
      <c r="H2059" t="s">
        <v>235</v>
      </c>
      <c r="I2059" t="s">
        <v>62</v>
      </c>
      <c r="J2059" t="s">
        <v>183</v>
      </c>
      <c r="K2059" t="s">
        <v>62</v>
      </c>
      <c r="L2059" t="s">
        <v>524</v>
      </c>
    </row>
    <row r="2060" spans="1:12">
      <c r="A2060" t="s">
        <v>179</v>
      </c>
      <c r="B2060" t="s">
        <v>180</v>
      </c>
      <c r="C2060">
        <v>-205</v>
      </c>
      <c r="D2060" t="s">
        <v>181</v>
      </c>
      <c r="E2060">
        <v>10</v>
      </c>
      <c r="F2060" t="s">
        <v>182</v>
      </c>
      <c r="G2060" t="s">
        <v>1273</v>
      </c>
      <c r="H2060" t="s">
        <v>235</v>
      </c>
      <c r="I2060" t="s">
        <v>62</v>
      </c>
      <c r="J2060" t="s">
        <v>183</v>
      </c>
      <c r="K2060" t="s">
        <v>62</v>
      </c>
      <c r="L2060" t="s">
        <v>524</v>
      </c>
    </row>
    <row r="2061" spans="1:12">
      <c r="A2061" t="s">
        <v>179</v>
      </c>
      <c r="B2061" t="s">
        <v>180</v>
      </c>
      <c r="C2061">
        <v>-1127.5</v>
      </c>
      <c r="D2061" t="s">
        <v>181</v>
      </c>
      <c r="E2061">
        <v>55</v>
      </c>
      <c r="F2061" t="s">
        <v>182</v>
      </c>
      <c r="G2061" t="s">
        <v>1274</v>
      </c>
      <c r="H2061" t="s">
        <v>1275</v>
      </c>
      <c r="I2061" t="s">
        <v>62</v>
      </c>
      <c r="J2061" t="s">
        <v>183</v>
      </c>
      <c r="K2061" t="s">
        <v>62</v>
      </c>
      <c r="L2061" t="s">
        <v>531</v>
      </c>
    </row>
    <row r="2062" spans="1:12">
      <c r="A2062" t="s">
        <v>179</v>
      </c>
      <c r="B2062" t="s">
        <v>180</v>
      </c>
      <c r="C2062">
        <v>-41</v>
      </c>
      <c r="D2062" t="s">
        <v>181</v>
      </c>
      <c r="E2062">
        <v>2</v>
      </c>
      <c r="F2062" t="s">
        <v>182</v>
      </c>
      <c r="G2062" t="s">
        <v>1048</v>
      </c>
      <c r="H2062" t="s">
        <v>237</v>
      </c>
      <c r="I2062" t="s">
        <v>62</v>
      </c>
      <c r="J2062" t="s">
        <v>183</v>
      </c>
      <c r="K2062" t="s">
        <v>62</v>
      </c>
      <c r="L2062" t="s">
        <v>531</v>
      </c>
    </row>
    <row r="2063" spans="1:12">
      <c r="A2063" t="s">
        <v>179</v>
      </c>
      <c r="B2063" t="s">
        <v>180</v>
      </c>
      <c r="C2063">
        <v>-307.5</v>
      </c>
      <c r="D2063" t="s">
        <v>181</v>
      </c>
      <c r="E2063">
        <v>15</v>
      </c>
      <c r="F2063" t="s">
        <v>182</v>
      </c>
      <c r="G2063" t="s">
        <v>1049</v>
      </c>
      <c r="H2063" t="s">
        <v>239</v>
      </c>
      <c r="I2063" t="s">
        <v>62</v>
      </c>
      <c r="J2063" t="s">
        <v>183</v>
      </c>
      <c r="K2063" t="s">
        <v>62</v>
      </c>
      <c r="L2063" t="s">
        <v>531</v>
      </c>
    </row>
    <row r="2064" spans="1:12">
      <c r="A2064" t="s">
        <v>179</v>
      </c>
      <c r="B2064" t="s">
        <v>180</v>
      </c>
      <c r="C2064">
        <v>-430.5</v>
      </c>
      <c r="D2064" t="s">
        <v>181</v>
      </c>
      <c r="E2064">
        <v>21</v>
      </c>
      <c r="F2064" t="s">
        <v>182</v>
      </c>
      <c r="G2064" t="s">
        <v>1576</v>
      </c>
      <c r="H2064" t="s">
        <v>1577</v>
      </c>
      <c r="I2064" t="s">
        <v>62</v>
      </c>
      <c r="J2064" t="s">
        <v>183</v>
      </c>
      <c r="K2064" t="s">
        <v>62</v>
      </c>
      <c r="L2064" t="s">
        <v>531</v>
      </c>
    </row>
    <row r="2065" spans="1:12">
      <c r="A2065" t="s">
        <v>179</v>
      </c>
      <c r="B2065" t="s">
        <v>180</v>
      </c>
      <c r="C2065">
        <v>-471.5</v>
      </c>
      <c r="D2065" t="s">
        <v>181</v>
      </c>
      <c r="E2065">
        <v>23</v>
      </c>
      <c r="F2065" t="s">
        <v>182</v>
      </c>
      <c r="G2065" t="s">
        <v>1578</v>
      </c>
      <c r="H2065" t="s">
        <v>1579</v>
      </c>
      <c r="I2065" t="s">
        <v>62</v>
      </c>
      <c r="J2065" t="s">
        <v>183</v>
      </c>
      <c r="K2065" t="s">
        <v>62</v>
      </c>
      <c r="L2065" t="s">
        <v>524</v>
      </c>
    </row>
    <row r="2066" spans="1:12">
      <c r="A2066" t="s">
        <v>179</v>
      </c>
      <c r="B2066" t="s">
        <v>180</v>
      </c>
      <c r="C2066">
        <v>-225.5</v>
      </c>
      <c r="D2066" t="s">
        <v>181</v>
      </c>
      <c r="E2066">
        <v>11</v>
      </c>
      <c r="F2066" t="s">
        <v>182</v>
      </c>
      <c r="G2066" t="s">
        <v>1580</v>
      </c>
      <c r="H2066" t="s">
        <v>1581</v>
      </c>
      <c r="I2066" t="s">
        <v>62</v>
      </c>
      <c r="J2066" t="s">
        <v>183</v>
      </c>
      <c r="K2066" t="s">
        <v>62</v>
      </c>
      <c r="L2066" t="s">
        <v>537</v>
      </c>
    </row>
    <row r="2067" spans="1:12">
      <c r="A2067" t="s">
        <v>179</v>
      </c>
      <c r="B2067" t="s">
        <v>180</v>
      </c>
      <c r="C2067">
        <v>-123</v>
      </c>
      <c r="D2067" t="s">
        <v>181</v>
      </c>
      <c r="E2067">
        <v>6</v>
      </c>
      <c r="F2067" t="s">
        <v>182</v>
      </c>
      <c r="G2067" t="s">
        <v>1475</v>
      </c>
      <c r="H2067" t="s">
        <v>252</v>
      </c>
      <c r="I2067" t="s">
        <v>62</v>
      </c>
      <c r="J2067" t="s">
        <v>183</v>
      </c>
      <c r="K2067" t="s">
        <v>62</v>
      </c>
      <c r="L2067" t="s">
        <v>531</v>
      </c>
    </row>
    <row r="2068" spans="1:12">
      <c r="A2068" t="s">
        <v>179</v>
      </c>
      <c r="B2068" t="s">
        <v>180</v>
      </c>
      <c r="C2068">
        <v>-133.25</v>
      </c>
      <c r="D2068" t="s">
        <v>181</v>
      </c>
      <c r="E2068">
        <v>6.5</v>
      </c>
      <c r="F2068" t="s">
        <v>182</v>
      </c>
      <c r="G2068" t="s">
        <v>1476</v>
      </c>
      <c r="H2068" t="s">
        <v>317</v>
      </c>
      <c r="I2068" t="s">
        <v>62</v>
      </c>
      <c r="J2068" t="s">
        <v>183</v>
      </c>
      <c r="K2068" t="s">
        <v>62</v>
      </c>
      <c r="L2068" t="s">
        <v>531</v>
      </c>
    </row>
    <row r="2069" spans="1:12">
      <c r="A2069" t="s">
        <v>179</v>
      </c>
      <c r="B2069" t="s">
        <v>180</v>
      </c>
      <c r="C2069">
        <v>-861</v>
      </c>
      <c r="D2069" t="s">
        <v>181</v>
      </c>
      <c r="E2069">
        <v>42</v>
      </c>
      <c r="F2069" t="s">
        <v>182</v>
      </c>
      <c r="G2069" t="s">
        <v>1582</v>
      </c>
      <c r="H2069" t="s">
        <v>229</v>
      </c>
      <c r="I2069" t="s">
        <v>62</v>
      </c>
      <c r="J2069" t="s">
        <v>183</v>
      </c>
      <c r="K2069" t="s">
        <v>62</v>
      </c>
      <c r="L2069" t="s">
        <v>531</v>
      </c>
    </row>
    <row r="2070" spans="1:12">
      <c r="A2070" t="s">
        <v>179</v>
      </c>
      <c r="B2070" t="s">
        <v>180</v>
      </c>
      <c r="C2070">
        <v>-758.5</v>
      </c>
      <c r="D2070" t="s">
        <v>181</v>
      </c>
      <c r="E2070">
        <v>37</v>
      </c>
      <c r="F2070" t="s">
        <v>182</v>
      </c>
      <c r="G2070" t="s">
        <v>1379</v>
      </c>
      <c r="H2070" t="s">
        <v>1380</v>
      </c>
      <c r="I2070" t="s">
        <v>62</v>
      </c>
      <c r="J2070" t="s">
        <v>183</v>
      </c>
      <c r="K2070" t="s">
        <v>62</v>
      </c>
      <c r="L2070" t="s">
        <v>531</v>
      </c>
    </row>
    <row r="2071" spans="1:12">
      <c r="A2071" t="s">
        <v>179</v>
      </c>
      <c r="B2071" t="s">
        <v>180</v>
      </c>
      <c r="C2071">
        <v>-174.25</v>
      </c>
      <c r="D2071" t="s">
        <v>181</v>
      </c>
      <c r="E2071">
        <v>8.5</v>
      </c>
      <c r="F2071" t="s">
        <v>182</v>
      </c>
      <c r="G2071" t="s">
        <v>1583</v>
      </c>
      <c r="H2071" t="s">
        <v>187</v>
      </c>
      <c r="I2071" t="s">
        <v>1584</v>
      </c>
      <c r="J2071" t="s">
        <v>184</v>
      </c>
      <c r="K2071" t="s">
        <v>1585</v>
      </c>
      <c r="L2071" t="s">
        <v>529</v>
      </c>
    </row>
    <row r="2072" spans="1:12">
      <c r="A2072" t="s">
        <v>179</v>
      </c>
      <c r="B2072" t="s">
        <v>180</v>
      </c>
      <c r="C2072">
        <v>-430.5</v>
      </c>
      <c r="D2072" t="s">
        <v>181</v>
      </c>
      <c r="E2072">
        <v>21</v>
      </c>
      <c r="F2072" t="s">
        <v>182</v>
      </c>
      <c r="G2072" t="s">
        <v>1586</v>
      </c>
      <c r="H2072" t="s">
        <v>1587</v>
      </c>
      <c r="I2072" t="s">
        <v>1588</v>
      </c>
      <c r="J2072" t="s">
        <v>184</v>
      </c>
      <c r="K2072" t="s">
        <v>1589</v>
      </c>
      <c r="L2072" t="s">
        <v>526</v>
      </c>
    </row>
    <row r="2073" spans="1:12">
      <c r="A2073" t="s">
        <v>179</v>
      </c>
      <c r="B2073" t="s">
        <v>180</v>
      </c>
      <c r="C2073">
        <v>-338.25</v>
      </c>
      <c r="D2073" t="s">
        <v>181</v>
      </c>
      <c r="E2073">
        <v>16.5</v>
      </c>
      <c r="F2073" t="s">
        <v>182</v>
      </c>
      <c r="G2073" t="s">
        <v>1590</v>
      </c>
      <c r="H2073" t="s">
        <v>187</v>
      </c>
      <c r="I2073" t="s">
        <v>1591</v>
      </c>
      <c r="J2073" t="s">
        <v>184</v>
      </c>
      <c r="K2073" t="s">
        <v>1592</v>
      </c>
      <c r="L2073" t="s">
        <v>529</v>
      </c>
    </row>
    <row r="2074" spans="1:12">
      <c r="A2074" t="s">
        <v>179</v>
      </c>
      <c r="B2074" t="s">
        <v>180</v>
      </c>
      <c r="C2074">
        <v>-471.5</v>
      </c>
      <c r="D2074" t="s">
        <v>181</v>
      </c>
      <c r="E2074">
        <v>23</v>
      </c>
      <c r="F2074" t="s">
        <v>182</v>
      </c>
      <c r="G2074" t="s">
        <v>1593</v>
      </c>
      <c r="H2074" t="s">
        <v>1594</v>
      </c>
      <c r="I2074" t="s">
        <v>62</v>
      </c>
      <c r="J2074" t="s">
        <v>183</v>
      </c>
      <c r="K2074" t="s">
        <v>62</v>
      </c>
      <c r="L2074" t="s">
        <v>524</v>
      </c>
    </row>
    <row r="2075" spans="1:12">
      <c r="A2075" t="s">
        <v>179</v>
      </c>
      <c r="B2075" t="s">
        <v>180</v>
      </c>
      <c r="C2075">
        <v>-666.25</v>
      </c>
      <c r="D2075" t="s">
        <v>181</v>
      </c>
      <c r="E2075">
        <v>32.5</v>
      </c>
      <c r="F2075" t="s">
        <v>182</v>
      </c>
      <c r="G2075" t="s">
        <v>1210</v>
      </c>
      <c r="H2075" t="s">
        <v>235</v>
      </c>
      <c r="I2075" t="s">
        <v>62</v>
      </c>
      <c r="J2075" t="s">
        <v>183</v>
      </c>
      <c r="K2075" t="s">
        <v>62</v>
      </c>
      <c r="L2075" t="s">
        <v>524</v>
      </c>
    </row>
    <row r="2076" spans="1:12">
      <c r="A2076" t="s">
        <v>179</v>
      </c>
      <c r="B2076" t="s">
        <v>180</v>
      </c>
      <c r="C2076">
        <v>-82</v>
      </c>
      <c r="D2076" t="s">
        <v>181</v>
      </c>
      <c r="E2076">
        <v>4</v>
      </c>
      <c r="F2076" t="s">
        <v>182</v>
      </c>
      <c r="G2076" t="s">
        <v>1210</v>
      </c>
      <c r="H2076" t="s">
        <v>235</v>
      </c>
      <c r="I2076" t="s">
        <v>62</v>
      </c>
      <c r="J2076" t="s">
        <v>183</v>
      </c>
      <c r="K2076" t="s">
        <v>62</v>
      </c>
      <c r="L2076" t="s">
        <v>524</v>
      </c>
    </row>
    <row r="2077" spans="1:12">
      <c r="A2077" t="s">
        <v>179</v>
      </c>
      <c r="B2077" t="s">
        <v>180</v>
      </c>
      <c r="C2077">
        <v>-379.25</v>
      </c>
      <c r="D2077" t="s">
        <v>181</v>
      </c>
      <c r="E2077">
        <v>18.5</v>
      </c>
      <c r="F2077" t="s">
        <v>182</v>
      </c>
      <c r="G2077" t="s">
        <v>400</v>
      </c>
      <c r="H2077" t="s">
        <v>399</v>
      </c>
      <c r="I2077" t="s">
        <v>62</v>
      </c>
      <c r="J2077" t="s">
        <v>183</v>
      </c>
      <c r="K2077" t="s">
        <v>62</v>
      </c>
      <c r="L2077" t="s">
        <v>524</v>
      </c>
    </row>
    <row r="2078" spans="1:12">
      <c r="A2078" t="s">
        <v>179</v>
      </c>
      <c r="B2078" t="s">
        <v>180</v>
      </c>
      <c r="C2078">
        <v>-235.75</v>
      </c>
      <c r="D2078" t="s">
        <v>181</v>
      </c>
      <c r="E2078">
        <v>11.5</v>
      </c>
      <c r="F2078" t="s">
        <v>182</v>
      </c>
      <c r="G2078" t="s">
        <v>1003</v>
      </c>
      <c r="H2078" t="s">
        <v>1004</v>
      </c>
      <c r="I2078" t="s">
        <v>62</v>
      </c>
      <c r="J2078" t="s">
        <v>183</v>
      </c>
      <c r="K2078" t="s">
        <v>62</v>
      </c>
      <c r="L2078" t="s">
        <v>531</v>
      </c>
    </row>
    <row r="2079" spans="1:12">
      <c r="A2079" t="s">
        <v>179</v>
      </c>
      <c r="B2079" t="s">
        <v>180</v>
      </c>
      <c r="C2079">
        <v>-205</v>
      </c>
      <c r="D2079" t="s">
        <v>181</v>
      </c>
      <c r="E2079">
        <v>10</v>
      </c>
      <c r="F2079" t="s">
        <v>182</v>
      </c>
      <c r="G2079" t="s">
        <v>1595</v>
      </c>
      <c r="H2079" t="s">
        <v>1596</v>
      </c>
      <c r="I2079" t="s">
        <v>62</v>
      </c>
      <c r="J2079" t="s">
        <v>183</v>
      </c>
      <c r="K2079" t="s">
        <v>62</v>
      </c>
      <c r="L2079" t="s">
        <v>531</v>
      </c>
    </row>
    <row r="2080" spans="1:12">
      <c r="A2080" t="s">
        <v>179</v>
      </c>
      <c r="B2080" t="s">
        <v>180</v>
      </c>
      <c r="C2080">
        <v>-348.5</v>
      </c>
      <c r="D2080" t="s">
        <v>181</v>
      </c>
      <c r="E2080">
        <v>17</v>
      </c>
      <c r="F2080" t="s">
        <v>182</v>
      </c>
      <c r="G2080" t="s">
        <v>405</v>
      </c>
      <c r="H2080" t="s">
        <v>406</v>
      </c>
      <c r="I2080" t="s">
        <v>62</v>
      </c>
      <c r="J2080" t="s">
        <v>183</v>
      </c>
      <c r="K2080" t="s">
        <v>62</v>
      </c>
      <c r="L2080" t="s">
        <v>531</v>
      </c>
    </row>
    <row r="2081" spans="1:12">
      <c r="A2081" t="s">
        <v>179</v>
      </c>
      <c r="B2081" t="s">
        <v>180</v>
      </c>
      <c r="C2081">
        <v>-307.5</v>
      </c>
      <c r="D2081" t="s">
        <v>181</v>
      </c>
      <c r="E2081">
        <v>15</v>
      </c>
      <c r="F2081" t="s">
        <v>182</v>
      </c>
      <c r="G2081" t="s">
        <v>1546</v>
      </c>
      <c r="H2081" t="s">
        <v>1547</v>
      </c>
      <c r="I2081" t="s">
        <v>62</v>
      </c>
      <c r="J2081" t="s">
        <v>183</v>
      </c>
      <c r="K2081" t="s">
        <v>62</v>
      </c>
      <c r="L2081" t="s">
        <v>533</v>
      </c>
    </row>
    <row r="2082" spans="1:12">
      <c r="A2082" t="s">
        <v>179</v>
      </c>
      <c r="B2082" t="s">
        <v>180</v>
      </c>
      <c r="C2082">
        <v>-410</v>
      </c>
      <c r="D2082" t="s">
        <v>181</v>
      </c>
      <c r="E2082">
        <v>20</v>
      </c>
      <c r="F2082" t="s">
        <v>182</v>
      </c>
      <c r="G2082" t="s">
        <v>1229</v>
      </c>
      <c r="H2082" t="s">
        <v>1230</v>
      </c>
      <c r="I2082" t="s">
        <v>302</v>
      </c>
      <c r="J2082" t="s">
        <v>184</v>
      </c>
      <c r="K2082" t="s">
        <v>303</v>
      </c>
      <c r="L2082" t="s">
        <v>535</v>
      </c>
    </row>
    <row r="2083" spans="1:12">
      <c r="A2083" t="s">
        <v>179</v>
      </c>
      <c r="B2083" t="s">
        <v>180</v>
      </c>
      <c r="C2083">
        <v>-287</v>
      </c>
      <c r="D2083" t="s">
        <v>181</v>
      </c>
      <c r="E2083">
        <v>14</v>
      </c>
      <c r="F2083" t="s">
        <v>182</v>
      </c>
      <c r="G2083" t="s">
        <v>1229</v>
      </c>
      <c r="H2083" t="s">
        <v>1230</v>
      </c>
      <c r="I2083" t="s">
        <v>302</v>
      </c>
      <c r="J2083" t="s">
        <v>184</v>
      </c>
      <c r="K2083" t="s">
        <v>303</v>
      </c>
      <c r="L2083" t="s">
        <v>535</v>
      </c>
    </row>
    <row r="2084" spans="1:12">
      <c r="A2084" t="s">
        <v>179</v>
      </c>
      <c r="B2084" t="s">
        <v>180</v>
      </c>
      <c r="C2084">
        <v>-123</v>
      </c>
      <c r="D2084" t="s">
        <v>181</v>
      </c>
      <c r="E2084">
        <v>6</v>
      </c>
      <c r="F2084" t="s">
        <v>182</v>
      </c>
      <c r="G2084" t="s">
        <v>481</v>
      </c>
      <c r="H2084" t="s">
        <v>225</v>
      </c>
      <c r="I2084" t="s">
        <v>62</v>
      </c>
      <c r="J2084" t="s">
        <v>183</v>
      </c>
      <c r="K2084" t="s">
        <v>62</v>
      </c>
      <c r="L2084" t="s">
        <v>533</v>
      </c>
    </row>
    <row r="2085" spans="1:12">
      <c r="A2085" t="s">
        <v>179</v>
      </c>
      <c r="B2085" t="s">
        <v>180</v>
      </c>
      <c r="C2085">
        <v>-543.25</v>
      </c>
      <c r="D2085" t="s">
        <v>181</v>
      </c>
      <c r="E2085">
        <v>26.5</v>
      </c>
      <c r="F2085" t="s">
        <v>182</v>
      </c>
      <c r="G2085" t="s">
        <v>1090</v>
      </c>
      <c r="H2085" t="s">
        <v>1091</v>
      </c>
      <c r="I2085" t="s">
        <v>62</v>
      </c>
      <c r="J2085" t="s">
        <v>183</v>
      </c>
      <c r="K2085" t="s">
        <v>62</v>
      </c>
      <c r="L2085" t="s">
        <v>533</v>
      </c>
    </row>
    <row r="2086" spans="1:12">
      <c r="A2086" t="s">
        <v>179</v>
      </c>
      <c r="B2086" t="s">
        <v>180</v>
      </c>
      <c r="C2086">
        <v>-20.5</v>
      </c>
      <c r="D2086" t="s">
        <v>181</v>
      </c>
      <c r="E2086">
        <v>1</v>
      </c>
      <c r="F2086" t="s">
        <v>182</v>
      </c>
      <c r="G2086" t="s">
        <v>461</v>
      </c>
      <c r="H2086" t="s">
        <v>462</v>
      </c>
      <c r="I2086" t="s">
        <v>62</v>
      </c>
      <c r="J2086" t="s">
        <v>183</v>
      </c>
      <c r="K2086" t="s">
        <v>62</v>
      </c>
      <c r="L2086" t="s">
        <v>531</v>
      </c>
    </row>
    <row r="2087" spans="1:12">
      <c r="A2087" t="s">
        <v>179</v>
      </c>
      <c r="B2087" t="s">
        <v>180</v>
      </c>
      <c r="C2087">
        <v>-348.5</v>
      </c>
      <c r="D2087" t="s">
        <v>181</v>
      </c>
      <c r="E2087">
        <v>17</v>
      </c>
      <c r="F2087" t="s">
        <v>182</v>
      </c>
      <c r="G2087" t="s">
        <v>795</v>
      </c>
      <c r="H2087" t="s">
        <v>287</v>
      </c>
      <c r="I2087" t="s">
        <v>62</v>
      </c>
      <c r="J2087" t="s">
        <v>183</v>
      </c>
      <c r="K2087" t="s">
        <v>62</v>
      </c>
      <c r="L2087" t="s">
        <v>524</v>
      </c>
    </row>
    <row r="2088" spans="1:12">
      <c r="A2088" t="s">
        <v>179</v>
      </c>
      <c r="B2088" t="s">
        <v>180</v>
      </c>
      <c r="C2088">
        <v>-410</v>
      </c>
      <c r="D2088" t="s">
        <v>181</v>
      </c>
      <c r="E2088">
        <v>20</v>
      </c>
      <c r="F2088" t="s">
        <v>182</v>
      </c>
      <c r="G2088" t="s">
        <v>1353</v>
      </c>
      <c r="H2088" t="s">
        <v>195</v>
      </c>
      <c r="I2088" t="s">
        <v>470</v>
      </c>
      <c r="J2088" t="s">
        <v>184</v>
      </c>
      <c r="K2088" t="s">
        <v>471</v>
      </c>
      <c r="L2088" t="s">
        <v>529</v>
      </c>
    </row>
    <row r="2089" spans="1:12">
      <c r="A2089" t="s">
        <v>179</v>
      </c>
      <c r="B2089" t="s">
        <v>180</v>
      </c>
      <c r="C2089">
        <v>-71.75</v>
      </c>
      <c r="D2089" t="s">
        <v>181</v>
      </c>
      <c r="E2089">
        <v>3.5</v>
      </c>
      <c r="F2089" t="s">
        <v>182</v>
      </c>
      <c r="G2089" t="s">
        <v>1597</v>
      </c>
      <c r="H2089" t="s">
        <v>1598</v>
      </c>
      <c r="I2089" t="s">
        <v>62</v>
      </c>
      <c r="J2089" t="s">
        <v>183</v>
      </c>
      <c r="K2089" t="s">
        <v>62</v>
      </c>
      <c r="L2089" t="s">
        <v>533</v>
      </c>
    </row>
    <row r="2090" spans="1:12">
      <c r="A2090" t="s">
        <v>179</v>
      </c>
      <c r="B2090" t="s">
        <v>180</v>
      </c>
      <c r="C2090">
        <v>-143.5</v>
      </c>
      <c r="D2090" t="s">
        <v>181</v>
      </c>
      <c r="E2090">
        <v>7</v>
      </c>
      <c r="F2090" t="s">
        <v>182</v>
      </c>
      <c r="G2090" t="s">
        <v>1132</v>
      </c>
      <c r="H2090" t="s">
        <v>195</v>
      </c>
      <c r="I2090" t="s">
        <v>1133</v>
      </c>
      <c r="J2090" t="s">
        <v>184</v>
      </c>
      <c r="K2090" t="s">
        <v>1134</v>
      </c>
      <c r="L2090" t="s">
        <v>529</v>
      </c>
    </row>
    <row r="2091" spans="1:12">
      <c r="A2091" t="s">
        <v>179</v>
      </c>
      <c r="B2091" t="s">
        <v>180</v>
      </c>
      <c r="C2091">
        <v>-287</v>
      </c>
      <c r="D2091" t="s">
        <v>181</v>
      </c>
      <c r="E2091">
        <v>14</v>
      </c>
      <c r="F2091" t="s">
        <v>182</v>
      </c>
      <c r="G2091" t="s">
        <v>645</v>
      </c>
      <c r="H2091" t="s">
        <v>235</v>
      </c>
      <c r="I2091" t="s">
        <v>62</v>
      </c>
      <c r="J2091" t="s">
        <v>183</v>
      </c>
      <c r="K2091" t="s">
        <v>62</v>
      </c>
      <c r="L2091" t="s">
        <v>524</v>
      </c>
    </row>
    <row r="2092" spans="1:12">
      <c r="A2092" t="s">
        <v>179</v>
      </c>
      <c r="B2092" t="s">
        <v>180</v>
      </c>
      <c r="C2092">
        <v>-389.5</v>
      </c>
      <c r="D2092" t="s">
        <v>181</v>
      </c>
      <c r="E2092">
        <v>19</v>
      </c>
      <c r="F2092" t="s">
        <v>182</v>
      </c>
      <c r="G2092" t="s">
        <v>1005</v>
      </c>
      <c r="H2092" t="s">
        <v>235</v>
      </c>
      <c r="I2092" t="s">
        <v>62</v>
      </c>
      <c r="J2092" t="s">
        <v>183</v>
      </c>
      <c r="K2092" t="s">
        <v>62</v>
      </c>
      <c r="L2092" t="s">
        <v>524</v>
      </c>
    </row>
    <row r="2093" spans="1:12">
      <c r="A2093" t="s">
        <v>179</v>
      </c>
      <c r="B2093" t="s">
        <v>180</v>
      </c>
      <c r="C2093">
        <v>-287</v>
      </c>
      <c r="D2093" t="s">
        <v>181</v>
      </c>
      <c r="E2093">
        <v>14</v>
      </c>
      <c r="F2093" t="s">
        <v>182</v>
      </c>
      <c r="G2093" t="s">
        <v>1273</v>
      </c>
      <c r="H2093" t="s">
        <v>235</v>
      </c>
      <c r="I2093" t="s">
        <v>62</v>
      </c>
      <c r="J2093" t="s">
        <v>183</v>
      </c>
      <c r="K2093" t="s">
        <v>62</v>
      </c>
      <c r="L2093" t="s">
        <v>524</v>
      </c>
    </row>
    <row r="2094" spans="1:12">
      <c r="A2094" t="s">
        <v>179</v>
      </c>
      <c r="B2094" t="s">
        <v>180</v>
      </c>
      <c r="C2094">
        <v>-82</v>
      </c>
      <c r="D2094" t="s">
        <v>181</v>
      </c>
      <c r="E2094">
        <v>4</v>
      </c>
      <c r="F2094" t="s">
        <v>182</v>
      </c>
      <c r="G2094" t="s">
        <v>1273</v>
      </c>
      <c r="H2094" t="s">
        <v>235</v>
      </c>
      <c r="I2094" t="s">
        <v>62</v>
      </c>
      <c r="J2094" t="s">
        <v>183</v>
      </c>
      <c r="K2094" t="s">
        <v>62</v>
      </c>
      <c r="L2094" t="s">
        <v>524</v>
      </c>
    </row>
    <row r="2095" spans="1:12">
      <c r="A2095" t="s">
        <v>179</v>
      </c>
      <c r="B2095" t="s">
        <v>180</v>
      </c>
      <c r="C2095">
        <v>-502.25</v>
      </c>
      <c r="D2095" t="s">
        <v>181</v>
      </c>
      <c r="E2095">
        <v>24.5</v>
      </c>
      <c r="F2095" t="s">
        <v>182</v>
      </c>
      <c r="G2095" t="s">
        <v>1274</v>
      </c>
      <c r="H2095" t="s">
        <v>1275</v>
      </c>
      <c r="I2095" t="s">
        <v>62</v>
      </c>
      <c r="J2095" t="s">
        <v>183</v>
      </c>
      <c r="K2095" t="s">
        <v>62</v>
      </c>
      <c r="L2095" t="s">
        <v>531</v>
      </c>
    </row>
    <row r="2096" spans="1:12">
      <c r="A2096" t="s">
        <v>179</v>
      </c>
      <c r="B2096" t="s">
        <v>180</v>
      </c>
      <c r="C2096">
        <v>-41</v>
      </c>
      <c r="D2096" t="s">
        <v>181</v>
      </c>
      <c r="E2096">
        <v>2</v>
      </c>
      <c r="F2096" t="s">
        <v>182</v>
      </c>
      <c r="G2096" t="s">
        <v>1274</v>
      </c>
      <c r="H2096" t="s">
        <v>1275</v>
      </c>
      <c r="I2096" t="s">
        <v>62</v>
      </c>
      <c r="J2096" t="s">
        <v>183</v>
      </c>
      <c r="K2096" t="s">
        <v>62</v>
      </c>
      <c r="L2096" t="s">
        <v>531</v>
      </c>
    </row>
    <row r="2097" spans="1:12">
      <c r="A2097" t="s">
        <v>179</v>
      </c>
      <c r="B2097" t="s">
        <v>180</v>
      </c>
      <c r="C2097">
        <v>-51.25</v>
      </c>
      <c r="D2097" t="s">
        <v>181</v>
      </c>
      <c r="E2097">
        <v>2.5</v>
      </c>
      <c r="F2097" t="s">
        <v>182</v>
      </c>
      <c r="G2097" t="s">
        <v>1435</v>
      </c>
      <c r="H2097" t="s">
        <v>1436</v>
      </c>
      <c r="I2097" t="s">
        <v>62</v>
      </c>
      <c r="J2097" t="s">
        <v>183</v>
      </c>
      <c r="K2097" t="s">
        <v>62</v>
      </c>
      <c r="L2097" t="s">
        <v>533</v>
      </c>
    </row>
    <row r="2098" spans="1:12">
      <c r="A2098" t="s">
        <v>179</v>
      </c>
      <c r="B2098" t="s">
        <v>180</v>
      </c>
      <c r="C2098">
        <v>-430.5</v>
      </c>
      <c r="D2098" t="s">
        <v>181</v>
      </c>
      <c r="E2098">
        <v>21</v>
      </c>
      <c r="F2098" t="s">
        <v>182</v>
      </c>
      <c r="G2098" t="s">
        <v>1049</v>
      </c>
      <c r="H2098" t="s">
        <v>239</v>
      </c>
      <c r="I2098" t="s">
        <v>62</v>
      </c>
      <c r="J2098" t="s">
        <v>183</v>
      </c>
      <c r="K2098" t="s">
        <v>62</v>
      </c>
      <c r="L2098" t="s">
        <v>531</v>
      </c>
    </row>
    <row r="2099" spans="1:12">
      <c r="A2099" t="s">
        <v>179</v>
      </c>
      <c r="B2099" t="s">
        <v>180</v>
      </c>
      <c r="C2099">
        <v>-1045.5</v>
      </c>
      <c r="D2099" t="s">
        <v>181</v>
      </c>
      <c r="E2099">
        <v>51</v>
      </c>
      <c r="F2099" t="s">
        <v>182</v>
      </c>
      <c r="G2099" t="s">
        <v>1264</v>
      </c>
      <c r="H2099" t="s">
        <v>259</v>
      </c>
      <c r="I2099" t="s">
        <v>62</v>
      </c>
      <c r="J2099" t="s">
        <v>183</v>
      </c>
      <c r="K2099" t="s">
        <v>62</v>
      </c>
      <c r="L2099" t="s">
        <v>531</v>
      </c>
    </row>
    <row r="2100" spans="1:12">
      <c r="A2100" t="s">
        <v>179</v>
      </c>
      <c r="B2100" t="s">
        <v>180</v>
      </c>
      <c r="C2100">
        <v>-184.5</v>
      </c>
      <c r="D2100" t="s">
        <v>181</v>
      </c>
      <c r="E2100">
        <v>9</v>
      </c>
      <c r="F2100" t="s">
        <v>182</v>
      </c>
      <c r="G2100" t="s">
        <v>1354</v>
      </c>
      <c r="H2100" t="s">
        <v>1355</v>
      </c>
      <c r="I2100" t="s">
        <v>62</v>
      </c>
      <c r="J2100" t="s">
        <v>183</v>
      </c>
      <c r="K2100" t="s">
        <v>62</v>
      </c>
      <c r="L2100" t="s">
        <v>524</v>
      </c>
    </row>
    <row r="2101" spans="1:12">
      <c r="A2101" t="s">
        <v>179</v>
      </c>
      <c r="B2101" t="s">
        <v>180</v>
      </c>
      <c r="C2101">
        <v>-82</v>
      </c>
      <c r="D2101" t="s">
        <v>181</v>
      </c>
      <c r="E2101">
        <v>4</v>
      </c>
      <c r="F2101" t="s">
        <v>182</v>
      </c>
      <c r="G2101" t="s">
        <v>1043</v>
      </c>
      <c r="H2101" t="s">
        <v>204</v>
      </c>
      <c r="I2101" t="s">
        <v>62</v>
      </c>
      <c r="J2101" t="s">
        <v>183</v>
      </c>
      <c r="K2101" t="s">
        <v>62</v>
      </c>
      <c r="L2101" t="s">
        <v>533</v>
      </c>
    </row>
    <row r="2102" spans="1:12">
      <c r="A2102" t="s">
        <v>179</v>
      </c>
      <c r="B2102" t="s">
        <v>180</v>
      </c>
      <c r="C2102">
        <v>-82</v>
      </c>
      <c r="D2102" t="s">
        <v>181</v>
      </c>
      <c r="E2102">
        <v>4</v>
      </c>
      <c r="F2102" t="s">
        <v>182</v>
      </c>
      <c r="G2102" t="s">
        <v>1437</v>
      </c>
      <c r="H2102" t="s">
        <v>1438</v>
      </c>
      <c r="I2102" t="s">
        <v>62</v>
      </c>
      <c r="J2102" t="s">
        <v>183</v>
      </c>
      <c r="K2102" t="s">
        <v>62</v>
      </c>
      <c r="L2102" t="s">
        <v>533</v>
      </c>
    </row>
    <row r="2103" spans="1:12">
      <c r="A2103" t="s">
        <v>179</v>
      </c>
      <c r="B2103" t="s">
        <v>180</v>
      </c>
      <c r="C2103">
        <v>-215.25</v>
      </c>
      <c r="D2103" t="s">
        <v>181</v>
      </c>
      <c r="E2103">
        <v>10.5</v>
      </c>
      <c r="F2103" t="s">
        <v>182</v>
      </c>
      <c r="G2103" t="s">
        <v>1576</v>
      </c>
      <c r="H2103" t="s">
        <v>1577</v>
      </c>
      <c r="I2103" t="s">
        <v>62</v>
      </c>
      <c r="J2103" t="s">
        <v>183</v>
      </c>
      <c r="K2103" t="s">
        <v>62</v>
      </c>
      <c r="L2103" t="s">
        <v>531</v>
      </c>
    </row>
    <row r="2104" spans="1:12">
      <c r="A2104" t="s">
        <v>179</v>
      </c>
      <c r="B2104" t="s">
        <v>180</v>
      </c>
      <c r="C2104">
        <v>-133.25</v>
      </c>
      <c r="D2104" t="s">
        <v>181</v>
      </c>
      <c r="E2104">
        <v>6.5</v>
      </c>
      <c r="F2104" t="s">
        <v>182</v>
      </c>
      <c r="G2104" t="s">
        <v>1599</v>
      </c>
      <c r="H2104" t="s">
        <v>1600</v>
      </c>
      <c r="I2104" t="s">
        <v>62</v>
      </c>
      <c r="J2104" t="s">
        <v>183</v>
      </c>
      <c r="K2104" t="s">
        <v>62</v>
      </c>
      <c r="L2104" t="s">
        <v>531</v>
      </c>
    </row>
    <row r="2105" spans="1:12">
      <c r="A2105" t="s">
        <v>179</v>
      </c>
      <c r="B2105" t="s">
        <v>180</v>
      </c>
      <c r="C2105">
        <v>-276.75</v>
      </c>
      <c r="D2105" t="s">
        <v>181</v>
      </c>
      <c r="E2105">
        <v>13.5</v>
      </c>
      <c r="F2105" t="s">
        <v>182</v>
      </c>
      <c r="G2105" t="s">
        <v>1357</v>
      </c>
      <c r="H2105" t="s">
        <v>464</v>
      </c>
      <c r="I2105" t="s">
        <v>834</v>
      </c>
      <c r="J2105" t="s">
        <v>184</v>
      </c>
      <c r="K2105" t="s">
        <v>835</v>
      </c>
      <c r="L2105" t="s">
        <v>537</v>
      </c>
    </row>
    <row r="2106" spans="1:12">
      <c r="A2106" t="s">
        <v>179</v>
      </c>
      <c r="B2106" t="s">
        <v>180</v>
      </c>
      <c r="C2106">
        <v>-143.5</v>
      </c>
      <c r="D2106" t="s">
        <v>181</v>
      </c>
      <c r="E2106">
        <v>7</v>
      </c>
      <c r="F2106" t="s">
        <v>182</v>
      </c>
      <c r="G2106" t="s">
        <v>1452</v>
      </c>
      <c r="H2106" t="s">
        <v>208</v>
      </c>
      <c r="I2106" t="s">
        <v>1058</v>
      </c>
      <c r="J2106" t="s">
        <v>184</v>
      </c>
      <c r="K2106" t="s">
        <v>1059</v>
      </c>
      <c r="L2106" t="s">
        <v>529</v>
      </c>
    </row>
    <row r="2107" spans="1:12">
      <c r="A2107" t="s">
        <v>179</v>
      </c>
      <c r="B2107" t="s">
        <v>180</v>
      </c>
      <c r="C2107">
        <v>-205</v>
      </c>
      <c r="D2107" t="s">
        <v>181</v>
      </c>
      <c r="E2107">
        <v>10</v>
      </c>
      <c r="F2107" t="s">
        <v>182</v>
      </c>
      <c r="G2107" t="s">
        <v>1582</v>
      </c>
      <c r="H2107" t="s">
        <v>229</v>
      </c>
      <c r="I2107" t="s">
        <v>62</v>
      </c>
      <c r="J2107" t="s">
        <v>183</v>
      </c>
      <c r="K2107" t="s">
        <v>62</v>
      </c>
      <c r="L2107" t="s">
        <v>531</v>
      </c>
    </row>
    <row r="2108" spans="1:12">
      <c r="A2108" t="s">
        <v>179</v>
      </c>
      <c r="B2108" t="s">
        <v>180</v>
      </c>
      <c r="C2108">
        <v>-41</v>
      </c>
      <c r="D2108" t="s">
        <v>181</v>
      </c>
      <c r="E2108">
        <v>2</v>
      </c>
      <c r="F2108" t="s">
        <v>182</v>
      </c>
      <c r="G2108" t="s">
        <v>1310</v>
      </c>
      <c r="H2108" t="s">
        <v>200</v>
      </c>
      <c r="I2108" t="s">
        <v>1055</v>
      </c>
      <c r="J2108" t="s">
        <v>184</v>
      </c>
      <c r="K2108" t="s">
        <v>1056</v>
      </c>
      <c r="L2108" t="s">
        <v>529</v>
      </c>
    </row>
    <row r="2109" spans="1:12">
      <c r="A2109" t="s">
        <v>179</v>
      </c>
      <c r="B2109" t="s">
        <v>180</v>
      </c>
      <c r="C2109">
        <v>-123</v>
      </c>
      <c r="D2109" t="s">
        <v>181</v>
      </c>
      <c r="E2109">
        <v>6</v>
      </c>
      <c r="F2109" t="s">
        <v>182</v>
      </c>
      <c r="G2109" t="s">
        <v>1379</v>
      </c>
      <c r="H2109" t="s">
        <v>1380</v>
      </c>
      <c r="I2109" t="s">
        <v>62</v>
      </c>
      <c r="J2109" t="s">
        <v>183</v>
      </c>
      <c r="K2109" t="s">
        <v>62</v>
      </c>
      <c r="L2109" t="s">
        <v>531</v>
      </c>
    </row>
    <row r="2110" spans="1:12">
      <c r="A2110" t="s">
        <v>179</v>
      </c>
      <c r="B2110" t="s">
        <v>180</v>
      </c>
      <c r="C2110">
        <v>-41</v>
      </c>
      <c r="D2110" t="s">
        <v>181</v>
      </c>
      <c r="E2110">
        <v>2</v>
      </c>
      <c r="F2110" t="s">
        <v>182</v>
      </c>
      <c r="G2110" t="s">
        <v>1583</v>
      </c>
      <c r="H2110" t="s">
        <v>187</v>
      </c>
      <c r="I2110" t="s">
        <v>1584</v>
      </c>
      <c r="J2110" t="s">
        <v>184</v>
      </c>
      <c r="K2110" t="s">
        <v>1585</v>
      </c>
      <c r="L2110" t="s">
        <v>529</v>
      </c>
    </row>
    <row r="2111" spans="1:12">
      <c r="A2111" t="s">
        <v>179</v>
      </c>
      <c r="B2111" t="s">
        <v>180</v>
      </c>
      <c r="C2111">
        <v>-82</v>
      </c>
      <c r="D2111" t="s">
        <v>181</v>
      </c>
      <c r="E2111">
        <v>4</v>
      </c>
      <c r="F2111" t="s">
        <v>182</v>
      </c>
      <c r="G2111" t="s">
        <v>1590</v>
      </c>
      <c r="H2111" t="s">
        <v>187</v>
      </c>
      <c r="I2111" t="s">
        <v>1591</v>
      </c>
      <c r="J2111" t="s">
        <v>184</v>
      </c>
      <c r="K2111" t="s">
        <v>1592</v>
      </c>
      <c r="L2111" t="s">
        <v>529</v>
      </c>
    </row>
    <row r="2112" spans="1:12">
      <c r="A2112" t="s">
        <v>179</v>
      </c>
      <c r="B2112" t="s">
        <v>180</v>
      </c>
      <c r="C2112">
        <v>-174.25</v>
      </c>
      <c r="D2112" t="s">
        <v>181</v>
      </c>
      <c r="E2112">
        <v>8.5</v>
      </c>
      <c r="F2112" t="s">
        <v>182</v>
      </c>
      <c r="G2112" t="s">
        <v>1601</v>
      </c>
      <c r="H2112" t="s">
        <v>195</v>
      </c>
      <c r="I2112" t="s">
        <v>1602</v>
      </c>
      <c r="J2112" t="s">
        <v>184</v>
      </c>
      <c r="K2112" t="s">
        <v>1603</v>
      </c>
      <c r="L2112" t="s">
        <v>529</v>
      </c>
    </row>
    <row r="2113" spans="1:12">
      <c r="A2113" t="s">
        <v>179</v>
      </c>
      <c r="B2113" t="s">
        <v>180</v>
      </c>
      <c r="C2113">
        <v>-51.25</v>
      </c>
      <c r="D2113" t="s">
        <v>181</v>
      </c>
      <c r="E2113">
        <v>2.5</v>
      </c>
      <c r="F2113" t="s">
        <v>182</v>
      </c>
      <c r="G2113" t="s">
        <v>1604</v>
      </c>
      <c r="H2113" t="s">
        <v>196</v>
      </c>
      <c r="I2113" t="s">
        <v>62</v>
      </c>
      <c r="J2113" t="s">
        <v>183</v>
      </c>
      <c r="K2113" t="s">
        <v>62</v>
      </c>
      <c r="L2113" t="s">
        <v>531</v>
      </c>
    </row>
    <row r="2114" spans="1:12">
      <c r="A2114" t="s">
        <v>179</v>
      </c>
      <c r="B2114" t="s">
        <v>180</v>
      </c>
      <c r="C2114">
        <v>-41</v>
      </c>
      <c r="D2114" t="s">
        <v>181</v>
      </c>
      <c r="E2114">
        <v>2</v>
      </c>
      <c r="F2114" t="s">
        <v>182</v>
      </c>
      <c r="G2114" t="s">
        <v>1605</v>
      </c>
      <c r="H2114" t="s">
        <v>199</v>
      </c>
      <c r="I2114" t="s">
        <v>62</v>
      </c>
      <c r="J2114" t="s">
        <v>183</v>
      </c>
      <c r="K2114" t="s">
        <v>62</v>
      </c>
      <c r="L2114" t="s">
        <v>531</v>
      </c>
    </row>
    <row r="2115" spans="1:12">
      <c r="A2115" t="s">
        <v>179</v>
      </c>
      <c r="B2115" t="s">
        <v>180</v>
      </c>
      <c r="C2115">
        <v>-164</v>
      </c>
      <c r="D2115" t="s">
        <v>181</v>
      </c>
      <c r="E2115">
        <v>8</v>
      </c>
      <c r="F2115" t="s">
        <v>182</v>
      </c>
      <c r="G2115" t="s">
        <v>1606</v>
      </c>
      <c r="H2115" t="s">
        <v>1607</v>
      </c>
      <c r="I2115" t="s">
        <v>62</v>
      </c>
      <c r="J2115" t="s">
        <v>183</v>
      </c>
      <c r="K2115" t="s">
        <v>62</v>
      </c>
      <c r="L2115" t="s">
        <v>533</v>
      </c>
    </row>
    <row r="2116" spans="1:12">
      <c r="A2116" t="s">
        <v>179</v>
      </c>
      <c r="B2116" t="s">
        <v>180</v>
      </c>
      <c r="C2116">
        <v>-112.75</v>
      </c>
      <c r="D2116" t="s">
        <v>181</v>
      </c>
      <c r="E2116">
        <v>5.5</v>
      </c>
      <c r="F2116" t="s">
        <v>182</v>
      </c>
      <c r="G2116" t="s">
        <v>1608</v>
      </c>
      <c r="H2116" t="s">
        <v>1594</v>
      </c>
      <c r="I2116" t="s">
        <v>62</v>
      </c>
      <c r="J2116" t="s">
        <v>183</v>
      </c>
      <c r="K2116" t="s">
        <v>62</v>
      </c>
      <c r="L2116" t="s">
        <v>524</v>
      </c>
    </row>
    <row r="2117" spans="1:12">
      <c r="A2117" t="s">
        <v>179</v>
      </c>
      <c r="B2117" t="s">
        <v>180</v>
      </c>
      <c r="C2117">
        <v>-225.5</v>
      </c>
      <c r="D2117" t="s">
        <v>181</v>
      </c>
      <c r="E2117">
        <v>11</v>
      </c>
      <c r="F2117" t="s">
        <v>182</v>
      </c>
      <c r="G2117" t="s">
        <v>1593</v>
      </c>
      <c r="H2117" t="s">
        <v>1594</v>
      </c>
      <c r="I2117" t="s">
        <v>62</v>
      </c>
      <c r="J2117" t="s">
        <v>183</v>
      </c>
      <c r="K2117" t="s">
        <v>62</v>
      </c>
      <c r="L2117" t="s">
        <v>524</v>
      </c>
    </row>
    <row r="2118" spans="1:12">
      <c r="A2118" t="s">
        <v>179</v>
      </c>
      <c r="B2118" t="s">
        <v>180</v>
      </c>
      <c r="C2118">
        <v>-451</v>
      </c>
      <c r="D2118" t="s">
        <v>181</v>
      </c>
      <c r="E2118">
        <v>22</v>
      </c>
      <c r="F2118" t="s">
        <v>182</v>
      </c>
      <c r="G2118" t="s">
        <v>1543</v>
      </c>
      <c r="H2118" t="s">
        <v>187</v>
      </c>
      <c r="I2118" t="s">
        <v>1051</v>
      </c>
      <c r="J2118" t="s">
        <v>184</v>
      </c>
      <c r="K2118" t="s">
        <v>1052</v>
      </c>
      <c r="L2118" t="s">
        <v>529</v>
      </c>
    </row>
    <row r="2119" spans="1:12">
      <c r="A2119" t="s">
        <v>179</v>
      </c>
      <c r="B2119" t="s">
        <v>180</v>
      </c>
      <c r="C2119">
        <v>-194.75</v>
      </c>
      <c r="D2119" t="s">
        <v>181</v>
      </c>
      <c r="E2119">
        <v>9.5</v>
      </c>
      <c r="F2119" t="s">
        <v>182</v>
      </c>
      <c r="G2119" t="s">
        <v>1543</v>
      </c>
      <c r="H2119" t="s">
        <v>187</v>
      </c>
      <c r="I2119" t="s">
        <v>1051</v>
      </c>
      <c r="J2119" t="s">
        <v>184</v>
      </c>
      <c r="K2119" t="s">
        <v>1052</v>
      </c>
      <c r="L2119" t="s">
        <v>529</v>
      </c>
    </row>
    <row r="2120" spans="1:12">
      <c r="A2120" t="s">
        <v>179</v>
      </c>
      <c r="B2120" t="s">
        <v>180</v>
      </c>
      <c r="C2120">
        <v>-112.75</v>
      </c>
      <c r="D2120" t="s">
        <v>181</v>
      </c>
      <c r="E2120">
        <v>5.5</v>
      </c>
      <c r="F2120" t="s">
        <v>182</v>
      </c>
      <c r="G2120" t="s">
        <v>1609</v>
      </c>
      <c r="H2120" t="s">
        <v>1610</v>
      </c>
      <c r="I2120" t="s">
        <v>62</v>
      </c>
      <c r="J2120" t="s">
        <v>183</v>
      </c>
      <c r="K2120" t="s">
        <v>62</v>
      </c>
      <c r="L2120" t="s">
        <v>537</v>
      </c>
    </row>
    <row r="2121" spans="1:12">
      <c r="A2121" t="s">
        <v>179</v>
      </c>
      <c r="B2121" t="s">
        <v>180</v>
      </c>
      <c r="C2121">
        <v>-61.5</v>
      </c>
      <c r="D2121" t="s">
        <v>181</v>
      </c>
      <c r="E2121">
        <v>3</v>
      </c>
      <c r="F2121" t="s">
        <v>182</v>
      </c>
      <c r="G2121" t="s">
        <v>1611</v>
      </c>
      <c r="H2121" t="s">
        <v>1612</v>
      </c>
      <c r="I2121" t="s">
        <v>62</v>
      </c>
      <c r="J2121" t="s">
        <v>183</v>
      </c>
      <c r="K2121" t="s">
        <v>62</v>
      </c>
      <c r="L2121" t="s">
        <v>537</v>
      </c>
    </row>
    <row r="2122" spans="1:12">
      <c r="A2122" t="s">
        <v>179</v>
      </c>
      <c r="B2122" t="s">
        <v>180</v>
      </c>
      <c r="C2122">
        <v>-194.75</v>
      </c>
      <c r="D2122" t="s">
        <v>181</v>
      </c>
      <c r="E2122">
        <v>9.5</v>
      </c>
      <c r="F2122" t="s">
        <v>182</v>
      </c>
      <c r="G2122" t="s">
        <v>1613</v>
      </c>
      <c r="H2122" t="s">
        <v>1193</v>
      </c>
      <c r="I2122" t="s">
        <v>62</v>
      </c>
      <c r="J2122" t="s">
        <v>183</v>
      </c>
      <c r="K2122" t="s">
        <v>62</v>
      </c>
      <c r="L2122" t="s">
        <v>539</v>
      </c>
    </row>
    <row r="2123" spans="1:12">
      <c r="A2123" t="s">
        <v>179</v>
      </c>
      <c r="B2123" t="s">
        <v>180</v>
      </c>
      <c r="C2123">
        <v>-143.5</v>
      </c>
      <c r="D2123" t="s">
        <v>181</v>
      </c>
      <c r="E2123">
        <v>7</v>
      </c>
      <c r="F2123" t="s">
        <v>182</v>
      </c>
      <c r="G2123" t="s">
        <v>1613</v>
      </c>
      <c r="H2123" t="s">
        <v>1193</v>
      </c>
      <c r="I2123" t="s">
        <v>62</v>
      </c>
      <c r="J2123" t="s">
        <v>183</v>
      </c>
      <c r="K2123" t="s">
        <v>62</v>
      </c>
      <c r="L2123" t="s">
        <v>539</v>
      </c>
    </row>
    <row r="2124" spans="1:12">
      <c r="A2124" t="s">
        <v>179</v>
      </c>
      <c r="B2124" t="s">
        <v>180</v>
      </c>
      <c r="C2124">
        <v>-399.75</v>
      </c>
      <c r="D2124" t="s">
        <v>181</v>
      </c>
      <c r="E2124">
        <v>19.5</v>
      </c>
      <c r="F2124" t="s">
        <v>182</v>
      </c>
      <c r="G2124" t="s">
        <v>806</v>
      </c>
      <c r="H2124" t="s">
        <v>807</v>
      </c>
      <c r="I2124" t="s">
        <v>302</v>
      </c>
      <c r="J2124" t="s">
        <v>184</v>
      </c>
      <c r="K2124" t="s">
        <v>303</v>
      </c>
      <c r="L2124" t="s">
        <v>535</v>
      </c>
    </row>
    <row r="2125" spans="1:12">
      <c r="A2125" t="s">
        <v>179</v>
      </c>
      <c r="B2125" t="s">
        <v>180</v>
      </c>
      <c r="C2125">
        <v>-276.75</v>
      </c>
      <c r="D2125" t="s">
        <v>181</v>
      </c>
      <c r="E2125">
        <v>13.5</v>
      </c>
      <c r="F2125" t="s">
        <v>182</v>
      </c>
      <c r="G2125" t="s">
        <v>808</v>
      </c>
      <c r="H2125" t="s">
        <v>809</v>
      </c>
      <c r="I2125" t="s">
        <v>302</v>
      </c>
      <c r="J2125" t="s">
        <v>184</v>
      </c>
      <c r="K2125" t="s">
        <v>303</v>
      </c>
      <c r="L2125" t="s">
        <v>535</v>
      </c>
    </row>
    <row r="2126" spans="1:12">
      <c r="A2126" t="s">
        <v>179</v>
      </c>
      <c r="B2126" t="s">
        <v>180</v>
      </c>
      <c r="C2126">
        <v>-276.75</v>
      </c>
      <c r="D2126" t="s">
        <v>181</v>
      </c>
      <c r="E2126">
        <v>13.5</v>
      </c>
      <c r="F2126" t="s">
        <v>182</v>
      </c>
      <c r="G2126" t="s">
        <v>808</v>
      </c>
      <c r="H2126" t="s">
        <v>809</v>
      </c>
      <c r="I2126" t="s">
        <v>302</v>
      </c>
      <c r="J2126" t="s">
        <v>184</v>
      </c>
      <c r="K2126" t="s">
        <v>303</v>
      </c>
      <c r="L2126" t="s">
        <v>535</v>
      </c>
    </row>
    <row r="2127" spans="1:12">
      <c r="A2127" t="s">
        <v>179</v>
      </c>
      <c r="B2127" t="s">
        <v>180</v>
      </c>
      <c r="C2127">
        <v>-225.5</v>
      </c>
      <c r="D2127" t="s">
        <v>181</v>
      </c>
      <c r="E2127">
        <v>11</v>
      </c>
      <c r="F2127" t="s">
        <v>182</v>
      </c>
      <c r="G2127" t="s">
        <v>810</v>
      </c>
      <c r="H2127" t="s">
        <v>811</v>
      </c>
      <c r="I2127" t="s">
        <v>302</v>
      </c>
      <c r="J2127" t="s">
        <v>184</v>
      </c>
      <c r="K2127" t="s">
        <v>303</v>
      </c>
      <c r="L2127" t="s">
        <v>535</v>
      </c>
    </row>
    <row r="2128" spans="1:12">
      <c r="A2128" t="s">
        <v>179</v>
      </c>
      <c r="B2128" t="s">
        <v>180</v>
      </c>
      <c r="C2128">
        <v>-143.5</v>
      </c>
      <c r="D2128" t="s">
        <v>181</v>
      </c>
      <c r="E2128">
        <v>7</v>
      </c>
      <c r="F2128" t="s">
        <v>182</v>
      </c>
      <c r="G2128" t="s">
        <v>1143</v>
      </c>
      <c r="H2128" t="s">
        <v>1144</v>
      </c>
      <c r="I2128" t="s">
        <v>62</v>
      </c>
      <c r="J2128" t="s">
        <v>183</v>
      </c>
      <c r="K2128" t="s">
        <v>62</v>
      </c>
      <c r="L2128" t="s">
        <v>546</v>
      </c>
    </row>
    <row r="2129" spans="1:12">
      <c r="A2129" t="s">
        <v>179</v>
      </c>
      <c r="B2129" t="s">
        <v>180</v>
      </c>
      <c r="C2129">
        <v>-348.5</v>
      </c>
      <c r="D2129" t="s">
        <v>181</v>
      </c>
      <c r="E2129">
        <v>17</v>
      </c>
      <c r="F2129" t="s">
        <v>182</v>
      </c>
      <c r="G2129" t="s">
        <v>1289</v>
      </c>
      <c r="H2129" t="s">
        <v>1290</v>
      </c>
      <c r="I2129" t="s">
        <v>62</v>
      </c>
      <c r="J2129" t="s">
        <v>183</v>
      </c>
      <c r="K2129" t="s">
        <v>62</v>
      </c>
      <c r="L2129" t="s">
        <v>546</v>
      </c>
    </row>
    <row r="2130" spans="1:12">
      <c r="A2130" t="s">
        <v>179</v>
      </c>
      <c r="B2130" t="s">
        <v>180</v>
      </c>
      <c r="C2130">
        <v>-348.5</v>
      </c>
      <c r="D2130" t="s">
        <v>181</v>
      </c>
      <c r="E2130">
        <v>17</v>
      </c>
      <c r="F2130" t="s">
        <v>182</v>
      </c>
      <c r="G2130" t="s">
        <v>878</v>
      </c>
      <c r="H2130" t="s">
        <v>879</v>
      </c>
      <c r="I2130" t="s">
        <v>62</v>
      </c>
      <c r="J2130" t="s">
        <v>183</v>
      </c>
      <c r="K2130" t="s">
        <v>62</v>
      </c>
      <c r="L2130" t="s">
        <v>546</v>
      </c>
    </row>
    <row r="2131" spans="1:12">
      <c r="A2131" t="s">
        <v>179</v>
      </c>
      <c r="B2131" t="s">
        <v>180</v>
      </c>
      <c r="C2131">
        <v>-143.5</v>
      </c>
      <c r="D2131" t="s">
        <v>181</v>
      </c>
      <c r="E2131">
        <v>7</v>
      </c>
      <c r="F2131" t="s">
        <v>182</v>
      </c>
      <c r="G2131" t="s">
        <v>878</v>
      </c>
      <c r="H2131" t="s">
        <v>879</v>
      </c>
      <c r="I2131" t="s">
        <v>62</v>
      </c>
      <c r="J2131" t="s">
        <v>183</v>
      </c>
      <c r="K2131" t="s">
        <v>62</v>
      </c>
      <c r="L2131" t="s">
        <v>546</v>
      </c>
    </row>
    <row r="2132" spans="1:12">
      <c r="A2132" t="s">
        <v>179</v>
      </c>
      <c r="B2132" t="s">
        <v>180</v>
      </c>
      <c r="C2132">
        <v>-194.75</v>
      </c>
      <c r="D2132" t="s">
        <v>181</v>
      </c>
      <c r="E2132">
        <v>9.5</v>
      </c>
      <c r="F2132" t="s">
        <v>182</v>
      </c>
      <c r="G2132" t="s">
        <v>718</v>
      </c>
      <c r="H2132" t="s">
        <v>426</v>
      </c>
      <c r="I2132" t="s">
        <v>302</v>
      </c>
      <c r="J2132" t="s">
        <v>184</v>
      </c>
      <c r="K2132" t="s">
        <v>303</v>
      </c>
      <c r="L2132" t="s">
        <v>535</v>
      </c>
    </row>
    <row r="2133" spans="1:12">
      <c r="A2133" t="s">
        <v>179</v>
      </c>
      <c r="B2133" t="s">
        <v>180</v>
      </c>
      <c r="C2133">
        <v>-205</v>
      </c>
      <c r="D2133" t="s">
        <v>181</v>
      </c>
      <c r="E2133">
        <v>10</v>
      </c>
      <c r="F2133" t="s">
        <v>182</v>
      </c>
      <c r="G2133" t="s">
        <v>1313</v>
      </c>
      <c r="H2133" t="s">
        <v>1314</v>
      </c>
      <c r="I2133" t="s">
        <v>62</v>
      </c>
      <c r="J2133" t="s">
        <v>183</v>
      </c>
      <c r="K2133" t="s">
        <v>62</v>
      </c>
      <c r="L2133" t="s">
        <v>539</v>
      </c>
    </row>
    <row r="2134" spans="1:12">
      <c r="A2134" t="s">
        <v>179</v>
      </c>
      <c r="B2134" t="s">
        <v>180</v>
      </c>
      <c r="C2134">
        <v>-276.75</v>
      </c>
      <c r="D2134" t="s">
        <v>181</v>
      </c>
      <c r="E2134">
        <v>13.5</v>
      </c>
      <c r="F2134" t="s">
        <v>182</v>
      </c>
      <c r="G2134" t="s">
        <v>1614</v>
      </c>
      <c r="H2134" t="s">
        <v>1615</v>
      </c>
      <c r="I2134" t="s">
        <v>62</v>
      </c>
      <c r="J2134" t="s">
        <v>183</v>
      </c>
      <c r="K2134" t="s">
        <v>62</v>
      </c>
      <c r="L2134" t="s">
        <v>539</v>
      </c>
    </row>
    <row r="2135" spans="1:12">
      <c r="A2135" t="s">
        <v>179</v>
      </c>
      <c r="B2135" t="s">
        <v>180</v>
      </c>
      <c r="C2135">
        <v>-297.25</v>
      </c>
      <c r="D2135" t="s">
        <v>181</v>
      </c>
      <c r="E2135">
        <v>14.5</v>
      </c>
      <c r="F2135" t="s">
        <v>182</v>
      </c>
      <c r="G2135" t="s">
        <v>1396</v>
      </c>
      <c r="H2135" t="s">
        <v>1397</v>
      </c>
      <c r="I2135" t="s">
        <v>302</v>
      </c>
      <c r="J2135" t="s">
        <v>184</v>
      </c>
      <c r="K2135" t="s">
        <v>303</v>
      </c>
      <c r="L2135" t="s">
        <v>535</v>
      </c>
    </row>
    <row r="2136" spans="1:12">
      <c r="A2136" t="s">
        <v>179</v>
      </c>
      <c r="B2136" t="s">
        <v>180</v>
      </c>
      <c r="C2136">
        <v>-328</v>
      </c>
      <c r="D2136" t="s">
        <v>181</v>
      </c>
      <c r="E2136">
        <v>16</v>
      </c>
      <c r="F2136" t="s">
        <v>182</v>
      </c>
      <c r="G2136" t="s">
        <v>1088</v>
      </c>
      <c r="H2136" t="s">
        <v>1089</v>
      </c>
      <c r="I2136" t="s">
        <v>302</v>
      </c>
      <c r="J2136" t="s">
        <v>184</v>
      </c>
      <c r="K2136" t="s">
        <v>303</v>
      </c>
      <c r="L2136" t="s">
        <v>535</v>
      </c>
    </row>
    <row r="2137" spans="1:12">
      <c r="A2137" t="s">
        <v>179</v>
      </c>
      <c r="B2137" t="s">
        <v>180</v>
      </c>
      <c r="C2137">
        <v>-225.5</v>
      </c>
      <c r="D2137" t="s">
        <v>181</v>
      </c>
      <c r="E2137">
        <v>11</v>
      </c>
      <c r="F2137" t="s">
        <v>182</v>
      </c>
      <c r="G2137" t="s">
        <v>1315</v>
      </c>
      <c r="H2137" t="s">
        <v>1089</v>
      </c>
      <c r="I2137" t="s">
        <v>302</v>
      </c>
      <c r="J2137" t="s">
        <v>184</v>
      </c>
      <c r="K2137" t="s">
        <v>303</v>
      </c>
      <c r="L2137" t="s">
        <v>535</v>
      </c>
    </row>
    <row r="2138" spans="1:12">
      <c r="A2138" t="s">
        <v>179</v>
      </c>
      <c r="B2138" t="s">
        <v>180</v>
      </c>
      <c r="C2138">
        <v>-809.75</v>
      </c>
      <c r="D2138" t="s">
        <v>181</v>
      </c>
      <c r="E2138">
        <v>39.5</v>
      </c>
      <c r="F2138" t="s">
        <v>182</v>
      </c>
      <c r="G2138" t="s">
        <v>1385</v>
      </c>
      <c r="H2138" t="s">
        <v>208</v>
      </c>
      <c r="I2138" t="s">
        <v>1055</v>
      </c>
      <c r="J2138" t="s">
        <v>184</v>
      </c>
      <c r="K2138" t="s">
        <v>1056</v>
      </c>
      <c r="L2138" t="s">
        <v>529</v>
      </c>
    </row>
    <row r="2139" spans="1:12">
      <c r="A2139" t="s">
        <v>179</v>
      </c>
      <c r="B2139" t="s">
        <v>180</v>
      </c>
      <c r="C2139">
        <v>-317.75</v>
      </c>
      <c r="D2139" t="s">
        <v>181</v>
      </c>
      <c r="E2139">
        <v>15.5</v>
      </c>
      <c r="F2139" t="s">
        <v>182</v>
      </c>
      <c r="G2139" t="s">
        <v>1385</v>
      </c>
      <c r="H2139" t="s">
        <v>208</v>
      </c>
      <c r="I2139" t="s">
        <v>1055</v>
      </c>
      <c r="J2139" t="s">
        <v>184</v>
      </c>
      <c r="K2139" t="s">
        <v>1056</v>
      </c>
      <c r="L2139" t="s">
        <v>529</v>
      </c>
    </row>
    <row r="2140" spans="1:12">
      <c r="A2140" t="s">
        <v>179</v>
      </c>
      <c r="B2140" t="s">
        <v>180</v>
      </c>
      <c r="C2140">
        <v>-1189</v>
      </c>
      <c r="D2140" t="s">
        <v>181</v>
      </c>
      <c r="E2140">
        <v>58</v>
      </c>
      <c r="F2140" t="s">
        <v>182</v>
      </c>
      <c r="G2140" t="s">
        <v>1452</v>
      </c>
      <c r="H2140" t="s">
        <v>208</v>
      </c>
      <c r="I2140" t="s">
        <v>1058</v>
      </c>
      <c r="J2140" t="s">
        <v>184</v>
      </c>
      <c r="K2140" t="s">
        <v>1059</v>
      </c>
      <c r="L2140" t="s">
        <v>529</v>
      </c>
    </row>
    <row r="2141" spans="1:12">
      <c r="A2141" t="s">
        <v>179</v>
      </c>
      <c r="B2141" t="s">
        <v>180</v>
      </c>
      <c r="C2141">
        <v>-522.75</v>
      </c>
      <c r="D2141" t="s">
        <v>181</v>
      </c>
      <c r="E2141">
        <v>25.5</v>
      </c>
      <c r="F2141" t="s">
        <v>182</v>
      </c>
      <c r="G2141" t="s">
        <v>1452</v>
      </c>
      <c r="H2141" t="s">
        <v>208</v>
      </c>
      <c r="I2141" t="s">
        <v>1058</v>
      </c>
      <c r="J2141" t="s">
        <v>184</v>
      </c>
      <c r="K2141" t="s">
        <v>1059</v>
      </c>
      <c r="L2141" t="s">
        <v>529</v>
      </c>
    </row>
    <row r="2142" spans="1:12">
      <c r="A2142" t="s">
        <v>179</v>
      </c>
      <c r="B2142" t="s">
        <v>180</v>
      </c>
      <c r="C2142">
        <v>-481.75</v>
      </c>
      <c r="D2142" t="s">
        <v>181</v>
      </c>
      <c r="E2142">
        <v>23.5</v>
      </c>
      <c r="F2142" t="s">
        <v>182</v>
      </c>
      <c r="G2142" t="s">
        <v>1616</v>
      </c>
      <c r="H2142" t="s">
        <v>1617</v>
      </c>
      <c r="I2142" t="s">
        <v>62</v>
      </c>
      <c r="J2142" t="s">
        <v>183</v>
      </c>
      <c r="K2142" t="s">
        <v>62</v>
      </c>
      <c r="L2142" t="s">
        <v>546</v>
      </c>
    </row>
    <row r="2143" spans="1:12">
      <c r="A2143" t="s">
        <v>179</v>
      </c>
      <c r="B2143" t="s">
        <v>180</v>
      </c>
      <c r="C2143">
        <v>-287</v>
      </c>
      <c r="D2143" t="s">
        <v>181</v>
      </c>
      <c r="E2143">
        <v>14</v>
      </c>
      <c r="F2143" t="s">
        <v>182</v>
      </c>
      <c r="G2143" t="s">
        <v>1455</v>
      </c>
      <c r="H2143" t="s">
        <v>187</v>
      </c>
      <c r="I2143" t="s">
        <v>1278</v>
      </c>
      <c r="J2143" t="s">
        <v>184</v>
      </c>
      <c r="K2143" t="s">
        <v>1279</v>
      </c>
      <c r="L2143" t="s">
        <v>529</v>
      </c>
    </row>
    <row r="2144" spans="1:12">
      <c r="A2144" t="s">
        <v>179</v>
      </c>
      <c r="B2144" t="s">
        <v>180</v>
      </c>
      <c r="C2144">
        <v>-1025</v>
      </c>
      <c r="D2144" t="s">
        <v>181</v>
      </c>
      <c r="E2144">
        <v>50</v>
      </c>
      <c r="F2144" t="s">
        <v>182</v>
      </c>
      <c r="G2144" t="s">
        <v>1455</v>
      </c>
      <c r="H2144" t="s">
        <v>187</v>
      </c>
      <c r="I2144" t="s">
        <v>1278</v>
      </c>
      <c r="J2144" t="s">
        <v>184</v>
      </c>
      <c r="K2144" t="s">
        <v>1279</v>
      </c>
      <c r="L2144" t="s">
        <v>529</v>
      </c>
    </row>
    <row r="2145" spans="1:12">
      <c r="A2145" t="s">
        <v>179</v>
      </c>
      <c r="B2145" t="s">
        <v>180</v>
      </c>
      <c r="C2145">
        <v>-553.5</v>
      </c>
      <c r="D2145" t="s">
        <v>181</v>
      </c>
      <c r="E2145">
        <v>27</v>
      </c>
      <c r="F2145" t="s">
        <v>182</v>
      </c>
      <c r="G2145" t="s">
        <v>1456</v>
      </c>
      <c r="H2145" t="s">
        <v>208</v>
      </c>
      <c r="I2145" t="s">
        <v>1387</v>
      </c>
      <c r="J2145" t="s">
        <v>184</v>
      </c>
      <c r="K2145" t="s">
        <v>1388</v>
      </c>
      <c r="L2145" t="s">
        <v>529</v>
      </c>
    </row>
    <row r="2146" spans="1:12">
      <c r="A2146" t="s">
        <v>179</v>
      </c>
      <c r="B2146" t="s">
        <v>180</v>
      </c>
      <c r="C2146">
        <v>-615</v>
      </c>
      <c r="D2146" t="s">
        <v>181</v>
      </c>
      <c r="E2146">
        <v>30</v>
      </c>
      <c r="F2146" t="s">
        <v>182</v>
      </c>
      <c r="G2146" t="s">
        <v>1456</v>
      </c>
      <c r="H2146" t="s">
        <v>208</v>
      </c>
      <c r="I2146" t="s">
        <v>1387</v>
      </c>
      <c r="J2146" t="s">
        <v>184</v>
      </c>
      <c r="K2146" t="s">
        <v>1388</v>
      </c>
      <c r="L2146" t="s">
        <v>529</v>
      </c>
    </row>
    <row r="2147" spans="1:12">
      <c r="A2147" t="s">
        <v>179</v>
      </c>
      <c r="B2147" t="s">
        <v>180</v>
      </c>
      <c r="C2147">
        <v>-246</v>
      </c>
      <c r="D2147" t="s">
        <v>181</v>
      </c>
      <c r="E2147">
        <v>12</v>
      </c>
      <c r="F2147" t="s">
        <v>182</v>
      </c>
      <c r="G2147" t="s">
        <v>1459</v>
      </c>
      <c r="H2147" t="s">
        <v>1460</v>
      </c>
      <c r="I2147" t="s">
        <v>62</v>
      </c>
      <c r="J2147" t="s">
        <v>183</v>
      </c>
      <c r="K2147" t="s">
        <v>62</v>
      </c>
      <c r="L2147" t="s">
        <v>546</v>
      </c>
    </row>
    <row r="2148" spans="1:12">
      <c r="A2148" t="s">
        <v>179</v>
      </c>
      <c r="B2148" t="s">
        <v>180</v>
      </c>
      <c r="C2148">
        <v>-153.75</v>
      </c>
      <c r="D2148" t="s">
        <v>181</v>
      </c>
      <c r="E2148">
        <v>7.5</v>
      </c>
      <c r="F2148" t="s">
        <v>182</v>
      </c>
      <c r="G2148" t="s">
        <v>1618</v>
      </c>
      <c r="H2148" t="s">
        <v>203</v>
      </c>
      <c r="I2148" t="s">
        <v>1023</v>
      </c>
      <c r="J2148" t="s">
        <v>184</v>
      </c>
      <c r="K2148" t="s">
        <v>1024</v>
      </c>
      <c r="L2148" t="s">
        <v>529</v>
      </c>
    </row>
    <row r="2149" spans="1:12">
      <c r="A2149" t="s">
        <v>179</v>
      </c>
      <c r="B2149" t="s">
        <v>180</v>
      </c>
      <c r="C2149">
        <v>-789.25</v>
      </c>
      <c r="D2149" t="s">
        <v>181</v>
      </c>
      <c r="E2149">
        <v>38.5</v>
      </c>
      <c r="F2149" t="s">
        <v>182</v>
      </c>
      <c r="G2149" t="s">
        <v>1619</v>
      </c>
      <c r="H2149" t="s">
        <v>202</v>
      </c>
      <c r="I2149" t="s">
        <v>458</v>
      </c>
      <c r="J2149" t="s">
        <v>184</v>
      </c>
      <c r="K2149" t="s">
        <v>459</v>
      </c>
      <c r="L2149" t="s">
        <v>529</v>
      </c>
    </row>
    <row r="2150" spans="1:12">
      <c r="A2150" t="s">
        <v>179</v>
      </c>
      <c r="B2150" t="s">
        <v>180</v>
      </c>
      <c r="C2150">
        <v>-133.25</v>
      </c>
      <c r="D2150" t="s">
        <v>181</v>
      </c>
      <c r="E2150">
        <v>6.5</v>
      </c>
      <c r="F2150" t="s">
        <v>182</v>
      </c>
      <c r="G2150" t="s">
        <v>1619</v>
      </c>
      <c r="H2150" t="s">
        <v>202</v>
      </c>
      <c r="I2150" t="s">
        <v>458</v>
      </c>
      <c r="J2150" t="s">
        <v>184</v>
      </c>
      <c r="K2150" t="s">
        <v>459</v>
      </c>
      <c r="L2150" t="s">
        <v>529</v>
      </c>
    </row>
    <row r="2151" spans="1:12">
      <c r="A2151" t="s">
        <v>179</v>
      </c>
      <c r="B2151" t="s">
        <v>180</v>
      </c>
      <c r="C2151">
        <v>-502.25</v>
      </c>
      <c r="D2151" t="s">
        <v>181</v>
      </c>
      <c r="E2151">
        <v>24.5</v>
      </c>
      <c r="F2151" t="s">
        <v>182</v>
      </c>
      <c r="G2151" t="s">
        <v>1620</v>
      </c>
      <c r="H2151" t="s">
        <v>202</v>
      </c>
      <c r="I2151" t="s">
        <v>470</v>
      </c>
      <c r="J2151" t="s">
        <v>184</v>
      </c>
      <c r="K2151" t="s">
        <v>471</v>
      </c>
      <c r="L2151" t="s">
        <v>529</v>
      </c>
    </row>
    <row r="2152" spans="1:12">
      <c r="A2152" t="s">
        <v>179</v>
      </c>
      <c r="B2152" t="s">
        <v>180</v>
      </c>
      <c r="C2152">
        <v>-123</v>
      </c>
      <c r="D2152" t="s">
        <v>181</v>
      </c>
      <c r="E2152">
        <v>6</v>
      </c>
      <c r="F2152" t="s">
        <v>182</v>
      </c>
      <c r="G2152" t="s">
        <v>1620</v>
      </c>
      <c r="H2152" t="s">
        <v>202</v>
      </c>
      <c r="I2152" t="s">
        <v>470</v>
      </c>
      <c r="J2152" t="s">
        <v>184</v>
      </c>
      <c r="K2152" t="s">
        <v>471</v>
      </c>
      <c r="L2152" t="s">
        <v>529</v>
      </c>
    </row>
    <row r="2153" spans="1:12">
      <c r="A2153" t="s">
        <v>179</v>
      </c>
      <c r="B2153" t="s">
        <v>180</v>
      </c>
      <c r="C2153">
        <v>-758.5</v>
      </c>
      <c r="D2153" t="s">
        <v>181</v>
      </c>
      <c r="E2153">
        <v>37</v>
      </c>
      <c r="F2153" t="s">
        <v>182</v>
      </c>
      <c r="G2153" t="s">
        <v>1621</v>
      </c>
      <c r="H2153" t="s">
        <v>202</v>
      </c>
      <c r="I2153" t="s">
        <v>446</v>
      </c>
      <c r="J2153" t="s">
        <v>184</v>
      </c>
      <c r="K2153" t="s">
        <v>447</v>
      </c>
      <c r="L2153" t="s">
        <v>529</v>
      </c>
    </row>
    <row r="2154" spans="1:12">
      <c r="A2154" t="s">
        <v>179</v>
      </c>
      <c r="B2154" t="s">
        <v>180</v>
      </c>
      <c r="C2154">
        <v>-307.5</v>
      </c>
      <c r="D2154" t="s">
        <v>181</v>
      </c>
      <c r="E2154">
        <v>15</v>
      </c>
      <c r="F2154" t="s">
        <v>182</v>
      </c>
      <c r="G2154" t="s">
        <v>1621</v>
      </c>
      <c r="H2154" t="s">
        <v>202</v>
      </c>
      <c r="I2154" t="s">
        <v>446</v>
      </c>
      <c r="J2154" t="s">
        <v>184</v>
      </c>
      <c r="K2154" t="s">
        <v>447</v>
      </c>
      <c r="L2154" t="s">
        <v>529</v>
      </c>
    </row>
    <row r="2155" spans="1:12">
      <c r="A2155" t="s">
        <v>179</v>
      </c>
      <c r="B2155" t="s">
        <v>180</v>
      </c>
      <c r="C2155">
        <v>-789.25</v>
      </c>
      <c r="D2155" t="s">
        <v>181</v>
      </c>
      <c r="E2155">
        <v>38.5</v>
      </c>
      <c r="F2155" t="s">
        <v>182</v>
      </c>
      <c r="G2155" t="s">
        <v>1619</v>
      </c>
      <c r="H2155" t="s">
        <v>202</v>
      </c>
      <c r="I2155" t="s">
        <v>458</v>
      </c>
      <c r="J2155" t="s">
        <v>184</v>
      </c>
      <c r="K2155" t="s">
        <v>459</v>
      </c>
      <c r="L2155" t="s">
        <v>529</v>
      </c>
    </row>
    <row r="2156" spans="1:12">
      <c r="A2156" t="s">
        <v>179</v>
      </c>
      <c r="B2156" t="s">
        <v>180</v>
      </c>
      <c r="C2156">
        <v>-379.25</v>
      </c>
      <c r="D2156" t="s">
        <v>181</v>
      </c>
      <c r="E2156">
        <v>18.5</v>
      </c>
      <c r="F2156" t="s">
        <v>182</v>
      </c>
      <c r="G2156" t="s">
        <v>1622</v>
      </c>
      <c r="H2156" t="s">
        <v>202</v>
      </c>
      <c r="I2156" t="s">
        <v>1051</v>
      </c>
      <c r="J2156" t="s">
        <v>184</v>
      </c>
      <c r="K2156" t="s">
        <v>1052</v>
      </c>
      <c r="L2156" t="s">
        <v>529</v>
      </c>
    </row>
    <row r="2157" spans="1:12">
      <c r="A2157" t="s">
        <v>179</v>
      </c>
      <c r="B2157" t="s">
        <v>180</v>
      </c>
      <c r="C2157">
        <v>-871.25</v>
      </c>
      <c r="D2157" t="s">
        <v>181</v>
      </c>
      <c r="E2157">
        <v>42.5</v>
      </c>
      <c r="F2157" t="s">
        <v>182</v>
      </c>
      <c r="G2157" t="s">
        <v>1123</v>
      </c>
      <c r="H2157" t="s">
        <v>202</v>
      </c>
      <c r="I2157" t="s">
        <v>1023</v>
      </c>
      <c r="J2157" t="s">
        <v>184</v>
      </c>
      <c r="K2157" t="s">
        <v>1024</v>
      </c>
      <c r="L2157" t="s">
        <v>529</v>
      </c>
    </row>
    <row r="2158" spans="1:12">
      <c r="A2158" t="s">
        <v>179</v>
      </c>
      <c r="B2158" t="s">
        <v>180</v>
      </c>
      <c r="C2158">
        <v>-194.75</v>
      </c>
      <c r="D2158" t="s">
        <v>181</v>
      </c>
      <c r="E2158">
        <v>9.5</v>
      </c>
      <c r="F2158" t="s">
        <v>182</v>
      </c>
      <c r="G2158" t="s">
        <v>1123</v>
      </c>
      <c r="H2158" t="s">
        <v>202</v>
      </c>
      <c r="I2158" t="s">
        <v>1023</v>
      </c>
      <c r="J2158" t="s">
        <v>184</v>
      </c>
      <c r="K2158" t="s">
        <v>1024</v>
      </c>
      <c r="L2158" t="s">
        <v>529</v>
      </c>
    </row>
    <row r="2159" spans="1:12">
      <c r="A2159" t="s">
        <v>179</v>
      </c>
      <c r="B2159" t="s">
        <v>180</v>
      </c>
      <c r="C2159">
        <v>-143.5</v>
      </c>
      <c r="D2159" t="s">
        <v>181</v>
      </c>
      <c r="E2159">
        <v>7</v>
      </c>
      <c r="F2159" t="s">
        <v>182</v>
      </c>
      <c r="G2159" t="s">
        <v>1126</v>
      </c>
      <c r="H2159" t="s">
        <v>202</v>
      </c>
      <c r="I2159" t="s">
        <v>1026</v>
      </c>
      <c r="J2159" t="s">
        <v>184</v>
      </c>
      <c r="K2159" t="s">
        <v>1027</v>
      </c>
      <c r="L2159" t="s">
        <v>529</v>
      </c>
    </row>
    <row r="2160" spans="1:12">
      <c r="A2160" t="s">
        <v>179</v>
      </c>
      <c r="B2160" t="s">
        <v>180</v>
      </c>
      <c r="C2160">
        <v>-133.25</v>
      </c>
      <c r="D2160" t="s">
        <v>181</v>
      </c>
      <c r="E2160">
        <v>6.5</v>
      </c>
      <c r="F2160" t="s">
        <v>182</v>
      </c>
      <c r="G2160" t="s">
        <v>1126</v>
      </c>
      <c r="H2160" t="s">
        <v>202</v>
      </c>
      <c r="I2160" t="s">
        <v>1026</v>
      </c>
      <c r="J2160" t="s">
        <v>184</v>
      </c>
      <c r="K2160" t="s">
        <v>1027</v>
      </c>
      <c r="L2160" t="s">
        <v>529</v>
      </c>
    </row>
    <row r="2161" spans="1:12">
      <c r="A2161" t="s">
        <v>179</v>
      </c>
      <c r="B2161" t="s">
        <v>180</v>
      </c>
      <c r="C2161">
        <v>-287</v>
      </c>
      <c r="D2161" t="s">
        <v>181</v>
      </c>
      <c r="E2161">
        <v>14</v>
      </c>
      <c r="F2161" t="s">
        <v>182</v>
      </c>
      <c r="G2161" t="s">
        <v>1127</v>
      </c>
      <c r="H2161" t="s">
        <v>202</v>
      </c>
      <c r="I2161" t="s">
        <v>1119</v>
      </c>
      <c r="J2161" t="s">
        <v>184</v>
      </c>
      <c r="K2161" t="s">
        <v>1120</v>
      </c>
      <c r="L2161" t="s">
        <v>529</v>
      </c>
    </row>
    <row r="2162" spans="1:12">
      <c r="A2162" t="s">
        <v>179</v>
      </c>
      <c r="B2162" t="s">
        <v>180</v>
      </c>
      <c r="C2162">
        <v>-133.25</v>
      </c>
      <c r="D2162" t="s">
        <v>181</v>
      </c>
      <c r="E2162">
        <v>6.5</v>
      </c>
      <c r="F2162" t="s">
        <v>182</v>
      </c>
      <c r="G2162" t="s">
        <v>1127</v>
      </c>
      <c r="H2162" t="s">
        <v>202</v>
      </c>
      <c r="I2162" t="s">
        <v>1119</v>
      </c>
      <c r="J2162" t="s">
        <v>184</v>
      </c>
      <c r="K2162" t="s">
        <v>1120</v>
      </c>
      <c r="L2162" t="s">
        <v>529</v>
      </c>
    </row>
    <row r="2163" spans="1:12">
      <c r="A2163" t="s">
        <v>179</v>
      </c>
      <c r="B2163" t="s">
        <v>180</v>
      </c>
      <c r="C2163">
        <v>-410</v>
      </c>
      <c r="D2163" t="s">
        <v>181</v>
      </c>
      <c r="E2163">
        <v>20</v>
      </c>
      <c r="F2163" t="s">
        <v>182</v>
      </c>
      <c r="G2163" t="s">
        <v>1063</v>
      </c>
      <c r="H2163" t="s">
        <v>187</v>
      </c>
      <c r="I2163" t="s">
        <v>466</v>
      </c>
      <c r="J2163" t="s">
        <v>184</v>
      </c>
      <c r="K2163" t="s">
        <v>467</v>
      </c>
      <c r="L2163" t="s">
        <v>529</v>
      </c>
    </row>
    <row r="2164" spans="1:12">
      <c r="A2164" t="s">
        <v>179</v>
      </c>
      <c r="B2164" t="s">
        <v>180</v>
      </c>
      <c r="C2164">
        <v>-276.75</v>
      </c>
      <c r="D2164" t="s">
        <v>181</v>
      </c>
      <c r="E2164">
        <v>13.5</v>
      </c>
      <c r="F2164" t="s">
        <v>182</v>
      </c>
      <c r="G2164" t="s">
        <v>1063</v>
      </c>
      <c r="H2164" t="s">
        <v>187</v>
      </c>
      <c r="I2164" t="s">
        <v>466</v>
      </c>
      <c r="J2164" t="s">
        <v>184</v>
      </c>
      <c r="K2164" t="s">
        <v>467</v>
      </c>
      <c r="L2164" t="s">
        <v>529</v>
      </c>
    </row>
    <row r="2165" spans="1:12">
      <c r="A2165" t="s">
        <v>179</v>
      </c>
      <c r="B2165" t="s">
        <v>180</v>
      </c>
      <c r="C2165">
        <v>-440.75</v>
      </c>
      <c r="D2165" t="s">
        <v>181</v>
      </c>
      <c r="E2165">
        <v>21.5</v>
      </c>
      <c r="F2165" t="s">
        <v>182</v>
      </c>
      <c r="G2165" t="s">
        <v>1360</v>
      </c>
      <c r="H2165" t="s">
        <v>1361</v>
      </c>
      <c r="I2165" t="s">
        <v>62</v>
      </c>
      <c r="J2165" t="s">
        <v>183</v>
      </c>
      <c r="K2165" t="s">
        <v>62</v>
      </c>
      <c r="L2165" t="s">
        <v>531</v>
      </c>
    </row>
    <row r="2166" spans="1:12">
      <c r="A2166" t="s">
        <v>179</v>
      </c>
      <c r="B2166" t="s">
        <v>180</v>
      </c>
      <c r="C2166">
        <v>-112.75</v>
      </c>
      <c r="D2166" t="s">
        <v>181</v>
      </c>
      <c r="E2166">
        <v>5.5</v>
      </c>
      <c r="F2166" t="s">
        <v>182</v>
      </c>
      <c r="G2166" t="s">
        <v>1360</v>
      </c>
      <c r="H2166" t="s">
        <v>1361</v>
      </c>
      <c r="I2166" t="s">
        <v>62</v>
      </c>
      <c r="J2166" t="s">
        <v>183</v>
      </c>
      <c r="K2166" t="s">
        <v>62</v>
      </c>
      <c r="L2166" t="s">
        <v>531</v>
      </c>
    </row>
    <row r="2167" spans="1:12">
      <c r="A2167" t="s">
        <v>179</v>
      </c>
      <c r="B2167" t="s">
        <v>180</v>
      </c>
      <c r="C2167">
        <v>-123</v>
      </c>
      <c r="D2167" t="s">
        <v>181</v>
      </c>
      <c r="E2167">
        <v>6</v>
      </c>
      <c r="F2167" t="s">
        <v>182</v>
      </c>
      <c r="G2167" t="s">
        <v>1385</v>
      </c>
      <c r="H2167" t="s">
        <v>208</v>
      </c>
      <c r="I2167" t="s">
        <v>1055</v>
      </c>
      <c r="J2167" t="s">
        <v>184</v>
      </c>
      <c r="K2167" t="s">
        <v>1056</v>
      </c>
      <c r="L2167" t="s">
        <v>529</v>
      </c>
    </row>
    <row r="2168" spans="1:12">
      <c r="A2168" t="s">
        <v>179</v>
      </c>
      <c r="B2168" t="s">
        <v>180</v>
      </c>
      <c r="C2168">
        <v>-205</v>
      </c>
      <c r="D2168" t="s">
        <v>181</v>
      </c>
      <c r="E2168">
        <v>10</v>
      </c>
      <c r="F2168" t="s">
        <v>182</v>
      </c>
      <c r="G2168" t="s">
        <v>1623</v>
      </c>
      <c r="H2168" t="s">
        <v>200</v>
      </c>
      <c r="I2168" t="s">
        <v>1624</v>
      </c>
      <c r="J2168" t="s">
        <v>184</v>
      </c>
      <c r="K2168" t="s">
        <v>1625</v>
      </c>
      <c r="L2168" t="s">
        <v>529</v>
      </c>
    </row>
    <row r="2169" spans="1:12">
      <c r="A2169" t="s">
        <v>179</v>
      </c>
      <c r="B2169" t="s">
        <v>180</v>
      </c>
      <c r="C2169">
        <v>-174.25</v>
      </c>
      <c r="D2169" t="s">
        <v>181</v>
      </c>
      <c r="E2169">
        <v>8.5</v>
      </c>
      <c r="F2169" t="s">
        <v>182</v>
      </c>
      <c r="G2169" t="s">
        <v>1626</v>
      </c>
      <c r="H2169" t="s">
        <v>201</v>
      </c>
      <c r="I2169" t="s">
        <v>1624</v>
      </c>
      <c r="J2169" t="s">
        <v>184</v>
      </c>
      <c r="K2169" t="s">
        <v>1625</v>
      </c>
      <c r="L2169" t="s">
        <v>529</v>
      </c>
    </row>
    <row r="2170" spans="1:12">
      <c r="A2170" t="s">
        <v>179</v>
      </c>
      <c r="B2170" t="s">
        <v>180</v>
      </c>
      <c r="C2170">
        <v>-51.25</v>
      </c>
      <c r="D2170" t="s">
        <v>181</v>
      </c>
      <c r="E2170">
        <v>2.5</v>
      </c>
      <c r="F2170" t="s">
        <v>182</v>
      </c>
      <c r="G2170" t="s">
        <v>1626</v>
      </c>
      <c r="H2170" t="s">
        <v>201</v>
      </c>
      <c r="I2170" t="s">
        <v>1624</v>
      </c>
      <c r="J2170" t="s">
        <v>184</v>
      </c>
      <c r="K2170" t="s">
        <v>1625</v>
      </c>
      <c r="L2170" t="s">
        <v>529</v>
      </c>
    </row>
    <row r="2171" spans="1:12">
      <c r="A2171" t="s">
        <v>179</v>
      </c>
      <c r="B2171" t="s">
        <v>180</v>
      </c>
      <c r="C2171">
        <v>-492</v>
      </c>
      <c r="D2171" t="s">
        <v>181</v>
      </c>
      <c r="E2171">
        <v>24</v>
      </c>
      <c r="F2171" t="s">
        <v>182</v>
      </c>
      <c r="G2171" t="s">
        <v>1627</v>
      </c>
      <c r="H2171" t="s">
        <v>200</v>
      </c>
      <c r="I2171" t="s">
        <v>1628</v>
      </c>
      <c r="J2171" t="s">
        <v>184</v>
      </c>
      <c r="K2171" t="s">
        <v>1629</v>
      </c>
      <c r="L2171" t="s">
        <v>529</v>
      </c>
    </row>
    <row r="2172" spans="1:12">
      <c r="A2172" t="s">
        <v>179</v>
      </c>
      <c r="B2172" t="s">
        <v>180</v>
      </c>
      <c r="C2172">
        <v>-153.75</v>
      </c>
      <c r="D2172" t="s">
        <v>181</v>
      </c>
      <c r="E2172">
        <v>7.5</v>
      </c>
      <c r="F2172" t="s">
        <v>182</v>
      </c>
      <c r="G2172" t="s">
        <v>1630</v>
      </c>
      <c r="H2172" t="s">
        <v>201</v>
      </c>
      <c r="I2172" t="s">
        <v>1628</v>
      </c>
      <c r="J2172" t="s">
        <v>184</v>
      </c>
      <c r="K2172" t="s">
        <v>1629</v>
      </c>
      <c r="L2172" t="s">
        <v>529</v>
      </c>
    </row>
    <row r="2173" spans="1:12">
      <c r="A2173" t="s">
        <v>179</v>
      </c>
      <c r="B2173" t="s">
        <v>180</v>
      </c>
      <c r="C2173">
        <v>-133.25</v>
      </c>
      <c r="D2173" t="s">
        <v>181</v>
      </c>
      <c r="E2173">
        <v>6.5</v>
      </c>
      <c r="F2173" t="s">
        <v>182</v>
      </c>
      <c r="G2173" t="s">
        <v>1630</v>
      </c>
      <c r="H2173" t="s">
        <v>201</v>
      </c>
      <c r="I2173" t="s">
        <v>1628</v>
      </c>
      <c r="J2173" t="s">
        <v>184</v>
      </c>
      <c r="K2173" t="s">
        <v>1629</v>
      </c>
      <c r="L2173" t="s">
        <v>529</v>
      </c>
    </row>
    <row r="2174" spans="1:12">
      <c r="A2174" t="s">
        <v>179</v>
      </c>
      <c r="B2174" t="s">
        <v>180</v>
      </c>
      <c r="C2174">
        <v>-225.5</v>
      </c>
      <c r="D2174" t="s">
        <v>181</v>
      </c>
      <c r="E2174">
        <v>11</v>
      </c>
      <c r="F2174" t="s">
        <v>182</v>
      </c>
      <c r="G2174" t="s">
        <v>1544</v>
      </c>
      <c r="H2174" t="s">
        <v>1545</v>
      </c>
      <c r="I2174" t="s">
        <v>62</v>
      </c>
      <c r="J2174" t="s">
        <v>183</v>
      </c>
      <c r="K2174" t="s">
        <v>62</v>
      </c>
      <c r="L2174" t="s">
        <v>524</v>
      </c>
    </row>
    <row r="2175" spans="1:12">
      <c r="A2175" t="s">
        <v>179</v>
      </c>
      <c r="B2175" t="s">
        <v>180</v>
      </c>
      <c r="C2175">
        <v>-379.25</v>
      </c>
      <c r="D2175" t="s">
        <v>181</v>
      </c>
      <c r="E2175">
        <v>18.5</v>
      </c>
      <c r="F2175" t="s">
        <v>182</v>
      </c>
      <c r="G2175" t="s">
        <v>1631</v>
      </c>
      <c r="H2175" t="s">
        <v>202</v>
      </c>
      <c r="I2175" t="s">
        <v>1129</v>
      </c>
      <c r="J2175" t="s">
        <v>184</v>
      </c>
      <c r="K2175" t="s">
        <v>1130</v>
      </c>
      <c r="L2175" t="s">
        <v>529</v>
      </c>
    </row>
    <row r="2176" spans="1:12">
      <c r="A2176" t="s">
        <v>179</v>
      </c>
      <c r="B2176" t="s">
        <v>180</v>
      </c>
      <c r="C2176">
        <v>-61.5</v>
      </c>
      <c r="D2176" t="s">
        <v>181</v>
      </c>
      <c r="E2176">
        <v>3</v>
      </c>
      <c r="F2176" t="s">
        <v>182</v>
      </c>
      <c r="G2176" t="s">
        <v>1632</v>
      </c>
      <c r="H2176" t="s">
        <v>1633</v>
      </c>
      <c r="I2176" t="s">
        <v>62</v>
      </c>
      <c r="J2176" t="s">
        <v>183</v>
      </c>
      <c r="K2176" t="s">
        <v>62</v>
      </c>
      <c r="L2176" t="s">
        <v>533</v>
      </c>
    </row>
    <row r="2177" spans="1:12">
      <c r="A2177" t="s">
        <v>179</v>
      </c>
      <c r="B2177" t="s">
        <v>180</v>
      </c>
      <c r="C2177">
        <v>-246</v>
      </c>
      <c r="D2177" t="s">
        <v>181</v>
      </c>
      <c r="E2177">
        <v>12</v>
      </c>
      <c r="F2177" t="s">
        <v>182</v>
      </c>
      <c r="G2177" t="s">
        <v>1634</v>
      </c>
      <c r="H2177" t="s">
        <v>1635</v>
      </c>
      <c r="I2177" t="s">
        <v>62</v>
      </c>
      <c r="J2177" t="s">
        <v>183</v>
      </c>
      <c r="K2177" t="s">
        <v>62</v>
      </c>
      <c r="L2177" t="s">
        <v>537</v>
      </c>
    </row>
    <row r="2178" spans="1:12">
      <c r="A2178" t="s">
        <v>179</v>
      </c>
      <c r="B2178" t="s">
        <v>180</v>
      </c>
      <c r="C2178">
        <v>-246</v>
      </c>
      <c r="D2178" t="s">
        <v>181</v>
      </c>
      <c r="E2178">
        <v>12</v>
      </c>
      <c r="F2178" t="s">
        <v>182</v>
      </c>
      <c r="G2178" t="s">
        <v>1634</v>
      </c>
      <c r="H2178" t="s">
        <v>1635</v>
      </c>
      <c r="I2178" t="s">
        <v>62</v>
      </c>
      <c r="J2178" t="s">
        <v>183</v>
      </c>
      <c r="K2178" t="s">
        <v>62</v>
      </c>
      <c r="L2178" t="s">
        <v>537</v>
      </c>
    </row>
    <row r="2179" spans="1:12">
      <c r="A2179" t="s">
        <v>179</v>
      </c>
      <c r="B2179" t="s">
        <v>180</v>
      </c>
      <c r="C2179">
        <v>-246</v>
      </c>
      <c r="D2179" t="s">
        <v>181</v>
      </c>
      <c r="E2179">
        <v>12</v>
      </c>
      <c r="F2179" t="s">
        <v>182</v>
      </c>
      <c r="G2179" t="s">
        <v>1636</v>
      </c>
      <c r="H2179" t="s">
        <v>1637</v>
      </c>
      <c r="I2179" t="s">
        <v>62</v>
      </c>
      <c r="J2179" t="s">
        <v>183</v>
      </c>
      <c r="K2179" t="s">
        <v>62</v>
      </c>
      <c r="L2179" t="s">
        <v>537</v>
      </c>
    </row>
    <row r="2180" spans="1:12">
      <c r="A2180" t="s">
        <v>179</v>
      </c>
      <c r="B2180" t="s">
        <v>180</v>
      </c>
      <c r="C2180">
        <v>-246</v>
      </c>
      <c r="D2180" t="s">
        <v>181</v>
      </c>
      <c r="E2180">
        <v>12</v>
      </c>
      <c r="F2180" t="s">
        <v>182</v>
      </c>
      <c r="G2180" t="s">
        <v>1636</v>
      </c>
      <c r="H2180" t="s">
        <v>1637</v>
      </c>
      <c r="I2180" t="s">
        <v>62</v>
      </c>
      <c r="J2180" t="s">
        <v>183</v>
      </c>
      <c r="K2180" t="s">
        <v>62</v>
      </c>
      <c r="L2180" t="s">
        <v>537</v>
      </c>
    </row>
    <row r="2181" spans="1:12">
      <c r="A2181" t="s">
        <v>179</v>
      </c>
      <c r="B2181" t="s">
        <v>180</v>
      </c>
      <c r="C2181">
        <v>-41</v>
      </c>
      <c r="D2181" t="s">
        <v>181</v>
      </c>
      <c r="E2181">
        <v>2</v>
      </c>
      <c r="F2181" t="s">
        <v>182</v>
      </c>
      <c r="G2181" t="s">
        <v>1277</v>
      </c>
      <c r="H2181" t="s">
        <v>201</v>
      </c>
      <c r="I2181" t="s">
        <v>1278</v>
      </c>
      <c r="J2181" t="s">
        <v>184</v>
      </c>
      <c r="K2181" t="s">
        <v>1279</v>
      </c>
      <c r="L2181" t="s">
        <v>529</v>
      </c>
    </row>
    <row r="2182" spans="1:12">
      <c r="A2182" t="s">
        <v>179</v>
      </c>
      <c r="B2182" t="s">
        <v>180</v>
      </c>
      <c r="C2182">
        <v>-82</v>
      </c>
      <c r="D2182" t="s">
        <v>181</v>
      </c>
      <c r="E2182">
        <v>4</v>
      </c>
      <c r="F2182" t="s">
        <v>182</v>
      </c>
      <c r="G2182" t="s">
        <v>1546</v>
      </c>
      <c r="H2182" t="s">
        <v>1547</v>
      </c>
      <c r="I2182" t="s">
        <v>62</v>
      </c>
      <c r="J2182" t="s">
        <v>183</v>
      </c>
      <c r="K2182" t="s">
        <v>62</v>
      </c>
      <c r="L2182" t="s">
        <v>533</v>
      </c>
    </row>
  </sheetData>
  <autoFilter ref="A1:L2182" xr:uid="{00000000-0009-0000-0000-000002000000}"/>
  <pageMargins left="0.7" right="0.7" top="0.75" bottom="0.75" header="0.3" footer="0.3"/>
  <pageSetup orientation="portrait" r:id="rId2"/>
  <headerFooter>
    <oddFooter>&amp;R&amp;1#&amp;"Calibri"&amp;8&amp;K737373General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974D-0E4A-4A63-89A3-2DC708CF82D6}">
  <dimension ref="A1:H18"/>
  <sheetViews>
    <sheetView workbookViewId="0">
      <selection activeCell="C24" sqref="C24"/>
    </sheetView>
  </sheetViews>
  <sheetFormatPr defaultRowHeight="14.4"/>
  <cols>
    <col min="1" max="1" width="35.88671875" bestFit="1" customWidth="1"/>
    <col min="2" max="2" width="21.5546875" bestFit="1" customWidth="1"/>
    <col min="3" max="3" width="28.88671875" bestFit="1" customWidth="1"/>
    <col min="4" max="4" width="12" bestFit="1" customWidth="1"/>
    <col min="5" max="5" width="15.77734375" bestFit="1" customWidth="1"/>
    <col min="6" max="6" width="12" bestFit="1" customWidth="1"/>
    <col min="7" max="7" width="17" customWidth="1"/>
    <col min="8" max="8" width="9.77734375" bestFit="1" customWidth="1"/>
  </cols>
  <sheetData>
    <row r="1" spans="1:8" ht="23.4">
      <c r="A1" s="414" t="s">
        <v>2372</v>
      </c>
    </row>
    <row r="3" spans="1:8">
      <c r="A3" s="415" t="s">
        <v>2322</v>
      </c>
      <c r="B3" s="415" t="s">
        <v>2035</v>
      </c>
      <c r="C3" s="415" t="s">
        <v>2374</v>
      </c>
      <c r="D3" s="415" t="s">
        <v>2367</v>
      </c>
      <c r="E3" s="415" t="s">
        <v>2373</v>
      </c>
      <c r="F3" s="415" t="s">
        <v>2375</v>
      </c>
      <c r="G3" s="415" t="s">
        <v>2533</v>
      </c>
      <c r="H3" s="415" t="s">
        <v>2527</v>
      </c>
    </row>
    <row r="4" spans="1:8">
      <c r="A4" s="416" t="s">
        <v>2306</v>
      </c>
      <c r="B4" s="416" t="s">
        <v>2325</v>
      </c>
      <c r="C4" s="416">
        <v>259677546.25</v>
      </c>
      <c r="D4" s="416">
        <v>4.7134674421973465E-2</v>
      </c>
      <c r="E4" s="416">
        <v>19975195.865384616</v>
      </c>
      <c r="F4" s="416">
        <v>141657300</v>
      </c>
      <c r="G4" s="416">
        <v>15739700</v>
      </c>
      <c r="H4" s="416">
        <v>1155000</v>
      </c>
    </row>
    <row r="5" spans="1:8">
      <c r="A5" s="416" t="s">
        <v>2307</v>
      </c>
      <c r="B5" s="416" t="s">
        <v>2326</v>
      </c>
      <c r="C5" s="416">
        <v>150297000</v>
      </c>
      <c r="D5" s="416">
        <v>0</v>
      </c>
      <c r="E5" s="416">
        <v>11561307.692307692</v>
      </c>
      <c r="F5" s="416">
        <v>81000000</v>
      </c>
      <c r="G5" s="416">
        <v>9000000</v>
      </c>
      <c r="H5" s="416">
        <v>2110000</v>
      </c>
    </row>
    <row r="6" spans="1:8">
      <c r="A6" s="416" t="s">
        <v>2308</v>
      </c>
      <c r="B6" s="416" t="s">
        <v>2327</v>
      </c>
      <c r="C6" s="416">
        <v>8850000</v>
      </c>
      <c r="D6" s="416">
        <v>0.16</v>
      </c>
      <c r="E6" s="416">
        <v>0</v>
      </c>
      <c r="F6" s="416">
        <v>0</v>
      </c>
      <c r="G6" s="416">
        <v>0</v>
      </c>
      <c r="H6" s="416">
        <v>0</v>
      </c>
    </row>
    <row r="7" spans="1:8">
      <c r="A7" s="416" t="s">
        <v>2309</v>
      </c>
      <c r="B7" s="416" t="s">
        <v>2328</v>
      </c>
      <c r="C7" s="416">
        <v>18500000</v>
      </c>
      <c r="D7" s="416">
        <v>0.35135135135135137</v>
      </c>
      <c r="E7" s="416">
        <v>0</v>
      </c>
      <c r="F7" s="416">
        <v>0</v>
      </c>
      <c r="G7" s="416">
        <v>0</v>
      </c>
      <c r="H7" s="416">
        <v>0</v>
      </c>
    </row>
    <row r="8" spans="1:8">
      <c r="A8" s="416" t="s">
        <v>2310</v>
      </c>
      <c r="B8" s="416" t="s">
        <v>2329</v>
      </c>
      <c r="C8" s="416">
        <v>0</v>
      </c>
      <c r="D8" s="416">
        <v>0</v>
      </c>
      <c r="E8" s="416"/>
      <c r="F8" s="416">
        <v>0</v>
      </c>
      <c r="G8" s="416"/>
      <c r="H8" s="416">
        <v>0</v>
      </c>
    </row>
    <row r="9" spans="1:8">
      <c r="A9" s="416" t="s">
        <v>2311</v>
      </c>
      <c r="B9" s="416" t="s">
        <v>2330</v>
      </c>
      <c r="C9" s="416">
        <v>7500000</v>
      </c>
      <c r="D9" s="416">
        <v>0.15</v>
      </c>
      <c r="E9" s="416">
        <v>0</v>
      </c>
      <c r="F9" s="416">
        <v>900000</v>
      </c>
      <c r="G9" s="416">
        <v>100000</v>
      </c>
      <c r="H9" s="416">
        <v>0</v>
      </c>
    </row>
    <row r="10" spans="1:8">
      <c r="A10" s="416" t="s">
        <v>2312</v>
      </c>
      <c r="B10" s="416" t="s">
        <v>2331</v>
      </c>
      <c r="C10" s="416">
        <v>4000000</v>
      </c>
      <c r="D10" s="416">
        <v>0</v>
      </c>
      <c r="E10" s="416"/>
      <c r="F10" s="416">
        <v>0</v>
      </c>
      <c r="G10" s="416">
        <v>0</v>
      </c>
      <c r="H10" s="416">
        <v>0</v>
      </c>
    </row>
    <row r="11" spans="1:8">
      <c r="A11" s="416" t="s">
        <v>2313</v>
      </c>
      <c r="B11" s="416" t="s">
        <v>2332</v>
      </c>
      <c r="C11" s="416">
        <v>1500000</v>
      </c>
      <c r="D11" s="416">
        <v>0</v>
      </c>
      <c r="E11" s="416"/>
      <c r="F11" s="416">
        <v>0</v>
      </c>
      <c r="G11" s="416">
        <v>0</v>
      </c>
      <c r="H11" s="416">
        <v>0</v>
      </c>
    </row>
    <row r="12" spans="1:8">
      <c r="A12" s="416" t="s">
        <v>2359</v>
      </c>
      <c r="B12" s="416" t="s">
        <v>2369</v>
      </c>
      <c r="C12" s="416">
        <v>93057750</v>
      </c>
      <c r="D12" s="416">
        <v>0</v>
      </c>
      <c r="E12" s="416">
        <v>7754812.5</v>
      </c>
      <c r="F12" s="416">
        <v>42345000</v>
      </c>
      <c r="G12" s="416">
        <v>4705000</v>
      </c>
      <c r="H12" s="416">
        <v>2150000</v>
      </c>
    </row>
    <row r="13" spans="1:8">
      <c r="A13" s="416" t="s">
        <v>2337</v>
      </c>
      <c r="B13" s="416"/>
      <c r="C13" s="416">
        <v>543382296.25</v>
      </c>
      <c r="D13" s="416">
        <v>6.3491210954225122E-2</v>
      </c>
      <c r="E13" s="416">
        <v>39291316.057692304</v>
      </c>
      <c r="F13" s="416">
        <v>265902300</v>
      </c>
      <c r="G13" s="416">
        <v>29544700</v>
      </c>
      <c r="H13" s="416">
        <v>5415000</v>
      </c>
    </row>
    <row r="14" spans="1:8">
      <c r="A14" s="416"/>
      <c r="B14" s="416"/>
      <c r="C14" s="416"/>
      <c r="D14" s="416"/>
      <c r="E14" s="416"/>
      <c r="F14" s="416"/>
      <c r="G14" s="416"/>
      <c r="H14" s="416"/>
    </row>
    <row r="15" spans="1:8">
      <c r="A15" s="416" t="s">
        <v>2350</v>
      </c>
      <c r="B15" s="416" t="s">
        <v>2357</v>
      </c>
      <c r="C15" s="416">
        <v>546021810</v>
      </c>
      <c r="D15" s="416">
        <v>4.8340811697613617E-3</v>
      </c>
      <c r="E15" s="416">
        <v>45501817.5</v>
      </c>
      <c r="F15" s="416">
        <v>321312834.34615386</v>
      </c>
      <c r="G15" s="416">
        <v>40000000</v>
      </c>
      <c r="H15" s="416">
        <v>10830000</v>
      </c>
    </row>
    <row r="16" spans="1:8">
      <c r="A16" s="416" t="s">
        <v>2343</v>
      </c>
      <c r="B16" s="416" t="s">
        <v>2329</v>
      </c>
      <c r="C16" s="416">
        <v>0</v>
      </c>
      <c r="D16" s="416"/>
      <c r="E16" s="416"/>
      <c r="F16" s="416"/>
      <c r="G16" s="416"/>
      <c r="H16" s="416"/>
    </row>
    <row r="17" spans="1:8">
      <c r="A17" s="416" t="s">
        <v>2305</v>
      </c>
      <c r="B17" s="416"/>
      <c r="C17" s="416">
        <v>2639513.75</v>
      </c>
      <c r="D17" s="416"/>
      <c r="E17" s="416">
        <v>6210501.4423076957</v>
      </c>
      <c r="F17" s="416">
        <v>55410534.346153855</v>
      </c>
      <c r="G17" s="416">
        <v>10455300</v>
      </c>
      <c r="H17" s="416"/>
    </row>
    <row r="18" spans="1:8">
      <c r="A18" s="416" t="s">
        <v>52</v>
      </c>
      <c r="B18" s="416"/>
      <c r="C18" s="416"/>
      <c r="D18" s="416"/>
      <c r="E18" s="416"/>
      <c r="F18" s="416"/>
      <c r="G18" s="416"/>
      <c r="H18" s="4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5E2D-A3C2-40FF-A218-B1AEDF5AD067}">
  <dimension ref="A1:I26"/>
  <sheetViews>
    <sheetView topLeftCell="A7" zoomScale="110" zoomScaleNormal="110" workbookViewId="0">
      <selection activeCell="A19" sqref="A19"/>
    </sheetView>
  </sheetViews>
  <sheetFormatPr defaultRowHeight="14.4"/>
  <cols>
    <col min="1" max="1" width="42.88671875" customWidth="1"/>
    <col min="2" max="2" width="24" customWidth="1"/>
    <col min="3" max="3" width="19.6640625" customWidth="1"/>
    <col min="4" max="4" width="16.5546875" hidden="1" customWidth="1"/>
    <col min="5" max="5" width="16.88671875" bestFit="1" customWidth="1"/>
    <col min="6" max="6" width="19.5546875" bestFit="1" customWidth="1"/>
    <col min="7" max="8" width="18" bestFit="1" customWidth="1"/>
    <col min="9" max="9" width="16.88671875" bestFit="1" customWidth="1"/>
  </cols>
  <sheetData>
    <row r="1" spans="1:9" ht="94.5" customHeight="1" thickBot="1">
      <c r="A1" s="319" t="s">
        <v>2372</v>
      </c>
      <c r="B1" s="319"/>
      <c r="C1" s="319"/>
      <c r="D1" s="319"/>
      <c r="E1" s="319"/>
      <c r="F1" s="319"/>
      <c r="G1" s="319"/>
      <c r="H1" s="319"/>
      <c r="I1" s="319"/>
    </row>
    <row r="2" spans="1:9" ht="19.5" customHeight="1">
      <c r="A2" s="324" t="s">
        <v>2322</v>
      </c>
      <c r="B2" s="324" t="s">
        <v>2035</v>
      </c>
      <c r="C2" s="315" t="s">
        <v>2374</v>
      </c>
      <c r="D2" s="315" t="s">
        <v>2367</v>
      </c>
      <c r="E2" s="315" t="s">
        <v>2373</v>
      </c>
      <c r="F2" s="328" t="s">
        <v>61</v>
      </c>
      <c r="G2" s="329"/>
      <c r="H2" s="329"/>
      <c r="I2" s="329"/>
    </row>
    <row r="3" spans="1:9" ht="19.5" customHeight="1" thickBot="1">
      <c r="A3" s="325"/>
      <c r="B3" s="325"/>
      <c r="C3" s="327"/>
      <c r="D3" s="316"/>
      <c r="E3" s="327"/>
      <c r="F3" s="330"/>
      <c r="G3" s="331"/>
      <c r="H3" s="331"/>
      <c r="I3" s="331"/>
    </row>
    <row r="4" spans="1:9" ht="27.75" customHeight="1" thickBot="1">
      <c r="A4" s="326"/>
      <c r="B4" s="326"/>
      <c r="C4" s="316"/>
      <c r="D4" s="197"/>
      <c r="E4" s="316"/>
      <c r="F4" s="223" t="s">
        <v>2375</v>
      </c>
      <c r="G4" s="223" t="s">
        <v>2050</v>
      </c>
      <c r="H4" s="332" t="s">
        <v>2527</v>
      </c>
      <c r="I4" s="333"/>
    </row>
    <row r="5" spans="1:9" ht="24" customHeight="1" thickBot="1">
      <c r="A5" s="34" t="s">
        <v>2306</v>
      </c>
      <c r="B5" s="34" t="s">
        <v>2325</v>
      </c>
      <c r="C5" s="39">
        <f>Kemanan!G22</f>
        <v>259677546.25</v>
      </c>
      <c r="D5" s="203">
        <f>Kemanan!D23</f>
        <v>4.7134674421973465E-2</v>
      </c>
      <c r="E5" s="211">
        <f>C5/13</f>
        <v>19975195.865384616</v>
      </c>
      <c r="F5" s="224">
        <f>G5*9</f>
        <v>141657300</v>
      </c>
      <c r="G5" s="225">
        <f>Kemanan!K22</f>
        <v>15739700</v>
      </c>
      <c r="H5" s="225">
        <f>Kemanan!L22</f>
        <v>1155000</v>
      </c>
      <c r="I5" s="225"/>
    </row>
    <row r="6" spans="1:9" ht="24" customHeight="1" thickBot="1">
      <c r="A6" s="34" t="s">
        <v>2307</v>
      </c>
      <c r="B6" s="34" t="s">
        <v>2326</v>
      </c>
      <c r="C6" s="39">
        <f>Lingkungan!G22</f>
        <v>150297000</v>
      </c>
      <c r="D6" s="203">
        <f>Lingkungan!D23</f>
        <v>0</v>
      </c>
      <c r="E6" s="211">
        <f>C6/13</f>
        <v>11561307.692307692</v>
      </c>
      <c r="F6" s="224">
        <f t="shared" ref="F6:F13" si="0">G6*9</f>
        <v>81000000</v>
      </c>
      <c r="G6" s="225">
        <f>Lingkungan!K22</f>
        <v>9000000</v>
      </c>
      <c r="H6" s="225">
        <f>Lingkungan!L22</f>
        <v>2110000</v>
      </c>
      <c r="I6" s="225"/>
    </row>
    <row r="7" spans="1:9" ht="24" customHeight="1" thickBot="1">
      <c r="A7" s="34" t="s">
        <v>2308</v>
      </c>
      <c r="B7" s="34" t="s">
        <v>2327</v>
      </c>
      <c r="C7" s="39">
        <f>'Pem Or'!E20</f>
        <v>8850000</v>
      </c>
      <c r="D7" s="203">
        <v>0.16</v>
      </c>
      <c r="E7" s="211">
        <v>0</v>
      </c>
      <c r="F7" s="224">
        <f>G7*9</f>
        <v>0</v>
      </c>
      <c r="G7" s="226">
        <f>'Pem Or'!I20</f>
        <v>0</v>
      </c>
      <c r="H7" s="225">
        <v>0</v>
      </c>
      <c r="I7" s="226"/>
    </row>
    <row r="8" spans="1:9" ht="24" customHeight="1" thickBot="1">
      <c r="A8" s="34" t="s">
        <v>2309</v>
      </c>
      <c r="B8" s="34" t="s">
        <v>2328</v>
      </c>
      <c r="C8" s="39">
        <f>SenBud!E15</f>
        <v>18500000</v>
      </c>
      <c r="D8" s="203">
        <f>SenBud!D16</f>
        <v>0.35135135135135137</v>
      </c>
      <c r="E8" s="212">
        <v>0</v>
      </c>
      <c r="F8" s="224">
        <f t="shared" si="0"/>
        <v>0</v>
      </c>
      <c r="G8" s="226">
        <f>SenBud!I15</f>
        <v>0</v>
      </c>
      <c r="H8" s="225">
        <v>0</v>
      </c>
      <c r="I8" s="226"/>
    </row>
    <row r="9" spans="1:9" ht="24" customHeight="1" thickBot="1">
      <c r="A9" s="34" t="s">
        <v>2310</v>
      </c>
      <c r="B9" s="34" t="s">
        <v>2329</v>
      </c>
      <c r="C9" s="39">
        <f>SUMIF(Kemanan!$C$4:$C$20,'Report '!A9,Kemanan!$G$4:$G$20)</f>
        <v>0</v>
      </c>
      <c r="D9" s="203">
        <f>IFERROR(VLOOKUP(A9,Kemanan!#REF!,3,0),0)</f>
        <v>0</v>
      </c>
      <c r="E9" s="212"/>
      <c r="F9" s="224">
        <f t="shared" si="0"/>
        <v>0</v>
      </c>
      <c r="G9" s="226"/>
      <c r="H9" s="225">
        <f>C9-F9/(9/12)</f>
        <v>0</v>
      </c>
      <c r="I9" s="226"/>
    </row>
    <row r="10" spans="1:9" ht="24" customHeight="1" thickBot="1">
      <c r="A10" s="34" t="s">
        <v>2311</v>
      </c>
      <c r="B10" s="34" t="s">
        <v>2330</v>
      </c>
      <c r="C10" s="39">
        <f>'Sar Pra Sar'!G14</f>
        <v>7500000</v>
      </c>
      <c r="D10" s="203">
        <v>0.15</v>
      </c>
      <c r="E10" s="212">
        <v>0</v>
      </c>
      <c r="F10" s="224">
        <f>G10*9</f>
        <v>900000</v>
      </c>
      <c r="G10" s="226">
        <f>'Sar Pra Sar'!K14</f>
        <v>100000</v>
      </c>
      <c r="H10" s="225">
        <v>0</v>
      </c>
      <c r="I10" s="226"/>
    </row>
    <row r="11" spans="1:9" ht="24" customHeight="1" thickBot="1">
      <c r="A11" s="34" t="s">
        <v>2312</v>
      </c>
      <c r="B11" s="34" t="s">
        <v>2331</v>
      </c>
      <c r="C11" s="39">
        <f>PKK!E14</f>
        <v>4000000</v>
      </c>
      <c r="D11" s="203">
        <f>IFERROR(VLOOKUP(A11,Kemanan!#REF!,3,0),0)</f>
        <v>0</v>
      </c>
      <c r="E11" s="212"/>
      <c r="F11" s="224">
        <f t="shared" si="0"/>
        <v>0</v>
      </c>
      <c r="G11" s="226">
        <v>0</v>
      </c>
      <c r="H11" s="225">
        <v>0</v>
      </c>
      <c r="I11" s="226"/>
    </row>
    <row r="12" spans="1:9" ht="24" customHeight="1" thickBot="1">
      <c r="A12" s="34" t="s">
        <v>2313</v>
      </c>
      <c r="B12" s="34" t="s">
        <v>2332</v>
      </c>
      <c r="C12" s="39">
        <f>'Hum Kom'!G13</f>
        <v>1500000</v>
      </c>
      <c r="D12" s="203">
        <v>0</v>
      </c>
      <c r="E12" s="212"/>
      <c r="F12" s="224">
        <f t="shared" si="0"/>
        <v>0</v>
      </c>
      <c r="G12" s="226">
        <v>0</v>
      </c>
      <c r="H12" s="225">
        <v>0</v>
      </c>
      <c r="I12" s="226"/>
    </row>
    <row r="13" spans="1:9" ht="24" customHeight="1" thickBot="1">
      <c r="A13" s="34" t="s">
        <v>2359</v>
      </c>
      <c r="B13" s="34" t="s">
        <v>2369</v>
      </c>
      <c r="C13" s="39">
        <f>Sekretariat!G21</f>
        <v>93057750</v>
      </c>
      <c r="D13" s="204">
        <f>Sekretariat!D22</f>
        <v>0</v>
      </c>
      <c r="E13" s="211">
        <f>C13/12</f>
        <v>7754812.5</v>
      </c>
      <c r="F13" s="224">
        <f t="shared" si="0"/>
        <v>42345000</v>
      </c>
      <c r="G13" s="225">
        <f>Sekretariat!K21</f>
        <v>4705000</v>
      </c>
      <c r="H13" s="225">
        <f>Sekretariat!L21</f>
        <v>2150000</v>
      </c>
      <c r="I13" s="227"/>
    </row>
    <row r="14" spans="1:9" ht="24" customHeight="1" thickBot="1">
      <c r="A14" s="25" t="s">
        <v>2337</v>
      </c>
      <c r="B14" s="25"/>
      <c r="C14" s="213">
        <f>SUM(C5:C13)</f>
        <v>543382296.25</v>
      </c>
      <c r="D14" s="214">
        <f>SUM(Kemanan!I22+Lingkungan!I22+'Pem Or'!G20+SenBud!G15+'Sar Pra Sar'!I14+Sekretariat!I21)/'Report '!C14</f>
        <v>6.3491210954225122E-2</v>
      </c>
      <c r="E14" s="213">
        <f>SUM(E5:E13)</f>
        <v>39291316.057692304</v>
      </c>
      <c r="F14" s="228">
        <f>SUM(F5:F13)</f>
        <v>265902300</v>
      </c>
      <c r="G14" s="228">
        <f>SUM(G5:G13)</f>
        <v>29544700</v>
      </c>
      <c r="H14" s="228">
        <f>SUM(H5:H13)</f>
        <v>5415000</v>
      </c>
      <c r="I14" s="228"/>
    </row>
    <row r="15" spans="1:9" ht="15.75" customHeight="1" thickBot="1">
      <c r="A15" s="25"/>
      <c r="B15" s="25"/>
      <c r="C15" s="213"/>
      <c r="D15" s="213"/>
      <c r="E15" s="215"/>
      <c r="F15" s="229"/>
      <c r="G15" s="229"/>
      <c r="H15" s="229"/>
      <c r="I15" s="229"/>
    </row>
    <row r="16" spans="1:9" ht="24" customHeight="1" thickBot="1">
      <c r="A16" s="218" t="s">
        <v>2350</v>
      </c>
      <c r="B16" s="219" t="s">
        <v>2357</v>
      </c>
      <c r="C16" s="38">
        <f>(14095400+13534675+9298500+13629000)*12*0.9</f>
        <v>546021810</v>
      </c>
      <c r="D16" s="210">
        <f>1-(C14/C16)</f>
        <v>4.8340811697613617E-3</v>
      </c>
      <c r="E16" s="216">
        <f>C16/12</f>
        <v>45501817.5</v>
      </c>
      <c r="F16" s="230">
        <f>C16*0.85*(9/13)</f>
        <v>321312834.34615386</v>
      </c>
      <c r="G16" s="231">
        <v>40000000</v>
      </c>
      <c r="H16" s="230">
        <f>SUM(H5:H15)</f>
        <v>10830000</v>
      </c>
      <c r="I16" s="230"/>
    </row>
    <row r="17" spans="1:9" ht="30.6" thickBot="1">
      <c r="A17" s="218" t="s">
        <v>2343</v>
      </c>
      <c r="B17" s="220" t="s">
        <v>2329</v>
      </c>
      <c r="C17" s="198">
        <v>0</v>
      </c>
      <c r="D17" s="198"/>
      <c r="E17" s="217"/>
      <c r="F17" s="232"/>
      <c r="G17" s="232"/>
      <c r="H17" s="232"/>
      <c r="I17" s="232"/>
    </row>
    <row r="18" spans="1:9" ht="17.399999999999999">
      <c r="A18" s="221" t="s">
        <v>2305</v>
      </c>
      <c r="B18" s="221"/>
      <c r="C18" s="320">
        <f>(C16+C17)-C14</f>
        <v>2639513.75</v>
      </c>
      <c r="D18" s="320"/>
      <c r="E18" s="322">
        <f>E16-E14</f>
        <v>6210501.4423076957</v>
      </c>
      <c r="F18" s="317">
        <f>F16-F14</f>
        <v>55410534.346153855</v>
      </c>
      <c r="G18" s="317">
        <f>G16-G14</f>
        <v>10455300</v>
      </c>
      <c r="H18" s="317"/>
      <c r="I18" s="317"/>
    </row>
    <row r="19" spans="1:9" ht="18" thickBot="1">
      <c r="A19" s="222" t="s">
        <v>52</v>
      </c>
      <c r="B19" s="222"/>
      <c r="C19" s="321"/>
      <c r="D19" s="321"/>
      <c r="E19" s="323"/>
      <c r="F19" s="318"/>
      <c r="G19" s="318"/>
      <c r="H19" s="318"/>
      <c r="I19" s="318"/>
    </row>
    <row r="21" spans="1:9">
      <c r="D21" s="43"/>
      <c r="E21" s="43"/>
      <c r="F21" s="43"/>
      <c r="G21" s="43"/>
      <c r="H21" s="43"/>
      <c r="I21" s="43"/>
    </row>
    <row r="22" spans="1:9">
      <c r="E22" s="2"/>
      <c r="F22" s="2"/>
      <c r="G22" s="2"/>
      <c r="H22" s="2"/>
      <c r="I22" s="2"/>
    </row>
    <row r="23" spans="1:9">
      <c r="E23" s="42"/>
      <c r="F23" s="42"/>
      <c r="G23" s="42"/>
      <c r="H23" s="42"/>
      <c r="I23" s="42"/>
    </row>
    <row r="24" spans="1:9">
      <c r="C24" s="3"/>
    </row>
    <row r="25" spans="1:9">
      <c r="C25" s="3"/>
    </row>
    <row r="26" spans="1:9">
      <c r="C26" s="42"/>
    </row>
  </sheetData>
  <mergeCells count="15">
    <mergeCell ref="D2:D3"/>
    <mergeCell ref="F18:F19"/>
    <mergeCell ref="G18:G19"/>
    <mergeCell ref="H18:H19"/>
    <mergeCell ref="A1:I1"/>
    <mergeCell ref="I18:I19"/>
    <mergeCell ref="C18:C19"/>
    <mergeCell ref="D18:D19"/>
    <mergeCell ref="E18:E19"/>
    <mergeCell ref="A2:A4"/>
    <mergeCell ref="B2:B4"/>
    <mergeCell ref="E2:E4"/>
    <mergeCell ref="F2:I3"/>
    <mergeCell ref="C2:C4"/>
    <mergeCell ref="H4:I4"/>
  </mergeCells>
  <pageMargins left="0.7" right="0.7" top="0.75" bottom="0.75" header="0.3" footer="0.3"/>
  <pageSetup paperSize="9" orientation="portrait" r:id="rId1"/>
  <headerFooter>
    <oddFooter>&amp;R&amp;1#&amp;"Calibri"&amp;8&amp;K737373General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4D51-A1AD-499E-B2C5-A22D623E49BB}">
  <sheetPr>
    <pageSetUpPr fitToPage="1"/>
  </sheetPr>
  <dimension ref="B2:I48"/>
  <sheetViews>
    <sheetView showGridLines="0" tabSelected="1" topLeftCell="A10" zoomScale="90" zoomScaleNormal="90" workbookViewId="0">
      <selection activeCell="F16" sqref="F16"/>
    </sheetView>
  </sheetViews>
  <sheetFormatPr defaultRowHeight="14.4"/>
  <cols>
    <col min="2" max="2" width="23.5546875" customWidth="1"/>
    <col min="3" max="3" width="14.88671875" customWidth="1"/>
    <col min="4" max="4" width="50.5546875" bestFit="1" customWidth="1"/>
    <col min="5" max="5" width="21" customWidth="1"/>
    <col min="6" max="6" width="20.88671875" customWidth="1"/>
    <col min="7" max="7" width="25.109375" customWidth="1"/>
    <col min="11" max="11" width="12.109375" bestFit="1" customWidth="1"/>
  </cols>
  <sheetData>
    <row r="2" spans="2:9" ht="65.25" customHeight="1">
      <c r="B2" s="334" t="s">
        <v>2506</v>
      </c>
      <c r="C2" s="334"/>
      <c r="D2" s="335"/>
      <c r="E2" s="335"/>
      <c r="F2" s="335"/>
      <c r="G2" s="335"/>
    </row>
    <row r="3" spans="2:9" ht="51.75" customHeight="1" thickBot="1">
      <c r="B3" s="264"/>
      <c r="C3" s="264"/>
      <c r="D3" s="265"/>
      <c r="E3" s="265"/>
      <c r="F3" s="348" t="s">
        <v>2519</v>
      </c>
      <c r="G3" s="348"/>
    </row>
    <row r="4" spans="2:9" ht="30" customHeight="1">
      <c r="B4" s="346" t="s">
        <v>2509</v>
      </c>
      <c r="C4" s="338" t="s">
        <v>2314</v>
      </c>
      <c r="D4" s="339"/>
      <c r="E4" s="336" t="s">
        <v>2523</v>
      </c>
      <c r="F4" s="337"/>
      <c r="G4" s="344" t="s">
        <v>2505</v>
      </c>
    </row>
    <row r="5" spans="2:9" ht="27.6" customHeight="1">
      <c r="B5" s="347"/>
      <c r="C5" s="340"/>
      <c r="D5" s="341"/>
      <c r="E5" s="279" t="s">
        <v>2507</v>
      </c>
      <c r="F5" s="279" t="s">
        <v>2508</v>
      </c>
      <c r="G5" s="345"/>
    </row>
    <row r="6" spans="2:9" ht="0.6" customHeight="1">
      <c r="B6" s="291" t="s">
        <v>2509</v>
      </c>
      <c r="C6" s="288" t="s">
        <v>2537</v>
      </c>
      <c r="D6" s="289" t="s">
        <v>2536</v>
      </c>
      <c r="E6" s="279" t="s">
        <v>2534</v>
      </c>
      <c r="F6" s="279" t="s">
        <v>2535</v>
      </c>
      <c r="G6" s="290" t="s">
        <v>2505</v>
      </c>
    </row>
    <row r="7" spans="2:9" ht="18">
      <c r="B7" s="418"/>
      <c r="C7" s="342" t="s">
        <v>2512</v>
      </c>
      <c r="D7" s="343"/>
      <c r="E7" s="267"/>
      <c r="F7" s="267"/>
      <c r="G7" s="278"/>
      <c r="I7" s="95"/>
    </row>
    <row r="8" spans="2:9" ht="18">
      <c r="B8" s="419"/>
      <c r="C8" s="282"/>
      <c r="D8" s="280" t="s">
        <v>2511</v>
      </c>
      <c r="E8" s="267">
        <v>96000000</v>
      </c>
      <c r="F8" s="267"/>
      <c r="G8" s="270"/>
      <c r="I8" s="95"/>
    </row>
    <row r="9" spans="2:9" ht="18">
      <c r="B9" s="419"/>
      <c r="C9" s="282"/>
      <c r="D9" s="280" t="s">
        <v>2513</v>
      </c>
      <c r="E9" s="267">
        <v>12899000</v>
      </c>
      <c r="F9" s="267"/>
      <c r="G9" s="270"/>
      <c r="I9" s="95"/>
    </row>
    <row r="10" spans="2:9" ht="18">
      <c r="B10" s="419"/>
      <c r="C10" s="282"/>
      <c r="D10" s="280" t="s">
        <v>2514</v>
      </c>
      <c r="E10" s="267">
        <v>11929500</v>
      </c>
      <c r="F10" s="267"/>
      <c r="G10" s="270"/>
      <c r="I10" s="95"/>
    </row>
    <row r="11" spans="2:9" ht="18">
      <c r="B11" s="419"/>
      <c r="C11" s="282"/>
      <c r="D11" s="280" t="s">
        <v>2515</v>
      </c>
      <c r="E11" s="267">
        <v>8556000</v>
      </c>
      <c r="F11" s="267"/>
      <c r="G11" s="270"/>
      <c r="I11" s="95"/>
    </row>
    <row r="12" spans="2:9" ht="18">
      <c r="B12" s="419"/>
      <c r="C12" s="282"/>
      <c r="D12" s="280" t="s">
        <v>2516</v>
      </c>
      <c r="E12" s="267">
        <v>11706000</v>
      </c>
      <c r="F12" s="267"/>
      <c r="G12" s="270"/>
      <c r="I12" s="95"/>
    </row>
    <row r="13" spans="2:9" ht="18">
      <c r="B13" s="419"/>
      <c r="C13" s="282"/>
      <c r="D13" s="280"/>
      <c r="E13" s="267"/>
      <c r="F13" s="267"/>
      <c r="G13" s="270"/>
      <c r="I13" s="95"/>
    </row>
    <row r="14" spans="2:9" ht="18">
      <c r="B14" s="419"/>
      <c r="C14" s="283" t="s">
        <v>2306</v>
      </c>
      <c r="D14" s="280"/>
      <c r="E14" s="271"/>
      <c r="F14" s="267"/>
      <c r="G14" s="270"/>
      <c r="I14" s="95"/>
    </row>
    <row r="15" spans="2:9" ht="18">
      <c r="B15" s="419" t="s">
        <v>2510</v>
      </c>
      <c r="C15" s="283"/>
      <c r="D15" s="280" t="s">
        <v>2517</v>
      </c>
      <c r="E15" s="271"/>
      <c r="F15" s="270">
        <v>14704500</v>
      </c>
      <c r="G15" s="270"/>
      <c r="I15" s="95"/>
    </row>
    <row r="16" spans="2:9" ht="18">
      <c r="B16" s="419"/>
      <c r="C16" s="283"/>
      <c r="D16" s="280" t="s">
        <v>2319</v>
      </c>
      <c r="E16" s="271"/>
      <c r="F16" s="270">
        <v>235200</v>
      </c>
      <c r="G16" s="270"/>
      <c r="I16" s="95"/>
    </row>
    <row r="17" spans="2:9" ht="18">
      <c r="B17" s="269"/>
      <c r="C17" s="283"/>
      <c r="D17" s="280" t="s">
        <v>2522</v>
      </c>
      <c r="E17" s="271"/>
      <c r="F17" s="267"/>
      <c r="G17" s="270"/>
      <c r="I17" s="95"/>
    </row>
    <row r="18" spans="2:9" ht="18">
      <c r="B18" s="269"/>
      <c r="C18" s="283"/>
      <c r="D18" s="280" t="s">
        <v>2037</v>
      </c>
      <c r="E18" s="271"/>
      <c r="F18" s="267"/>
      <c r="G18" s="270"/>
      <c r="I18" s="95"/>
    </row>
    <row r="19" spans="2:9" ht="18">
      <c r="B19" s="269"/>
      <c r="C19" s="283"/>
      <c r="D19" s="280"/>
      <c r="E19" s="271"/>
      <c r="F19" s="267"/>
      <c r="G19" s="270"/>
      <c r="I19" s="95"/>
    </row>
    <row r="20" spans="2:9" ht="18">
      <c r="B20" s="269"/>
      <c r="C20" s="283" t="s">
        <v>2307</v>
      </c>
      <c r="D20" s="280"/>
      <c r="E20" s="272"/>
      <c r="F20" s="267"/>
      <c r="G20" s="270"/>
      <c r="I20" s="95"/>
    </row>
    <row r="21" spans="2:9" ht="18">
      <c r="B21" s="269"/>
      <c r="C21" s="283"/>
      <c r="D21" s="280" t="s">
        <v>2518</v>
      </c>
      <c r="E21" s="272"/>
      <c r="F21" s="267">
        <v>5650000</v>
      </c>
      <c r="G21" s="270"/>
      <c r="I21" s="95"/>
    </row>
    <row r="22" spans="2:9" ht="18">
      <c r="B22" s="269"/>
      <c r="C22" s="283"/>
      <c r="D22" s="280" t="s">
        <v>2037</v>
      </c>
      <c r="E22" s="272"/>
      <c r="F22" s="267"/>
      <c r="G22" s="270"/>
      <c r="I22" s="95"/>
    </row>
    <row r="23" spans="2:9" ht="18">
      <c r="B23" s="269"/>
      <c r="C23" s="283"/>
      <c r="D23" s="280"/>
      <c r="E23" s="272"/>
      <c r="F23" s="267"/>
      <c r="G23" s="270"/>
      <c r="I23" s="95"/>
    </row>
    <row r="24" spans="2:9" ht="18">
      <c r="B24" s="269"/>
      <c r="C24" s="283" t="s">
        <v>2308</v>
      </c>
      <c r="D24" s="280"/>
      <c r="E24" s="272"/>
      <c r="F24" s="267">
        <v>37500</v>
      </c>
      <c r="G24" s="268"/>
    </row>
    <row r="25" spans="2:9" ht="18">
      <c r="B25" s="269"/>
      <c r="C25" s="283"/>
      <c r="D25" s="280"/>
      <c r="E25" s="272"/>
      <c r="F25" s="267"/>
      <c r="G25" s="268"/>
    </row>
    <row r="26" spans="2:9" ht="18">
      <c r="B26" s="269"/>
      <c r="C26" s="283"/>
      <c r="D26" s="280"/>
      <c r="E26" s="272"/>
      <c r="F26" s="267"/>
      <c r="G26" s="268"/>
    </row>
    <row r="27" spans="2:9" ht="18">
      <c r="B27" s="269"/>
      <c r="C27" s="283" t="s">
        <v>2309</v>
      </c>
      <c r="D27" s="280"/>
      <c r="E27" s="267"/>
      <c r="F27" s="267">
        <v>412000</v>
      </c>
      <c r="G27" s="268"/>
    </row>
    <row r="28" spans="2:9" ht="18">
      <c r="B28" s="269"/>
      <c r="C28" s="283"/>
      <c r="D28" s="280"/>
      <c r="E28" s="267"/>
      <c r="F28" s="267"/>
      <c r="G28" s="268"/>
    </row>
    <row r="29" spans="2:9" ht="18">
      <c r="B29" s="269"/>
      <c r="C29" s="283" t="s">
        <v>2310</v>
      </c>
      <c r="D29" s="280"/>
      <c r="E29" s="267"/>
      <c r="F29" s="267"/>
      <c r="G29" s="268"/>
    </row>
    <row r="30" spans="2:9" ht="18">
      <c r="B30" s="269"/>
      <c r="C30" s="283"/>
      <c r="D30" s="280"/>
      <c r="E30" s="267"/>
      <c r="F30" s="267"/>
      <c r="G30" s="268"/>
    </row>
    <row r="31" spans="2:9" ht="18">
      <c r="B31" s="269"/>
      <c r="C31" s="283" t="s">
        <v>2311</v>
      </c>
      <c r="D31" s="280"/>
      <c r="E31" s="267"/>
      <c r="F31" s="267"/>
      <c r="G31" s="268"/>
    </row>
    <row r="32" spans="2:9" ht="18">
      <c r="B32" s="269"/>
      <c r="C32" s="283"/>
      <c r="D32" s="280"/>
      <c r="E32" s="267"/>
      <c r="F32" s="267"/>
      <c r="G32" s="268"/>
    </row>
    <row r="33" spans="2:7" ht="18">
      <c r="B33" s="269"/>
      <c r="C33" s="283" t="s">
        <v>2312</v>
      </c>
      <c r="D33" s="280"/>
      <c r="E33" s="267"/>
      <c r="F33" s="267"/>
      <c r="G33" s="268"/>
    </row>
    <row r="34" spans="2:7" ht="18">
      <c r="B34" s="269"/>
      <c r="C34" s="283"/>
      <c r="D34" s="280"/>
      <c r="E34" s="267"/>
      <c r="F34" s="267"/>
      <c r="G34" s="268"/>
    </row>
    <row r="35" spans="2:7" ht="18">
      <c r="B35" s="269"/>
      <c r="C35" s="283" t="s">
        <v>2313</v>
      </c>
      <c r="D35" s="280"/>
      <c r="E35" s="267"/>
      <c r="F35" s="267"/>
      <c r="G35" s="268"/>
    </row>
    <row r="36" spans="2:7" ht="18">
      <c r="B36" s="269"/>
      <c r="C36" s="283"/>
      <c r="D36" s="280"/>
      <c r="E36" s="267"/>
      <c r="F36" s="267"/>
      <c r="G36" s="268"/>
    </row>
    <row r="37" spans="2:7" ht="18">
      <c r="B37" s="269"/>
      <c r="C37" s="283" t="s">
        <v>2359</v>
      </c>
      <c r="D37" s="280"/>
      <c r="E37" s="267"/>
      <c r="F37" s="267"/>
      <c r="G37" s="268"/>
    </row>
    <row r="38" spans="2:7" ht="18">
      <c r="B38" s="269"/>
      <c r="C38" s="283"/>
      <c r="D38" s="280" t="s">
        <v>2520</v>
      </c>
      <c r="E38" s="267"/>
      <c r="F38" s="267"/>
      <c r="G38" s="268"/>
    </row>
    <row r="39" spans="2:7" ht="18">
      <c r="B39" s="269"/>
      <c r="C39" s="283"/>
      <c r="D39" s="280" t="s">
        <v>2521</v>
      </c>
      <c r="E39" s="267"/>
      <c r="F39" s="267"/>
      <c r="G39" s="268"/>
    </row>
    <row r="40" spans="2:7" ht="18">
      <c r="B40" s="269"/>
      <c r="C40" s="283"/>
      <c r="D40" s="280" t="s">
        <v>2321</v>
      </c>
      <c r="E40" s="267"/>
      <c r="F40" s="267"/>
      <c r="G40" s="268"/>
    </row>
    <row r="41" spans="2:7" ht="18">
      <c r="B41" s="269"/>
      <c r="C41" s="283"/>
      <c r="D41" s="280"/>
      <c r="E41" s="267"/>
      <c r="F41" s="267"/>
      <c r="G41" s="268"/>
    </row>
    <row r="42" spans="2:7" ht="18">
      <c r="B42" s="269"/>
      <c r="C42" s="282"/>
      <c r="D42" s="280"/>
      <c r="E42" s="267"/>
      <c r="F42" s="267"/>
      <c r="G42" s="268"/>
    </row>
    <row r="43" spans="2:7" ht="18">
      <c r="B43" s="273"/>
      <c r="C43" s="283"/>
      <c r="D43" s="280"/>
      <c r="E43" s="267"/>
      <c r="F43" s="266"/>
      <c r="G43" s="268"/>
    </row>
    <row r="44" spans="2:7" ht="18.600000000000001" thickBot="1">
      <c r="B44" s="274"/>
      <c r="C44" s="417"/>
      <c r="D44" s="281"/>
      <c r="E44" s="275">
        <f>SUM(E7:E43)</f>
        <v>141090500</v>
      </c>
      <c r="F44" s="275">
        <f>SUM(F7:F43)</f>
        <v>21039200</v>
      </c>
      <c r="G44" s="276">
        <f>E44-F44</f>
        <v>120051300</v>
      </c>
    </row>
    <row r="47" spans="2:7" ht="18">
      <c r="D47" s="277"/>
      <c r="E47" s="277"/>
      <c r="F47" s="277"/>
    </row>
    <row r="48" spans="2:7" ht="18">
      <c r="D48" s="277"/>
      <c r="E48" s="277"/>
      <c r="F48" s="277"/>
    </row>
  </sheetData>
  <mergeCells count="7">
    <mergeCell ref="B2:G2"/>
    <mergeCell ref="E4:F4"/>
    <mergeCell ref="C4:D5"/>
    <mergeCell ref="C7:D7"/>
    <mergeCell ref="G4:G5"/>
    <mergeCell ref="B4:B5"/>
    <mergeCell ref="F3:G3"/>
  </mergeCells>
  <pageMargins left="0.7" right="0.7" top="0.75" bottom="0.75" header="0.3" footer="0.3"/>
  <pageSetup paperSize="9" scale="52" orientation="portrait" r:id="rId1"/>
  <headerFooter>
    <oddFooter>&amp;R&amp;1#&amp;"Calibri"&amp;8&amp;K737373General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26"/>
  <sheetViews>
    <sheetView showGridLines="0" topLeftCell="A2" zoomScale="110" zoomScaleNormal="110" workbookViewId="0">
      <selection activeCell="D8" sqref="D8"/>
    </sheetView>
  </sheetViews>
  <sheetFormatPr defaultRowHeight="14.4"/>
  <cols>
    <col min="2" max="2" width="39.33203125" customWidth="1"/>
    <col min="3" max="3" width="9.109375" customWidth="1"/>
    <col min="4" max="4" width="24" customWidth="1"/>
    <col min="5" max="5" width="18.5546875" bestFit="1" customWidth="1"/>
    <col min="6" max="7" width="18.5546875" customWidth="1"/>
    <col min="8" max="8" width="10.6640625" customWidth="1"/>
    <col min="9" max="9" width="17.109375" bestFit="1" customWidth="1"/>
    <col min="10" max="10" width="17.88671875" customWidth="1"/>
    <col min="11" max="11" width="10.109375" bestFit="1" customWidth="1"/>
  </cols>
  <sheetData>
    <row r="1" spans="2:12" ht="42" customHeight="1" thickBot="1">
      <c r="B1" s="359" t="s">
        <v>2503</v>
      </c>
      <c r="C1" s="359"/>
      <c r="D1" s="359"/>
      <c r="E1" s="359"/>
      <c r="F1" s="359"/>
      <c r="G1" s="359"/>
      <c r="H1" s="359"/>
      <c r="I1" s="359"/>
    </row>
    <row r="2" spans="2:12" ht="31.5" customHeight="1">
      <c r="B2" s="362" t="s">
        <v>2322</v>
      </c>
      <c r="C2" s="363"/>
      <c r="D2" s="324" t="s">
        <v>2035</v>
      </c>
      <c r="E2" s="315" t="s">
        <v>2477</v>
      </c>
      <c r="F2" s="315" t="s">
        <v>2478</v>
      </c>
      <c r="G2" s="315" t="s">
        <v>2479</v>
      </c>
      <c r="H2" s="315" t="s">
        <v>2367</v>
      </c>
      <c r="I2" s="360" t="s">
        <v>2304</v>
      </c>
    </row>
    <row r="3" spans="2:12" ht="26.25" customHeight="1" thickBot="1">
      <c r="B3" s="364"/>
      <c r="C3" s="365"/>
      <c r="D3" s="326"/>
      <c r="E3" s="316"/>
      <c r="F3" s="316"/>
      <c r="G3" s="316"/>
      <c r="H3" s="316"/>
      <c r="I3" s="361"/>
    </row>
    <row r="4" spans="2:12" ht="15" thickBot="1">
      <c r="B4" s="349" t="s">
        <v>2306</v>
      </c>
      <c r="C4" s="350"/>
      <c r="D4" s="34" t="s">
        <v>2325</v>
      </c>
      <c r="E4" s="39">
        <f>Kemanan!E22</f>
        <v>251273900</v>
      </c>
      <c r="F4" s="39">
        <f>Kemanan!F22</f>
        <v>247084225</v>
      </c>
      <c r="G4" s="39">
        <f>Kemanan!G22</f>
        <v>259677546.25</v>
      </c>
      <c r="H4" s="203">
        <f>Kemanan!D23</f>
        <v>4.7134674421973465E-2</v>
      </c>
      <c r="I4" s="116">
        <f>E4/12</f>
        <v>20939491.666666668</v>
      </c>
      <c r="J4" s="194"/>
      <c r="K4" s="3"/>
      <c r="L4" s="3"/>
    </row>
    <row r="5" spans="2:12" ht="15" thickBot="1">
      <c r="B5" s="349" t="s">
        <v>2307</v>
      </c>
      <c r="C5" s="350"/>
      <c r="D5" s="34" t="s">
        <v>2326</v>
      </c>
      <c r="E5" s="39">
        <f>Lingkungan!E22</f>
        <v>163212000</v>
      </c>
      <c r="F5" s="39">
        <f>Lingkungan!F22</f>
        <v>155777000</v>
      </c>
      <c r="G5" s="39">
        <f>Lingkungan!G22</f>
        <v>150297000</v>
      </c>
      <c r="H5" s="203">
        <f>Lingkungan!D23</f>
        <v>0</v>
      </c>
      <c r="I5" s="116">
        <f>E5/12</f>
        <v>13601000</v>
      </c>
      <c r="J5" s="93"/>
    </row>
    <row r="6" spans="2:12" ht="15" thickBot="1">
      <c r="B6" s="349" t="s">
        <v>2308</v>
      </c>
      <c r="C6" s="350"/>
      <c r="D6" s="34" t="s">
        <v>2327</v>
      </c>
      <c r="E6" s="39">
        <f>'Pem Or'!E20</f>
        <v>8850000</v>
      </c>
      <c r="F6" s="39">
        <f>E6</f>
        <v>8850000</v>
      </c>
      <c r="G6" s="39">
        <f>E6</f>
        <v>8850000</v>
      </c>
      <c r="H6" s="203">
        <v>0</v>
      </c>
      <c r="I6" s="40">
        <f>E6/12</f>
        <v>737500</v>
      </c>
    </row>
    <row r="7" spans="2:12" ht="15" thickBot="1">
      <c r="B7" s="349" t="s">
        <v>2309</v>
      </c>
      <c r="C7" s="350"/>
      <c r="D7" s="34" t="s">
        <v>2328</v>
      </c>
      <c r="E7" s="39">
        <f>SenBud!E15</f>
        <v>18500000</v>
      </c>
      <c r="F7" s="39">
        <f>E7</f>
        <v>18500000</v>
      </c>
      <c r="G7" s="39">
        <f>E7</f>
        <v>18500000</v>
      </c>
      <c r="H7" s="203">
        <f>SenBud!D16</f>
        <v>0.35135135135135137</v>
      </c>
      <c r="I7" s="40">
        <f>E7/12</f>
        <v>1541666.6666666667</v>
      </c>
    </row>
    <row r="8" spans="2:12" ht="15" thickBot="1">
      <c r="B8" s="349" t="s">
        <v>2310</v>
      </c>
      <c r="C8" s="350"/>
      <c r="D8" s="34" t="s">
        <v>2329</v>
      </c>
      <c r="E8" s="39">
        <f>SUMIF(Kemanan!$C$4:$C$20,'SuM All'!B8,Kemanan!$G$4:$G$20)</f>
        <v>0</v>
      </c>
      <c r="F8" s="39">
        <f>SUMIF(Kemanan!$C$4:$C$20,'SuM All'!D8,Kemanan!$G$4:$G$20)</f>
        <v>0</v>
      </c>
      <c r="G8" s="39">
        <f>SUMIF(Kemanan!$C$4:$C$20,'SuM All'!E8,Kemanan!$G$4:$G$20)</f>
        <v>0</v>
      </c>
      <c r="H8" s="203">
        <f>IFERROR(VLOOKUP(B8,Kemanan!#REF!,3,0),0)</f>
        <v>0</v>
      </c>
      <c r="I8" s="40"/>
    </row>
    <row r="9" spans="2:12" ht="15" thickBot="1">
      <c r="B9" s="349" t="s">
        <v>2311</v>
      </c>
      <c r="C9" s="350"/>
      <c r="D9" s="34" t="s">
        <v>2330</v>
      </c>
      <c r="E9" s="39">
        <f>'Sar Pra Sar'!E14</f>
        <v>6000000</v>
      </c>
      <c r="F9" s="39">
        <f>'Sar Pra Sar'!F14</f>
        <v>12000000</v>
      </c>
      <c r="G9" s="39">
        <f>'Sar Pra Sar'!G14</f>
        <v>7500000</v>
      </c>
      <c r="H9" s="203">
        <v>0.1</v>
      </c>
      <c r="I9" s="40">
        <f>E9/12</f>
        <v>500000</v>
      </c>
      <c r="J9" s="49"/>
    </row>
    <row r="10" spans="2:12" ht="15" thickBot="1">
      <c r="B10" s="349" t="s">
        <v>2312</v>
      </c>
      <c r="C10" s="350"/>
      <c r="D10" s="34" t="s">
        <v>2331</v>
      </c>
      <c r="E10" s="39">
        <f>PKK!E14</f>
        <v>4000000</v>
      </c>
      <c r="F10" s="39">
        <f>E10</f>
        <v>4000000</v>
      </c>
      <c r="G10" s="39">
        <f>E10</f>
        <v>4000000</v>
      </c>
      <c r="H10" s="203">
        <f>IFERROR(VLOOKUP(B10,Kemanan!#REF!,3,0),0)</f>
        <v>0</v>
      </c>
      <c r="I10" s="256">
        <f>E10/12</f>
        <v>333333.33333333331</v>
      </c>
      <c r="J10" s="49"/>
    </row>
    <row r="11" spans="2:12" ht="15" thickBot="1">
      <c r="B11" s="349" t="s">
        <v>2313</v>
      </c>
      <c r="C11" s="350"/>
      <c r="D11" s="34" t="s">
        <v>2332</v>
      </c>
      <c r="E11" s="39">
        <f>'Hum Kom'!E13</f>
        <v>1500000</v>
      </c>
      <c r="F11" s="39">
        <f>'Hum Kom'!F13</f>
        <v>1500000</v>
      </c>
      <c r="G11" s="39">
        <f>'Hum Kom'!G13</f>
        <v>1500000</v>
      </c>
      <c r="H11" s="203">
        <v>0</v>
      </c>
      <c r="I11" s="256">
        <f>E11/12</f>
        <v>125000</v>
      </c>
      <c r="J11" s="43"/>
    </row>
    <row r="12" spans="2:12" ht="15.6" thickBot="1">
      <c r="B12" s="349" t="s">
        <v>2359</v>
      </c>
      <c r="C12" s="350"/>
      <c r="D12" s="34" t="s">
        <v>2369</v>
      </c>
      <c r="E12" s="39">
        <f>Sekretariat!E21</f>
        <v>90960000</v>
      </c>
      <c r="F12" s="39">
        <f>Sekretariat!F21</f>
        <v>95715000</v>
      </c>
      <c r="G12" s="39">
        <f>Sekretariat!G21</f>
        <v>93057750</v>
      </c>
      <c r="H12" s="204">
        <f>Sekretariat!D22</f>
        <v>0</v>
      </c>
      <c r="I12" s="36">
        <f>E12/12</f>
        <v>7580000</v>
      </c>
      <c r="J12" s="43"/>
    </row>
    <row r="13" spans="2:12" ht="15" thickBot="1">
      <c r="B13" s="357" t="s">
        <v>2337</v>
      </c>
      <c r="C13" s="358"/>
      <c r="D13" s="25"/>
      <c r="E13" s="37">
        <f>SUM(E4:E12)</f>
        <v>544295900</v>
      </c>
      <c r="F13" s="37">
        <f>SUM(F4:F12)</f>
        <v>543426225</v>
      </c>
      <c r="G13" s="37">
        <f>SUM(G4:G12)</f>
        <v>543382296.25</v>
      </c>
      <c r="H13" s="205">
        <f>SUM(Kemanan!I22+Lingkungan!I22+'Pem Or'!G20+SenBud!G15+'Sar Pra Sar'!I14+Sekretariat!I21)/'SuM All'!E13</f>
        <v>6.3384640597145783E-2</v>
      </c>
      <c r="I13" s="37">
        <f>SUM(I4:I12)</f>
        <v>45357991.666666672</v>
      </c>
      <c r="J13" s="43">
        <f>I13*0.84</f>
        <v>38100713</v>
      </c>
      <c r="K13" s="43"/>
    </row>
    <row r="14" spans="2:12" ht="15" thickBot="1">
      <c r="B14" s="349"/>
      <c r="C14" s="350"/>
      <c r="D14" s="25"/>
      <c r="E14" s="37"/>
      <c r="F14" s="37"/>
      <c r="G14" s="37"/>
      <c r="H14" s="37"/>
      <c r="I14" s="35"/>
      <c r="J14" s="93"/>
    </row>
    <row r="15" spans="2:12" ht="18" thickBot="1">
      <c r="B15" s="262" t="s">
        <v>2502</v>
      </c>
      <c r="C15" s="263">
        <v>0.9</v>
      </c>
      <c r="D15" s="201" t="s">
        <v>2357</v>
      </c>
      <c r="E15" s="38">
        <f>((14095400+13534675+9298500+13629000)*12)*C15</f>
        <v>546021810</v>
      </c>
      <c r="F15" s="38">
        <f>((14095400+13534675+9298500+13629000)*12)*C15</f>
        <v>546021810</v>
      </c>
      <c r="G15" s="38">
        <f>((14095400+13534675+9298500+13629000)*12)*C15</f>
        <v>546021810</v>
      </c>
      <c r="H15" s="210">
        <f>1-(AVERAGE(E13:G13)/E15)</f>
        <v>4.2495303438520038E-3</v>
      </c>
      <c r="I15" s="257">
        <f>E15/12</f>
        <v>45501817.5</v>
      </c>
      <c r="J15" s="69"/>
    </row>
    <row r="16" spans="2:12" ht="30.6" thickBot="1">
      <c r="B16" s="351" t="s">
        <v>2343</v>
      </c>
      <c r="C16" s="352"/>
      <c r="D16" s="202" t="s">
        <v>2329</v>
      </c>
      <c r="E16" s="198">
        <v>0</v>
      </c>
      <c r="F16" s="198">
        <v>0</v>
      </c>
      <c r="G16" s="198">
        <v>0</v>
      </c>
      <c r="H16" s="198"/>
      <c r="I16" s="199"/>
      <c r="J16" s="69"/>
    </row>
    <row r="17" spans="2:11" ht="18" hidden="1" thickBot="1">
      <c r="B17" s="32" t="s">
        <v>2483</v>
      </c>
      <c r="C17" s="32"/>
      <c r="D17" s="202"/>
      <c r="E17" s="198"/>
      <c r="F17" s="198"/>
      <c r="G17" s="198"/>
      <c r="H17" s="198"/>
      <c r="I17" s="199"/>
      <c r="J17" s="69"/>
    </row>
    <row r="18" spans="2:11" ht="17.399999999999999">
      <c r="B18" s="353" t="s">
        <v>2305</v>
      </c>
      <c r="C18" s="354"/>
      <c r="D18" s="32"/>
      <c r="E18" s="320">
        <f>(E15+E16)-E13</f>
        <v>1725910</v>
      </c>
      <c r="F18" s="320">
        <f>(F15+F16)-F13</f>
        <v>2595585</v>
      </c>
      <c r="G18" s="320">
        <f>(G15+G16)-G13</f>
        <v>2639513.75</v>
      </c>
      <c r="H18" s="320"/>
      <c r="I18" s="366">
        <f>I15-I13</f>
        <v>143825.83333332837</v>
      </c>
    </row>
    <row r="19" spans="2:11" ht="36.75" customHeight="1" thickBot="1">
      <c r="B19" s="355" t="s">
        <v>2396</v>
      </c>
      <c r="C19" s="356"/>
      <c r="D19" s="33"/>
      <c r="E19" s="321"/>
      <c r="F19" s="321"/>
      <c r="G19" s="321"/>
      <c r="H19" s="321"/>
      <c r="I19" s="367"/>
      <c r="J19" s="41"/>
    </row>
    <row r="21" spans="2:11">
      <c r="H21" s="43"/>
      <c r="I21" s="43"/>
      <c r="K21" s="48"/>
    </row>
    <row r="22" spans="2:11">
      <c r="I22" s="2"/>
    </row>
    <row r="23" spans="2:11">
      <c r="I23" s="42"/>
    </row>
    <row r="24" spans="2:11">
      <c r="E24" s="3"/>
      <c r="F24" s="3"/>
      <c r="G24" s="3"/>
    </row>
    <row r="25" spans="2:11">
      <c r="E25" s="3"/>
      <c r="F25" s="3"/>
      <c r="G25" s="3"/>
    </row>
    <row r="26" spans="2:11">
      <c r="E26" s="42"/>
      <c r="F26" s="42"/>
      <c r="G26" s="42"/>
    </row>
  </sheetData>
  <mergeCells count="27">
    <mergeCell ref="E18:E19"/>
    <mergeCell ref="I18:I19"/>
    <mergeCell ref="H18:H19"/>
    <mergeCell ref="F2:F3"/>
    <mergeCell ref="G2:G3"/>
    <mergeCell ref="F18:F19"/>
    <mergeCell ref="G18:G19"/>
    <mergeCell ref="B1:I1"/>
    <mergeCell ref="D2:D3"/>
    <mergeCell ref="E2:E3"/>
    <mergeCell ref="H2:H3"/>
    <mergeCell ref="I2:I3"/>
    <mergeCell ref="B2:C3"/>
    <mergeCell ref="B4:C4"/>
    <mergeCell ref="B5:C5"/>
    <mergeCell ref="B6:C6"/>
    <mergeCell ref="B7:C7"/>
    <mergeCell ref="B8:C8"/>
    <mergeCell ref="B14:C14"/>
    <mergeCell ref="B16:C16"/>
    <mergeCell ref="B18:C18"/>
    <mergeCell ref="B19:C19"/>
    <mergeCell ref="B9:C9"/>
    <mergeCell ref="B10:C10"/>
    <mergeCell ref="B11:C11"/>
    <mergeCell ref="B12:C12"/>
    <mergeCell ref="B13:C13"/>
  </mergeCells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3"/>
  <sheetViews>
    <sheetView workbookViewId="0">
      <selection activeCell="S8" sqref="S8"/>
    </sheetView>
  </sheetViews>
  <sheetFormatPr defaultRowHeight="14.4"/>
  <cols>
    <col min="1" max="1" width="23.88671875" customWidth="1"/>
    <col min="2" max="2" width="4.109375" customWidth="1"/>
    <col min="3" max="3" width="10.109375" bestFit="1" customWidth="1"/>
    <col min="4" max="4" width="10" hidden="1" customWidth="1"/>
    <col min="5" max="5" width="10" customWidth="1"/>
    <col min="6" max="6" width="10.109375" bestFit="1" customWidth="1"/>
    <col min="7" max="7" width="9.33203125" hidden="1" customWidth="1"/>
    <col min="8" max="8" width="9.33203125" customWidth="1"/>
    <col min="9" max="9" width="10.109375" hidden="1" customWidth="1"/>
    <col min="10" max="10" width="9.33203125" hidden="1" customWidth="1"/>
    <col min="11" max="11" width="10.109375" hidden="1" customWidth="1"/>
    <col min="12" max="12" width="10.88671875" hidden="1" customWidth="1"/>
    <col min="13" max="13" width="10.109375" hidden="1" customWidth="1"/>
    <col min="14" max="14" width="8.6640625" hidden="1" customWidth="1"/>
    <col min="15" max="15" width="9.33203125" hidden="1" customWidth="1"/>
    <col min="16" max="16" width="8.6640625" hidden="1" customWidth="1"/>
    <col min="17" max="17" width="9.33203125" bestFit="1" customWidth="1"/>
  </cols>
  <sheetData>
    <row r="1" spans="1:19" ht="15" thickBot="1"/>
    <row r="2" spans="1:19" s="95" customFormat="1" ht="47.4" thickBot="1">
      <c r="A2" s="370" t="s">
        <v>159</v>
      </c>
      <c r="B2" s="371"/>
      <c r="C2" s="94" t="s">
        <v>56</v>
      </c>
      <c r="D2" s="94" t="s">
        <v>160</v>
      </c>
      <c r="E2" s="94" t="s">
        <v>1764</v>
      </c>
      <c r="F2" s="94" t="s">
        <v>2059</v>
      </c>
      <c r="G2" s="94" t="s">
        <v>1761</v>
      </c>
      <c r="H2" s="94" t="s">
        <v>2054</v>
      </c>
      <c r="I2" s="94" t="s">
        <v>1760</v>
      </c>
      <c r="J2" s="94" t="s">
        <v>2044</v>
      </c>
      <c r="K2" s="94" t="s">
        <v>2046</v>
      </c>
      <c r="L2" s="99" t="s">
        <v>2049</v>
      </c>
      <c r="M2" s="94" t="s">
        <v>2046</v>
      </c>
      <c r="N2" s="95" t="s">
        <v>2052</v>
      </c>
      <c r="O2" s="94" t="s">
        <v>2051</v>
      </c>
      <c r="P2" s="94" t="s">
        <v>2056</v>
      </c>
      <c r="Q2" s="94" t="s">
        <v>2055</v>
      </c>
      <c r="R2" s="94" t="s">
        <v>2060</v>
      </c>
      <c r="S2" s="94" t="s">
        <v>2061</v>
      </c>
    </row>
    <row r="3" spans="1:19" ht="15.6" thickTop="1" thickBot="1">
      <c r="A3" s="372" t="s">
        <v>162</v>
      </c>
      <c r="B3" s="373"/>
      <c r="C3" s="70">
        <v>34530</v>
      </c>
      <c r="D3" s="70">
        <v>44593</v>
      </c>
      <c r="E3" s="70">
        <v>45818.934171783956</v>
      </c>
      <c r="F3" s="70">
        <f>C3/12*11</f>
        <v>31652.5</v>
      </c>
      <c r="G3" s="70">
        <f>D3/12*6</f>
        <v>22296.5</v>
      </c>
      <c r="H3" s="70">
        <f>E3/12*11</f>
        <v>42000.689657468625</v>
      </c>
      <c r="I3" s="70">
        <v>19473.25</v>
      </c>
      <c r="J3" s="70">
        <f>7839+171</f>
        <v>8010</v>
      </c>
      <c r="K3" s="70">
        <f>I3+J3</f>
        <v>27483.25</v>
      </c>
      <c r="L3" s="1">
        <v>2270</v>
      </c>
      <c r="M3" s="70">
        <f>K3+L3</f>
        <v>29753.25</v>
      </c>
      <c r="N3">
        <v>5471</v>
      </c>
      <c r="O3" s="70">
        <f>M3+N3</f>
        <v>35224.25</v>
      </c>
      <c r="P3" s="70">
        <v>6852.8</v>
      </c>
      <c r="Q3" s="70">
        <f>O3+P3</f>
        <v>42077.05</v>
      </c>
      <c r="R3" s="70"/>
      <c r="S3" s="106">
        <f>Q3+R3</f>
        <v>42077.05</v>
      </c>
    </row>
    <row r="4" spans="1:19" ht="15" thickBot="1">
      <c r="A4" s="374" t="s">
        <v>163</v>
      </c>
      <c r="B4" s="375"/>
      <c r="C4" s="71">
        <v>25040</v>
      </c>
      <c r="D4" s="71">
        <v>25052</v>
      </c>
      <c r="E4" s="71">
        <v>7636.5996553214554</v>
      </c>
      <c r="F4" s="71">
        <f>C4/12*11</f>
        <v>22953.333333333332</v>
      </c>
      <c r="G4" s="71">
        <f>D4/12*6</f>
        <v>12526</v>
      </c>
      <c r="H4" s="71">
        <f>E4/12*11</f>
        <v>7000.2163507113346</v>
      </c>
      <c r="I4" s="71">
        <v>1808.5</v>
      </c>
      <c r="J4" s="71">
        <v>270.5</v>
      </c>
      <c r="K4" s="71">
        <f>I4+J4</f>
        <v>2079</v>
      </c>
      <c r="L4" s="1">
        <v>38</v>
      </c>
      <c r="M4" s="71">
        <f>K4+L4</f>
        <v>2117</v>
      </c>
      <c r="N4">
        <v>42</v>
      </c>
      <c r="O4" s="71">
        <f>M4+N4</f>
        <v>2159</v>
      </c>
      <c r="P4" s="71">
        <v>65.7</v>
      </c>
      <c r="Q4" s="71">
        <f>O4+P4</f>
        <v>2224.6999999999998</v>
      </c>
      <c r="R4" s="71"/>
      <c r="S4" s="106">
        <f>Q4+R4</f>
        <v>2224.6999999999998</v>
      </c>
    </row>
    <row r="5" spans="1:19" ht="15" thickBot="1">
      <c r="A5" s="376" t="s">
        <v>164</v>
      </c>
      <c r="B5" s="377"/>
      <c r="C5" s="72">
        <v>109055</v>
      </c>
      <c r="D5" s="72">
        <v>109058</v>
      </c>
      <c r="E5" s="72">
        <v>98088.989235650835</v>
      </c>
      <c r="F5" s="72">
        <f>C5/12*11</f>
        <v>99967.083333333328</v>
      </c>
      <c r="G5" s="72">
        <f>D5/12*6</f>
        <v>54529</v>
      </c>
      <c r="H5" s="72">
        <f>E5/12*11</f>
        <v>89914.906799346601</v>
      </c>
      <c r="I5" s="72">
        <v>43215.85</v>
      </c>
      <c r="J5" s="72">
        <f>13354.75+3336.5</f>
        <v>16691.25</v>
      </c>
      <c r="K5" s="72">
        <f>I5+J5</f>
        <v>59907.1</v>
      </c>
      <c r="L5" s="1">
        <v>16865.75</v>
      </c>
      <c r="M5" s="72">
        <f>K5+L5</f>
        <v>76772.850000000006</v>
      </c>
      <c r="N5">
        <v>6089.5</v>
      </c>
      <c r="O5" s="72">
        <f>M5+N5</f>
        <v>82862.350000000006</v>
      </c>
      <c r="P5" s="72">
        <v>3067.65</v>
      </c>
      <c r="Q5" s="72">
        <f>O5+P5</f>
        <v>85930</v>
      </c>
      <c r="R5" s="72"/>
      <c r="S5" s="106">
        <f>Q5+R5</f>
        <v>85930</v>
      </c>
    </row>
    <row r="6" spans="1:19" ht="15" thickBot="1">
      <c r="A6" s="374" t="s">
        <v>165</v>
      </c>
      <c r="B6" s="375"/>
      <c r="C6" s="71">
        <v>65870</v>
      </c>
      <c r="D6" s="71">
        <v>58015</v>
      </c>
      <c r="E6" s="71">
        <v>74978.376937243738</v>
      </c>
      <c r="F6" s="71">
        <f>C6/12*11</f>
        <v>60380.833333333336</v>
      </c>
      <c r="G6" s="71">
        <f>D6/12*6</f>
        <v>29007.5</v>
      </c>
      <c r="H6" s="71">
        <f>E6/12*11</f>
        <v>68730.178859140084</v>
      </c>
      <c r="I6" s="71">
        <v>53636.65</v>
      </c>
      <c r="J6" s="71">
        <f>6936.75+2050</f>
        <v>8986.75</v>
      </c>
      <c r="K6" s="71">
        <f>I6+J6</f>
        <v>62623.4</v>
      </c>
      <c r="L6" s="49">
        <v>9380</v>
      </c>
      <c r="M6" s="71">
        <f>K6+L6</f>
        <v>72003.399999999994</v>
      </c>
      <c r="N6">
        <v>7520.5</v>
      </c>
      <c r="O6" s="71">
        <f>M6+N6</f>
        <v>79523.899999999994</v>
      </c>
      <c r="P6" s="71">
        <v>9955.2999999999993</v>
      </c>
      <c r="Q6" s="71">
        <f>O6+P6</f>
        <v>89479.2</v>
      </c>
      <c r="R6" s="71"/>
      <c r="S6" s="106">
        <f>Q6+R6</f>
        <v>89479.2</v>
      </c>
    </row>
    <row r="7" spans="1:19" ht="23.4" thickBot="1">
      <c r="A7" s="378" t="s">
        <v>166</v>
      </c>
      <c r="B7" s="379"/>
      <c r="C7" s="73"/>
      <c r="D7" s="73"/>
      <c r="E7" s="73"/>
      <c r="F7" s="73"/>
      <c r="G7" s="73"/>
      <c r="H7" s="73"/>
      <c r="I7" s="73"/>
      <c r="J7" s="73"/>
      <c r="K7" s="73"/>
      <c r="M7" s="73"/>
      <c r="O7" s="73"/>
      <c r="P7" s="72">
        <v>120</v>
      </c>
      <c r="Q7" s="72">
        <f>O7+P7</f>
        <v>120</v>
      </c>
      <c r="R7" s="72"/>
      <c r="S7" s="106">
        <f>Q7+R7</f>
        <v>120</v>
      </c>
    </row>
    <row r="8" spans="1:19" ht="17.399999999999999" thickBot="1">
      <c r="A8" s="380" t="s">
        <v>167</v>
      </c>
      <c r="B8" s="381"/>
      <c r="C8" s="74">
        <v>234495</v>
      </c>
      <c r="D8" s="74">
        <v>236719</v>
      </c>
      <c r="E8" s="74">
        <f>SUM(E3:E6)</f>
        <v>226522.9</v>
      </c>
      <c r="F8" s="74">
        <f>SUM(F3:F6)</f>
        <v>214953.75</v>
      </c>
      <c r="G8" s="74">
        <f>SUM(G3:G6)</f>
        <v>118359</v>
      </c>
      <c r="H8" s="74">
        <f>SUM(H3:H6)</f>
        <v>207645.99166666664</v>
      </c>
      <c r="I8" s="74">
        <v>118134.25</v>
      </c>
      <c r="J8" s="74">
        <f>SUM(J3:J6)</f>
        <v>33958.5</v>
      </c>
      <c r="K8" s="74">
        <f>SUM(K3:K6)</f>
        <v>152092.75</v>
      </c>
      <c r="L8" s="74">
        <f>SUM(L3:L6)</f>
        <v>28553.75</v>
      </c>
      <c r="M8" s="74">
        <f>SUM(M3:M6)</f>
        <v>180646.5</v>
      </c>
      <c r="O8" s="74">
        <f>SUM(O3:O6)</f>
        <v>199769.5</v>
      </c>
      <c r="P8" s="74">
        <f>SUM(P3:P7)</f>
        <v>20061.449999999997</v>
      </c>
      <c r="Q8" s="74">
        <f>SUM(Q3:Q7)</f>
        <v>219830.95</v>
      </c>
      <c r="R8" s="74"/>
    </row>
    <row r="9" spans="1:19" ht="23.4" thickBot="1">
      <c r="A9" s="382"/>
      <c r="B9" s="383"/>
      <c r="C9" s="384"/>
      <c r="D9" s="73"/>
      <c r="E9" s="73"/>
      <c r="F9" s="73"/>
      <c r="G9" s="73"/>
      <c r="H9" s="73"/>
      <c r="I9" s="73"/>
      <c r="J9" s="73"/>
      <c r="K9" s="73"/>
      <c r="M9" s="73"/>
      <c r="O9" s="73"/>
      <c r="P9" s="73"/>
      <c r="Q9" s="73"/>
      <c r="R9" s="73"/>
    </row>
    <row r="10" spans="1:19" ht="26.4" customHeight="1" thickTop="1" thickBot="1">
      <c r="A10" s="372" t="s">
        <v>2058</v>
      </c>
      <c r="B10" s="373">
        <v>120</v>
      </c>
      <c r="C10" s="70">
        <v>120</v>
      </c>
      <c r="D10" s="70">
        <v>120</v>
      </c>
      <c r="E10" s="70">
        <f>E11+E12</f>
        <v>131</v>
      </c>
      <c r="F10" s="70">
        <v>120</v>
      </c>
      <c r="G10" s="70">
        <v>120</v>
      </c>
      <c r="H10" s="70">
        <f>E10</f>
        <v>131</v>
      </c>
      <c r="I10" s="70">
        <v>144</v>
      </c>
      <c r="J10" s="70">
        <f>SUM(J11:J12)</f>
        <v>181</v>
      </c>
      <c r="K10" s="70">
        <f>SUM(K11:K12)</f>
        <v>150</v>
      </c>
      <c r="L10" s="1">
        <f>SUM(L11:L12)</f>
        <v>185</v>
      </c>
      <c r="M10" s="70">
        <f>SUM(M11:M12)</f>
        <v>154</v>
      </c>
      <c r="N10" s="70">
        <f>SUM(N11:N12)</f>
        <v>154</v>
      </c>
      <c r="O10" s="70">
        <v>154</v>
      </c>
      <c r="P10" s="70">
        <f>P11+P12</f>
        <v>133</v>
      </c>
      <c r="Q10" s="70">
        <f>Q11+Q12</f>
        <v>148.25</v>
      </c>
      <c r="R10" s="70">
        <f>HC!R4</f>
        <v>150.09090909090909</v>
      </c>
    </row>
    <row r="11" spans="1:19" ht="15" thickBot="1">
      <c r="A11" s="374" t="s">
        <v>168</v>
      </c>
      <c r="B11" s="375">
        <v>87</v>
      </c>
      <c r="C11" s="71">
        <v>87</v>
      </c>
      <c r="D11" s="71">
        <v>87</v>
      </c>
      <c r="E11" s="71">
        <v>87</v>
      </c>
      <c r="F11" s="71">
        <v>87</v>
      </c>
      <c r="G11" s="71">
        <v>87</v>
      </c>
      <c r="H11" s="71">
        <f>E11</f>
        <v>87</v>
      </c>
      <c r="I11" s="71">
        <v>87</v>
      </c>
      <c r="J11" s="71">
        <f>HC!K5+HC!K6</f>
        <v>85</v>
      </c>
      <c r="K11" s="71">
        <v>87</v>
      </c>
      <c r="L11" s="1">
        <v>85</v>
      </c>
      <c r="M11" s="71">
        <v>87</v>
      </c>
      <c r="N11" s="71">
        <v>87</v>
      </c>
      <c r="O11" s="71">
        <v>87</v>
      </c>
      <c r="P11" s="71">
        <v>85</v>
      </c>
      <c r="Q11" s="71">
        <f>HC!Q5+HC!Q6</f>
        <v>85.833333333333343</v>
      </c>
      <c r="R11" s="71">
        <f>HC!R5+HC!R6</f>
        <v>86.090909090909093</v>
      </c>
    </row>
    <row r="12" spans="1:19" ht="15" thickBot="1">
      <c r="A12" s="376" t="s">
        <v>38</v>
      </c>
      <c r="B12" s="377">
        <v>33</v>
      </c>
      <c r="C12" s="72">
        <v>33</v>
      </c>
      <c r="D12" s="72">
        <v>33</v>
      </c>
      <c r="E12" s="72">
        <v>44</v>
      </c>
      <c r="F12" s="72">
        <v>33</v>
      </c>
      <c r="G12" s="72">
        <v>33</v>
      </c>
      <c r="H12" s="72">
        <f>E12</f>
        <v>44</v>
      </c>
      <c r="I12" s="72">
        <f>I10-I11</f>
        <v>57</v>
      </c>
      <c r="J12" s="72">
        <f>HC!K7</f>
        <v>96</v>
      </c>
      <c r="K12" s="72">
        <v>63</v>
      </c>
      <c r="L12" s="1">
        <f>HC!L7</f>
        <v>100</v>
      </c>
      <c r="M12" s="72">
        <v>67</v>
      </c>
      <c r="N12" s="72">
        <v>67</v>
      </c>
      <c r="O12" s="72">
        <v>67</v>
      </c>
      <c r="P12" s="72">
        <v>48</v>
      </c>
      <c r="Q12" s="72">
        <f>HC!Q7</f>
        <v>62.416666666666664</v>
      </c>
      <c r="R12" s="72">
        <f>HC!R7</f>
        <v>64</v>
      </c>
    </row>
    <row r="13" spans="1:19" ht="15.6" thickBot="1">
      <c r="A13" s="75" t="s">
        <v>169</v>
      </c>
      <c r="B13" s="368">
        <v>0.73</v>
      </c>
      <c r="C13" s="369"/>
      <c r="D13" s="76">
        <v>0.73</v>
      </c>
      <c r="E13" s="76">
        <f>E11/E10</f>
        <v>0.66412213740458015</v>
      </c>
      <c r="F13" s="76">
        <v>0.73</v>
      </c>
      <c r="G13" s="76">
        <v>0.73</v>
      </c>
      <c r="H13" s="86">
        <f>E13</f>
        <v>0.66412213740458015</v>
      </c>
      <c r="I13" s="76">
        <f t="shared" ref="I13:R13" si="0">I11/I10</f>
        <v>0.60416666666666663</v>
      </c>
      <c r="J13" s="76">
        <f t="shared" si="0"/>
        <v>0.46961325966850831</v>
      </c>
      <c r="K13" s="76">
        <f t="shared" si="0"/>
        <v>0.57999999999999996</v>
      </c>
      <c r="L13" s="76">
        <f t="shared" si="0"/>
        <v>0.45945945945945948</v>
      </c>
      <c r="M13" s="76">
        <f t="shared" si="0"/>
        <v>0.56493506493506496</v>
      </c>
      <c r="N13" s="76">
        <f t="shared" si="0"/>
        <v>0.56493506493506496</v>
      </c>
      <c r="O13" s="76">
        <f t="shared" si="0"/>
        <v>0.56493506493506496</v>
      </c>
      <c r="P13" s="76">
        <f t="shared" si="0"/>
        <v>0.63909774436090228</v>
      </c>
      <c r="Q13" s="76">
        <f t="shared" si="0"/>
        <v>0.57897695334457566</v>
      </c>
      <c r="R13" s="76">
        <f t="shared" si="0"/>
        <v>0.57359176256814048</v>
      </c>
    </row>
  </sheetData>
  <mergeCells count="12">
    <mergeCell ref="B13:C13"/>
    <mergeCell ref="A2:B2"/>
    <mergeCell ref="A3:B3"/>
    <mergeCell ref="A4:B4"/>
    <mergeCell ref="A5:B5"/>
    <mergeCell ref="A6:B6"/>
    <mergeCell ref="A7:B7"/>
    <mergeCell ref="A8:B8"/>
    <mergeCell ref="A9:C9"/>
    <mergeCell ref="A10:B10"/>
    <mergeCell ref="A11:B11"/>
    <mergeCell ref="A12:B12"/>
  </mergeCells>
  <pageMargins left="0.7" right="0.7" top="0.75" bottom="0.75" header="0.3" footer="0.3"/>
  <pageSetup orientation="portrait" r:id="rId1"/>
  <headerFooter>
    <oddFooter>&amp;R&amp;1#&amp;"Calibri"&amp;8&amp;K737373General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B1:L33"/>
  <sheetViews>
    <sheetView showGridLines="0" zoomScale="110" zoomScaleNormal="110" workbookViewId="0">
      <selection activeCell="K2" sqref="K2:L3"/>
    </sheetView>
  </sheetViews>
  <sheetFormatPr defaultRowHeight="14.4"/>
  <cols>
    <col min="2" max="2" width="22.88671875" customWidth="1"/>
    <col min="3" max="3" width="36.88671875" customWidth="1"/>
    <col min="4" max="6" width="13.44140625" customWidth="1"/>
    <col min="7" max="9" width="13.33203125" bestFit="1" customWidth="1"/>
    <col min="11" max="12" width="13.44140625" customWidth="1"/>
  </cols>
  <sheetData>
    <row r="1" spans="2:12" ht="37.5" customHeight="1">
      <c r="B1" s="387" t="s">
        <v>2323</v>
      </c>
      <c r="C1" s="387"/>
      <c r="D1" s="387"/>
      <c r="E1" s="387"/>
      <c r="F1" s="387"/>
      <c r="G1" s="387"/>
    </row>
    <row r="2" spans="2:12" ht="15" customHeight="1">
      <c r="B2" s="391" t="s">
        <v>18</v>
      </c>
      <c r="C2" s="391" t="s">
        <v>2314</v>
      </c>
      <c r="D2" s="391" t="s">
        <v>21</v>
      </c>
      <c r="E2" s="391" t="s">
        <v>2480</v>
      </c>
      <c r="F2" s="391" t="s">
        <v>2481</v>
      </c>
      <c r="G2" s="391" t="s">
        <v>2482</v>
      </c>
      <c r="H2" s="388" t="s">
        <v>2334</v>
      </c>
      <c r="I2" s="389"/>
      <c r="K2" s="385" t="s">
        <v>61</v>
      </c>
      <c r="L2" s="386"/>
    </row>
    <row r="3" spans="2:12">
      <c r="B3" s="391"/>
      <c r="C3" s="391"/>
      <c r="D3" s="391"/>
      <c r="E3" s="391"/>
      <c r="F3" s="391"/>
      <c r="G3" s="391"/>
      <c r="H3" s="196" t="s">
        <v>2335</v>
      </c>
      <c r="I3" s="196" t="s">
        <v>2336</v>
      </c>
      <c r="K3" s="287" t="s">
        <v>2050</v>
      </c>
      <c r="L3" s="287" t="s">
        <v>2532</v>
      </c>
    </row>
    <row r="4" spans="2:12">
      <c r="B4" s="4" t="s">
        <v>16</v>
      </c>
      <c r="C4" s="200" t="s">
        <v>2472</v>
      </c>
      <c r="D4" s="9">
        <v>14704500</v>
      </c>
      <c r="E4" s="6">
        <f>D4*13</f>
        <v>191158500</v>
      </c>
      <c r="F4" s="6">
        <f>D4*13*1.05+(450000*13)</f>
        <v>206566425</v>
      </c>
      <c r="G4" s="6">
        <f>F4*1.05+(450000*13)</f>
        <v>222744746.25</v>
      </c>
      <c r="H4" s="6">
        <f>G4</f>
        <v>222744746.25</v>
      </c>
      <c r="I4" s="6"/>
      <c r="K4" s="6">
        <v>14704500</v>
      </c>
      <c r="L4" s="6">
        <f>K4-D4</f>
        <v>0</v>
      </c>
    </row>
    <row r="5" spans="2:12">
      <c r="B5" s="108" t="s">
        <v>2473</v>
      </c>
      <c r="C5" s="209" t="s">
        <v>2474</v>
      </c>
      <c r="D5" s="103">
        <v>500000</v>
      </c>
      <c r="E5" s="208">
        <f>D5*12</f>
        <v>6000000</v>
      </c>
      <c r="F5" s="208">
        <f>E5*1.05</f>
        <v>6300000</v>
      </c>
      <c r="G5" s="208">
        <f>F5*1.05</f>
        <v>6615000</v>
      </c>
      <c r="H5" s="208">
        <f>G5</f>
        <v>6615000</v>
      </c>
      <c r="I5" s="208"/>
      <c r="K5" s="208">
        <v>300000</v>
      </c>
      <c r="L5" s="6">
        <f>D5-K5</f>
        <v>200000</v>
      </c>
    </row>
    <row r="6" spans="2:12">
      <c r="B6" s="284" t="s">
        <v>2321</v>
      </c>
      <c r="C6" s="28" t="s">
        <v>2320</v>
      </c>
      <c r="D6" s="9">
        <f>200000</f>
        <v>200000</v>
      </c>
      <c r="E6" s="6">
        <f>D6*12</f>
        <v>2400000</v>
      </c>
      <c r="F6" s="6">
        <f>D6*12</f>
        <v>2400000</v>
      </c>
      <c r="G6" s="6">
        <f>D6*12</f>
        <v>2400000</v>
      </c>
      <c r="H6" s="6">
        <f>G6</f>
        <v>2400000</v>
      </c>
      <c r="I6" s="6"/>
      <c r="K6" s="6">
        <v>150000</v>
      </c>
      <c r="L6" s="6">
        <f>D6-K6</f>
        <v>50000</v>
      </c>
    </row>
    <row r="7" spans="2:12" ht="28.8">
      <c r="B7" s="4" t="s">
        <v>26</v>
      </c>
      <c r="C7" s="28" t="s">
        <v>2319</v>
      </c>
      <c r="D7" s="9">
        <v>235200</v>
      </c>
      <c r="E7" s="6">
        <f>D7*12</f>
        <v>2822400</v>
      </c>
      <c r="F7" s="6">
        <f>D7*12*2</f>
        <v>5644800</v>
      </c>
      <c r="G7" s="6">
        <f>F7</f>
        <v>5644800</v>
      </c>
      <c r="H7" s="6">
        <f>G7</f>
        <v>5644800</v>
      </c>
      <c r="I7" s="6"/>
      <c r="K7" s="6">
        <v>235200</v>
      </c>
      <c r="L7" s="6">
        <f>D7-K7</f>
        <v>0</v>
      </c>
    </row>
    <row r="8" spans="2:12">
      <c r="B8" s="284" t="s">
        <v>2315</v>
      </c>
      <c r="C8" s="28" t="s">
        <v>2316</v>
      </c>
      <c r="D8" s="9">
        <f>300000</f>
        <v>300000</v>
      </c>
      <c r="E8" s="6">
        <f>D8*12</f>
        <v>3600000</v>
      </c>
      <c r="F8" s="6">
        <f>D8*12</f>
        <v>3600000</v>
      </c>
      <c r="G8" s="6">
        <f>D8*12</f>
        <v>3600000</v>
      </c>
      <c r="H8" s="6">
        <f>G8</f>
        <v>3600000</v>
      </c>
      <c r="I8" s="6"/>
      <c r="K8" s="6">
        <v>250000</v>
      </c>
      <c r="L8" s="6">
        <f>D8-K8</f>
        <v>50000</v>
      </c>
    </row>
    <row r="9" spans="2:12">
      <c r="B9" s="29" t="s">
        <v>2475</v>
      </c>
      <c r="C9" s="28" t="s">
        <v>2484</v>
      </c>
      <c r="D9" s="9">
        <f>200000*0.9</f>
        <v>180000</v>
      </c>
      <c r="E9" s="6">
        <f>D9*12</f>
        <v>2160000</v>
      </c>
      <c r="F9" s="6">
        <f>E9</f>
        <v>2160000</v>
      </c>
      <c r="G9" s="6">
        <f>F9</f>
        <v>2160000</v>
      </c>
      <c r="H9" s="6">
        <f>E9</f>
        <v>2160000</v>
      </c>
      <c r="I9" s="6"/>
      <c r="K9" s="6">
        <f>J9*12</f>
        <v>0</v>
      </c>
      <c r="L9" s="6">
        <f>D9-K9</f>
        <v>180000</v>
      </c>
    </row>
    <row r="10" spans="2:12" ht="28.8">
      <c r="B10" s="252" t="s">
        <v>2317</v>
      </c>
      <c r="C10" s="200" t="s">
        <v>2485</v>
      </c>
      <c r="D10" s="9">
        <v>0</v>
      </c>
      <c r="E10" s="6">
        <f>(270000*12)+(445000*6)+(35000*12)+(25000*12)+(285000*2)*0.9</f>
        <v>7143000</v>
      </c>
      <c r="F10" s="6">
        <f>E10</f>
        <v>7143000</v>
      </c>
      <c r="G10" s="6">
        <f>E10</f>
        <v>7143000</v>
      </c>
      <c r="H10" s="6">
        <f>G10</f>
        <v>7143000</v>
      </c>
      <c r="I10" s="6"/>
      <c r="K10" s="6">
        <v>0</v>
      </c>
      <c r="L10" s="6">
        <f t="shared" ref="L10:L20" si="0">D10-K10</f>
        <v>0</v>
      </c>
    </row>
    <row r="11" spans="2:12">
      <c r="B11" s="108" t="s">
        <v>2455</v>
      </c>
      <c r="C11" s="209" t="s">
        <v>2486</v>
      </c>
      <c r="D11" s="103"/>
      <c r="E11" s="208">
        <f>60000+25000+15000+20000</f>
        <v>120000</v>
      </c>
      <c r="F11" s="208">
        <f>60000+25000+15000+20000</f>
        <v>120000</v>
      </c>
      <c r="G11" s="208">
        <f>60000+25000+15000+20000</f>
        <v>120000</v>
      </c>
      <c r="H11" s="208">
        <f>G11</f>
        <v>120000</v>
      </c>
      <c r="I11" s="208"/>
      <c r="K11" s="208">
        <v>0</v>
      </c>
      <c r="L11" s="6">
        <f t="shared" si="0"/>
        <v>0</v>
      </c>
    </row>
    <row r="12" spans="2:12">
      <c r="B12" s="253" t="s">
        <v>14</v>
      </c>
      <c r="C12" s="209" t="s">
        <v>2487</v>
      </c>
      <c r="D12" s="103"/>
      <c r="E12" s="208">
        <f>(500000+1000000+300000)*0.9</f>
        <v>1620000</v>
      </c>
      <c r="F12" s="208"/>
      <c r="G12" s="208"/>
      <c r="H12" s="208">
        <f>E12</f>
        <v>1620000</v>
      </c>
      <c r="I12" s="208"/>
      <c r="K12" s="208">
        <v>0</v>
      </c>
      <c r="L12" s="6">
        <f t="shared" si="0"/>
        <v>0</v>
      </c>
    </row>
    <row r="13" spans="2:12">
      <c r="B13" s="108"/>
      <c r="C13" s="209" t="s">
        <v>2488</v>
      </c>
      <c r="D13" s="103"/>
      <c r="E13" s="208"/>
      <c r="F13" s="208">
        <f>3*1300000</f>
        <v>3900000</v>
      </c>
      <c r="G13" s="208"/>
      <c r="H13" s="208">
        <f>F13</f>
        <v>3900000</v>
      </c>
      <c r="I13" s="208"/>
      <c r="K13" s="208"/>
      <c r="L13" s="6">
        <f t="shared" si="0"/>
        <v>0</v>
      </c>
    </row>
    <row r="14" spans="2:12">
      <c r="B14" s="29" t="s">
        <v>2037</v>
      </c>
      <c r="C14" s="28" t="s">
        <v>2344</v>
      </c>
      <c r="D14" s="9">
        <v>100000</v>
      </c>
      <c r="E14" s="6">
        <f>D14*12</f>
        <v>1200000</v>
      </c>
      <c r="F14" s="6">
        <f>D14*12</f>
        <v>1200000</v>
      </c>
      <c r="G14" s="6">
        <f>D14*12</f>
        <v>1200000</v>
      </c>
      <c r="H14" s="6">
        <f>G14</f>
        <v>1200000</v>
      </c>
      <c r="I14" s="6"/>
      <c r="K14" s="6">
        <v>100000</v>
      </c>
      <c r="L14" s="6">
        <f t="shared" si="0"/>
        <v>0</v>
      </c>
    </row>
    <row r="15" spans="2:12">
      <c r="B15" s="206" t="s">
        <v>2365</v>
      </c>
      <c r="C15" s="207" t="s">
        <v>2454</v>
      </c>
      <c r="D15" s="103"/>
      <c r="E15" s="208">
        <v>4000000</v>
      </c>
      <c r="F15" s="208">
        <v>4000000</v>
      </c>
      <c r="G15" s="208">
        <v>4000000</v>
      </c>
      <c r="H15" s="208">
        <f>E15</f>
        <v>4000000</v>
      </c>
      <c r="I15" s="208"/>
      <c r="K15" s="208">
        <v>0</v>
      </c>
      <c r="L15" s="6">
        <f t="shared" si="0"/>
        <v>0</v>
      </c>
    </row>
    <row r="16" spans="2:12">
      <c r="B16" s="254" t="s">
        <v>2318</v>
      </c>
      <c r="C16" s="200" t="s">
        <v>2489</v>
      </c>
      <c r="D16" s="9">
        <f>250000*0.9</f>
        <v>225000</v>
      </c>
      <c r="E16" s="6">
        <f>D16*12*0.5</f>
        <v>1350000</v>
      </c>
      <c r="F16" s="6">
        <f>D16*12*0.5</f>
        <v>1350000</v>
      </c>
      <c r="G16" s="6">
        <f>D16*12*0.5</f>
        <v>1350000</v>
      </c>
      <c r="H16" s="6">
        <f>G16</f>
        <v>1350000</v>
      </c>
      <c r="I16" s="6"/>
      <c r="K16" s="6">
        <f>J16*12*0.5</f>
        <v>0</v>
      </c>
      <c r="L16" s="6">
        <f t="shared" si="0"/>
        <v>225000</v>
      </c>
    </row>
    <row r="17" spans="2:12">
      <c r="B17" s="4"/>
      <c r="C17" s="200" t="s">
        <v>2490</v>
      </c>
      <c r="D17" s="9">
        <v>450000</v>
      </c>
      <c r="E17" s="6">
        <f>D17*6</f>
        <v>2700000</v>
      </c>
      <c r="F17" s="6">
        <f>E17</f>
        <v>2700000</v>
      </c>
      <c r="G17" s="6">
        <f>F17</f>
        <v>2700000</v>
      </c>
      <c r="H17" s="6">
        <f>E17</f>
        <v>2700000</v>
      </c>
      <c r="I17" s="6"/>
      <c r="K17" s="6">
        <f>J17*6</f>
        <v>0</v>
      </c>
      <c r="L17" s="6">
        <f t="shared" si="0"/>
        <v>450000</v>
      </c>
    </row>
    <row r="18" spans="2:12">
      <c r="B18" s="4"/>
      <c r="C18" s="28"/>
      <c r="D18" s="9">
        <v>0</v>
      </c>
      <c r="E18" s="103"/>
      <c r="F18" s="103"/>
      <c r="G18" s="6">
        <f>D18*12</f>
        <v>0</v>
      </c>
      <c r="H18" s="6"/>
      <c r="I18" s="6"/>
      <c r="K18" s="103"/>
      <c r="L18" s="6">
        <f t="shared" si="0"/>
        <v>0</v>
      </c>
    </row>
    <row r="19" spans="2:12">
      <c r="B19" s="252" t="s">
        <v>2470</v>
      </c>
      <c r="C19" s="28" t="s">
        <v>2471</v>
      </c>
      <c r="D19" s="9">
        <v>0</v>
      </c>
      <c r="E19" s="103">
        <v>25000000</v>
      </c>
      <c r="F19" s="103"/>
      <c r="G19" s="6"/>
      <c r="H19" s="6"/>
      <c r="I19" s="6">
        <f>E19</f>
        <v>25000000</v>
      </c>
      <c r="K19" s="103">
        <v>0</v>
      </c>
      <c r="L19" s="6">
        <f t="shared" si="0"/>
        <v>0</v>
      </c>
    </row>
    <row r="20" spans="2:12">
      <c r="B20" s="4"/>
      <c r="C20" s="28"/>
      <c r="D20" s="9">
        <v>0</v>
      </c>
      <c r="E20" s="103"/>
      <c r="F20" s="103"/>
      <c r="G20" s="103"/>
      <c r="H20" s="6"/>
      <c r="I20" s="6">
        <f>G20</f>
        <v>0</v>
      </c>
      <c r="K20" s="103"/>
      <c r="L20" s="6">
        <f t="shared" si="0"/>
        <v>0</v>
      </c>
    </row>
    <row r="21" spans="2:12">
      <c r="B21" s="108"/>
      <c r="C21" s="27"/>
      <c r="D21" s="9">
        <v>0</v>
      </c>
      <c r="E21" s="103"/>
      <c r="F21" s="103"/>
      <c r="G21" s="6">
        <f>D21*12</f>
        <v>0</v>
      </c>
      <c r="H21" s="6"/>
      <c r="I21" s="6"/>
      <c r="K21" s="103"/>
      <c r="L21" s="103"/>
    </row>
    <row r="22" spans="2:12">
      <c r="B22" s="8" t="s">
        <v>20</v>
      </c>
      <c r="C22" s="26"/>
      <c r="D22" s="7">
        <f t="shared" ref="D22:I22" si="1">SUM(D4:D21)</f>
        <v>16894700</v>
      </c>
      <c r="E22" s="7">
        <f t="shared" si="1"/>
        <v>251273900</v>
      </c>
      <c r="F22" s="7">
        <f t="shared" si="1"/>
        <v>247084225</v>
      </c>
      <c r="G22" s="7">
        <f t="shared" si="1"/>
        <v>259677546.25</v>
      </c>
      <c r="H22" s="7">
        <f t="shared" si="1"/>
        <v>265197546.25</v>
      </c>
      <c r="I22" s="7">
        <f t="shared" si="1"/>
        <v>25000000</v>
      </c>
      <c r="K22" s="7">
        <f t="shared" ref="K22:L22" si="2">SUM(K4:K21)</f>
        <v>15739700</v>
      </c>
      <c r="L22" s="7">
        <f t="shared" si="2"/>
        <v>1155000</v>
      </c>
    </row>
    <row r="23" spans="2:12">
      <c r="B23" t="s">
        <v>2333</v>
      </c>
      <c r="D23" s="390">
        <f>(I22/2)/H22</f>
        <v>4.7134674421973465E-2</v>
      </c>
      <c r="E23" s="390"/>
      <c r="F23" s="390"/>
      <c r="G23" s="390"/>
      <c r="H23" s="390"/>
      <c r="I23" s="390"/>
    </row>
    <row r="24" spans="2:12">
      <c r="B24" s="5"/>
      <c r="C24" s="5"/>
      <c r="D24" s="1"/>
      <c r="E24" s="1"/>
      <c r="F24" s="1"/>
      <c r="G24" s="11"/>
      <c r="H24" s="11"/>
      <c r="I24" s="11"/>
      <c r="K24" s="1"/>
      <c r="L24" s="1"/>
    </row>
    <row r="25" spans="2:12">
      <c r="B25" s="5"/>
      <c r="C25" s="5"/>
      <c r="D25" s="1"/>
      <c r="E25" s="1"/>
      <c r="F25" s="1"/>
      <c r="G25" s="1"/>
      <c r="H25" s="1"/>
      <c r="I25" s="1"/>
      <c r="K25" s="1"/>
      <c r="L25" s="1"/>
    </row>
    <row r="26" spans="2:12">
      <c r="D26" s="43"/>
      <c r="E26" s="43"/>
      <c r="F26" s="43"/>
      <c r="K26" s="43"/>
      <c r="L26" s="43"/>
    </row>
    <row r="28" spans="2:12">
      <c r="B28" s="30"/>
      <c r="C28" s="30"/>
      <c r="D28" s="31"/>
      <c r="E28" s="31"/>
      <c r="F28" s="31"/>
      <c r="G28" s="31"/>
      <c r="H28" s="31"/>
      <c r="I28" s="31"/>
      <c r="K28" s="31"/>
      <c r="L28" s="31"/>
    </row>
    <row r="29" spans="2:12">
      <c r="D29" s="43"/>
      <c r="E29" s="43"/>
      <c r="F29" s="43"/>
      <c r="G29" s="2"/>
      <c r="H29" s="2"/>
      <c r="I29" s="2"/>
      <c r="K29" s="43"/>
      <c r="L29" s="43"/>
    </row>
    <row r="30" spans="2:12">
      <c r="D30" s="50"/>
      <c r="E30" s="50"/>
      <c r="F30" s="50"/>
      <c r="G30" s="50"/>
      <c r="H30" s="50"/>
      <c r="I30" s="50"/>
      <c r="K30" s="50"/>
      <c r="L30" s="50"/>
    </row>
    <row r="31" spans="2:12">
      <c r="D31" s="43"/>
      <c r="E31" s="43"/>
      <c r="F31" s="43"/>
      <c r="K31" s="43"/>
      <c r="L31" s="43"/>
    </row>
    <row r="32" spans="2:12">
      <c r="D32" s="43"/>
      <c r="E32" s="43"/>
      <c r="F32" s="43"/>
      <c r="G32" s="3"/>
      <c r="H32" s="3"/>
      <c r="I32" s="3"/>
      <c r="K32" s="43"/>
      <c r="L32" s="43"/>
    </row>
    <row r="33" spans="7:9">
      <c r="G33" s="43"/>
      <c r="H33" s="43"/>
      <c r="I33" s="43"/>
    </row>
  </sheetData>
  <mergeCells count="10">
    <mergeCell ref="K2:L2"/>
    <mergeCell ref="B1:G1"/>
    <mergeCell ref="H2:I2"/>
    <mergeCell ref="D23:I23"/>
    <mergeCell ref="B2:B3"/>
    <mergeCell ref="G2:G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0515-FB20-4623-A97A-844A228D7953}">
  <sheetPr>
    <tabColor theme="9"/>
  </sheetPr>
  <dimension ref="B1:L33"/>
  <sheetViews>
    <sheetView showGridLines="0" zoomScale="110" zoomScaleNormal="110" workbookViewId="0">
      <selection activeCell="K2" sqref="K2:L3"/>
    </sheetView>
  </sheetViews>
  <sheetFormatPr defaultRowHeight="14.4"/>
  <cols>
    <col min="2" max="2" width="22.88671875" customWidth="1"/>
    <col min="3" max="3" width="47.88671875" bestFit="1" customWidth="1"/>
    <col min="4" max="6" width="13.44140625" customWidth="1"/>
    <col min="7" max="9" width="13.33203125" bestFit="1" customWidth="1"/>
    <col min="10" max="10" width="11.5546875" bestFit="1" customWidth="1"/>
    <col min="11" max="12" width="13.44140625" customWidth="1"/>
  </cols>
  <sheetData>
    <row r="1" spans="2:12" ht="37.5" customHeight="1">
      <c r="B1" s="387" t="s">
        <v>2324</v>
      </c>
      <c r="C1" s="387"/>
      <c r="D1" s="387"/>
      <c r="E1" s="387"/>
      <c r="F1" s="387"/>
      <c r="G1" s="387"/>
    </row>
    <row r="2" spans="2:12" ht="15" customHeight="1">
      <c r="B2" s="391" t="s">
        <v>18</v>
      </c>
      <c r="C2" s="391" t="s">
        <v>2314</v>
      </c>
      <c r="D2" s="391" t="s">
        <v>21</v>
      </c>
      <c r="E2" s="391" t="s">
        <v>2480</v>
      </c>
      <c r="F2" s="391" t="s">
        <v>2481</v>
      </c>
      <c r="G2" s="391" t="s">
        <v>2482</v>
      </c>
      <c r="H2" s="388" t="s">
        <v>2334</v>
      </c>
      <c r="I2" s="389"/>
      <c r="K2" s="385" t="s">
        <v>61</v>
      </c>
      <c r="L2" s="386"/>
    </row>
    <row r="3" spans="2:12">
      <c r="B3" s="391"/>
      <c r="C3" s="391"/>
      <c r="D3" s="391"/>
      <c r="E3" s="391"/>
      <c r="F3" s="391"/>
      <c r="G3" s="391"/>
      <c r="H3" s="196" t="s">
        <v>2335</v>
      </c>
      <c r="I3" s="196" t="s">
        <v>2336</v>
      </c>
      <c r="K3" s="287" t="s">
        <v>2050</v>
      </c>
      <c r="L3" s="287" t="s">
        <v>2532</v>
      </c>
    </row>
    <row r="4" spans="2:12">
      <c r="B4" s="4" t="s">
        <v>16</v>
      </c>
      <c r="C4" s="28" t="s">
        <v>2338</v>
      </c>
      <c r="D4" s="9">
        <v>5650000</v>
      </c>
      <c r="E4" s="6">
        <f>D4*13</f>
        <v>73450000</v>
      </c>
      <c r="F4" s="6">
        <f>D4*13+(9*285000)</f>
        <v>76015000</v>
      </c>
      <c r="G4" s="6">
        <f>D4*13+(9*565000)</f>
        <v>78535000</v>
      </c>
      <c r="H4" s="6">
        <f>G4</f>
        <v>78535000</v>
      </c>
      <c r="I4" s="6"/>
      <c r="J4" s="43"/>
      <c r="K4" s="6">
        <v>5650000</v>
      </c>
      <c r="L4" s="6">
        <f>D4-K4</f>
        <v>0</v>
      </c>
    </row>
    <row r="5" spans="2:12">
      <c r="B5" s="252" t="s">
        <v>2339</v>
      </c>
      <c r="C5" s="28" t="s">
        <v>2340</v>
      </c>
      <c r="D5" s="9">
        <f>(3500000+1750000)*0.9</f>
        <v>4725000</v>
      </c>
      <c r="E5" s="6">
        <f>D5*12</f>
        <v>56700000</v>
      </c>
      <c r="F5" s="6">
        <f>D5*12</f>
        <v>56700000</v>
      </c>
      <c r="G5" s="6">
        <f>D5*12</f>
        <v>56700000</v>
      </c>
      <c r="H5" s="6">
        <f>G5</f>
        <v>56700000</v>
      </c>
      <c r="I5" s="6"/>
      <c r="K5" s="6">
        <v>3000000</v>
      </c>
      <c r="L5" s="6">
        <f t="shared" ref="L5:L17" si="0">D5-K5</f>
        <v>1725000</v>
      </c>
    </row>
    <row r="6" spans="2:12">
      <c r="B6" s="252" t="s">
        <v>2501</v>
      </c>
      <c r="C6" s="28" t="s">
        <v>2459</v>
      </c>
      <c r="D6" s="9">
        <v>0</v>
      </c>
      <c r="E6" s="6"/>
      <c r="F6" s="6"/>
      <c r="G6" s="6"/>
      <c r="H6" s="6"/>
      <c r="I6" s="6"/>
      <c r="K6" s="6"/>
      <c r="L6" s="6">
        <f t="shared" si="0"/>
        <v>0</v>
      </c>
    </row>
    <row r="7" spans="2:12">
      <c r="B7" s="4" t="s">
        <v>2037</v>
      </c>
      <c r="C7" s="28" t="s">
        <v>2341</v>
      </c>
      <c r="D7" s="9">
        <v>150000</v>
      </c>
      <c r="E7" s="6">
        <f>D7*12</f>
        <v>1800000</v>
      </c>
      <c r="F7" s="6">
        <f>D7*12</f>
        <v>1800000</v>
      </c>
      <c r="G7" s="6">
        <f>D7*12</f>
        <v>1800000</v>
      </c>
      <c r="H7" s="6">
        <f>G7</f>
        <v>1800000</v>
      </c>
      <c r="I7" s="6"/>
      <c r="K7" s="6">
        <v>150000</v>
      </c>
      <c r="L7" s="6">
        <f t="shared" si="0"/>
        <v>0</v>
      </c>
    </row>
    <row r="8" spans="2:12">
      <c r="B8" s="4" t="s">
        <v>2317</v>
      </c>
      <c r="C8" s="28" t="s">
        <v>2460</v>
      </c>
      <c r="D8" s="9">
        <v>0</v>
      </c>
      <c r="E8" s="6"/>
      <c r="F8" s="6"/>
      <c r="G8" s="6"/>
      <c r="H8" s="6"/>
      <c r="I8" s="6"/>
      <c r="K8" s="6"/>
      <c r="L8" s="6">
        <f t="shared" si="0"/>
        <v>0</v>
      </c>
    </row>
    <row r="9" spans="2:12">
      <c r="B9" s="254" t="s">
        <v>2318</v>
      </c>
      <c r="C9" s="28" t="s">
        <v>2342</v>
      </c>
      <c r="D9" s="9">
        <f>650000*0.9</f>
        <v>585000</v>
      </c>
      <c r="E9" s="6">
        <f>D9*12*0.6</f>
        <v>4212000</v>
      </c>
      <c r="F9" s="6">
        <f>D9*12*0.6</f>
        <v>4212000</v>
      </c>
      <c r="G9" s="6">
        <f>D9*12*0.6</f>
        <v>4212000</v>
      </c>
      <c r="H9" s="6">
        <f>G9</f>
        <v>4212000</v>
      </c>
      <c r="I9" s="6"/>
      <c r="K9" s="6">
        <v>200000</v>
      </c>
      <c r="L9" s="6">
        <f t="shared" si="0"/>
        <v>385000</v>
      </c>
    </row>
    <row r="10" spans="2:12">
      <c r="B10" s="4" t="s">
        <v>2461</v>
      </c>
      <c r="C10" s="28" t="s">
        <v>2476</v>
      </c>
      <c r="D10" s="9">
        <v>0</v>
      </c>
      <c r="E10" s="6">
        <f>(2500000*3)*0.94</f>
        <v>7050000</v>
      </c>
      <c r="F10" s="6">
        <f t="shared" ref="F10:G10" si="1">(2500000*3)*0.94</f>
        <v>7050000</v>
      </c>
      <c r="G10" s="6">
        <f t="shared" si="1"/>
        <v>7050000</v>
      </c>
      <c r="H10" s="6">
        <f>G10</f>
        <v>7050000</v>
      </c>
      <c r="I10" s="6"/>
      <c r="K10" s="6">
        <v>0</v>
      </c>
      <c r="L10" s="6">
        <f t="shared" si="0"/>
        <v>0</v>
      </c>
    </row>
    <row r="11" spans="2:12">
      <c r="B11" s="252" t="s">
        <v>2462</v>
      </c>
      <c r="C11" s="28" t="s">
        <v>2465</v>
      </c>
      <c r="D11" s="9">
        <v>0</v>
      </c>
      <c r="E11" s="6">
        <v>7500000</v>
      </c>
      <c r="F11" s="6"/>
      <c r="G11" s="6"/>
      <c r="H11" s="6"/>
      <c r="I11" s="6"/>
      <c r="K11" s="6">
        <v>0</v>
      </c>
      <c r="L11" s="6">
        <f t="shared" si="0"/>
        <v>0</v>
      </c>
    </row>
    <row r="12" spans="2:12">
      <c r="B12" s="4"/>
      <c r="C12" s="28" t="s">
        <v>2466</v>
      </c>
      <c r="D12" s="9">
        <v>0</v>
      </c>
      <c r="E12" s="6">
        <v>7500000</v>
      </c>
      <c r="F12" s="6"/>
      <c r="G12" s="6"/>
      <c r="H12" s="6"/>
      <c r="I12" s="6"/>
      <c r="K12" s="6">
        <v>0</v>
      </c>
      <c r="L12" s="6">
        <f t="shared" si="0"/>
        <v>0</v>
      </c>
    </row>
    <row r="13" spans="2:12">
      <c r="B13" s="4"/>
      <c r="C13" s="28" t="s">
        <v>2463</v>
      </c>
      <c r="D13" s="9">
        <v>0</v>
      </c>
      <c r="E13" s="6"/>
      <c r="F13" s="6">
        <v>5000000</v>
      </c>
      <c r="G13" s="6"/>
      <c r="H13" s="6"/>
      <c r="I13" s="6"/>
      <c r="K13" s="6"/>
      <c r="L13" s="6">
        <f t="shared" si="0"/>
        <v>0</v>
      </c>
    </row>
    <row r="14" spans="2:12">
      <c r="B14" s="4"/>
      <c r="C14" s="28" t="s">
        <v>2464</v>
      </c>
      <c r="D14" s="9">
        <v>0</v>
      </c>
      <c r="E14" s="6"/>
      <c r="F14" s="6"/>
      <c r="G14" s="6">
        <v>2000000</v>
      </c>
      <c r="H14" s="6"/>
      <c r="I14" s="6"/>
      <c r="K14" s="6"/>
      <c r="L14" s="6">
        <f t="shared" si="0"/>
        <v>0</v>
      </c>
    </row>
    <row r="15" spans="2:12">
      <c r="B15" s="108"/>
      <c r="C15" s="207" t="s">
        <v>2469</v>
      </c>
      <c r="D15" s="103"/>
      <c r="E15" s="208"/>
      <c r="F15" s="208">
        <v>5000000</v>
      </c>
      <c r="G15" s="208"/>
      <c r="H15" s="208"/>
      <c r="I15" s="6"/>
      <c r="K15" s="208"/>
      <c r="L15" s="6">
        <f t="shared" si="0"/>
        <v>0</v>
      </c>
    </row>
    <row r="16" spans="2:12">
      <c r="B16" s="252" t="s">
        <v>2467</v>
      </c>
      <c r="C16" s="27" t="s">
        <v>2468</v>
      </c>
      <c r="D16" s="9">
        <v>0</v>
      </c>
      <c r="E16" s="208">
        <v>5000000</v>
      </c>
      <c r="F16" s="6"/>
      <c r="G16" s="208"/>
      <c r="H16" s="6"/>
      <c r="I16" s="6"/>
      <c r="K16" s="208">
        <v>0</v>
      </c>
      <c r="L16" s="6">
        <f t="shared" si="0"/>
        <v>0</v>
      </c>
    </row>
    <row r="17" spans="2:12">
      <c r="B17" s="4"/>
      <c r="C17" s="28"/>
      <c r="D17" s="9">
        <v>0</v>
      </c>
      <c r="E17" s="103"/>
      <c r="F17" s="103"/>
      <c r="G17" s="6">
        <f>D17*12</f>
        <v>0</v>
      </c>
      <c r="H17" s="6"/>
      <c r="I17" s="6"/>
      <c r="K17" s="103"/>
      <c r="L17" s="6">
        <f t="shared" si="0"/>
        <v>0</v>
      </c>
    </row>
    <row r="18" spans="2:12">
      <c r="B18" s="4"/>
      <c r="C18" s="28"/>
      <c r="D18" s="9">
        <v>0</v>
      </c>
      <c r="E18" s="103"/>
      <c r="F18" s="103"/>
      <c r="G18" s="6">
        <f>D18*12</f>
        <v>0</v>
      </c>
      <c r="H18" s="6"/>
      <c r="I18" s="6"/>
      <c r="K18" s="103"/>
      <c r="L18" s="103"/>
    </row>
    <row r="19" spans="2:12">
      <c r="B19" s="4"/>
      <c r="C19" s="27"/>
      <c r="D19" s="9">
        <v>0</v>
      </c>
      <c r="E19" s="103"/>
      <c r="F19" s="103"/>
      <c r="G19" s="6">
        <f>D19*12</f>
        <v>0</v>
      </c>
      <c r="H19" s="6"/>
      <c r="I19" s="6"/>
      <c r="K19" s="103"/>
      <c r="L19" s="103"/>
    </row>
    <row r="20" spans="2:12" s="95" customFormat="1">
      <c r="B20" s="4"/>
      <c r="C20" s="195"/>
      <c r="D20" s="9">
        <v>0</v>
      </c>
      <c r="E20" s="103"/>
      <c r="F20" s="103"/>
      <c r="G20" s="6">
        <f>D20*12</f>
        <v>0</v>
      </c>
      <c r="H20" s="6"/>
      <c r="I20" s="6"/>
      <c r="K20" s="103"/>
      <c r="L20" s="103"/>
    </row>
    <row r="21" spans="2:12">
      <c r="B21" s="108"/>
      <c r="C21" s="27"/>
      <c r="D21" s="9">
        <v>0</v>
      </c>
      <c r="E21" s="103"/>
      <c r="F21" s="103"/>
      <c r="G21" s="6">
        <f>D21*12</f>
        <v>0</v>
      </c>
      <c r="H21" s="6"/>
      <c r="I21" s="6"/>
      <c r="K21" s="103"/>
      <c r="L21" s="103"/>
    </row>
    <row r="22" spans="2:12">
      <c r="B22" s="8" t="s">
        <v>20</v>
      </c>
      <c r="C22" s="26"/>
      <c r="D22" s="7">
        <f t="shared" ref="D22:I22" si="2">SUM(D4:D21)</f>
        <v>11110000</v>
      </c>
      <c r="E22" s="7">
        <f t="shared" si="2"/>
        <v>163212000</v>
      </c>
      <c r="F22" s="7">
        <f t="shared" si="2"/>
        <v>155777000</v>
      </c>
      <c r="G22" s="7">
        <f t="shared" si="2"/>
        <v>150297000</v>
      </c>
      <c r="H22" s="7">
        <f t="shared" si="2"/>
        <v>148297000</v>
      </c>
      <c r="I22" s="7">
        <f t="shared" si="2"/>
        <v>0</v>
      </c>
      <c r="K22" s="7">
        <f t="shared" ref="K22:L22" si="3">SUM(K4:K21)</f>
        <v>9000000</v>
      </c>
      <c r="L22" s="7">
        <f t="shared" si="3"/>
        <v>2110000</v>
      </c>
    </row>
    <row r="23" spans="2:12">
      <c r="B23" t="s">
        <v>2333</v>
      </c>
      <c r="D23" s="390">
        <f>(I22/3)/H22</f>
        <v>0</v>
      </c>
      <c r="E23" s="390"/>
      <c r="F23" s="390"/>
      <c r="G23" s="390"/>
      <c r="H23" s="390"/>
      <c r="I23" s="390"/>
    </row>
    <row r="24" spans="2:12">
      <c r="B24" s="5"/>
      <c r="C24" s="5"/>
      <c r="D24" s="1"/>
      <c r="E24" s="1"/>
      <c r="F24" s="1"/>
      <c r="G24" s="11"/>
      <c r="H24" s="11"/>
      <c r="I24" s="11"/>
      <c r="K24" s="1"/>
      <c r="L24" s="1"/>
    </row>
    <row r="25" spans="2:12">
      <c r="B25" s="5"/>
      <c r="C25" s="5"/>
      <c r="D25" s="1"/>
      <c r="E25" s="1"/>
      <c r="F25" s="1"/>
      <c r="G25" s="1"/>
      <c r="H25" s="1"/>
      <c r="I25" s="1"/>
      <c r="K25" s="1"/>
      <c r="L25" s="1"/>
    </row>
    <row r="26" spans="2:12">
      <c r="D26" s="43"/>
      <c r="E26" s="43"/>
      <c r="F26" s="43"/>
      <c r="K26" s="43"/>
      <c r="L26" s="43"/>
    </row>
    <row r="28" spans="2:12">
      <c r="B28" s="30"/>
      <c r="C28" s="30"/>
      <c r="D28" s="31"/>
      <c r="E28" s="31"/>
      <c r="F28" s="31"/>
      <c r="G28" s="31"/>
      <c r="H28" s="31"/>
      <c r="I28" s="31"/>
      <c r="K28" s="31"/>
      <c r="L28" s="31"/>
    </row>
    <row r="29" spans="2:12">
      <c r="D29" s="43"/>
      <c r="E29" s="43"/>
      <c r="F29" s="43"/>
      <c r="G29" s="2"/>
      <c r="H29" s="2"/>
      <c r="I29" s="2"/>
      <c r="K29" s="43"/>
      <c r="L29" s="43"/>
    </row>
    <row r="30" spans="2:12">
      <c r="D30" s="50"/>
      <c r="E30" s="50"/>
      <c r="F30" s="50"/>
      <c r="G30" s="50"/>
      <c r="H30" s="50"/>
      <c r="I30" s="50"/>
      <c r="K30" s="50"/>
      <c r="L30" s="50"/>
    </row>
    <row r="31" spans="2:12">
      <c r="D31" s="43"/>
      <c r="E31" s="43"/>
      <c r="F31" s="43"/>
      <c r="K31" s="43"/>
      <c r="L31" s="43"/>
    </row>
    <row r="32" spans="2:12">
      <c r="D32" s="43"/>
      <c r="E32" s="43"/>
      <c r="F32" s="43"/>
      <c r="G32" s="3"/>
      <c r="H32" s="3"/>
      <c r="I32" s="3"/>
      <c r="K32" s="43"/>
      <c r="L32" s="43"/>
    </row>
    <row r="33" spans="7:9">
      <c r="G33" s="43"/>
      <c r="H33" s="43"/>
      <c r="I33" s="43"/>
    </row>
  </sheetData>
  <mergeCells count="10">
    <mergeCell ref="K2:L2"/>
    <mergeCell ref="D23:I23"/>
    <mergeCell ref="B1:G1"/>
    <mergeCell ref="B2:B3"/>
    <mergeCell ref="C2:C3"/>
    <mergeCell ref="D2:D3"/>
    <mergeCell ref="G2:G3"/>
    <mergeCell ref="H2:I2"/>
    <mergeCell ref="E2:E3"/>
    <mergeCell ref="F2:F3"/>
  </mergeCells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7108-A5D3-49A6-9D64-66A490CDD7F3}">
  <sheetPr>
    <tabColor theme="9"/>
  </sheetPr>
  <dimension ref="B1:J31"/>
  <sheetViews>
    <sheetView showGridLines="0" zoomScaleNormal="100" workbookViewId="0">
      <selection activeCell="J5" sqref="J5"/>
    </sheetView>
  </sheetViews>
  <sheetFormatPr defaultRowHeight="14.4"/>
  <cols>
    <col min="2" max="2" width="25.88671875" customWidth="1"/>
    <col min="3" max="3" width="52" customWidth="1"/>
    <col min="4" max="4" width="13.44140625" customWidth="1"/>
    <col min="5" max="7" width="13.33203125" bestFit="1" customWidth="1"/>
    <col min="9" max="10" width="13.33203125" bestFit="1" customWidth="1"/>
  </cols>
  <sheetData>
    <row r="1" spans="2:10" ht="37.5" customHeight="1">
      <c r="B1" s="387" t="s">
        <v>2345</v>
      </c>
      <c r="C1" s="387"/>
      <c r="D1" s="387"/>
      <c r="E1" s="387"/>
    </row>
    <row r="2" spans="2:10" ht="15" customHeight="1">
      <c r="B2" s="391" t="s">
        <v>18</v>
      </c>
      <c r="C2" s="391" t="s">
        <v>2314</v>
      </c>
      <c r="D2" s="391" t="s">
        <v>21</v>
      </c>
      <c r="E2" s="391" t="s">
        <v>2068</v>
      </c>
      <c r="F2" s="388" t="s">
        <v>2334</v>
      </c>
      <c r="G2" s="389"/>
      <c r="I2" s="385" t="s">
        <v>61</v>
      </c>
      <c r="J2" s="386"/>
    </row>
    <row r="3" spans="2:10">
      <c r="B3" s="391"/>
      <c r="C3" s="391"/>
      <c r="D3" s="391"/>
      <c r="E3" s="391"/>
      <c r="F3" s="196" t="s">
        <v>2335</v>
      </c>
      <c r="G3" s="196" t="s">
        <v>2336</v>
      </c>
      <c r="I3" s="287" t="s">
        <v>2050</v>
      </c>
      <c r="J3" s="287" t="s">
        <v>2532</v>
      </c>
    </row>
    <row r="4" spans="2:10">
      <c r="B4" s="252" t="s">
        <v>2346</v>
      </c>
      <c r="C4" s="200" t="s">
        <v>2347</v>
      </c>
      <c r="D4" s="9"/>
      <c r="E4" s="6">
        <f>1500000*0.9</f>
        <v>1350000</v>
      </c>
      <c r="F4" s="6">
        <f>E4</f>
        <v>1350000</v>
      </c>
      <c r="G4" s="208"/>
      <c r="I4" s="6">
        <v>0</v>
      </c>
      <c r="J4" s="6">
        <f>D4-I4</f>
        <v>0</v>
      </c>
    </row>
    <row r="5" spans="2:10" ht="28.8">
      <c r="B5" s="252" t="s">
        <v>2348</v>
      </c>
      <c r="C5" s="200" t="s">
        <v>2385</v>
      </c>
      <c r="D5" s="9"/>
      <c r="E5" s="6">
        <f>5000000*0.9</f>
        <v>4500000</v>
      </c>
      <c r="F5" s="6">
        <f>E5</f>
        <v>4500000</v>
      </c>
      <c r="G5" s="208"/>
      <c r="I5" s="6">
        <v>0</v>
      </c>
      <c r="J5" s="6">
        <v>0</v>
      </c>
    </row>
    <row r="6" spans="2:10">
      <c r="B6" s="253" t="s">
        <v>2370</v>
      </c>
      <c r="C6" s="209" t="s">
        <v>2380</v>
      </c>
      <c r="D6" s="103"/>
      <c r="E6" s="208"/>
      <c r="F6" s="208"/>
      <c r="G6" s="208"/>
      <c r="I6" s="208"/>
      <c r="J6" s="208"/>
    </row>
    <row r="7" spans="2:10">
      <c r="B7" s="108"/>
      <c r="C7" s="209" t="s">
        <v>2384</v>
      </c>
      <c r="D7" s="103"/>
      <c r="E7" s="208"/>
      <c r="F7" s="208"/>
      <c r="G7" s="208"/>
      <c r="I7" s="208"/>
      <c r="J7" s="208"/>
    </row>
    <row r="8" spans="2:10">
      <c r="B8" s="108"/>
      <c r="C8" s="209" t="s">
        <v>2381</v>
      </c>
      <c r="D8" s="103"/>
      <c r="E8" s="208"/>
      <c r="F8" s="208"/>
      <c r="G8" s="208"/>
      <c r="I8" s="208"/>
      <c r="J8" s="208"/>
    </row>
    <row r="9" spans="2:10">
      <c r="B9" s="108"/>
      <c r="C9" s="209" t="s">
        <v>2382</v>
      </c>
      <c r="D9" s="103"/>
      <c r="E9" s="208"/>
      <c r="F9" s="208"/>
      <c r="G9" s="208"/>
      <c r="I9" s="208"/>
      <c r="J9" s="208"/>
    </row>
    <row r="10" spans="2:10">
      <c r="B10" s="108"/>
      <c r="C10" s="209" t="s">
        <v>2383</v>
      </c>
      <c r="D10" s="103"/>
      <c r="E10" s="208"/>
      <c r="F10" s="208"/>
      <c r="G10" s="208"/>
      <c r="I10" s="208"/>
      <c r="J10" s="208"/>
    </row>
    <row r="11" spans="2:10">
      <c r="B11" s="253" t="s">
        <v>2378</v>
      </c>
      <c r="C11" s="209" t="s">
        <v>2379</v>
      </c>
      <c r="D11" s="103"/>
      <c r="E11" s="208">
        <v>3000000</v>
      </c>
      <c r="F11" s="208"/>
      <c r="G11" s="208">
        <f>E11</f>
        <v>3000000</v>
      </c>
      <c r="I11" s="208">
        <v>0</v>
      </c>
      <c r="J11" s="208" t="s">
        <v>2529</v>
      </c>
    </row>
    <row r="12" spans="2:10">
      <c r="B12" s="4" t="s">
        <v>2318</v>
      </c>
      <c r="C12" s="28"/>
      <c r="D12" s="9"/>
      <c r="E12" s="6"/>
      <c r="F12" s="6">
        <f>E12*0.8</f>
        <v>0</v>
      </c>
      <c r="G12" s="6">
        <f>E12*0.2</f>
        <v>0</v>
      </c>
      <c r="I12" s="6"/>
      <c r="J12" s="6"/>
    </row>
    <row r="13" spans="2:10">
      <c r="B13" s="29"/>
      <c r="C13" s="28"/>
      <c r="D13" s="9"/>
      <c r="E13" s="6"/>
      <c r="F13" s="6"/>
      <c r="G13" s="6">
        <f>E13</f>
        <v>0</v>
      </c>
      <c r="I13" s="6"/>
      <c r="J13" s="6"/>
    </row>
    <row r="14" spans="2:10">
      <c r="B14" s="4"/>
      <c r="C14" s="28"/>
      <c r="D14" s="9"/>
      <c r="E14" s="6"/>
      <c r="F14" s="6">
        <f>E14</f>
        <v>0</v>
      </c>
      <c r="G14" s="6"/>
      <c r="I14" s="6"/>
      <c r="J14" s="6"/>
    </row>
    <row r="15" spans="2:10">
      <c r="B15" s="29"/>
      <c r="C15" s="28"/>
      <c r="D15" s="9"/>
      <c r="E15" s="6"/>
      <c r="F15" s="6">
        <f>E15</f>
        <v>0</v>
      </c>
      <c r="G15" s="6"/>
      <c r="I15" s="6"/>
      <c r="J15" s="6"/>
    </row>
    <row r="16" spans="2:10">
      <c r="B16" s="29"/>
      <c r="C16" s="28"/>
      <c r="D16" s="9"/>
      <c r="E16" s="6"/>
      <c r="F16" s="6">
        <f>E16</f>
        <v>0</v>
      </c>
      <c r="G16" s="6"/>
      <c r="I16" s="6"/>
      <c r="J16" s="6"/>
    </row>
    <row r="17" spans="2:10">
      <c r="B17" s="4"/>
      <c r="C17" s="28"/>
      <c r="D17" s="9">
        <v>0</v>
      </c>
      <c r="E17" s="6">
        <f>D17*12</f>
        <v>0</v>
      </c>
      <c r="F17" s="6"/>
      <c r="G17" s="6"/>
      <c r="I17" s="6">
        <f t="shared" ref="I17:J19" si="0">H17*12</f>
        <v>0</v>
      </c>
      <c r="J17" s="6">
        <f t="shared" si="0"/>
        <v>0</v>
      </c>
    </row>
    <row r="18" spans="2:10" s="95" customFormat="1">
      <c r="B18" s="4"/>
      <c r="C18" s="195"/>
      <c r="D18" s="9">
        <v>0</v>
      </c>
      <c r="E18" s="6">
        <f>D18*12</f>
        <v>0</v>
      </c>
      <c r="F18" s="6"/>
      <c r="G18" s="6"/>
      <c r="I18" s="6">
        <f t="shared" si="0"/>
        <v>0</v>
      </c>
      <c r="J18" s="6">
        <f t="shared" si="0"/>
        <v>0</v>
      </c>
    </row>
    <row r="19" spans="2:10">
      <c r="B19" s="108"/>
      <c r="C19" s="27"/>
      <c r="D19" s="9">
        <v>0</v>
      </c>
      <c r="E19" s="6">
        <f>D19*12</f>
        <v>0</v>
      </c>
      <c r="F19" s="6"/>
      <c r="G19" s="6"/>
      <c r="I19" s="6">
        <f t="shared" si="0"/>
        <v>0</v>
      </c>
      <c r="J19" s="6">
        <f t="shared" si="0"/>
        <v>0</v>
      </c>
    </row>
    <row r="20" spans="2:10">
      <c r="B20" s="8" t="s">
        <v>20</v>
      </c>
      <c r="C20" s="26"/>
      <c r="D20" s="7">
        <f>SUM(D4:D19)</f>
        <v>0</v>
      </c>
      <c r="E20" s="7">
        <f>SUM(E4:E19)</f>
        <v>8850000</v>
      </c>
      <c r="F20" s="7">
        <f>SUM(F4:F19)</f>
        <v>5850000</v>
      </c>
      <c r="G20" s="7">
        <f>SUM(G4:G19)</f>
        <v>3000000</v>
      </c>
      <c r="I20" s="7">
        <f>SUM(I4:I19)</f>
        <v>0</v>
      </c>
      <c r="J20" s="7">
        <f>SUM(J4:J19)</f>
        <v>0</v>
      </c>
    </row>
    <row r="21" spans="2:10">
      <c r="B21" t="s">
        <v>2333</v>
      </c>
      <c r="D21" s="390">
        <f>G20/E20</f>
        <v>0.33898305084745761</v>
      </c>
      <c r="E21" s="390"/>
      <c r="F21" s="390"/>
      <c r="G21" s="390"/>
    </row>
    <row r="22" spans="2:10">
      <c r="B22" s="5"/>
      <c r="C22" s="5"/>
      <c r="D22" s="1"/>
      <c r="E22" s="11"/>
      <c r="F22" s="11"/>
      <c r="G22" s="11"/>
      <c r="I22" s="11"/>
      <c r="J22" s="11"/>
    </row>
    <row r="23" spans="2:10">
      <c r="B23" s="5"/>
      <c r="C23" s="5"/>
      <c r="D23" s="1"/>
      <c r="E23" s="1"/>
      <c r="F23" s="1"/>
      <c r="G23" s="1"/>
      <c r="I23" s="1"/>
      <c r="J23" s="1"/>
    </row>
    <row r="24" spans="2:10">
      <c r="D24" s="43"/>
    </row>
    <row r="26" spans="2:10">
      <c r="B26" s="30"/>
      <c r="C26" s="30"/>
      <c r="D26" s="31"/>
      <c r="E26" s="31"/>
      <c r="F26" s="31"/>
      <c r="G26" s="31"/>
      <c r="I26" s="31"/>
      <c r="J26" s="31"/>
    </row>
    <row r="27" spans="2:10">
      <c r="D27" s="43"/>
      <c r="E27" s="2"/>
      <c r="F27" s="2"/>
      <c r="G27" s="2"/>
      <c r="I27" s="2"/>
      <c r="J27" s="2"/>
    </row>
    <row r="28" spans="2:10">
      <c r="D28" s="50"/>
      <c r="E28" s="50"/>
      <c r="F28" s="50"/>
      <c r="G28" s="50"/>
      <c r="I28" s="50"/>
      <c r="J28" s="50"/>
    </row>
    <row r="29" spans="2:10">
      <c r="D29" s="43"/>
    </row>
    <row r="30" spans="2:10">
      <c r="D30" s="43"/>
      <c r="E30" s="3"/>
      <c r="F30" s="3"/>
      <c r="G30" s="3"/>
      <c r="I30" s="3"/>
      <c r="J30" s="3"/>
    </row>
    <row r="31" spans="2:10">
      <c r="E31" s="43"/>
      <c r="F31" s="43"/>
      <c r="G31" s="43"/>
      <c r="I31" s="43"/>
      <c r="J31" s="43"/>
    </row>
  </sheetData>
  <mergeCells count="8">
    <mergeCell ref="I2:J2"/>
    <mergeCell ref="D21:G21"/>
    <mergeCell ref="B1:E1"/>
    <mergeCell ref="B2:B3"/>
    <mergeCell ref="C2:C3"/>
    <mergeCell ref="D2:D3"/>
    <mergeCell ref="E2:E3"/>
    <mergeCell ref="F2:G2"/>
  </mergeCells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949C-5005-42C8-9436-8AEC6716117D}">
  <sheetPr>
    <tabColor theme="9"/>
  </sheetPr>
  <dimension ref="B1:I26"/>
  <sheetViews>
    <sheetView showGridLines="0" zoomScaleNormal="100" workbookViewId="0">
      <selection activeCell="I7" sqref="I7"/>
    </sheetView>
  </sheetViews>
  <sheetFormatPr defaultRowHeight="14.4"/>
  <cols>
    <col min="2" max="2" width="22.88671875" customWidth="1"/>
    <col min="3" max="3" width="32" bestFit="1" customWidth="1"/>
    <col min="4" max="4" width="13.44140625" customWidth="1"/>
    <col min="5" max="7" width="13.33203125" bestFit="1" customWidth="1"/>
    <col min="9" max="9" width="13.33203125" bestFit="1" customWidth="1"/>
  </cols>
  <sheetData>
    <row r="1" spans="2:9" ht="37.5" customHeight="1">
      <c r="B1" s="387" t="s">
        <v>2349</v>
      </c>
      <c r="C1" s="387"/>
      <c r="D1" s="387"/>
      <c r="E1" s="387"/>
    </row>
    <row r="2" spans="2:9" ht="15" customHeight="1">
      <c r="B2" s="391" t="s">
        <v>18</v>
      </c>
      <c r="C2" s="391" t="s">
        <v>2314</v>
      </c>
      <c r="D2" s="391" t="s">
        <v>21</v>
      </c>
      <c r="E2" s="391" t="s">
        <v>2068</v>
      </c>
      <c r="F2" s="388" t="s">
        <v>2334</v>
      </c>
      <c r="G2" s="389"/>
      <c r="I2" s="391" t="s">
        <v>2530</v>
      </c>
    </row>
    <row r="3" spans="2:9">
      <c r="B3" s="391"/>
      <c r="C3" s="391"/>
      <c r="D3" s="391"/>
      <c r="E3" s="391"/>
      <c r="F3" s="196" t="s">
        <v>2335</v>
      </c>
      <c r="G3" s="196" t="s">
        <v>2336</v>
      </c>
      <c r="I3" s="391"/>
    </row>
    <row r="4" spans="2:9" ht="43.2">
      <c r="B4" s="252" t="s">
        <v>2352</v>
      </c>
      <c r="C4" s="200" t="s">
        <v>2388</v>
      </c>
      <c r="D4" s="9"/>
      <c r="E4" s="6">
        <v>5000000</v>
      </c>
      <c r="F4" s="6"/>
      <c r="G4" s="6">
        <f>E4</f>
        <v>5000000</v>
      </c>
      <c r="I4" s="6">
        <v>0</v>
      </c>
    </row>
    <row r="5" spans="2:9">
      <c r="B5" s="252" t="s">
        <v>2352</v>
      </c>
      <c r="C5" s="28" t="s">
        <v>2351</v>
      </c>
      <c r="D5" s="28" t="s">
        <v>2351</v>
      </c>
      <c r="E5" s="6">
        <f>12000000</f>
        <v>12000000</v>
      </c>
      <c r="F5" s="6">
        <f>E5</f>
        <v>12000000</v>
      </c>
      <c r="G5" s="6"/>
      <c r="I5" s="6">
        <v>0</v>
      </c>
    </row>
    <row r="6" spans="2:9">
      <c r="B6" s="252" t="s">
        <v>2352</v>
      </c>
      <c r="C6" s="28" t="s">
        <v>2353</v>
      </c>
      <c r="D6" s="9"/>
      <c r="E6" s="6">
        <v>1500000</v>
      </c>
      <c r="F6" s="6"/>
      <c r="G6" s="6">
        <f>E6</f>
        <v>1500000</v>
      </c>
      <c r="I6" s="6">
        <v>0</v>
      </c>
    </row>
    <row r="7" spans="2:9">
      <c r="B7" s="29" t="s">
        <v>2318</v>
      </c>
      <c r="C7" s="28"/>
      <c r="D7" s="9"/>
      <c r="E7" s="6"/>
      <c r="F7" s="6"/>
      <c r="G7" s="6">
        <f>E7</f>
        <v>0</v>
      </c>
      <c r="I7" s="6"/>
    </row>
    <row r="8" spans="2:9">
      <c r="B8" s="4"/>
      <c r="C8" s="28"/>
      <c r="D8" s="9"/>
      <c r="E8" s="6">
        <f t="shared" ref="E8:E14" si="0">D8*12</f>
        <v>0</v>
      </c>
      <c r="F8" s="6">
        <f>E8</f>
        <v>0</v>
      </c>
      <c r="G8" s="6"/>
      <c r="I8" s="6">
        <f t="shared" ref="I8:I14" si="1">H8*12</f>
        <v>0</v>
      </c>
    </row>
    <row r="9" spans="2:9">
      <c r="B9" s="29"/>
      <c r="C9" s="28"/>
      <c r="D9" s="9"/>
      <c r="E9" s="6">
        <f t="shared" si="0"/>
        <v>0</v>
      </c>
      <c r="F9" s="6">
        <f>E9</f>
        <v>0</v>
      </c>
      <c r="G9" s="6"/>
      <c r="I9" s="6">
        <f t="shared" si="1"/>
        <v>0</v>
      </c>
    </row>
    <row r="10" spans="2:9">
      <c r="B10" s="4"/>
      <c r="C10" s="28"/>
      <c r="D10" s="9">
        <v>0</v>
      </c>
      <c r="E10" s="6">
        <f t="shared" si="0"/>
        <v>0</v>
      </c>
      <c r="F10" s="6"/>
      <c r="G10" s="6"/>
      <c r="I10" s="6">
        <f t="shared" si="1"/>
        <v>0</v>
      </c>
    </row>
    <row r="11" spans="2:9">
      <c r="B11" s="4"/>
      <c r="C11" s="28"/>
      <c r="D11" s="9">
        <v>0</v>
      </c>
      <c r="E11" s="6">
        <f t="shared" si="0"/>
        <v>0</v>
      </c>
      <c r="F11" s="6"/>
      <c r="G11" s="6"/>
      <c r="I11" s="6">
        <f t="shared" si="1"/>
        <v>0</v>
      </c>
    </row>
    <row r="12" spans="2:9">
      <c r="B12" s="4"/>
      <c r="C12" s="27"/>
      <c r="D12" s="9">
        <v>0</v>
      </c>
      <c r="E12" s="6">
        <f t="shared" si="0"/>
        <v>0</v>
      </c>
      <c r="F12" s="6"/>
      <c r="G12" s="6"/>
      <c r="I12" s="6">
        <f t="shared" si="1"/>
        <v>0</v>
      </c>
    </row>
    <row r="13" spans="2:9" s="95" customFormat="1">
      <c r="B13" s="4"/>
      <c r="C13" s="195"/>
      <c r="D13" s="9">
        <v>0</v>
      </c>
      <c r="E13" s="6">
        <f t="shared" si="0"/>
        <v>0</v>
      </c>
      <c r="F13" s="6"/>
      <c r="G13" s="6"/>
      <c r="I13" s="6">
        <f t="shared" si="1"/>
        <v>0</v>
      </c>
    </row>
    <row r="14" spans="2:9">
      <c r="B14" s="108"/>
      <c r="C14" s="27"/>
      <c r="D14" s="9">
        <v>0</v>
      </c>
      <c r="E14" s="6">
        <f t="shared" si="0"/>
        <v>0</v>
      </c>
      <c r="F14" s="6"/>
      <c r="G14" s="6"/>
      <c r="I14" s="6">
        <f t="shared" si="1"/>
        <v>0</v>
      </c>
    </row>
    <row r="15" spans="2:9">
      <c r="B15" s="8" t="s">
        <v>20</v>
      </c>
      <c r="C15" s="26"/>
      <c r="D15" s="7">
        <f>SUM(D4:D14)</f>
        <v>0</v>
      </c>
      <c r="E15" s="7">
        <f>SUM(E4:E14)</f>
        <v>18500000</v>
      </c>
      <c r="F15" s="7">
        <f>SUM(F4:F14)</f>
        <v>12000000</v>
      </c>
      <c r="G15" s="7">
        <f>SUM(G4:G14)</f>
        <v>6500000</v>
      </c>
      <c r="I15" s="7">
        <f>SUM(I4:I14)</f>
        <v>0</v>
      </c>
    </row>
    <row r="16" spans="2:9">
      <c r="B16" t="s">
        <v>2333</v>
      </c>
      <c r="D16" s="390">
        <f>G15/E15</f>
        <v>0.35135135135135137</v>
      </c>
      <c r="E16" s="390"/>
      <c r="F16" s="390"/>
      <c r="G16" s="390"/>
    </row>
    <row r="17" spans="2:9">
      <c r="B17" s="5"/>
      <c r="C17" s="5"/>
      <c r="D17" s="1"/>
      <c r="E17" s="11"/>
      <c r="F17" s="11"/>
      <c r="G17" s="11"/>
      <c r="I17" s="11"/>
    </row>
    <row r="18" spans="2:9">
      <c r="B18" s="5"/>
      <c r="C18" s="5"/>
      <c r="D18" s="1"/>
      <c r="E18" s="1"/>
      <c r="F18" s="1"/>
      <c r="G18" s="1"/>
      <c r="I18" s="1"/>
    </row>
    <row r="19" spans="2:9">
      <c r="D19" s="43"/>
    </row>
    <row r="21" spans="2:9">
      <c r="B21" s="30"/>
      <c r="C21" s="30"/>
      <c r="D21" s="31"/>
      <c r="E21" s="31"/>
      <c r="F21" s="31"/>
      <c r="G21" s="31"/>
      <c r="I21" s="31"/>
    </row>
    <row r="22" spans="2:9">
      <c r="D22" s="43"/>
      <c r="E22" s="2"/>
      <c r="F22" s="2"/>
      <c r="G22" s="2"/>
      <c r="I22" s="2"/>
    </row>
    <row r="23" spans="2:9">
      <c r="D23" s="50"/>
      <c r="E23" s="50"/>
      <c r="F23" s="50"/>
      <c r="G23" s="50"/>
      <c r="I23" s="50"/>
    </row>
    <row r="24" spans="2:9">
      <c r="D24" s="43"/>
    </row>
    <row r="25" spans="2:9">
      <c r="D25" s="43"/>
      <c r="E25" s="3"/>
      <c r="F25" s="3"/>
      <c r="G25" s="3"/>
      <c r="I25" s="3"/>
    </row>
    <row r="26" spans="2:9">
      <c r="E26" s="43"/>
      <c r="F26" s="43"/>
      <c r="G26" s="43"/>
      <c r="I26" s="43"/>
    </row>
  </sheetData>
  <mergeCells count="8">
    <mergeCell ref="I2:I3"/>
    <mergeCell ref="D16:G16"/>
    <mergeCell ref="B1:E1"/>
    <mergeCell ref="B2:B3"/>
    <mergeCell ref="C2:C3"/>
    <mergeCell ref="D2:D3"/>
    <mergeCell ref="E2:E3"/>
    <mergeCell ref="F2:G2"/>
  </mergeCells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65BD-2494-4A08-8561-B9BA5FAF59E9}">
  <sheetPr>
    <tabColor theme="9"/>
  </sheetPr>
  <dimension ref="B1:N25"/>
  <sheetViews>
    <sheetView showGridLines="0" zoomScaleNormal="100" workbookViewId="0">
      <selection activeCell="K5" sqref="K5"/>
    </sheetView>
  </sheetViews>
  <sheetFormatPr defaultRowHeight="14.4"/>
  <cols>
    <col min="2" max="2" width="22.88671875" customWidth="1"/>
    <col min="3" max="3" width="62.5546875" customWidth="1"/>
    <col min="4" max="6" width="13.44140625" customWidth="1"/>
    <col min="7" max="9" width="13.33203125" bestFit="1" customWidth="1"/>
    <col min="11" max="11" width="13.44140625" customWidth="1"/>
    <col min="14" max="14" width="14.33203125" bestFit="1" customWidth="1"/>
  </cols>
  <sheetData>
    <row r="1" spans="2:14" ht="37.5" customHeight="1">
      <c r="B1" s="387" t="s">
        <v>2354</v>
      </c>
      <c r="C1" s="387"/>
      <c r="D1" s="387"/>
      <c r="E1" s="387"/>
      <c r="F1" s="387"/>
      <c r="G1" s="387"/>
    </row>
    <row r="2" spans="2:14" ht="15" customHeight="1">
      <c r="B2" s="391" t="s">
        <v>18</v>
      </c>
      <c r="C2" s="391" t="s">
        <v>2314</v>
      </c>
      <c r="D2" s="391" t="s">
        <v>21</v>
      </c>
      <c r="E2" s="391" t="s">
        <v>2068</v>
      </c>
      <c r="F2" s="391" t="s">
        <v>2524</v>
      </c>
      <c r="G2" s="391" t="s">
        <v>2525</v>
      </c>
      <c r="H2" s="388" t="s">
        <v>2334</v>
      </c>
      <c r="I2" s="389"/>
      <c r="K2" s="391" t="s">
        <v>2528</v>
      </c>
    </row>
    <row r="3" spans="2:14">
      <c r="B3" s="391"/>
      <c r="C3" s="391"/>
      <c r="D3" s="391"/>
      <c r="E3" s="391"/>
      <c r="F3" s="391"/>
      <c r="G3" s="391"/>
      <c r="H3" s="196" t="s">
        <v>2335</v>
      </c>
      <c r="I3" s="196" t="s">
        <v>2336</v>
      </c>
      <c r="K3" s="391"/>
    </row>
    <row r="4" spans="2:14">
      <c r="B4" s="252" t="s">
        <v>2355</v>
      </c>
      <c r="C4" s="28" t="s">
        <v>2377</v>
      </c>
      <c r="D4" s="9"/>
      <c r="E4" s="6"/>
      <c r="F4" s="6">
        <v>3000000</v>
      </c>
      <c r="G4" s="6"/>
      <c r="H4" s="6"/>
      <c r="I4" s="6"/>
      <c r="K4" s="6">
        <v>100000</v>
      </c>
    </row>
    <row r="5" spans="2:14">
      <c r="B5" s="252" t="s">
        <v>2355</v>
      </c>
      <c r="C5" s="28" t="s">
        <v>2376</v>
      </c>
      <c r="D5" s="9"/>
      <c r="E5" s="6">
        <v>2000000</v>
      </c>
      <c r="F5" s="6">
        <v>5000000</v>
      </c>
      <c r="G5" s="6">
        <v>2000000</v>
      </c>
      <c r="H5" s="6"/>
      <c r="I5" s="6"/>
      <c r="K5" s="6"/>
    </row>
    <row r="6" spans="2:14">
      <c r="B6" s="252" t="s">
        <v>2355</v>
      </c>
      <c r="C6" s="28" t="s">
        <v>2393</v>
      </c>
      <c r="D6" s="9"/>
      <c r="E6" s="6"/>
      <c r="F6" s="6"/>
      <c r="G6" s="6">
        <v>1500000</v>
      </c>
      <c r="H6" s="6"/>
      <c r="I6" s="6"/>
      <c r="K6" s="6"/>
    </row>
    <row r="7" spans="2:14" ht="28.8">
      <c r="B7" s="252" t="s">
        <v>2355</v>
      </c>
      <c r="C7" s="209" t="s">
        <v>2394</v>
      </c>
      <c r="D7" s="103"/>
      <c r="E7" s="208">
        <v>4000000</v>
      </c>
      <c r="F7" s="208">
        <v>4000000</v>
      </c>
      <c r="G7" s="208">
        <v>4000000</v>
      </c>
      <c r="H7" s="208">
        <f>G7</f>
        <v>4000000</v>
      </c>
      <c r="I7" s="208"/>
      <c r="K7" s="208"/>
    </row>
    <row r="8" spans="2:14">
      <c r="B8" s="4" t="s">
        <v>2318</v>
      </c>
      <c r="C8" s="28"/>
      <c r="D8" s="9"/>
      <c r="E8" s="6"/>
      <c r="F8" s="6"/>
      <c r="G8" s="6"/>
      <c r="H8" s="6"/>
      <c r="I8" s="6"/>
      <c r="K8" s="6"/>
    </row>
    <row r="9" spans="2:14">
      <c r="B9" s="29"/>
      <c r="C9" s="28"/>
      <c r="D9" s="9"/>
      <c r="E9" s="285"/>
      <c r="F9" s="285"/>
      <c r="G9" s="6"/>
      <c r="H9" s="6"/>
      <c r="I9" s="6">
        <f>G9</f>
        <v>0</v>
      </c>
      <c r="K9" s="285"/>
    </row>
    <row r="10" spans="2:14">
      <c r="B10" s="4"/>
      <c r="C10" s="28"/>
      <c r="D10" s="9"/>
      <c r="E10" s="285"/>
      <c r="F10" s="285"/>
      <c r="G10" s="6"/>
      <c r="H10" s="6">
        <f>G10</f>
        <v>0</v>
      </c>
      <c r="I10" s="6"/>
      <c r="K10" s="285"/>
      <c r="N10" s="91"/>
    </row>
    <row r="11" spans="2:14">
      <c r="B11" s="4"/>
      <c r="C11" s="27"/>
      <c r="D11" s="9">
        <v>0</v>
      </c>
      <c r="E11" s="285"/>
      <c r="F11" s="285"/>
      <c r="G11" s="6">
        <f>D11*12</f>
        <v>0</v>
      </c>
      <c r="H11" s="6"/>
      <c r="I11" s="6"/>
      <c r="K11" s="285"/>
    </row>
    <row r="12" spans="2:14" s="95" customFormat="1">
      <c r="B12" s="4"/>
      <c r="C12" s="195"/>
      <c r="D12" s="9">
        <v>0</v>
      </c>
      <c r="E12" s="285"/>
      <c r="F12" s="285"/>
      <c r="G12" s="6">
        <f>D12*12</f>
        <v>0</v>
      </c>
      <c r="H12" s="6"/>
      <c r="I12" s="6"/>
      <c r="K12" s="285"/>
    </row>
    <row r="13" spans="2:14">
      <c r="B13" s="108"/>
      <c r="C13" s="27"/>
      <c r="D13" s="9">
        <v>0</v>
      </c>
      <c r="E13" s="285"/>
      <c r="F13" s="285"/>
      <c r="G13" s="6">
        <f>D13*12</f>
        <v>0</v>
      </c>
      <c r="H13" s="6"/>
      <c r="I13" s="6"/>
      <c r="K13" s="285"/>
    </row>
    <row r="14" spans="2:14">
      <c r="B14" s="8" t="s">
        <v>20</v>
      </c>
      <c r="C14" s="26"/>
      <c r="D14" s="7">
        <f t="shared" ref="D14:I14" si="0">SUM(D4:D13)</f>
        <v>0</v>
      </c>
      <c r="E14" s="7">
        <f t="shared" si="0"/>
        <v>6000000</v>
      </c>
      <c r="F14" s="7">
        <f t="shared" si="0"/>
        <v>12000000</v>
      </c>
      <c r="G14" s="7">
        <f t="shared" si="0"/>
        <v>7500000</v>
      </c>
      <c r="H14" s="7">
        <f t="shared" si="0"/>
        <v>4000000</v>
      </c>
      <c r="I14" s="7">
        <f t="shared" si="0"/>
        <v>0</v>
      </c>
      <c r="K14" s="7">
        <f t="shared" ref="K14" si="1">SUM(K4:K13)</f>
        <v>100000</v>
      </c>
    </row>
    <row r="15" spans="2:14">
      <c r="B15" t="s">
        <v>2333</v>
      </c>
      <c r="D15" s="390">
        <f>I14/G14</f>
        <v>0</v>
      </c>
      <c r="E15" s="390"/>
      <c r="F15" s="390"/>
      <c r="G15" s="390"/>
      <c r="H15" s="390"/>
      <c r="I15" s="390"/>
    </row>
    <row r="16" spans="2:14">
      <c r="B16" s="5"/>
      <c r="C16" s="5"/>
      <c r="D16" s="1"/>
      <c r="E16" s="1"/>
      <c r="F16" s="1"/>
      <c r="G16" s="11"/>
      <c r="H16" s="11"/>
      <c r="I16" s="11"/>
      <c r="K16" s="1"/>
    </row>
    <row r="17" spans="2:11">
      <c r="B17" s="5"/>
      <c r="C17" s="5"/>
      <c r="D17" s="1"/>
      <c r="E17" s="1"/>
      <c r="F17" s="1"/>
      <c r="G17" s="1"/>
      <c r="H17" s="1"/>
      <c r="I17" s="1"/>
      <c r="K17" s="1"/>
    </row>
    <row r="18" spans="2:11">
      <c r="D18" s="43"/>
      <c r="E18" s="43"/>
      <c r="F18" s="43"/>
      <c r="K18" s="43"/>
    </row>
    <row r="20" spans="2:11">
      <c r="B20" s="30"/>
      <c r="C20" s="30"/>
      <c r="D20" s="31"/>
      <c r="E20" s="31"/>
      <c r="F20" s="31"/>
      <c r="G20" s="31"/>
      <c r="H20" s="31"/>
      <c r="I20" s="31"/>
      <c r="K20" s="31"/>
    </row>
    <row r="21" spans="2:11">
      <c r="D21" s="43"/>
      <c r="E21" s="43"/>
      <c r="F21" s="43"/>
      <c r="G21" s="2"/>
      <c r="H21" s="2"/>
      <c r="I21" s="2"/>
      <c r="K21" s="43"/>
    </row>
    <row r="22" spans="2:11">
      <c r="D22" s="50"/>
      <c r="E22" s="50"/>
      <c r="F22" s="50"/>
      <c r="G22" s="50"/>
      <c r="H22" s="50"/>
      <c r="I22" s="50"/>
      <c r="K22" s="50"/>
    </row>
    <row r="23" spans="2:11">
      <c r="D23" s="43"/>
      <c r="E23" s="43"/>
      <c r="F23" s="43"/>
      <c r="K23" s="43"/>
    </row>
    <row r="24" spans="2:11">
      <c r="D24" s="43"/>
      <c r="E24" s="43"/>
      <c r="F24" s="43"/>
      <c r="G24" s="3"/>
      <c r="H24" s="3"/>
      <c r="I24" s="3"/>
      <c r="K24" s="43"/>
    </row>
    <row r="25" spans="2:11">
      <c r="G25" s="43"/>
      <c r="H25" s="43"/>
      <c r="I25" s="43"/>
    </row>
  </sheetData>
  <mergeCells count="10">
    <mergeCell ref="K2:K3"/>
    <mergeCell ref="D15:I15"/>
    <mergeCell ref="B1:G1"/>
    <mergeCell ref="B2:B3"/>
    <mergeCell ref="C2:C3"/>
    <mergeCell ref="D2:D3"/>
    <mergeCell ref="G2:G3"/>
    <mergeCell ref="H2:I2"/>
    <mergeCell ref="E2:E3"/>
    <mergeCell ref="F2:F3"/>
  </mergeCells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7DE1-C2F7-468F-B911-7453CF1118E7}">
  <sheetPr>
    <tabColor theme="9"/>
  </sheetPr>
  <dimension ref="B1:G25"/>
  <sheetViews>
    <sheetView showGridLines="0" zoomScaleNormal="100" workbookViewId="0">
      <selection activeCell="G6" sqref="G6"/>
    </sheetView>
  </sheetViews>
  <sheetFormatPr defaultRowHeight="14.4"/>
  <cols>
    <col min="2" max="2" width="22.88671875" customWidth="1"/>
    <col min="3" max="3" width="32" bestFit="1" customWidth="1"/>
    <col min="4" max="4" width="13.44140625" customWidth="1"/>
    <col min="5" max="7" width="13.33203125" bestFit="1" customWidth="1"/>
  </cols>
  <sheetData>
    <row r="1" spans="2:7" ht="37.5" customHeight="1">
      <c r="B1" s="387" t="s">
        <v>2356</v>
      </c>
      <c r="C1" s="387"/>
      <c r="D1" s="387"/>
      <c r="E1" s="387"/>
    </row>
    <row r="2" spans="2:7" ht="15" customHeight="1">
      <c r="B2" s="391" t="s">
        <v>18</v>
      </c>
      <c r="C2" s="391" t="s">
        <v>2314</v>
      </c>
      <c r="D2" s="391" t="s">
        <v>21</v>
      </c>
      <c r="E2" s="391" t="s">
        <v>2068</v>
      </c>
      <c r="F2" s="388" t="s">
        <v>2334</v>
      </c>
      <c r="G2" s="389"/>
    </row>
    <row r="3" spans="2:7">
      <c r="B3" s="391"/>
      <c r="C3" s="391"/>
      <c r="D3" s="391"/>
      <c r="E3" s="391"/>
      <c r="F3" s="196" t="s">
        <v>2335</v>
      </c>
      <c r="G3" s="196" t="s">
        <v>2336</v>
      </c>
    </row>
    <row r="4" spans="2:7" ht="28.8">
      <c r="B4" s="4" t="s">
        <v>2456</v>
      </c>
      <c r="C4" s="200" t="s">
        <v>2457</v>
      </c>
      <c r="D4" s="9"/>
      <c r="E4" s="6">
        <v>2000000</v>
      </c>
      <c r="F4" s="6"/>
      <c r="G4" s="6">
        <f>E4</f>
        <v>2000000</v>
      </c>
    </row>
    <row r="5" spans="2:7">
      <c r="B5" s="4" t="s">
        <v>2370</v>
      </c>
      <c r="C5" s="28" t="s">
        <v>2458</v>
      </c>
      <c r="D5" s="9"/>
      <c r="E5" s="6">
        <v>2000000</v>
      </c>
      <c r="F5" s="6"/>
      <c r="G5" s="6">
        <f>E5</f>
        <v>2000000</v>
      </c>
    </row>
    <row r="6" spans="2:7">
      <c r="B6" s="4" t="s">
        <v>2318</v>
      </c>
      <c r="C6" s="28"/>
      <c r="D6" s="9"/>
      <c r="E6" s="6"/>
      <c r="F6" s="6"/>
      <c r="G6" s="6"/>
    </row>
    <row r="7" spans="2:7">
      <c r="B7" s="4"/>
      <c r="C7" s="28"/>
      <c r="D7" s="9"/>
      <c r="E7" s="6"/>
      <c r="F7" s="6">
        <f>E7</f>
        <v>0</v>
      </c>
      <c r="G7" s="6"/>
    </row>
    <row r="8" spans="2:7">
      <c r="B8" s="29"/>
      <c r="C8" s="28"/>
      <c r="D8" s="9"/>
      <c r="E8" s="6"/>
      <c r="F8" s="6"/>
      <c r="G8" s="6">
        <f>E8</f>
        <v>0</v>
      </c>
    </row>
    <row r="9" spans="2:7">
      <c r="B9" s="4"/>
      <c r="C9" s="28"/>
      <c r="D9" s="9"/>
      <c r="E9" s="6"/>
      <c r="F9" s="6">
        <f>E9</f>
        <v>0</v>
      </c>
      <c r="G9" s="6"/>
    </row>
    <row r="10" spans="2:7">
      <c r="B10" s="4"/>
      <c r="C10" s="28"/>
      <c r="D10" s="9">
        <v>0</v>
      </c>
      <c r="E10" s="6">
        <f>D10*12</f>
        <v>0</v>
      </c>
      <c r="F10" s="6"/>
      <c r="G10" s="6"/>
    </row>
    <row r="11" spans="2:7">
      <c r="B11" s="4"/>
      <c r="C11" s="27"/>
      <c r="D11" s="9">
        <v>0</v>
      </c>
      <c r="E11" s="6">
        <f>D11*12</f>
        <v>0</v>
      </c>
      <c r="F11" s="6"/>
      <c r="G11" s="6"/>
    </row>
    <row r="12" spans="2:7" s="95" customFormat="1">
      <c r="B12" s="4"/>
      <c r="C12" s="195"/>
      <c r="D12" s="9">
        <v>0</v>
      </c>
      <c r="E12" s="6">
        <f>D12*12</f>
        <v>0</v>
      </c>
      <c r="F12" s="6"/>
      <c r="G12" s="6"/>
    </row>
    <row r="13" spans="2:7">
      <c r="B13" s="108"/>
      <c r="C13" s="27"/>
      <c r="D13" s="9">
        <v>0</v>
      </c>
      <c r="E13" s="6">
        <f>D13*12</f>
        <v>0</v>
      </c>
      <c r="F13" s="6"/>
      <c r="G13" s="6"/>
    </row>
    <row r="14" spans="2:7">
      <c r="B14" s="8" t="s">
        <v>20</v>
      </c>
      <c r="C14" s="26"/>
      <c r="D14" s="7">
        <f>SUM(D4:D13)</f>
        <v>0</v>
      </c>
      <c r="E14" s="7">
        <f>SUM(E4:E13)</f>
        <v>4000000</v>
      </c>
      <c r="F14" s="7">
        <f>SUM(F4:F13)</f>
        <v>0</v>
      </c>
      <c r="G14" s="7">
        <f>SUM(G4:G13)</f>
        <v>4000000</v>
      </c>
    </row>
    <row r="15" spans="2:7">
      <c r="B15" t="s">
        <v>2333</v>
      </c>
      <c r="D15" s="390" t="e">
        <f>G14/F14</f>
        <v>#DIV/0!</v>
      </c>
      <c r="E15" s="390"/>
      <c r="F15" s="390"/>
      <c r="G15" s="390"/>
    </row>
    <row r="16" spans="2:7">
      <c r="B16" s="5"/>
      <c r="C16" s="5"/>
      <c r="D16" s="1"/>
      <c r="E16" s="11"/>
      <c r="F16" s="11"/>
      <c r="G16" s="11"/>
    </row>
    <row r="17" spans="2:7">
      <c r="B17" s="5"/>
      <c r="C17" s="5"/>
      <c r="D17" s="1"/>
      <c r="E17" s="1"/>
      <c r="F17" s="1"/>
      <c r="G17" s="1"/>
    </row>
    <row r="18" spans="2:7">
      <c r="D18" s="43"/>
    </row>
    <row r="20" spans="2:7">
      <c r="B20" s="30"/>
      <c r="C20" s="30"/>
      <c r="D20" s="31"/>
      <c r="E20" s="31"/>
      <c r="F20" s="31"/>
      <c r="G20" s="31"/>
    </row>
    <row r="21" spans="2:7">
      <c r="D21" s="43"/>
      <c r="E21" s="2"/>
      <c r="F21" s="2"/>
      <c r="G21" s="2"/>
    </row>
    <row r="22" spans="2:7">
      <c r="D22" s="50"/>
      <c r="E22" s="50"/>
      <c r="F22" s="50"/>
      <c r="G22" s="50"/>
    </row>
    <row r="23" spans="2:7">
      <c r="D23" s="43"/>
    </row>
    <row r="24" spans="2:7">
      <c r="D24" s="43"/>
      <c r="E24" s="3"/>
      <c r="F24" s="3"/>
      <c r="G24" s="3"/>
    </row>
    <row r="25" spans="2:7">
      <c r="E25" s="43"/>
      <c r="F25" s="43"/>
      <c r="G25" s="43"/>
    </row>
  </sheetData>
  <mergeCells count="7">
    <mergeCell ref="D15:G15"/>
    <mergeCell ref="B1:E1"/>
    <mergeCell ref="B2:B3"/>
    <mergeCell ref="C2:C3"/>
    <mergeCell ref="D2:D3"/>
    <mergeCell ref="E2:E3"/>
    <mergeCell ref="F2:G2"/>
  </mergeCells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7436-5629-449D-9919-E18008DCA778}">
  <sheetPr>
    <tabColor theme="9"/>
  </sheetPr>
  <dimension ref="B1:I24"/>
  <sheetViews>
    <sheetView showGridLines="0" zoomScaleNormal="100" workbookViewId="0">
      <selection activeCell="G4" sqref="G4"/>
    </sheetView>
  </sheetViews>
  <sheetFormatPr defaultRowHeight="14.4"/>
  <cols>
    <col min="2" max="2" width="22.88671875" customWidth="1"/>
    <col min="3" max="3" width="32" bestFit="1" customWidth="1"/>
    <col min="4" max="6" width="13.44140625" customWidth="1"/>
    <col min="7" max="9" width="13.33203125" bestFit="1" customWidth="1"/>
  </cols>
  <sheetData>
    <row r="1" spans="2:9" ht="37.5" customHeight="1">
      <c r="B1" s="387" t="s">
        <v>2358</v>
      </c>
      <c r="C1" s="387"/>
      <c r="D1" s="387"/>
      <c r="E1" s="387"/>
      <c r="F1" s="387"/>
      <c r="G1" s="387"/>
    </row>
    <row r="2" spans="2:9" ht="15" customHeight="1">
      <c r="B2" s="391" t="s">
        <v>18</v>
      </c>
      <c r="C2" s="391" t="s">
        <v>2314</v>
      </c>
      <c r="D2" s="391" t="s">
        <v>21</v>
      </c>
      <c r="E2" s="391" t="s">
        <v>2068</v>
      </c>
      <c r="F2" s="391" t="s">
        <v>2068</v>
      </c>
      <c r="G2" s="391" t="s">
        <v>2068</v>
      </c>
      <c r="H2" s="388" t="s">
        <v>2334</v>
      </c>
      <c r="I2" s="389"/>
    </row>
    <row r="3" spans="2:9">
      <c r="B3" s="391"/>
      <c r="C3" s="391"/>
      <c r="D3" s="391"/>
      <c r="E3" s="391"/>
      <c r="F3" s="391"/>
      <c r="G3" s="391"/>
      <c r="H3" s="196" t="s">
        <v>2335</v>
      </c>
      <c r="I3" s="196" t="s">
        <v>2336</v>
      </c>
    </row>
    <row r="4" spans="2:9">
      <c r="B4" s="4" t="s">
        <v>2371</v>
      </c>
      <c r="C4" s="200" t="s">
        <v>2386</v>
      </c>
      <c r="D4" s="9"/>
      <c r="E4" s="6">
        <v>1500000</v>
      </c>
      <c r="F4" s="6">
        <v>1500000</v>
      </c>
      <c r="G4" s="6">
        <v>1500000</v>
      </c>
      <c r="H4" s="6"/>
      <c r="I4" s="6">
        <f>F4</f>
        <v>1500000</v>
      </c>
    </row>
    <row r="5" spans="2:9">
      <c r="B5" s="4" t="s">
        <v>2387</v>
      </c>
      <c r="C5" s="28"/>
      <c r="D5" s="9"/>
      <c r="E5" s="6"/>
      <c r="F5" s="6"/>
      <c r="G5" s="6"/>
      <c r="H5" s="6">
        <f>G5</f>
        <v>0</v>
      </c>
      <c r="I5" s="6"/>
    </row>
    <row r="6" spans="2:9">
      <c r="B6" s="4" t="s">
        <v>2318</v>
      </c>
      <c r="C6" s="28"/>
      <c r="D6" s="9"/>
      <c r="E6" s="6"/>
      <c r="F6" s="6"/>
      <c r="G6" s="6"/>
      <c r="H6" s="6"/>
      <c r="I6" s="6"/>
    </row>
    <row r="7" spans="2:9">
      <c r="B7" s="4"/>
      <c r="C7" s="28"/>
      <c r="D7" s="9"/>
      <c r="E7" s="6"/>
      <c r="F7" s="6"/>
      <c r="G7" s="6"/>
      <c r="H7" s="6">
        <f>G7</f>
        <v>0</v>
      </c>
      <c r="I7" s="6"/>
    </row>
    <row r="8" spans="2:9">
      <c r="B8" s="108"/>
      <c r="C8" s="207"/>
      <c r="D8" s="103"/>
      <c r="E8" s="208"/>
      <c r="F8" s="208"/>
      <c r="G8" s="208"/>
      <c r="H8" s="208"/>
      <c r="I8" s="208"/>
    </row>
    <row r="9" spans="2:9">
      <c r="B9" s="108"/>
      <c r="C9" s="207"/>
      <c r="D9" s="103"/>
      <c r="E9" s="208"/>
      <c r="F9" s="208"/>
      <c r="G9" s="208"/>
      <c r="H9" s="208"/>
      <c r="I9" s="208"/>
    </row>
    <row r="10" spans="2:9">
      <c r="B10" s="29"/>
      <c r="C10" s="28"/>
      <c r="D10" s="9"/>
      <c r="E10" s="6"/>
      <c r="F10" s="6"/>
      <c r="G10" s="6"/>
      <c r="H10" s="6"/>
      <c r="I10" s="6">
        <f>G10</f>
        <v>0</v>
      </c>
    </row>
    <row r="11" spans="2:9" s="95" customFormat="1">
      <c r="B11" s="4"/>
      <c r="C11" s="195"/>
      <c r="D11" s="9">
        <v>0</v>
      </c>
      <c r="E11" s="6">
        <f t="shared" ref="E11:F12" si="0">B11*12</f>
        <v>0</v>
      </c>
      <c r="F11" s="6">
        <f t="shared" si="0"/>
        <v>0</v>
      </c>
      <c r="G11" s="6">
        <f>D11*12</f>
        <v>0</v>
      </c>
      <c r="H11" s="6"/>
      <c r="I11" s="6"/>
    </row>
    <row r="12" spans="2:9">
      <c r="B12" s="108"/>
      <c r="C12" s="27"/>
      <c r="D12" s="9">
        <v>0</v>
      </c>
      <c r="E12" s="6">
        <f t="shared" si="0"/>
        <v>0</v>
      </c>
      <c r="F12" s="6">
        <f t="shared" si="0"/>
        <v>0</v>
      </c>
      <c r="G12" s="6">
        <f>D12*12</f>
        <v>0</v>
      </c>
      <c r="H12" s="6"/>
      <c r="I12" s="6"/>
    </row>
    <row r="13" spans="2:9">
      <c r="B13" s="8" t="s">
        <v>20</v>
      </c>
      <c r="C13" s="26"/>
      <c r="D13" s="7">
        <f>SUM(D4:D12)</f>
        <v>0</v>
      </c>
      <c r="E13" s="7">
        <f t="shared" ref="E13:F13" si="1">SUM(E4:E12)</f>
        <v>1500000</v>
      </c>
      <c r="F13" s="7">
        <f t="shared" si="1"/>
        <v>1500000</v>
      </c>
      <c r="G13" s="7">
        <f>SUM(G4:G12)</f>
        <v>1500000</v>
      </c>
      <c r="H13" s="7">
        <f>SUM(H4:H12)</f>
        <v>0</v>
      </c>
      <c r="I13" s="7">
        <f>SUM(I4:I12)</f>
        <v>1500000</v>
      </c>
    </row>
    <row r="14" spans="2:9">
      <c r="B14" t="s">
        <v>2333</v>
      </c>
      <c r="D14" s="390">
        <f>I13/G13</f>
        <v>1</v>
      </c>
      <c r="E14" s="390"/>
      <c r="F14" s="390"/>
      <c r="G14" s="390"/>
      <c r="H14" s="390"/>
      <c r="I14" s="390"/>
    </row>
    <row r="15" spans="2:9">
      <c r="B15" s="5"/>
      <c r="C15" s="5"/>
      <c r="D15" s="1"/>
      <c r="E15" s="1"/>
      <c r="F15" s="1"/>
      <c r="G15" s="11"/>
      <c r="H15" s="11"/>
      <c r="I15" s="11"/>
    </row>
    <row r="16" spans="2:9">
      <c r="B16" s="5"/>
      <c r="C16" s="5"/>
      <c r="D16" s="1"/>
      <c r="E16" s="1"/>
      <c r="F16" s="1"/>
      <c r="G16" s="1"/>
      <c r="H16" s="1"/>
      <c r="I16" s="1"/>
    </row>
    <row r="17" spans="2:9">
      <c r="D17" s="43"/>
      <c r="E17" s="43"/>
      <c r="F17" s="43"/>
    </row>
    <row r="19" spans="2:9">
      <c r="B19" s="30"/>
      <c r="C19" s="30"/>
      <c r="D19" s="31"/>
      <c r="E19" s="31"/>
      <c r="F19" s="31"/>
      <c r="G19" s="31"/>
      <c r="H19" s="31"/>
      <c r="I19" s="31"/>
    </row>
    <row r="20" spans="2:9">
      <c r="D20" s="43"/>
      <c r="E20" s="43"/>
      <c r="F20" s="43"/>
      <c r="G20" s="2"/>
      <c r="H20" s="2"/>
      <c r="I20" s="2"/>
    </row>
    <row r="21" spans="2:9">
      <c r="D21" s="50"/>
      <c r="E21" s="50"/>
      <c r="F21" s="50"/>
      <c r="G21" s="50"/>
      <c r="H21" s="50"/>
      <c r="I21" s="50"/>
    </row>
    <row r="22" spans="2:9">
      <c r="D22" s="43"/>
      <c r="E22" s="43"/>
      <c r="F22" s="43"/>
    </row>
    <row r="23" spans="2:9">
      <c r="D23" s="43"/>
      <c r="E23" s="43"/>
      <c r="F23" s="43"/>
      <c r="G23" s="3"/>
      <c r="H23" s="3"/>
      <c r="I23" s="3"/>
    </row>
    <row r="24" spans="2:9">
      <c r="G24" s="43"/>
      <c r="H24" s="43"/>
      <c r="I24" s="43"/>
    </row>
  </sheetData>
  <mergeCells count="9">
    <mergeCell ref="D14:I14"/>
    <mergeCell ref="B1:G1"/>
    <mergeCell ref="B2:B3"/>
    <mergeCell ref="C2:C3"/>
    <mergeCell ref="D2:D3"/>
    <mergeCell ref="G2:G3"/>
    <mergeCell ref="H2:I2"/>
    <mergeCell ref="E2:E3"/>
    <mergeCell ref="F2:F3"/>
  </mergeCells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6A81-8AEE-497E-9B5D-16D33D33B55E}">
  <sheetPr>
    <tabColor theme="9"/>
  </sheetPr>
  <dimension ref="B1:L32"/>
  <sheetViews>
    <sheetView showGridLines="0" zoomScaleNormal="100" workbookViewId="0">
      <selection activeCell="K15" sqref="K15"/>
    </sheetView>
  </sheetViews>
  <sheetFormatPr defaultRowHeight="14.4"/>
  <cols>
    <col min="2" max="2" width="22.88671875" customWidth="1"/>
    <col min="3" max="3" width="32" bestFit="1" customWidth="1"/>
    <col min="4" max="6" width="13.44140625" customWidth="1"/>
    <col min="7" max="9" width="13.33203125" bestFit="1" customWidth="1"/>
    <col min="11" max="12" width="13.44140625" customWidth="1"/>
  </cols>
  <sheetData>
    <row r="1" spans="2:12" ht="37.5" customHeight="1">
      <c r="B1" s="387" t="s">
        <v>2368</v>
      </c>
      <c r="C1" s="387"/>
      <c r="D1" s="387"/>
      <c r="E1" s="387"/>
      <c r="F1" s="387"/>
      <c r="G1" s="387"/>
    </row>
    <row r="2" spans="2:12" ht="15" customHeight="1">
      <c r="B2" s="391" t="s">
        <v>18</v>
      </c>
      <c r="C2" s="391" t="s">
        <v>2314</v>
      </c>
      <c r="D2" s="391" t="s">
        <v>21</v>
      </c>
      <c r="E2" s="391" t="s">
        <v>2480</v>
      </c>
      <c r="F2" s="391" t="s">
        <v>2481</v>
      </c>
      <c r="G2" s="391" t="s">
        <v>2482</v>
      </c>
      <c r="H2" s="388" t="s">
        <v>2334</v>
      </c>
      <c r="I2" s="389"/>
      <c r="K2" s="385" t="s">
        <v>61</v>
      </c>
      <c r="L2" s="386"/>
    </row>
    <row r="3" spans="2:12">
      <c r="B3" s="391"/>
      <c r="C3" s="391"/>
      <c r="D3" s="391"/>
      <c r="E3" s="391"/>
      <c r="F3" s="391"/>
      <c r="G3" s="391"/>
      <c r="H3" s="196" t="s">
        <v>2335</v>
      </c>
      <c r="I3" s="196" t="s">
        <v>2336</v>
      </c>
      <c r="K3" s="287" t="s">
        <v>2050</v>
      </c>
      <c r="L3" s="287" t="s">
        <v>2532</v>
      </c>
    </row>
    <row r="4" spans="2:12">
      <c r="B4" s="4" t="s">
        <v>16</v>
      </c>
      <c r="C4" s="28" t="s">
        <v>2360</v>
      </c>
      <c r="D4" s="9">
        <v>2700000</v>
      </c>
      <c r="E4" s="6">
        <f>D4*13</f>
        <v>35100000</v>
      </c>
      <c r="F4" s="6">
        <f>D4*13*1.05</f>
        <v>36855000</v>
      </c>
      <c r="G4" s="6">
        <f>F4*1.05</f>
        <v>38697750</v>
      </c>
      <c r="H4" s="6">
        <f t="shared" ref="H4:H11" si="0">G4</f>
        <v>38697750</v>
      </c>
      <c r="I4" s="6"/>
      <c r="K4" s="9">
        <v>2700000</v>
      </c>
      <c r="L4" s="9">
        <f>D4-K4</f>
        <v>0</v>
      </c>
    </row>
    <row r="5" spans="2:12">
      <c r="B5" s="252" t="s">
        <v>2362</v>
      </c>
      <c r="C5" s="28" t="s">
        <v>2364</v>
      </c>
      <c r="D5" s="9">
        <f>300000*0.9</f>
        <v>270000</v>
      </c>
      <c r="E5" s="6">
        <f t="shared" ref="E5:E10" si="1">D5*12</f>
        <v>3240000</v>
      </c>
      <c r="F5" s="6">
        <f t="shared" ref="F5:F10" si="2">D5*12</f>
        <v>3240000</v>
      </c>
      <c r="G5" s="6">
        <f>D5*12</f>
        <v>3240000</v>
      </c>
      <c r="H5" s="6">
        <f t="shared" si="0"/>
        <v>3240000</v>
      </c>
      <c r="I5" s="6"/>
      <c r="K5" s="9">
        <v>200000</v>
      </c>
      <c r="L5" s="9">
        <f t="shared" ref="L5:L16" si="3">D5-K5</f>
        <v>70000</v>
      </c>
    </row>
    <row r="6" spans="2:12">
      <c r="B6" s="252" t="s">
        <v>2321</v>
      </c>
      <c r="C6" s="28" t="s">
        <v>2361</v>
      </c>
      <c r="D6" s="9">
        <f>750000*0.9</f>
        <v>675000</v>
      </c>
      <c r="E6" s="6">
        <f t="shared" si="1"/>
        <v>8100000</v>
      </c>
      <c r="F6" s="6">
        <f t="shared" si="2"/>
        <v>8100000</v>
      </c>
      <c r="G6" s="6">
        <f>D6*12</f>
        <v>8100000</v>
      </c>
      <c r="H6" s="6">
        <f t="shared" si="0"/>
        <v>8100000</v>
      </c>
      <c r="I6" s="6"/>
      <c r="K6" s="9">
        <f>750000*0.9</f>
        <v>675000</v>
      </c>
      <c r="L6" s="9">
        <f t="shared" si="3"/>
        <v>0</v>
      </c>
    </row>
    <row r="7" spans="2:12">
      <c r="B7" s="29" t="s">
        <v>2363</v>
      </c>
      <c r="C7" s="28"/>
      <c r="D7" s="9">
        <v>800000</v>
      </c>
      <c r="E7" s="6">
        <f t="shared" si="1"/>
        <v>9600000</v>
      </c>
      <c r="F7" s="6">
        <f t="shared" si="2"/>
        <v>9600000</v>
      </c>
      <c r="G7" s="6">
        <f t="shared" ref="G7:G20" si="4">D7*12</f>
        <v>9600000</v>
      </c>
      <c r="H7" s="6">
        <f t="shared" si="0"/>
        <v>9600000</v>
      </c>
      <c r="I7" s="6"/>
      <c r="K7" s="9">
        <v>800000</v>
      </c>
      <c r="L7" s="9">
        <f t="shared" si="3"/>
        <v>0</v>
      </c>
    </row>
    <row r="8" spans="2:12">
      <c r="B8" s="206" t="s">
        <v>2389</v>
      </c>
      <c r="C8" s="207"/>
      <c r="D8" s="103">
        <v>150000</v>
      </c>
      <c r="E8" s="6">
        <f t="shared" si="1"/>
        <v>1800000</v>
      </c>
      <c r="F8" s="6">
        <f t="shared" si="2"/>
        <v>1800000</v>
      </c>
      <c r="G8" s="6">
        <f t="shared" si="4"/>
        <v>1800000</v>
      </c>
      <c r="H8" s="6">
        <f t="shared" si="0"/>
        <v>1800000</v>
      </c>
      <c r="I8" s="208"/>
      <c r="K8" s="103">
        <v>150000</v>
      </c>
      <c r="L8" s="9">
        <f t="shared" si="3"/>
        <v>0</v>
      </c>
    </row>
    <row r="9" spans="2:12">
      <c r="B9" s="255" t="s">
        <v>2390</v>
      </c>
      <c r="C9" s="207"/>
      <c r="D9" s="103">
        <f>200000*0.9</f>
        <v>180000</v>
      </c>
      <c r="E9" s="208">
        <f t="shared" si="1"/>
        <v>2160000</v>
      </c>
      <c r="F9" s="208">
        <f t="shared" si="2"/>
        <v>2160000</v>
      </c>
      <c r="G9" s="208">
        <f t="shared" si="4"/>
        <v>2160000</v>
      </c>
      <c r="H9" s="208">
        <f t="shared" si="0"/>
        <v>2160000</v>
      </c>
      <c r="I9" s="208"/>
      <c r="K9" s="103">
        <f>200000*0.9</f>
        <v>180000</v>
      </c>
      <c r="L9" s="9">
        <f t="shared" si="3"/>
        <v>0</v>
      </c>
    </row>
    <row r="10" spans="2:12">
      <c r="B10" s="4" t="s">
        <v>2365</v>
      </c>
      <c r="C10" s="28" t="s">
        <v>2395</v>
      </c>
      <c r="D10" s="9">
        <v>500000</v>
      </c>
      <c r="E10" s="6">
        <f t="shared" si="1"/>
        <v>6000000</v>
      </c>
      <c r="F10" s="6">
        <f t="shared" si="2"/>
        <v>6000000</v>
      </c>
      <c r="G10" s="6">
        <f>D10*12</f>
        <v>6000000</v>
      </c>
      <c r="H10" s="6">
        <f t="shared" si="0"/>
        <v>6000000</v>
      </c>
      <c r="I10" s="6"/>
      <c r="K10" s="9">
        <v>0</v>
      </c>
      <c r="L10" s="9">
        <f t="shared" si="3"/>
        <v>500000</v>
      </c>
    </row>
    <row r="11" spans="2:12">
      <c r="B11" s="4" t="s">
        <v>2365</v>
      </c>
      <c r="C11" s="28" t="s">
        <v>2366</v>
      </c>
      <c r="D11" s="103"/>
      <c r="E11" s="208">
        <v>4500000</v>
      </c>
      <c r="F11" s="208">
        <v>4500000</v>
      </c>
      <c r="G11" s="208">
        <v>4500000</v>
      </c>
      <c r="H11" s="208">
        <f t="shared" si="0"/>
        <v>4500000</v>
      </c>
      <c r="I11" s="208"/>
      <c r="K11" s="103"/>
      <c r="L11" s="9">
        <f t="shared" si="3"/>
        <v>0</v>
      </c>
    </row>
    <row r="12" spans="2:12">
      <c r="B12" s="253" t="s">
        <v>2370</v>
      </c>
      <c r="C12" s="207" t="s">
        <v>2392</v>
      </c>
      <c r="D12" s="103"/>
      <c r="E12" s="103">
        <v>1500000</v>
      </c>
      <c r="F12" s="208">
        <v>4500000</v>
      </c>
      <c r="G12" s="208"/>
      <c r="H12" s="208"/>
      <c r="I12" s="208"/>
      <c r="K12" s="103"/>
      <c r="L12" s="9">
        <f t="shared" si="3"/>
        <v>0</v>
      </c>
    </row>
    <row r="13" spans="2:12">
      <c r="B13" s="254" t="s">
        <v>2318</v>
      </c>
      <c r="C13" s="28" t="s">
        <v>2391</v>
      </c>
      <c r="D13" s="9">
        <f>200000*0.9</f>
        <v>180000</v>
      </c>
      <c r="E13" s="6">
        <f>D13*12</f>
        <v>2160000</v>
      </c>
      <c r="F13" s="6">
        <f>D13*12</f>
        <v>2160000</v>
      </c>
      <c r="G13" s="6">
        <f>D13*12</f>
        <v>2160000</v>
      </c>
      <c r="H13" s="6">
        <f>G13</f>
        <v>2160000</v>
      </c>
      <c r="I13" s="6"/>
      <c r="K13" s="9">
        <v>0</v>
      </c>
      <c r="L13" s="9">
        <f t="shared" si="3"/>
        <v>180000</v>
      </c>
    </row>
    <row r="14" spans="2:12">
      <c r="B14" s="4" t="s">
        <v>2531</v>
      </c>
      <c r="C14" s="28" t="s">
        <v>2526</v>
      </c>
      <c r="D14" s="9">
        <f>350000*4</f>
        <v>1400000</v>
      </c>
      <c r="E14" s="103">
        <f>D14*12</f>
        <v>16800000</v>
      </c>
      <c r="F14" s="103">
        <f>D14*12</f>
        <v>16800000</v>
      </c>
      <c r="G14" s="103">
        <f>D14*12</f>
        <v>16800000</v>
      </c>
      <c r="H14" s="6">
        <f>G14</f>
        <v>16800000</v>
      </c>
      <c r="I14" s="6"/>
      <c r="K14" s="9">
        <v>0</v>
      </c>
      <c r="L14" s="9">
        <f t="shared" si="3"/>
        <v>1400000</v>
      </c>
    </row>
    <row r="15" spans="2:12">
      <c r="B15" s="29"/>
      <c r="C15" s="28"/>
      <c r="D15" s="286"/>
      <c r="E15" s="103"/>
      <c r="F15" s="103"/>
      <c r="G15" s="6"/>
      <c r="H15" s="6"/>
      <c r="I15" s="6"/>
      <c r="K15" s="286"/>
      <c r="L15" s="9">
        <f t="shared" si="3"/>
        <v>0</v>
      </c>
    </row>
    <row r="16" spans="2:12">
      <c r="B16" s="29"/>
      <c r="C16" s="28"/>
      <c r="D16" s="9"/>
      <c r="E16" s="103"/>
      <c r="F16" s="103"/>
      <c r="G16" s="6"/>
      <c r="H16" s="6"/>
      <c r="I16" s="6"/>
      <c r="K16" s="9"/>
      <c r="L16" s="9">
        <f t="shared" si="3"/>
        <v>0</v>
      </c>
    </row>
    <row r="17" spans="2:12">
      <c r="B17" s="4"/>
      <c r="C17" s="28"/>
      <c r="D17" s="9">
        <v>0</v>
      </c>
      <c r="E17" s="103"/>
      <c r="F17" s="103"/>
      <c r="G17" s="6">
        <f t="shared" si="4"/>
        <v>0</v>
      </c>
      <c r="H17" s="6"/>
      <c r="I17" s="6"/>
      <c r="K17" s="9">
        <v>0</v>
      </c>
      <c r="L17" s="9">
        <v>0</v>
      </c>
    </row>
    <row r="18" spans="2:12">
      <c r="B18" s="4"/>
      <c r="C18" s="27"/>
      <c r="D18" s="9">
        <v>0</v>
      </c>
      <c r="E18" s="103"/>
      <c r="F18" s="103"/>
      <c r="G18" s="6">
        <f t="shared" si="4"/>
        <v>0</v>
      </c>
      <c r="H18" s="6"/>
      <c r="I18" s="6"/>
      <c r="K18" s="9">
        <v>0</v>
      </c>
      <c r="L18" s="9">
        <v>0</v>
      </c>
    </row>
    <row r="19" spans="2:12" s="95" customFormat="1">
      <c r="B19" s="4"/>
      <c r="C19" s="195"/>
      <c r="D19" s="9">
        <v>0</v>
      </c>
      <c r="E19" s="103"/>
      <c r="F19" s="103"/>
      <c r="G19" s="6">
        <f t="shared" si="4"/>
        <v>0</v>
      </c>
      <c r="H19" s="6"/>
      <c r="I19" s="6"/>
      <c r="K19" s="9">
        <v>0</v>
      </c>
      <c r="L19" s="9">
        <v>0</v>
      </c>
    </row>
    <row r="20" spans="2:12">
      <c r="B20" s="108"/>
      <c r="C20" s="27"/>
      <c r="D20" s="9">
        <v>0</v>
      </c>
      <c r="E20" s="103"/>
      <c r="F20" s="103"/>
      <c r="G20" s="6">
        <f t="shared" si="4"/>
        <v>0</v>
      </c>
      <c r="H20" s="6"/>
      <c r="I20" s="6"/>
      <c r="K20" s="9">
        <v>0</v>
      </c>
      <c r="L20" s="9">
        <v>0</v>
      </c>
    </row>
    <row r="21" spans="2:12">
      <c r="B21" s="8" t="s">
        <v>20</v>
      </c>
      <c r="C21" s="26"/>
      <c r="D21" s="7">
        <f t="shared" ref="D21:I21" si="5">SUM(D4:D20)</f>
        <v>6855000</v>
      </c>
      <c r="E21" s="7">
        <f t="shared" si="5"/>
        <v>90960000</v>
      </c>
      <c r="F21" s="7">
        <f t="shared" si="5"/>
        <v>95715000</v>
      </c>
      <c r="G21" s="7">
        <f t="shared" si="5"/>
        <v>93057750</v>
      </c>
      <c r="H21" s="7">
        <f t="shared" si="5"/>
        <v>93057750</v>
      </c>
      <c r="I21" s="7">
        <f t="shared" si="5"/>
        <v>0</v>
      </c>
      <c r="K21" s="7">
        <f t="shared" ref="K21:L21" si="6">SUM(K4:K20)</f>
        <v>4705000</v>
      </c>
      <c r="L21" s="7">
        <f t="shared" si="6"/>
        <v>2150000</v>
      </c>
    </row>
    <row r="22" spans="2:12">
      <c r="B22" t="s">
        <v>2333</v>
      </c>
      <c r="D22" s="390">
        <f>I21/H21</f>
        <v>0</v>
      </c>
      <c r="E22" s="390"/>
      <c r="F22" s="390"/>
      <c r="G22" s="390"/>
      <c r="H22" s="390"/>
      <c r="I22" s="390"/>
    </row>
    <row r="23" spans="2:12">
      <c r="B23" s="5"/>
      <c r="C23" s="5"/>
      <c r="D23" s="1"/>
      <c r="E23" s="1"/>
      <c r="F23" s="1"/>
      <c r="G23" s="11"/>
      <c r="H23" s="11"/>
      <c r="I23" s="11"/>
      <c r="K23" s="1"/>
      <c r="L23" s="1"/>
    </row>
    <row r="24" spans="2:12">
      <c r="B24" s="5"/>
      <c r="C24" s="5"/>
      <c r="D24" s="1"/>
      <c r="E24" s="1"/>
      <c r="F24" s="1"/>
      <c r="G24" s="1"/>
      <c r="H24" s="1"/>
      <c r="I24" s="1"/>
      <c r="K24" s="1"/>
      <c r="L24" s="1"/>
    </row>
    <row r="25" spans="2:12">
      <c r="D25" s="43"/>
      <c r="E25" s="43"/>
      <c r="F25" s="43"/>
      <c r="K25" s="43"/>
      <c r="L25" s="43"/>
    </row>
    <row r="27" spans="2:12">
      <c r="B27" s="30"/>
      <c r="C27" s="30"/>
      <c r="D27" s="31"/>
      <c r="E27" s="31"/>
      <c r="F27" s="31"/>
      <c r="G27" s="31"/>
      <c r="H27" s="31"/>
      <c r="I27" s="31"/>
      <c r="K27" s="31"/>
      <c r="L27" s="31"/>
    </row>
    <row r="28" spans="2:12">
      <c r="D28" s="43"/>
      <c r="E28" s="43"/>
      <c r="F28" s="43"/>
      <c r="G28" s="2"/>
      <c r="H28" s="2"/>
      <c r="I28" s="2"/>
      <c r="K28" s="43"/>
      <c r="L28" s="43"/>
    </row>
    <row r="29" spans="2:12">
      <c r="D29" s="50"/>
      <c r="E29" s="50"/>
      <c r="F29" s="50"/>
      <c r="G29" s="50"/>
      <c r="H29" s="50"/>
      <c r="I29" s="50"/>
      <c r="K29" s="50"/>
      <c r="L29" s="50"/>
    </row>
    <row r="30" spans="2:12">
      <c r="D30" s="43"/>
      <c r="E30" s="43"/>
      <c r="F30" s="43"/>
      <c r="K30" s="43"/>
      <c r="L30" s="43"/>
    </row>
    <row r="31" spans="2:12">
      <c r="D31" s="43"/>
      <c r="E31" s="43"/>
      <c r="F31" s="43"/>
      <c r="G31" s="3"/>
      <c r="H31" s="3"/>
      <c r="I31" s="3"/>
      <c r="K31" s="43"/>
      <c r="L31" s="43"/>
    </row>
    <row r="32" spans="2:12">
      <c r="G32" s="43"/>
      <c r="H32" s="43"/>
      <c r="I32" s="43"/>
    </row>
  </sheetData>
  <mergeCells count="10">
    <mergeCell ref="K2:L2"/>
    <mergeCell ref="D22:I22"/>
    <mergeCell ref="B1:G1"/>
    <mergeCell ref="B2:B3"/>
    <mergeCell ref="C2:C3"/>
    <mergeCell ref="D2:D3"/>
    <mergeCell ref="G2:G3"/>
    <mergeCell ref="H2:I2"/>
    <mergeCell ref="E2:E3"/>
    <mergeCell ref="F2:F3"/>
  </mergeCells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F7FE-89CA-4E6D-BAD3-2990AA3F1B14}">
  <sheetPr>
    <tabColor theme="9"/>
  </sheetPr>
  <dimension ref="A2:I71"/>
  <sheetViews>
    <sheetView workbookViewId="0">
      <selection activeCell="D22" sqref="D22"/>
    </sheetView>
  </sheetViews>
  <sheetFormatPr defaultRowHeight="14.4"/>
  <cols>
    <col min="2" max="2" width="43.88671875" customWidth="1"/>
    <col min="3" max="3" width="33.33203125" bestFit="1" customWidth="1"/>
    <col min="4" max="4" width="11" bestFit="1" customWidth="1"/>
    <col min="6" max="6" width="12" bestFit="1" customWidth="1"/>
    <col min="7" max="7" width="11.5546875" bestFit="1" customWidth="1"/>
    <col min="8" max="8" width="11.6640625" bestFit="1" customWidth="1"/>
  </cols>
  <sheetData>
    <row r="2" spans="1:9" ht="24" thickBot="1">
      <c r="A2" s="392" t="s">
        <v>2397</v>
      </c>
      <c r="B2" s="392"/>
      <c r="C2" s="392"/>
      <c r="D2" s="392"/>
      <c r="E2" s="392"/>
      <c r="F2" s="392"/>
      <c r="G2" s="233"/>
    </row>
    <row r="3" spans="1:9" ht="15" thickBot="1">
      <c r="A3" s="234" t="s">
        <v>2398</v>
      </c>
      <c r="B3" s="393" t="s">
        <v>2399</v>
      </c>
      <c r="C3" s="394"/>
      <c r="D3" s="235" t="s">
        <v>2400</v>
      </c>
      <c r="E3" s="236" t="s">
        <v>2401</v>
      </c>
      <c r="F3" s="235" t="s">
        <v>1640</v>
      </c>
      <c r="G3" s="237">
        <f>SUM(G4:G12)</f>
        <v>14704000</v>
      </c>
    </row>
    <row r="4" spans="1:9">
      <c r="A4" s="238">
        <v>1</v>
      </c>
      <c r="B4" s="239" t="s">
        <v>2402</v>
      </c>
      <c r="C4" s="240" t="s">
        <v>2403</v>
      </c>
      <c r="D4" s="241">
        <v>3600000</v>
      </c>
      <c r="E4" s="240">
        <v>13</v>
      </c>
      <c r="F4" s="241">
        <v>46800000</v>
      </c>
      <c r="G4" s="233">
        <v>3200000</v>
      </c>
      <c r="H4" s="250">
        <f>D4-G4</f>
        <v>400000</v>
      </c>
      <c r="I4" s="41">
        <f>H4/G4</f>
        <v>0.125</v>
      </c>
    </row>
    <row r="5" spans="1:9">
      <c r="A5" s="242"/>
      <c r="B5" s="233"/>
      <c r="C5" s="240" t="s">
        <v>2404</v>
      </c>
      <c r="D5" s="241">
        <v>2700000</v>
      </c>
      <c r="E5" s="240">
        <v>13</v>
      </c>
      <c r="F5" s="241">
        <v>35100000</v>
      </c>
      <c r="G5" s="233">
        <v>2454000</v>
      </c>
      <c r="H5" s="250">
        <f t="shared" ref="H5:H10" si="0">D5-G5</f>
        <v>246000</v>
      </c>
      <c r="I5" s="41">
        <f t="shared" ref="I5:I10" si="1">H5/G5</f>
        <v>0.10024449877750612</v>
      </c>
    </row>
    <row r="6" spans="1:9">
      <c r="A6" s="242"/>
      <c r="B6" s="233"/>
      <c r="C6" s="240" t="s">
        <v>2405</v>
      </c>
      <c r="D6" s="241">
        <v>2400000</v>
      </c>
      <c r="E6" s="240">
        <v>13</v>
      </c>
      <c r="F6" s="241">
        <v>31200000</v>
      </c>
      <c r="G6" s="233">
        <v>2050000</v>
      </c>
      <c r="H6" s="250">
        <f t="shared" si="0"/>
        <v>350000</v>
      </c>
      <c r="I6" s="41">
        <f t="shared" si="1"/>
        <v>0.17073170731707318</v>
      </c>
    </row>
    <row r="7" spans="1:9">
      <c r="A7" s="242"/>
      <c r="B7" s="233"/>
      <c r="C7" s="240" t="s">
        <v>2406</v>
      </c>
      <c r="D7" s="241">
        <v>2400000</v>
      </c>
      <c r="E7" s="240">
        <v>13</v>
      </c>
      <c r="F7" s="241">
        <v>31200000</v>
      </c>
      <c r="G7" s="233">
        <v>2000000</v>
      </c>
      <c r="H7" s="250">
        <f t="shared" si="0"/>
        <v>400000</v>
      </c>
      <c r="I7" s="41">
        <f t="shared" si="1"/>
        <v>0.2</v>
      </c>
    </row>
    <row r="8" spans="1:9">
      <c r="A8" s="242"/>
      <c r="B8" s="233"/>
      <c r="C8" s="240" t="s">
        <v>2407</v>
      </c>
      <c r="D8" s="241">
        <v>2400000</v>
      </c>
      <c r="E8" s="240">
        <v>13</v>
      </c>
      <c r="F8" s="241">
        <v>31200000</v>
      </c>
      <c r="G8" s="233">
        <v>2000000</v>
      </c>
      <c r="H8" s="250">
        <f t="shared" si="0"/>
        <v>400000</v>
      </c>
      <c r="I8" s="41">
        <f t="shared" si="1"/>
        <v>0.2</v>
      </c>
    </row>
    <row r="9" spans="1:9">
      <c r="A9" s="242"/>
      <c r="B9" s="233"/>
      <c r="C9" s="240" t="s">
        <v>2408</v>
      </c>
      <c r="D9" s="241">
        <v>2400000</v>
      </c>
      <c r="E9" s="240">
        <v>13</v>
      </c>
      <c r="F9" s="241">
        <v>31200000</v>
      </c>
      <c r="G9" s="233">
        <v>2000000</v>
      </c>
      <c r="H9" s="250">
        <f t="shared" si="0"/>
        <v>400000</v>
      </c>
      <c r="I9" s="41">
        <f t="shared" si="1"/>
        <v>0.2</v>
      </c>
    </row>
    <row r="10" spans="1:9">
      <c r="A10" s="242"/>
      <c r="B10" s="233"/>
      <c r="C10" s="240" t="s">
        <v>2409</v>
      </c>
      <c r="D10" s="241">
        <v>2400000</v>
      </c>
      <c r="E10" s="240">
        <v>13</v>
      </c>
      <c r="F10" s="241">
        <v>31200000</v>
      </c>
      <c r="G10" s="233"/>
      <c r="H10" s="250">
        <f t="shared" si="0"/>
        <v>2400000</v>
      </c>
      <c r="I10" s="41" t="e">
        <f t="shared" si="1"/>
        <v>#DIV/0!</v>
      </c>
    </row>
    <row r="11" spans="1:9">
      <c r="A11" s="242"/>
      <c r="B11" s="233"/>
      <c r="C11" s="240" t="s">
        <v>2410</v>
      </c>
      <c r="D11" s="241">
        <v>500000</v>
      </c>
      <c r="E11" s="240">
        <v>12</v>
      </c>
      <c r="F11" s="241">
        <f>D11*12</f>
        <v>6000000</v>
      </c>
      <c r="G11" s="233"/>
    </row>
    <row r="12" spans="1:9">
      <c r="A12" s="242"/>
      <c r="B12" s="233"/>
      <c r="C12" s="240" t="s">
        <v>2411</v>
      </c>
      <c r="D12" s="241">
        <v>1500000</v>
      </c>
      <c r="E12" s="240">
        <v>13</v>
      </c>
      <c r="F12" s="241">
        <v>19500000</v>
      </c>
      <c r="G12" s="233">
        <v>1000000</v>
      </c>
      <c r="H12" s="250">
        <f>D12-G12</f>
        <v>500000</v>
      </c>
      <c r="I12" s="41">
        <f>H12/G12</f>
        <v>0.5</v>
      </c>
    </row>
    <row r="13" spans="1:9">
      <c r="A13" s="242"/>
      <c r="B13" s="233"/>
      <c r="C13" s="240" t="s">
        <v>2412</v>
      </c>
      <c r="D13" s="241">
        <v>500000</v>
      </c>
      <c r="E13" s="240">
        <v>13</v>
      </c>
      <c r="F13" s="241">
        <f>D13*E13</f>
        <v>6500000</v>
      </c>
      <c r="G13" s="233"/>
    </row>
    <row r="14" spans="1:9">
      <c r="A14" s="242"/>
      <c r="B14" s="233"/>
      <c r="C14" s="240" t="s">
        <v>2413</v>
      </c>
      <c r="D14" s="241">
        <v>300000</v>
      </c>
      <c r="E14" s="240">
        <v>12</v>
      </c>
      <c r="F14" s="241">
        <f>D14*E14</f>
        <v>3600000</v>
      </c>
      <c r="G14" s="233"/>
    </row>
    <row r="15" spans="1:9">
      <c r="A15" s="242"/>
      <c r="B15" s="233"/>
      <c r="C15" s="240" t="s">
        <v>2414</v>
      </c>
      <c r="D15" s="241">
        <v>2400000</v>
      </c>
      <c r="E15" s="240">
        <v>13</v>
      </c>
      <c r="F15" s="241">
        <v>31200000</v>
      </c>
      <c r="G15" s="251">
        <v>235200</v>
      </c>
      <c r="H15" s="250">
        <f>D15-G15</f>
        <v>2164800</v>
      </c>
      <c r="I15" s="41">
        <f>H15/G15</f>
        <v>9.204081632653061</v>
      </c>
    </row>
    <row r="16" spans="1:9">
      <c r="A16" s="242"/>
      <c r="B16" s="233"/>
      <c r="C16" s="240" t="s">
        <v>2415</v>
      </c>
      <c r="D16" s="241">
        <v>450000</v>
      </c>
      <c r="E16" s="240">
        <v>1</v>
      </c>
      <c r="F16" s="241">
        <v>450000</v>
      </c>
      <c r="G16" s="233"/>
    </row>
    <row r="17" spans="1:6">
      <c r="A17" s="242"/>
      <c r="B17" s="233"/>
      <c r="C17" s="240" t="s">
        <v>2416</v>
      </c>
      <c r="D17" s="241">
        <v>150000</v>
      </c>
      <c r="E17" s="240">
        <v>13</v>
      </c>
      <c r="F17" s="241">
        <v>1950000</v>
      </c>
    </row>
    <row r="18" spans="1:6">
      <c r="A18" s="242"/>
      <c r="B18" s="233"/>
      <c r="C18" s="240" t="s">
        <v>2417</v>
      </c>
      <c r="D18" s="241">
        <v>150000</v>
      </c>
      <c r="E18" s="240">
        <v>13</v>
      </c>
      <c r="F18" s="241">
        <v>1950000</v>
      </c>
    </row>
    <row r="19" spans="1:6">
      <c r="A19" s="242"/>
      <c r="B19" s="233"/>
      <c r="C19" s="240" t="s">
        <v>2418</v>
      </c>
      <c r="D19" s="241">
        <v>500000</v>
      </c>
      <c r="E19" s="240">
        <v>6</v>
      </c>
      <c r="F19" s="241">
        <v>3000000</v>
      </c>
    </row>
    <row r="20" spans="1:6" ht="15" thickBot="1">
      <c r="A20" s="242"/>
      <c r="B20" s="233"/>
      <c r="C20" s="240"/>
      <c r="D20" s="241"/>
      <c r="E20" s="240"/>
      <c r="F20" s="241"/>
    </row>
    <row r="21" spans="1:6" ht="15" thickBot="1">
      <c r="A21" s="242"/>
      <c r="B21" s="233"/>
      <c r="C21" s="240"/>
      <c r="D21" s="241"/>
      <c r="E21" s="240"/>
      <c r="F21" s="243">
        <v>312850000</v>
      </c>
    </row>
    <row r="22" spans="1:6">
      <c r="A22" s="242"/>
      <c r="B22" s="233"/>
      <c r="C22" s="240"/>
      <c r="D22" s="241"/>
      <c r="E22" s="240"/>
      <c r="F22" s="241"/>
    </row>
    <row r="23" spans="1:6">
      <c r="A23" s="238">
        <v>2</v>
      </c>
      <c r="B23" s="239" t="s">
        <v>2317</v>
      </c>
      <c r="C23" s="240" t="s">
        <v>2419</v>
      </c>
      <c r="D23" s="241">
        <v>270000</v>
      </c>
      <c r="E23" s="240">
        <v>13</v>
      </c>
      <c r="F23" s="241">
        <v>3510000</v>
      </c>
    </row>
    <row r="24" spans="1:6">
      <c r="A24" s="238"/>
      <c r="B24" s="239" t="s">
        <v>2420</v>
      </c>
      <c r="C24" s="240" t="s">
        <v>2421</v>
      </c>
      <c r="D24" s="241">
        <v>445000</v>
      </c>
      <c r="E24" s="240">
        <v>7</v>
      </c>
      <c r="F24" s="241">
        <v>3115000</v>
      </c>
    </row>
    <row r="25" spans="1:6">
      <c r="A25" s="242"/>
      <c r="B25" s="233"/>
      <c r="C25" s="240" t="s">
        <v>2422</v>
      </c>
      <c r="D25" s="241">
        <v>60000</v>
      </c>
      <c r="E25" s="240">
        <v>7</v>
      </c>
      <c r="F25" s="241">
        <v>420000</v>
      </c>
    </row>
    <row r="26" spans="1:6">
      <c r="A26" s="242"/>
      <c r="B26" s="233"/>
      <c r="C26" s="240" t="s">
        <v>2423</v>
      </c>
      <c r="D26" s="241">
        <v>25000</v>
      </c>
      <c r="E26" s="240">
        <v>7</v>
      </c>
      <c r="F26" s="241">
        <v>175000</v>
      </c>
    </row>
    <row r="27" spans="1:6">
      <c r="A27" s="242"/>
      <c r="B27" s="233"/>
      <c r="C27" s="240" t="s">
        <v>2424</v>
      </c>
      <c r="D27" s="241">
        <v>55000</v>
      </c>
      <c r="E27" s="240">
        <v>7</v>
      </c>
      <c r="F27" s="241">
        <v>385000</v>
      </c>
    </row>
    <row r="28" spans="1:6">
      <c r="A28" s="242"/>
      <c r="B28" s="233"/>
      <c r="C28" s="240" t="s">
        <v>2425</v>
      </c>
      <c r="D28" s="241">
        <v>15000</v>
      </c>
      <c r="E28" s="240">
        <v>7</v>
      </c>
      <c r="F28" s="241">
        <v>105000</v>
      </c>
    </row>
    <row r="29" spans="1:6">
      <c r="A29" s="242"/>
      <c r="B29" s="233"/>
      <c r="C29" s="240" t="s">
        <v>2426</v>
      </c>
      <c r="D29" s="241">
        <v>20000</v>
      </c>
      <c r="E29" s="240">
        <v>7</v>
      </c>
      <c r="F29" s="241">
        <v>140000</v>
      </c>
    </row>
    <row r="30" spans="1:6">
      <c r="A30" s="242"/>
      <c r="B30" s="233"/>
      <c r="C30" s="240" t="s">
        <v>2427</v>
      </c>
      <c r="D30" s="241">
        <v>40000</v>
      </c>
      <c r="E30" s="240">
        <v>7</v>
      </c>
      <c r="F30" s="241">
        <v>280000</v>
      </c>
    </row>
    <row r="31" spans="1:6">
      <c r="A31" s="242"/>
      <c r="B31" s="233"/>
      <c r="C31" s="240" t="s">
        <v>2428</v>
      </c>
      <c r="D31" s="241">
        <v>50000</v>
      </c>
      <c r="E31" s="240">
        <v>7</v>
      </c>
      <c r="F31" s="241">
        <v>350000</v>
      </c>
    </row>
    <row r="32" spans="1:6">
      <c r="A32" s="242"/>
      <c r="B32" s="233"/>
      <c r="C32" s="240" t="s">
        <v>2429</v>
      </c>
      <c r="D32" s="241">
        <v>20000</v>
      </c>
      <c r="E32" s="240">
        <v>7</v>
      </c>
      <c r="F32" s="241">
        <v>140000</v>
      </c>
    </row>
    <row r="33" spans="1:6">
      <c r="A33" s="242"/>
      <c r="B33" s="233"/>
      <c r="C33" s="240" t="s">
        <v>2430</v>
      </c>
      <c r="D33" s="241">
        <v>65000</v>
      </c>
      <c r="E33" s="240">
        <v>7</v>
      </c>
      <c r="F33" s="241">
        <v>455000</v>
      </c>
    </row>
    <row r="34" spans="1:6">
      <c r="A34" s="242"/>
      <c r="B34" s="233"/>
      <c r="C34" s="240" t="s">
        <v>2431</v>
      </c>
      <c r="D34" s="241">
        <v>35000</v>
      </c>
      <c r="E34" s="240">
        <v>12</v>
      </c>
      <c r="F34" s="241">
        <v>420000</v>
      </c>
    </row>
    <row r="35" spans="1:6">
      <c r="A35" s="242"/>
      <c r="B35" s="233"/>
      <c r="C35" s="240" t="s">
        <v>2432</v>
      </c>
      <c r="D35" s="241">
        <v>25000</v>
      </c>
      <c r="E35" s="240">
        <v>12</v>
      </c>
      <c r="F35" s="241">
        <v>300000</v>
      </c>
    </row>
    <row r="36" spans="1:6">
      <c r="A36" s="242"/>
      <c r="B36" s="233"/>
      <c r="C36" s="240" t="s">
        <v>2433</v>
      </c>
      <c r="D36" s="241">
        <v>285000</v>
      </c>
      <c r="E36" s="240">
        <v>3</v>
      </c>
      <c r="F36" s="241">
        <v>855000</v>
      </c>
    </row>
    <row r="37" spans="1:6">
      <c r="A37" s="242"/>
      <c r="B37" s="233"/>
      <c r="C37" s="240" t="s">
        <v>2434</v>
      </c>
      <c r="D37" s="241">
        <v>350000</v>
      </c>
      <c r="E37" s="240">
        <v>1</v>
      </c>
      <c r="F37" s="241">
        <v>350000</v>
      </c>
    </row>
    <row r="38" spans="1:6">
      <c r="A38" s="242"/>
      <c r="B38" s="233"/>
      <c r="C38" s="240"/>
      <c r="D38" s="241"/>
      <c r="E38" s="240"/>
      <c r="F38" s="241">
        <v>0</v>
      </c>
    </row>
    <row r="39" spans="1:6" ht="15" thickBot="1">
      <c r="A39" s="242"/>
      <c r="B39" s="233"/>
      <c r="C39" s="240"/>
      <c r="D39" s="241"/>
      <c r="E39" s="240"/>
      <c r="F39" s="241">
        <v>0</v>
      </c>
    </row>
    <row r="40" spans="1:6" ht="15" thickBot="1">
      <c r="A40" s="242"/>
      <c r="B40" s="233"/>
      <c r="C40" s="240"/>
      <c r="D40" s="241"/>
      <c r="E40" s="240"/>
      <c r="F40" s="243">
        <v>11000000</v>
      </c>
    </row>
    <row r="41" spans="1:6">
      <c r="A41" s="242"/>
      <c r="B41" s="233"/>
      <c r="C41" s="240"/>
      <c r="D41" s="241"/>
      <c r="E41" s="240"/>
      <c r="F41" s="241"/>
    </row>
    <row r="42" spans="1:6">
      <c r="A42" s="238">
        <v>3</v>
      </c>
      <c r="B42" s="239" t="s">
        <v>2435</v>
      </c>
      <c r="C42" s="240" t="s">
        <v>2436</v>
      </c>
      <c r="D42" s="241">
        <v>500000</v>
      </c>
      <c r="E42" s="240">
        <v>1</v>
      </c>
      <c r="F42" s="241">
        <v>500000</v>
      </c>
    </row>
    <row r="43" spans="1:6">
      <c r="A43" s="242"/>
      <c r="B43" s="233"/>
      <c r="C43" s="240" t="s">
        <v>2437</v>
      </c>
      <c r="D43" s="241"/>
      <c r="E43" s="240"/>
      <c r="F43" s="241">
        <v>0</v>
      </c>
    </row>
    <row r="44" spans="1:6">
      <c r="A44" s="242"/>
      <c r="B44" s="233"/>
      <c r="C44" s="244" t="s">
        <v>2438</v>
      </c>
      <c r="D44" s="241">
        <v>150000</v>
      </c>
      <c r="E44" s="240">
        <v>10</v>
      </c>
      <c r="F44" s="241">
        <v>1500000</v>
      </c>
    </row>
    <row r="45" spans="1:6">
      <c r="A45" s="242"/>
      <c r="B45" s="233"/>
      <c r="C45" s="244" t="s">
        <v>2439</v>
      </c>
      <c r="D45" s="241">
        <v>55000</v>
      </c>
      <c r="E45" s="240">
        <v>70</v>
      </c>
      <c r="F45" s="241">
        <v>3850000</v>
      </c>
    </row>
    <row r="46" spans="1:6">
      <c r="A46" s="242"/>
      <c r="B46" s="233"/>
      <c r="C46" s="240" t="s">
        <v>2440</v>
      </c>
      <c r="D46" s="241">
        <v>4000000</v>
      </c>
      <c r="E46" s="240">
        <v>1</v>
      </c>
      <c r="F46" s="241">
        <v>4000000</v>
      </c>
    </row>
    <row r="47" spans="1:6" ht="15" thickBot="1">
      <c r="A47" s="242"/>
      <c r="B47" s="233"/>
      <c r="C47" s="240"/>
      <c r="D47" s="241"/>
      <c r="E47" s="240"/>
      <c r="F47" s="241"/>
    </row>
    <row r="48" spans="1:6" ht="15" thickBot="1">
      <c r="A48" s="242"/>
      <c r="B48" s="233"/>
      <c r="C48" s="240"/>
      <c r="D48" s="241"/>
      <c r="E48" s="240"/>
      <c r="F48" s="243">
        <v>9850000</v>
      </c>
    </row>
    <row r="49" spans="1:6">
      <c r="A49" s="242"/>
      <c r="B49" s="233"/>
      <c r="C49" s="240"/>
      <c r="D49" s="241"/>
      <c r="E49" s="240"/>
      <c r="F49" s="241"/>
    </row>
    <row r="50" spans="1:6">
      <c r="A50" s="242"/>
      <c r="B50" s="233"/>
      <c r="C50" s="240"/>
      <c r="D50" s="241"/>
      <c r="E50" s="240"/>
      <c r="F50" s="241"/>
    </row>
    <row r="51" spans="1:6">
      <c r="A51" s="242"/>
      <c r="B51" s="233"/>
      <c r="C51" s="240"/>
      <c r="D51" s="241"/>
      <c r="E51" s="240"/>
      <c r="F51" s="241"/>
    </row>
    <row r="52" spans="1:6">
      <c r="A52" s="238">
        <v>4</v>
      </c>
      <c r="B52" s="239" t="s">
        <v>2441</v>
      </c>
      <c r="C52" s="240" t="s">
        <v>2442</v>
      </c>
      <c r="D52" s="241">
        <v>1300000</v>
      </c>
      <c r="E52" s="240">
        <v>3</v>
      </c>
      <c r="F52" s="241">
        <v>3900000</v>
      </c>
    </row>
    <row r="53" spans="1:6">
      <c r="A53" s="242"/>
      <c r="B53" s="233"/>
      <c r="C53" s="240" t="s">
        <v>2443</v>
      </c>
      <c r="D53" s="241">
        <v>100000</v>
      </c>
      <c r="E53" s="240">
        <v>12</v>
      </c>
      <c r="F53" s="241">
        <v>1200000</v>
      </c>
    </row>
    <row r="54" spans="1:6">
      <c r="A54" s="242"/>
      <c r="B54" s="233"/>
      <c r="C54" s="240" t="s">
        <v>2444</v>
      </c>
      <c r="D54" s="241">
        <v>100000</v>
      </c>
      <c r="E54" s="240">
        <v>12</v>
      </c>
      <c r="F54" s="241">
        <v>1200000</v>
      </c>
    </row>
    <row r="55" spans="1:6">
      <c r="A55" s="242"/>
      <c r="B55" s="233"/>
      <c r="C55" s="240" t="s">
        <v>2445</v>
      </c>
      <c r="D55" s="241">
        <v>500000</v>
      </c>
      <c r="E55" s="240">
        <v>2</v>
      </c>
      <c r="F55" s="241">
        <v>1000000</v>
      </c>
    </row>
    <row r="56" spans="1:6">
      <c r="A56" s="242"/>
      <c r="B56" s="233"/>
      <c r="C56" s="240" t="s">
        <v>2446</v>
      </c>
      <c r="D56" s="241">
        <v>500000</v>
      </c>
      <c r="E56" s="240">
        <v>2</v>
      </c>
      <c r="F56" s="241">
        <v>1000000</v>
      </c>
    </row>
    <row r="57" spans="1:6">
      <c r="A57" s="242"/>
      <c r="B57" s="233"/>
      <c r="C57" s="240" t="s">
        <v>2416</v>
      </c>
      <c r="D57" s="241">
        <v>150000</v>
      </c>
      <c r="E57" s="240">
        <v>13</v>
      </c>
      <c r="F57" s="241">
        <v>1950000</v>
      </c>
    </row>
    <row r="58" spans="1:6">
      <c r="A58" s="242"/>
      <c r="B58" s="233"/>
      <c r="C58" s="240" t="s">
        <v>2417</v>
      </c>
      <c r="D58" s="241">
        <v>150000</v>
      </c>
      <c r="E58" s="240">
        <v>13</v>
      </c>
      <c r="F58" s="241">
        <v>1950000</v>
      </c>
    </row>
    <row r="59" spans="1:6" ht="15" thickBot="1">
      <c r="A59" s="242"/>
      <c r="B59" s="233"/>
      <c r="C59" s="240" t="s">
        <v>2447</v>
      </c>
      <c r="D59" s="241">
        <v>500000</v>
      </c>
      <c r="E59" s="240">
        <v>2</v>
      </c>
      <c r="F59" s="241">
        <v>1000000</v>
      </c>
    </row>
    <row r="60" spans="1:6" ht="15" thickBot="1">
      <c r="A60" s="242"/>
      <c r="B60" s="233"/>
      <c r="C60" s="240"/>
      <c r="D60" s="241"/>
      <c r="E60" s="240"/>
      <c r="F60" s="243">
        <v>13200000</v>
      </c>
    </row>
    <row r="61" spans="1:6">
      <c r="A61" s="242"/>
      <c r="B61" s="233"/>
      <c r="C61" s="240"/>
      <c r="D61" s="241"/>
      <c r="E61" s="240"/>
      <c r="F61" s="241"/>
    </row>
    <row r="62" spans="1:6">
      <c r="A62" s="242"/>
      <c r="B62" s="233"/>
      <c r="C62" s="240"/>
      <c r="D62" s="241"/>
      <c r="E62" s="240"/>
      <c r="F62" s="241"/>
    </row>
    <row r="63" spans="1:6">
      <c r="A63" s="238">
        <v>5</v>
      </c>
      <c r="B63" s="239" t="s">
        <v>2448</v>
      </c>
      <c r="C63" s="240" t="s">
        <v>2449</v>
      </c>
      <c r="D63" s="241">
        <v>35000000</v>
      </c>
      <c r="E63" s="240">
        <v>1</v>
      </c>
      <c r="F63" s="241">
        <v>35000000</v>
      </c>
    </row>
    <row r="64" spans="1:6">
      <c r="A64" s="242"/>
      <c r="B64" s="233"/>
      <c r="C64" s="240" t="s">
        <v>2450</v>
      </c>
      <c r="D64" s="241">
        <v>35000000</v>
      </c>
      <c r="E64" s="240">
        <v>1</v>
      </c>
      <c r="F64" s="241">
        <v>35000000</v>
      </c>
    </row>
    <row r="65" spans="1:6" ht="15" thickBot="1">
      <c r="A65" s="242"/>
      <c r="B65" s="233"/>
      <c r="C65" s="240"/>
      <c r="D65" s="241"/>
      <c r="E65" s="240"/>
      <c r="F65" s="241"/>
    </row>
    <row r="66" spans="1:6" ht="15" thickBot="1">
      <c r="A66" s="242"/>
      <c r="B66" s="233"/>
      <c r="C66" s="240"/>
      <c r="D66" s="241"/>
      <c r="E66" s="240"/>
      <c r="F66" s="243">
        <v>70000000</v>
      </c>
    </row>
    <row r="67" spans="1:6" ht="15" thickBot="1">
      <c r="A67" s="242"/>
      <c r="B67" s="233"/>
      <c r="C67" s="240"/>
      <c r="D67" s="241"/>
      <c r="E67" s="240"/>
      <c r="F67" s="241"/>
    </row>
    <row r="68" spans="1:6" ht="15" thickBot="1">
      <c r="A68" s="242"/>
      <c r="B68" s="233"/>
      <c r="C68" s="240"/>
      <c r="D68" s="241"/>
      <c r="E68" s="240" t="s">
        <v>1640</v>
      </c>
      <c r="F68" s="243">
        <v>416900000</v>
      </c>
    </row>
    <row r="69" spans="1:6" ht="15" thickBot="1">
      <c r="A69" s="245"/>
      <c r="B69" s="246"/>
      <c r="C69" s="247"/>
      <c r="D69" s="248"/>
      <c r="E69" s="247"/>
      <c r="F69" s="248"/>
    </row>
    <row r="70" spans="1:6">
      <c r="A70" s="249" t="s">
        <v>2451</v>
      </c>
      <c r="B70" s="233" t="s">
        <v>2452</v>
      </c>
      <c r="C70" s="233"/>
      <c r="D70" s="233"/>
      <c r="E70" s="233"/>
      <c r="F70" s="233"/>
    </row>
    <row r="71" spans="1:6">
      <c r="A71" s="233"/>
      <c r="B71" s="233" t="s">
        <v>2453</v>
      </c>
      <c r="C71" s="233"/>
      <c r="D71" s="233"/>
      <c r="E71" s="233"/>
      <c r="F71" s="233"/>
    </row>
  </sheetData>
  <mergeCells count="2">
    <mergeCell ref="A2:F2"/>
    <mergeCell ref="B3:C3"/>
  </mergeCells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2C6E-2543-4653-BBAC-A5CAEC8281B2}">
  <dimension ref="B1:H10"/>
  <sheetViews>
    <sheetView zoomScale="110" zoomScaleNormal="110" workbookViewId="0">
      <selection activeCell="E3" sqref="E3:E6"/>
    </sheetView>
  </sheetViews>
  <sheetFormatPr defaultRowHeight="14.4"/>
  <cols>
    <col min="3" max="5" width="14.33203125" bestFit="1" customWidth="1"/>
    <col min="6" max="6" width="14.33203125" customWidth="1"/>
    <col min="7" max="8" width="15.33203125" bestFit="1" customWidth="1"/>
  </cols>
  <sheetData>
    <row r="1" spans="2:8" ht="48.75" customHeight="1">
      <c r="B1" s="395" t="s">
        <v>2496</v>
      </c>
      <c r="C1" s="395"/>
      <c r="D1" s="395"/>
      <c r="E1" s="395"/>
      <c r="F1" s="395"/>
      <c r="G1" s="395"/>
      <c r="H1" s="395"/>
    </row>
    <row r="2" spans="2:8" ht="24" customHeight="1">
      <c r="B2" s="102"/>
      <c r="C2" s="102" t="s">
        <v>2500</v>
      </c>
      <c r="D2" s="102" t="s">
        <v>2492</v>
      </c>
      <c r="E2" s="102" t="s">
        <v>2499</v>
      </c>
      <c r="F2" s="102" t="s">
        <v>2504</v>
      </c>
      <c r="G2" s="259" t="s">
        <v>2498</v>
      </c>
      <c r="H2" s="259" t="s">
        <v>2497</v>
      </c>
    </row>
    <row r="3" spans="2:8">
      <c r="B3" s="102" t="s">
        <v>2491</v>
      </c>
      <c r="C3" s="258">
        <v>14095400</v>
      </c>
      <c r="D3" s="258">
        <f>79200+79200+231000+231000+192000+192000+192000</f>
        <v>1196400</v>
      </c>
      <c r="E3" s="258">
        <f>C3-D3</f>
        <v>12899000</v>
      </c>
      <c r="F3" s="258">
        <f>D3*12</f>
        <v>14356800</v>
      </c>
      <c r="G3" s="260">
        <f>C3*12</f>
        <v>169144800</v>
      </c>
      <c r="H3" s="260">
        <f t="shared" ref="H3:H8" si="0">E3*12</f>
        <v>154788000</v>
      </c>
    </row>
    <row r="4" spans="2:8">
      <c r="B4" s="102" t="s">
        <v>2493</v>
      </c>
      <c r="C4" s="258">
        <v>13534675</v>
      </c>
      <c r="D4" s="258">
        <f>78375+231000+231000+231000+74800+66000+231000+231000+231000</f>
        <v>1605175</v>
      </c>
      <c r="E4" s="258">
        <f>C4-D4</f>
        <v>11929500</v>
      </c>
      <c r="F4" s="258">
        <f>D4*12</f>
        <v>19262100</v>
      </c>
      <c r="G4" s="260">
        <f>C4*12</f>
        <v>162416100</v>
      </c>
      <c r="H4" s="260">
        <f t="shared" si="0"/>
        <v>143154000</v>
      </c>
    </row>
    <row r="5" spans="2:8">
      <c r="B5" s="102" t="s">
        <v>2494</v>
      </c>
      <c r="C5" s="258">
        <v>9298500</v>
      </c>
      <c r="D5" s="258">
        <f>231000+231000+280500</f>
        <v>742500</v>
      </c>
      <c r="E5" s="258">
        <f>C5-D5</f>
        <v>8556000</v>
      </c>
      <c r="F5" s="258">
        <f>D5*12</f>
        <v>8910000</v>
      </c>
      <c r="G5" s="260">
        <f>C5*12</f>
        <v>111582000</v>
      </c>
      <c r="H5" s="260">
        <f t="shared" si="0"/>
        <v>102672000</v>
      </c>
    </row>
    <row r="6" spans="2:8">
      <c r="B6" s="102" t="s">
        <v>2495</v>
      </c>
      <c r="C6" s="258">
        <v>13629000</v>
      </c>
      <c r="D6" s="258">
        <f>192000+192000+192000+192000+231000+231000+231000+231000+231000</f>
        <v>1923000</v>
      </c>
      <c r="E6" s="258">
        <f>C6-D6</f>
        <v>11706000</v>
      </c>
      <c r="F6" s="258">
        <f>D6*12</f>
        <v>23076000</v>
      </c>
      <c r="G6" s="260">
        <f>C6*12</f>
        <v>163548000</v>
      </c>
      <c r="H6" s="260">
        <f t="shared" si="0"/>
        <v>140472000</v>
      </c>
    </row>
    <row r="7" spans="2:8">
      <c r="B7" s="102"/>
      <c r="C7" s="258"/>
      <c r="D7" s="258"/>
      <c r="E7" s="258"/>
      <c r="F7" s="258"/>
      <c r="G7" s="260">
        <f>D7*12</f>
        <v>0</v>
      </c>
      <c r="H7" s="260">
        <f t="shared" si="0"/>
        <v>0</v>
      </c>
    </row>
    <row r="8" spans="2:8">
      <c r="B8" s="102"/>
      <c r="C8" s="258">
        <f>SUM(C3:C6)</f>
        <v>50557575</v>
      </c>
      <c r="D8" s="258">
        <f>SUM(D3:D6)</f>
        <v>5467075</v>
      </c>
      <c r="E8" s="258">
        <f>SUM(E3:E6)</f>
        <v>45090500</v>
      </c>
      <c r="F8" s="258">
        <f>D8*12</f>
        <v>65604900</v>
      </c>
      <c r="G8" s="260">
        <f>C8*12</f>
        <v>606690900</v>
      </c>
      <c r="H8" s="260">
        <f t="shared" si="0"/>
        <v>541086000</v>
      </c>
    </row>
    <row r="9" spans="2:8">
      <c r="B9" s="102"/>
      <c r="C9" s="258"/>
      <c r="D9" s="258"/>
      <c r="E9" s="261">
        <f>E8/C8</f>
        <v>0.89186437442855993</v>
      </c>
      <c r="F9" s="261"/>
      <c r="G9" s="261"/>
      <c r="H9" s="102"/>
    </row>
    <row r="10" spans="2:8">
      <c r="C10" s="91"/>
      <c r="D10" s="91"/>
      <c r="E10" s="91"/>
      <c r="F10" s="91"/>
      <c r="G10" s="91"/>
    </row>
  </sheetData>
  <mergeCells count="1">
    <mergeCell ref="B1:H1"/>
  </mergeCells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DB58-5AD5-4C06-AA08-5CA7B5C93416}">
  <dimension ref="A1:X38"/>
  <sheetViews>
    <sheetView zoomScale="85" zoomScaleNormal="85" workbookViewId="0">
      <pane xSplit="4" ySplit="3" topLeftCell="E4" activePane="bottomRight" state="frozen"/>
      <selection activeCell="F14" sqref="F14"/>
      <selection pane="topRight" activeCell="F14" sqref="F14"/>
      <selection pane="bottomLeft" activeCell="F14" sqref="F14"/>
      <selection pane="bottomRight" activeCell="E1" sqref="E1:F1"/>
    </sheetView>
  </sheetViews>
  <sheetFormatPr defaultRowHeight="14.4"/>
  <cols>
    <col min="1" max="1" width="22.88671875" customWidth="1"/>
    <col min="2" max="2" width="19.5546875" customWidth="1"/>
    <col min="3" max="3" width="13.33203125" bestFit="1" customWidth="1"/>
    <col min="4" max="4" width="13.44140625" customWidth="1"/>
    <col min="5" max="6" width="11.5546875" customWidth="1"/>
    <col min="7" max="10" width="13" customWidth="1"/>
    <col min="11" max="15" width="13.44140625" bestFit="1" customWidth="1"/>
    <col min="16" max="16" width="13.88671875" customWidth="1"/>
    <col min="17" max="17" width="13.44140625" customWidth="1"/>
    <col min="18" max="19" width="14.44140625" customWidth="1"/>
    <col min="20" max="20" width="21.44140625" bestFit="1" customWidth="1"/>
    <col min="21" max="21" width="21.44140625" customWidth="1"/>
    <col min="22" max="22" width="32" bestFit="1" customWidth="1"/>
    <col min="23" max="23" width="21.109375" bestFit="1" customWidth="1"/>
    <col min="24" max="24" width="12.5546875" bestFit="1" customWidth="1"/>
  </cols>
  <sheetData>
    <row r="1" spans="1:24">
      <c r="E1" s="398" t="s">
        <v>59</v>
      </c>
      <c r="F1" s="398"/>
      <c r="G1" s="107" t="s">
        <v>60</v>
      </c>
      <c r="H1" s="107" t="s">
        <v>64</v>
      </c>
      <c r="I1" s="107" t="s">
        <v>66</v>
      </c>
      <c r="J1" s="107" t="s">
        <v>549</v>
      </c>
      <c r="K1" s="107" t="s">
        <v>1639</v>
      </c>
      <c r="L1" s="107" t="s">
        <v>2017</v>
      </c>
      <c r="M1" s="107" t="s">
        <v>2045</v>
      </c>
      <c r="N1" s="107" t="s">
        <v>2050</v>
      </c>
      <c r="O1" s="107" t="s">
        <v>2053</v>
      </c>
      <c r="P1" s="107" t="s">
        <v>2057</v>
      </c>
      <c r="Q1" s="107" t="s">
        <v>2063</v>
      </c>
      <c r="R1" s="399" t="s">
        <v>2064</v>
      </c>
      <c r="S1" s="399"/>
      <c r="T1" s="45"/>
      <c r="U1" s="45"/>
    </row>
    <row r="2" spans="1:24">
      <c r="A2" s="391" t="s">
        <v>18</v>
      </c>
      <c r="B2" s="391" t="s">
        <v>53</v>
      </c>
      <c r="C2" s="391" t="s">
        <v>2068</v>
      </c>
      <c r="D2" s="391" t="s">
        <v>21</v>
      </c>
      <c r="E2" s="391" t="s">
        <v>61</v>
      </c>
      <c r="F2" s="391" t="s">
        <v>25</v>
      </c>
      <c r="G2" s="391" t="s">
        <v>2069</v>
      </c>
      <c r="H2" s="391" t="s">
        <v>2069</v>
      </c>
      <c r="I2" s="396" t="s">
        <v>2069</v>
      </c>
      <c r="J2" s="396" t="s">
        <v>2069</v>
      </c>
      <c r="K2" s="396" t="s">
        <v>2069</v>
      </c>
      <c r="L2" s="396" t="s">
        <v>2069</v>
      </c>
      <c r="M2" s="396" t="s">
        <v>2069</v>
      </c>
      <c r="N2" s="396" t="s">
        <v>2069</v>
      </c>
      <c r="O2" s="396" t="s">
        <v>2069</v>
      </c>
      <c r="P2" s="396" t="s">
        <v>2069</v>
      </c>
      <c r="Q2" s="396" t="s">
        <v>2069</v>
      </c>
      <c r="R2" s="396" t="s">
        <v>2069</v>
      </c>
      <c r="S2" s="396" t="s">
        <v>25</v>
      </c>
      <c r="T2" s="46"/>
      <c r="U2" s="46"/>
      <c r="V2" s="97" t="s">
        <v>6</v>
      </c>
      <c r="W2" t="s">
        <v>55</v>
      </c>
      <c r="X2" t="s">
        <v>2181</v>
      </c>
    </row>
    <row r="3" spans="1:24">
      <c r="A3" s="391"/>
      <c r="B3" s="391"/>
      <c r="C3" s="391"/>
      <c r="D3" s="391"/>
      <c r="E3" s="391"/>
      <c r="F3" s="391"/>
      <c r="G3" s="391"/>
      <c r="H3" s="391"/>
      <c r="I3" s="397"/>
      <c r="J3" s="397"/>
      <c r="K3" s="397"/>
      <c r="L3" s="397"/>
      <c r="M3" s="397"/>
      <c r="N3" s="397"/>
      <c r="O3" s="397"/>
      <c r="P3" s="397"/>
      <c r="Q3" s="397"/>
      <c r="R3" s="397"/>
      <c r="S3" s="397"/>
      <c r="T3" s="46" t="s">
        <v>2286</v>
      </c>
      <c r="U3" s="46" t="s">
        <v>2287</v>
      </c>
      <c r="V3" s="98" t="s">
        <v>38</v>
      </c>
      <c r="W3" s="3">
        <v>19646.543714345771</v>
      </c>
      <c r="X3" s="3">
        <v>27281.69999999999</v>
      </c>
    </row>
    <row r="4" spans="1:24">
      <c r="A4" s="4" t="s">
        <v>16</v>
      </c>
      <c r="B4" s="28" t="s">
        <v>37</v>
      </c>
      <c r="C4" s="6">
        <v>1381114.5796649985</v>
      </c>
      <c r="D4" s="9">
        <f>C4/12</f>
        <v>115092.88163874987</v>
      </c>
      <c r="E4" s="47">
        <f>IFERROR(VLOOKUP(A4,#REF!,2,0),0)</f>
        <v>0</v>
      </c>
      <c r="F4" s="47">
        <f>D4-E4</f>
        <v>115092.88163874987</v>
      </c>
      <c r="G4" s="47">
        <f t="shared" ref="G4:G9" si="0">D4</f>
        <v>115092.88163874987</v>
      </c>
      <c r="H4" s="51">
        <f>D4</f>
        <v>115092.88163874987</v>
      </c>
      <c r="I4" s="51">
        <f>$D$4*'MP Summary'!T21</f>
        <v>91188.97545224028</v>
      </c>
      <c r="J4" s="51">
        <f>$D$4*'MP Summary'!U21</f>
        <v>79679.687288365283</v>
      </c>
      <c r="K4" s="51">
        <f>$D$4*'MP Summary'!V21</f>
        <v>49578.472090538409</v>
      </c>
      <c r="L4" s="51">
        <f>$D$4*'MP Summary'!W21</f>
        <v>17706.597175192288</v>
      </c>
      <c r="M4" s="51">
        <f>$D$4*'MP Summary'!X21</f>
        <v>9738.6284463557586</v>
      </c>
      <c r="N4" s="51">
        <f>$D$4*'MP Summary'!Y21</f>
        <v>9738.6284463557586</v>
      </c>
      <c r="O4" s="51">
        <f>$D$4*'MP Summary'!Z21+2000</f>
        <v>3770.6597175192287</v>
      </c>
      <c r="P4" s="51">
        <f>O4</f>
        <v>3770.6597175192287</v>
      </c>
      <c r="Q4" s="51">
        <f>P4</f>
        <v>3770.6597175192287</v>
      </c>
      <c r="R4" s="101">
        <f t="shared" ref="R4:R20" si="1">E4+G4+H4+I4+J4+K4+L4+M4+N4+O4+P4+Q4</f>
        <v>499128.73132910521</v>
      </c>
      <c r="S4" s="10">
        <f>C4-R4</f>
        <v>881985.84833589324</v>
      </c>
      <c r="T4" s="95"/>
      <c r="U4" s="95" t="s">
        <v>2288</v>
      </c>
      <c r="V4" s="98" t="s">
        <v>8</v>
      </c>
      <c r="W4" s="3">
        <v>33188.889382592344</v>
      </c>
      <c r="X4" s="3">
        <v>30137.34</v>
      </c>
    </row>
    <row r="5" spans="1:24">
      <c r="A5" s="4" t="s">
        <v>10</v>
      </c>
      <c r="B5" s="28" t="s">
        <v>37</v>
      </c>
      <c r="C5" s="6">
        <v>89421.116999999998</v>
      </c>
      <c r="D5" s="9">
        <f t="shared" ref="D5:D20" si="2">C5/12</f>
        <v>7451.7597500000002</v>
      </c>
      <c r="E5" s="47">
        <f>IFERROR(VLOOKUP(A5,#REF!,2,0),0)</f>
        <v>0</v>
      </c>
      <c r="F5" s="47">
        <f t="shared" ref="F5:F20" si="3">D5-E5</f>
        <v>7451.7597500000002</v>
      </c>
      <c r="G5" s="47">
        <f t="shared" si="0"/>
        <v>7451.7597500000002</v>
      </c>
      <c r="H5" s="51">
        <f>D5</f>
        <v>7451.7597500000002</v>
      </c>
      <c r="I5" s="51">
        <f>$D$5*'MP Summary'!T21</f>
        <v>5904.0865711538463</v>
      </c>
      <c r="J5" s="51">
        <f>$D$5*'MP Summary'!U21</f>
        <v>5158.9105961538462</v>
      </c>
      <c r="K5" s="51">
        <f>$D$5*'MP Summary'!V21</f>
        <v>3209.9888153846155</v>
      </c>
      <c r="L5" s="51">
        <f>$D$5*'MP Summary'!W21</f>
        <v>1146.424576923077</v>
      </c>
      <c r="M5" s="51">
        <f>$D$5*'MP Summary'!X21</f>
        <v>630.53351730769236</v>
      </c>
      <c r="N5" s="51">
        <f>$D$5*'MP Summary'!Y21</f>
        <v>630.53351730769236</v>
      </c>
      <c r="O5" s="51">
        <f>$D$5*'MP Summary'!Z21</f>
        <v>114.6424576923077</v>
      </c>
      <c r="P5" s="51">
        <f>$D$5*'MP Summary'!AA21</f>
        <v>114.6424576923077</v>
      </c>
      <c r="Q5" s="51">
        <f>$D$5*'MP Summary'!AB21</f>
        <v>114.6424576923077</v>
      </c>
      <c r="R5" s="101">
        <f t="shared" si="1"/>
        <v>31927.924467307694</v>
      </c>
      <c r="S5" s="10">
        <f t="shared" ref="S5:S20" si="4">C5-R5</f>
        <v>57493.192532692308</v>
      </c>
      <c r="U5" s="95" t="s">
        <v>2288</v>
      </c>
      <c r="V5" s="98" t="s">
        <v>42</v>
      </c>
      <c r="W5" s="3">
        <v>5647.6308079913197</v>
      </c>
      <c r="X5" s="3">
        <v>1521.6699999999996</v>
      </c>
    </row>
    <row r="6" spans="1:24" ht="28.8">
      <c r="A6" s="4" t="s">
        <v>26</v>
      </c>
      <c r="B6" s="28" t="s">
        <v>37</v>
      </c>
      <c r="C6" s="6">
        <v>209663.96411035644</v>
      </c>
      <c r="D6" s="9">
        <f t="shared" si="2"/>
        <v>17471.99700919637</v>
      </c>
      <c r="E6" s="47">
        <f>IFERROR(VLOOKUP(A6,#REF!,2,0),0)</f>
        <v>0</v>
      </c>
      <c r="F6" s="47">
        <f t="shared" si="3"/>
        <v>17471.99700919637</v>
      </c>
      <c r="G6" s="47">
        <f t="shared" si="0"/>
        <v>17471.99700919637</v>
      </c>
      <c r="H6" s="51">
        <f>D6</f>
        <v>17471.99700919637</v>
      </c>
      <c r="I6" s="51">
        <f>$D$6*'MP Summary'!T21</f>
        <v>13843.197630363276</v>
      </c>
      <c r="J6" s="51">
        <f>$D$6*'MP Summary'!U21</f>
        <v>12095.99792944364</v>
      </c>
      <c r="K6" s="51">
        <f>$D$6*'MP Summary'!V21</f>
        <v>7526.398711653821</v>
      </c>
      <c r="L6" s="51">
        <f>$D$6*'MP Summary'!W21</f>
        <v>2687.9995398763649</v>
      </c>
      <c r="M6" s="51">
        <f>$D$6*'MP Summary'!X21</f>
        <v>1478.3997469320007</v>
      </c>
      <c r="N6" s="51">
        <f>$D$6*'MP Summary'!Y21</f>
        <v>1478.3997469320007</v>
      </c>
      <c r="O6" s="51">
        <f>$D$6*'MP Summary'!Z21</f>
        <v>268.79995398763646</v>
      </c>
      <c r="P6" s="51">
        <f>$D$6*'MP Summary'!AA21</f>
        <v>268.79995398763646</v>
      </c>
      <c r="Q6" s="51">
        <f>$D$6*'MP Summary'!AB21</f>
        <v>268.79995398763646</v>
      </c>
      <c r="R6" s="101">
        <f t="shared" si="1"/>
        <v>74860.78718555675</v>
      </c>
      <c r="S6" s="10">
        <f t="shared" si="4"/>
        <v>134803.17692479969</v>
      </c>
      <c r="U6" s="95" t="s">
        <v>2288</v>
      </c>
      <c r="V6" s="98" t="s">
        <v>39</v>
      </c>
      <c r="W6" s="3">
        <v>11144.631364538289</v>
      </c>
      <c r="X6" s="3">
        <v>0</v>
      </c>
    </row>
    <row r="7" spans="1:24">
      <c r="A7" s="4" t="s">
        <v>11</v>
      </c>
      <c r="B7" s="28" t="s">
        <v>37</v>
      </c>
      <c r="C7" s="6">
        <v>177286.90701473365</v>
      </c>
      <c r="D7" s="9">
        <f t="shared" si="2"/>
        <v>14773.908917894471</v>
      </c>
      <c r="E7" s="47">
        <f>IFERROR(VLOOKUP(A7,#REF!,2,0),0)</f>
        <v>0</v>
      </c>
      <c r="F7" s="47">
        <f t="shared" si="3"/>
        <v>14773.908917894471</v>
      </c>
      <c r="G7" s="47">
        <f t="shared" si="0"/>
        <v>14773.908917894471</v>
      </c>
      <c r="H7" s="51">
        <f>D7</f>
        <v>14773.908917894471</v>
      </c>
      <c r="I7" s="51">
        <f>$D$7*'MP Summary'!T21</f>
        <v>11705.481681101002</v>
      </c>
      <c r="J7" s="51">
        <f>$D$7*'MP Summary'!U21</f>
        <v>10228.090789311556</v>
      </c>
      <c r="K7" s="51">
        <f>$D$7*'MP Summary'!V21</f>
        <v>6364.1453800160798</v>
      </c>
      <c r="L7" s="51">
        <f>$D$7*'MP Summary'!W21</f>
        <v>2272.9090642914571</v>
      </c>
      <c r="M7" s="51">
        <f>$D$7*'MP Summary'!X21</f>
        <v>1250.0999853603014</v>
      </c>
      <c r="N7" s="51">
        <f>$D$7*'MP Summary'!Y21</f>
        <v>1250.0999853603014</v>
      </c>
      <c r="O7" s="51">
        <f>$D$7*'MP Summary'!Z21</f>
        <v>227.29090642914571</v>
      </c>
      <c r="P7" s="51">
        <f>$D$7*'MP Summary'!AA21</f>
        <v>227.29090642914571</v>
      </c>
      <c r="Q7" s="51">
        <f>$D$7*'MP Summary'!AB21</f>
        <v>227.29090642914571</v>
      </c>
      <c r="R7" s="101">
        <f t="shared" si="1"/>
        <v>63300.517440517076</v>
      </c>
      <c r="S7" s="10">
        <f t="shared" si="4"/>
        <v>113986.38957421656</v>
      </c>
      <c r="U7" s="95" t="s">
        <v>2288</v>
      </c>
      <c r="V7" s="98" t="s">
        <v>40</v>
      </c>
      <c r="W7" s="3">
        <v>125690.09257928452</v>
      </c>
      <c r="X7" s="3">
        <v>111964.66</v>
      </c>
    </row>
    <row r="8" spans="1:24">
      <c r="A8" s="29" t="s">
        <v>15</v>
      </c>
      <c r="B8" s="28" t="s">
        <v>37</v>
      </c>
      <c r="C8" s="6">
        <v>63305.106536655832</v>
      </c>
      <c r="D8" s="9">
        <f t="shared" si="2"/>
        <v>5275.4255447213191</v>
      </c>
      <c r="E8" s="47">
        <f>IFERROR(VLOOKUP(A8,#REF!,2,0),0)+583</f>
        <v>583</v>
      </c>
      <c r="F8" s="10">
        <f t="shared" si="3"/>
        <v>4692.4255447213191</v>
      </c>
      <c r="G8" s="10">
        <f t="shared" si="0"/>
        <v>5275.4255447213191</v>
      </c>
      <c r="H8" s="10">
        <f>G8</f>
        <v>5275.4255447213191</v>
      </c>
      <c r="I8" s="186"/>
      <c r="J8" s="186"/>
      <c r="K8" s="186"/>
      <c r="L8" s="187"/>
      <c r="M8" s="186"/>
      <c r="N8" s="186"/>
      <c r="O8" s="186"/>
      <c r="P8" s="188"/>
      <c r="Q8" s="188"/>
      <c r="R8" s="101">
        <f t="shared" si="1"/>
        <v>11133.851089442638</v>
      </c>
      <c r="S8" s="10">
        <f t="shared" si="4"/>
        <v>52171.255447213196</v>
      </c>
      <c r="T8" t="s">
        <v>2176</v>
      </c>
      <c r="V8" s="98" t="s">
        <v>41</v>
      </c>
      <c r="W8" s="3">
        <v>65634.25860536487</v>
      </c>
      <c r="X8" s="3">
        <v>72975.72</v>
      </c>
    </row>
    <row r="9" spans="1:24">
      <c r="A9" s="4" t="s">
        <v>9</v>
      </c>
      <c r="B9" s="28" t="s">
        <v>41</v>
      </c>
      <c r="C9" s="6">
        <v>142022.64299999998</v>
      </c>
      <c r="D9" s="9">
        <f t="shared" si="2"/>
        <v>11835.220249999998</v>
      </c>
      <c r="E9" s="47">
        <f>IFERROR(VLOOKUP(A9,#REF!,2,0),0)</f>
        <v>0</v>
      </c>
      <c r="F9" s="10">
        <f t="shared" si="3"/>
        <v>11835.220249999998</v>
      </c>
      <c r="G9" s="10">
        <f t="shared" si="0"/>
        <v>11835.220249999998</v>
      </c>
      <c r="H9" s="10">
        <f>D9</f>
        <v>11835.220249999998</v>
      </c>
      <c r="I9" s="10">
        <f>D9</f>
        <v>11835.220249999998</v>
      </c>
      <c r="J9" s="10">
        <f>D9</f>
        <v>11835.220249999998</v>
      </c>
      <c r="K9" s="10">
        <f>D9</f>
        <v>11835.220249999998</v>
      </c>
      <c r="L9" s="47">
        <f>D9</f>
        <v>11835.220249999998</v>
      </c>
      <c r="M9" s="10">
        <f>D9</f>
        <v>11835.220249999998</v>
      </c>
      <c r="N9" s="10">
        <f>D9*50%</f>
        <v>5917.6101249999992</v>
      </c>
      <c r="O9" s="117">
        <f>$D$9*50%</f>
        <v>5917.6101249999992</v>
      </c>
      <c r="P9" s="117">
        <f>$D$9*50%</f>
        <v>5917.6101249999992</v>
      </c>
      <c r="Q9" s="117">
        <f>$D$9*50%</f>
        <v>5917.6101249999992</v>
      </c>
      <c r="R9" s="101">
        <f t="shared" si="1"/>
        <v>106516.98225</v>
      </c>
      <c r="S9" s="10">
        <f t="shared" si="4"/>
        <v>35505.660749999981</v>
      </c>
      <c r="T9" t="s">
        <v>2177</v>
      </c>
      <c r="V9" s="98" t="s">
        <v>37</v>
      </c>
      <c r="W9" s="3">
        <v>143207.50583428206</v>
      </c>
      <c r="X9" s="3">
        <v>137384.95000000001</v>
      </c>
    </row>
    <row r="10" spans="1:24">
      <c r="A10" s="29" t="s">
        <v>2</v>
      </c>
      <c r="B10" s="28" t="s">
        <v>41</v>
      </c>
      <c r="C10" s="6">
        <v>68926.200157356885</v>
      </c>
      <c r="D10" s="9">
        <f t="shared" si="2"/>
        <v>5743.8500131130741</v>
      </c>
      <c r="E10" s="47">
        <f>IFERROR(VLOOKUP(A10,#REF!,2,0),0)</f>
        <v>0</v>
      </c>
      <c r="F10" s="10">
        <f t="shared" si="3"/>
        <v>5743.8500131130741</v>
      </c>
      <c r="G10" s="10">
        <f>$D$10</f>
        <v>5743.8500131130741</v>
      </c>
      <c r="H10" s="117">
        <f>D10*H30</f>
        <v>4448.7280591292383</v>
      </c>
      <c r="I10" s="117">
        <f>D10*I30</f>
        <v>2563.5808014269255</v>
      </c>
      <c r="J10" s="10">
        <f>D10*J30</f>
        <v>1771.7641716945768</v>
      </c>
      <c r="K10" s="10">
        <f>D10*K30</f>
        <v>1061.1599218919025</v>
      </c>
      <c r="L10" s="10">
        <f>D10*L30</f>
        <v>409.92881150040989</v>
      </c>
      <c r="M10" s="10">
        <f>D10*M30</f>
        <v>92.074762844380203</v>
      </c>
      <c r="N10" s="186"/>
      <c r="O10" s="186"/>
      <c r="P10" s="188"/>
      <c r="Q10" s="188"/>
      <c r="R10" s="101">
        <f t="shared" si="1"/>
        <v>16091.086541600505</v>
      </c>
      <c r="S10" s="10">
        <f t="shared" si="4"/>
        <v>52835.113615756381</v>
      </c>
      <c r="U10" t="s">
        <v>2279</v>
      </c>
      <c r="V10" s="98" t="s">
        <v>54</v>
      </c>
      <c r="W10" s="3"/>
      <c r="X10" s="3"/>
    </row>
    <row r="11" spans="1:24">
      <c r="A11" s="4" t="s">
        <v>14</v>
      </c>
      <c r="B11" s="28" t="s">
        <v>41</v>
      </c>
      <c r="C11" s="6">
        <v>154483.64430171347</v>
      </c>
      <c r="D11" s="9">
        <f t="shared" si="2"/>
        <v>12873.637025142789</v>
      </c>
      <c r="E11" s="47">
        <f>IFERROR(VLOOKUP(A11,#REF!,2,0),0)-E13</f>
        <v>-4013.5899999999997</v>
      </c>
      <c r="F11" s="10">
        <f t="shared" si="3"/>
        <v>16887.227025142787</v>
      </c>
      <c r="G11" s="10">
        <f t="shared" ref="G11:L11" si="5">$D$11</f>
        <v>12873.637025142789</v>
      </c>
      <c r="H11" s="10">
        <f t="shared" si="5"/>
        <v>12873.637025142789</v>
      </c>
      <c r="I11" s="10">
        <f t="shared" si="5"/>
        <v>12873.637025142789</v>
      </c>
      <c r="J11" s="10">
        <f t="shared" si="5"/>
        <v>12873.637025142789</v>
      </c>
      <c r="K11" s="10">
        <f t="shared" si="5"/>
        <v>12873.637025142789</v>
      </c>
      <c r="L11" s="10">
        <f t="shared" si="5"/>
        <v>12873.637025142789</v>
      </c>
      <c r="M11" s="186"/>
      <c r="N11" s="186"/>
      <c r="O11" s="186"/>
      <c r="P11" s="188"/>
      <c r="Q11" s="188"/>
      <c r="R11" s="101">
        <f t="shared" si="1"/>
        <v>73228.232150856726</v>
      </c>
      <c r="S11" s="10">
        <f t="shared" si="4"/>
        <v>81255.412150856748</v>
      </c>
      <c r="T11" t="s">
        <v>2178</v>
      </c>
      <c r="V11" s="98" t="s">
        <v>17</v>
      </c>
      <c r="W11" s="3">
        <v>404159.55228839919</v>
      </c>
      <c r="X11" s="3">
        <v>381266.04000000004</v>
      </c>
    </row>
    <row r="12" spans="1:24">
      <c r="A12" s="4" t="s">
        <v>7</v>
      </c>
      <c r="B12" s="28" t="s">
        <v>41</v>
      </c>
      <c r="C12" s="6">
        <v>400391.71308177669</v>
      </c>
      <c r="D12" s="9">
        <f t="shared" si="2"/>
        <v>33365.976090148055</v>
      </c>
      <c r="E12" s="47">
        <f>IFERROR(VLOOKUP(A12,#REF!,2,0),0)</f>
        <v>0</v>
      </c>
      <c r="F12" s="10">
        <f t="shared" si="3"/>
        <v>33365.976090148055</v>
      </c>
      <c r="G12" s="10">
        <f>$D$12</f>
        <v>33365.976090148055</v>
      </c>
      <c r="H12" s="10">
        <f>D12*H30</f>
        <v>25842.623625895645</v>
      </c>
      <c r="I12" s="10">
        <f>D12*I30</f>
        <v>14891.819168379372</v>
      </c>
      <c r="J12" s="10">
        <f>D12*J30</f>
        <v>10292.163070968136</v>
      </c>
      <c r="K12" s="10">
        <f>D12*K30</f>
        <v>6164.269000902892</v>
      </c>
      <c r="L12" s="10">
        <f>D12*L30</f>
        <v>2381.2729949353966</v>
      </c>
      <c r="M12" s="10">
        <f>D12*M30</f>
        <v>534.86151772033804</v>
      </c>
      <c r="N12" s="186"/>
      <c r="O12" s="186"/>
      <c r="P12" s="188"/>
      <c r="Q12" s="188"/>
      <c r="R12" s="101">
        <f t="shared" si="1"/>
        <v>93472.985468949817</v>
      </c>
      <c r="S12" s="10">
        <f t="shared" si="4"/>
        <v>306918.72761282686</v>
      </c>
      <c r="T12" t="s">
        <v>2178</v>
      </c>
      <c r="U12" t="s">
        <v>2279</v>
      </c>
    </row>
    <row r="13" spans="1:24">
      <c r="A13" s="4" t="s">
        <v>3</v>
      </c>
      <c r="B13" s="28" t="s">
        <v>41</v>
      </c>
      <c r="C13" s="6">
        <v>114504.91870014893</v>
      </c>
      <c r="D13" s="9">
        <f t="shared" si="2"/>
        <v>9542.0765583457451</v>
      </c>
      <c r="E13" s="47">
        <f>Repair!D49</f>
        <v>4013.5899999999997</v>
      </c>
      <c r="F13" s="10">
        <f t="shared" si="3"/>
        <v>5528.4865583457449</v>
      </c>
      <c r="G13" s="10">
        <f t="shared" ref="G13:L13" si="6">$D$13</f>
        <v>9542.0765583457451</v>
      </c>
      <c r="H13" s="10">
        <f t="shared" si="6"/>
        <v>9542.0765583457451</v>
      </c>
      <c r="I13" s="10">
        <f t="shared" si="6"/>
        <v>9542.0765583457451</v>
      </c>
      <c r="J13" s="10">
        <f t="shared" si="6"/>
        <v>9542.0765583457451</v>
      </c>
      <c r="K13" s="10">
        <f t="shared" si="6"/>
        <v>9542.0765583457451</v>
      </c>
      <c r="L13" s="10">
        <f t="shared" si="6"/>
        <v>9542.0765583457451</v>
      </c>
      <c r="M13" s="186"/>
      <c r="N13" s="186"/>
      <c r="O13" s="186"/>
      <c r="P13" s="188"/>
      <c r="Q13" s="188"/>
      <c r="R13" s="101">
        <f t="shared" si="1"/>
        <v>61266.049350074478</v>
      </c>
      <c r="S13" s="10">
        <f t="shared" si="4"/>
        <v>53238.869350074456</v>
      </c>
      <c r="T13" t="s">
        <v>2178</v>
      </c>
      <c r="V13" s="43"/>
    </row>
    <row r="14" spans="1:24">
      <c r="A14" s="4" t="s">
        <v>13</v>
      </c>
      <c r="B14" s="28" t="s">
        <v>38</v>
      </c>
      <c r="C14" s="6">
        <v>263512.14886376471</v>
      </c>
      <c r="D14" s="9">
        <f t="shared" si="2"/>
        <v>21959.345738647058</v>
      </c>
      <c r="E14" s="47">
        <f>IFERROR(VLOOKUP(A14,#REF!,2,0),0)-583</f>
        <v>-583</v>
      </c>
      <c r="F14" s="10">
        <f t="shared" si="3"/>
        <v>22542.345738647058</v>
      </c>
      <c r="G14" s="47">
        <f>D14</f>
        <v>21959.345738647058</v>
      </c>
      <c r="H14" s="10">
        <f>D14</f>
        <v>21959.345738647058</v>
      </c>
      <c r="I14" s="117">
        <f>$D$14*'MP Summary'!AF21</f>
        <v>15765.684120054299</v>
      </c>
      <c r="J14" s="117">
        <f>$D$14*'MP Summary'!AG21</f>
        <v>9008.9623543167418</v>
      </c>
      <c r="K14" s="117">
        <f>$D$14*'MP Summary'!AH21</f>
        <v>6193.6616185927596</v>
      </c>
      <c r="L14" s="117">
        <f>$D$14*'MP Summary'!AI21</f>
        <v>5067.5413243031671</v>
      </c>
      <c r="M14" s="117">
        <f>$D$14*'MP Summary'!AJ21</f>
        <v>2252.2405885791854</v>
      </c>
      <c r="N14" s="117">
        <f>$D$14*'MP Summary'!AK21</f>
        <v>1689.1804414343892</v>
      </c>
      <c r="O14" s="186"/>
      <c r="P14" s="188"/>
      <c r="Q14" s="188"/>
      <c r="R14" s="101">
        <f t="shared" si="1"/>
        <v>83312.961924574658</v>
      </c>
      <c r="S14" s="10">
        <f t="shared" si="4"/>
        <v>180199.18693919005</v>
      </c>
      <c r="U14" s="95" t="s">
        <v>2288</v>
      </c>
    </row>
    <row r="15" spans="1:24">
      <c r="A15" s="4" t="s">
        <v>4</v>
      </c>
      <c r="B15" s="27" t="s">
        <v>42</v>
      </c>
      <c r="C15" s="6">
        <v>33051.599999999999</v>
      </c>
      <c r="D15" s="9">
        <f t="shared" si="2"/>
        <v>2754.2999999999997</v>
      </c>
      <c r="E15" s="47">
        <f>IFERROR(VLOOKUP(A15,#REF!,2,0),0)</f>
        <v>0</v>
      </c>
      <c r="F15" s="10">
        <f t="shared" si="3"/>
        <v>2754.2999999999997</v>
      </c>
      <c r="G15" s="10">
        <f t="shared" ref="G15:L15" si="7">$D$15</f>
        <v>2754.2999999999997</v>
      </c>
      <c r="H15" s="10">
        <f t="shared" si="7"/>
        <v>2754.2999999999997</v>
      </c>
      <c r="I15" s="10">
        <f t="shared" si="7"/>
        <v>2754.2999999999997</v>
      </c>
      <c r="J15" s="10">
        <f t="shared" si="7"/>
        <v>2754.2999999999997</v>
      </c>
      <c r="K15" s="10">
        <f t="shared" si="7"/>
        <v>2754.2999999999997</v>
      </c>
      <c r="L15" s="10">
        <f t="shared" si="7"/>
        <v>2754.2999999999997</v>
      </c>
      <c r="M15" s="186"/>
      <c r="N15" s="186"/>
      <c r="O15" s="186"/>
      <c r="P15" s="188"/>
      <c r="Q15" s="188"/>
      <c r="R15" s="101">
        <f t="shared" si="1"/>
        <v>16525.8</v>
      </c>
      <c r="S15" s="10">
        <f t="shared" si="4"/>
        <v>16525.8</v>
      </c>
      <c r="T15" t="s">
        <v>2178</v>
      </c>
    </row>
    <row r="16" spans="1:24">
      <c r="A16" s="4" t="s">
        <v>5</v>
      </c>
      <c r="B16" s="27" t="s">
        <v>42</v>
      </c>
      <c r="C16" s="6">
        <v>2305.5839999999998</v>
      </c>
      <c r="D16" s="9">
        <f t="shared" si="2"/>
        <v>192.13199999999998</v>
      </c>
      <c r="E16" s="47">
        <f>IFERROR(VLOOKUP(A16,#REF!,2,0),0)</f>
        <v>0</v>
      </c>
      <c r="F16" s="10">
        <f t="shared" si="3"/>
        <v>192.13199999999998</v>
      </c>
      <c r="G16" s="10">
        <f>D16</f>
        <v>192.13199999999998</v>
      </c>
      <c r="H16" s="10">
        <f t="shared" ref="H16:Q16" si="8">$D$16</f>
        <v>192.13199999999998</v>
      </c>
      <c r="I16" s="10">
        <f t="shared" si="8"/>
        <v>192.13199999999998</v>
      </c>
      <c r="J16" s="10">
        <f t="shared" si="8"/>
        <v>192.13199999999998</v>
      </c>
      <c r="K16" s="10">
        <f t="shared" si="8"/>
        <v>192.13199999999998</v>
      </c>
      <c r="L16" s="10">
        <f t="shared" si="8"/>
        <v>192.13199999999998</v>
      </c>
      <c r="M16" s="10">
        <f t="shared" si="8"/>
        <v>192.13199999999998</v>
      </c>
      <c r="N16" s="10">
        <f t="shared" si="8"/>
        <v>192.13199999999998</v>
      </c>
      <c r="O16" s="10">
        <f t="shared" si="8"/>
        <v>192.13199999999998</v>
      </c>
      <c r="P16" s="10">
        <f t="shared" si="8"/>
        <v>192.13199999999998</v>
      </c>
      <c r="Q16" s="10">
        <f t="shared" si="8"/>
        <v>192.13199999999998</v>
      </c>
      <c r="R16" s="101">
        <f t="shared" si="1"/>
        <v>2113.4520000000002</v>
      </c>
      <c r="S16" s="10">
        <f t="shared" si="4"/>
        <v>192.13199999999961</v>
      </c>
    </row>
    <row r="17" spans="1:22">
      <c r="A17" s="4" t="s">
        <v>8</v>
      </c>
      <c r="B17" s="28" t="s">
        <v>8</v>
      </c>
      <c r="C17" s="6">
        <v>398266.67259110813</v>
      </c>
      <c r="D17" s="9">
        <f t="shared" si="2"/>
        <v>33188.889382592344</v>
      </c>
      <c r="E17" s="47">
        <f>IFERROR(VLOOKUP(A17,#REF!,2,0),0)</f>
        <v>0</v>
      </c>
      <c r="F17" s="10">
        <f t="shared" si="3"/>
        <v>33188.889382592344</v>
      </c>
      <c r="G17" s="10">
        <f>E17</f>
        <v>0</v>
      </c>
      <c r="H17" s="10">
        <f t="shared" ref="H17:Q17" si="9">G17</f>
        <v>0</v>
      </c>
      <c r="I17" s="10">
        <f t="shared" si="9"/>
        <v>0</v>
      </c>
      <c r="J17" s="10">
        <f t="shared" si="9"/>
        <v>0</v>
      </c>
      <c r="K17" s="10">
        <f t="shared" si="9"/>
        <v>0</v>
      </c>
      <c r="L17" s="10">
        <f t="shared" si="9"/>
        <v>0</v>
      </c>
      <c r="M17" s="10">
        <f t="shared" si="9"/>
        <v>0</v>
      </c>
      <c r="N17" s="10">
        <f t="shared" si="9"/>
        <v>0</v>
      </c>
      <c r="O17" s="10">
        <f t="shared" si="9"/>
        <v>0</v>
      </c>
      <c r="P17" s="10">
        <f t="shared" si="9"/>
        <v>0</v>
      </c>
      <c r="Q17" s="10">
        <f t="shared" si="9"/>
        <v>0</v>
      </c>
      <c r="R17" s="101">
        <f t="shared" si="1"/>
        <v>0</v>
      </c>
      <c r="S17" s="10">
        <f t="shared" si="4"/>
        <v>398266.67259110813</v>
      </c>
      <c r="T17" t="s">
        <v>2179</v>
      </c>
    </row>
    <row r="18" spans="1:22">
      <c r="A18" s="4" t="s">
        <v>12</v>
      </c>
      <c r="B18" s="28" t="s">
        <v>39</v>
      </c>
      <c r="C18" s="6">
        <v>149479.00261050003</v>
      </c>
      <c r="D18" s="9">
        <f t="shared" si="2"/>
        <v>12456.583550875002</v>
      </c>
      <c r="E18" s="47">
        <f>IFERROR(VLOOKUP(A18,#REF!,2,0),0)</f>
        <v>0</v>
      </c>
      <c r="F18" s="10">
        <f t="shared" si="3"/>
        <v>12456.583550875002</v>
      </c>
      <c r="G18" s="117">
        <f>F18*2</f>
        <v>24913.167101750005</v>
      </c>
      <c r="H18" s="10">
        <f t="shared" ref="H18:Q18" si="10">$D$18</f>
        <v>12456.583550875002</v>
      </c>
      <c r="I18" s="10">
        <f t="shared" si="10"/>
        <v>12456.583550875002</v>
      </c>
      <c r="J18" s="10">
        <f t="shared" si="10"/>
        <v>12456.583550875002</v>
      </c>
      <c r="K18" s="10">
        <f t="shared" si="10"/>
        <v>12456.583550875002</v>
      </c>
      <c r="L18" s="10">
        <f t="shared" si="10"/>
        <v>12456.583550875002</v>
      </c>
      <c r="M18" s="10">
        <f t="shared" si="10"/>
        <v>12456.583550875002</v>
      </c>
      <c r="N18" s="10">
        <f t="shared" si="10"/>
        <v>12456.583550875002</v>
      </c>
      <c r="O18" s="10">
        <f t="shared" si="10"/>
        <v>12456.583550875002</v>
      </c>
      <c r="P18" s="10">
        <f t="shared" si="10"/>
        <v>12456.583550875002</v>
      </c>
      <c r="Q18" s="10">
        <f t="shared" si="10"/>
        <v>12456.583550875002</v>
      </c>
      <c r="R18" s="101">
        <f t="shared" si="1"/>
        <v>149479.00261050003</v>
      </c>
      <c r="S18" s="10">
        <f t="shared" si="4"/>
        <v>0</v>
      </c>
      <c r="U18" t="s">
        <v>2289</v>
      </c>
    </row>
    <row r="19" spans="1:22">
      <c r="A19" s="4" t="s">
        <v>0</v>
      </c>
      <c r="B19" s="27" t="s">
        <v>42</v>
      </c>
      <c r="C19" s="6">
        <v>40392.49247445818</v>
      </c>
      <c r="D19" s="9">
        <f t="shared" si="2"/>
        <v>3366.0410395381818</v>
      </c>
      <c r="E19" s="47">
        <f>IFERROR(VLOOKUP(A19,#REF!,2,0),0)</f>
        <v>0</v>
      </c>
      <c r="F19" s="10">
        <f t="shared" si="3"/>
        <v>3366.0410395381818</v>
      </c>
      <c r="G19" s="117">
        <f>D19*2</f>
        <v>6732.0820790763637</v>
      </c>
      <c r="H19" s="117">
        <f>D19</f>
        <v>3366.0410395381818</v>
      </c>
      <c r="I19" s="186"/>
      <c r="J19" s="186"/>
      <c r="K19" s="186"/>
      <c r="L19" s="187"/>
      <c r="M19" s="186"/>
      <c r="N19" s="186"/>
      <c r="O19" s="186"/>
      <c r="P19" s="188"/>
      <c r="Q19" s="188"/>
      <c r="R19" s="101">
        <f t="shared" si="1"/>
        <v>10098.123118614545</v>
      </c>
      <c r="S19" s="10">
        <f t="shared" si="4"/>
        <v>30294.369355843635</v>
      </c>
      <c r="T19" t="s">
        <v>2176</v>
      </c>
    </row>
    <row r="20" spans="1:22" ht="43.2">
      <c r="A20" s="4" t="s">
        <v>19</v>
      </c>
      <c r="B20" s="28" t="s">
        <v>40</v>
      </c>
      <c r="C20" s="6">
        <v>1685836.8</v>
      </c>
      <c r="D20" s="9">
        <f t="shared" si="2"/>
        <v>140486.39999999999</v>
      </c>
      <c r="E20" s="47">
        <f>IFERROR(VLOOKUP(A20,#REF!,2,0),0)</f>
        <v>0</v>
      </c>
      <c r="F20" s="10">
        <f t="shared" si="3"/>
        <v>140486.39999999999</v>
      </c>
      <c r="G20" s="10">
        <f>D20</f>
        <v>140486.39999999999</v>
      </c>
      <c r="H20" s="10">
        <f>$D$20*'MP Summary'!F92</f>
        <v>107706.23999999999</v>
      </c>
      <c r="I20" s="10">
        <f>$D$20*'MP Summary'!G92</f>
        <v>90312.685714285704</v>
      </c>
      <c r="J20" s="10">
        <f>$D$20*'MP Summary'!H92</f>
        <v>57532.525714285701</v>
      </c>
      <c r="K20" s="10">
        <f>$D$20*'MP Summary'!I92</f>
        <v>29435.245714285702</v>
      </c>
      <c r="L20" s="10">
        <f>$D$20*'MP Summary'!J92</f>
        <v>20069.485714285704</v>
      </c>
      <c r="M20" s="10">
        <f>$D$20*'MP Summary'!K92</f>
        <v>16055.588571428563</v>
      </c>
      <c r="N20" s="10">
        <f>$D$20*'MP Summary'!L92</f>
        <v>8027.7942857142771</v>
      </c>
      <c r="O20" s="10">
        <f>$D$20*'MP Summary'!M92</f>
        <v>4013.8971428571349</v>
      </c>
      <c r="P20" s="10">
        <f>$D$20*'MP Summary'!N92</f>
        <v>4013.8971428571349</v>
      </c>
      <c r="Q20" s="10">
        <f>P20</f>
        <v>4013.8971428571349</v>
      </c>
      <c r="R20" s="101">
        <f t="shared" si="1"/>
        <v>481667.65714285703</v>
      </c>
      <c r="S20" s="10">
        <f t="shared" si="4"/>
        <v>1204169.142857143</v>
      </c>
      <c r="T20" s="49" t="s">
        <v>2180</v>
      </c>
      <c r="U20" s="49" t="s">
        <v>2284</v>
      </c>
      <c r="V20" s="43"/>
    </row>
    <row r="21" spans="1:22">
      <c r="A21" s="108"/>
      <c r="B21" s="191"/>
      <c r="C21" s="192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09"/>
      <c r="Q21" s="109"/>
      <c r="R21" s="1"/>
      <c r="S21" s="1"/>
      <c r="T21" s="49"/>
      <c r="U21" s="49"/>
      <c r="V21" s="43"/>
    </row>
    <row r="22" spans="1:22">
      <c r="A22" s="8" t="s">
        <v>20</v>
      </c>
      <c r="B22" s="26"/>
      <c r="C22" s="7">
        <f>SUM(C4:C21)</f>
        <v>5373965.0941075711</v>
      </c>
      <c r="D22" s="7">
        <f>SUM(D4:D20)</f>
        <v>447830.42450896429</v>
      </c>
      <c r="E22" s="7">
        <f t="shared" ref="E22:S22" si="11">SUM(E4:E20)</f>
        <v>0</v>
      </c>
      <c r="F22" s="7">
        <f t="shared" si="11"/>
        <v>447830.42450896429</v>
      </c>
      <c r="G22" s="7">
        <f t="shared" si="11"/>
        <v>430464.15971678507</v>
      </c>
      <c r="H22" s="7">
        <f t="shared" si="11"/>
        <v>373042.90070813562</v>
      </c>
      <c r="I22" s="7">
        <f t="shared" si="11"/>
        <v>295829.46052336827</v>
      </c>
      <c r="J22" s="7">
        <f t="shared" si="11"/>
        <v>235422.05129890304</v>
      </c>
      <c r="K22" s="7">
        <f t="shared" si="11"/>
        <v>159187.29063762969</v>
      </c>
      <c r="L22" s="7">
        <f t="shared" si="11"/>
        <v>101396.10858567141</v>
      </c>
      <c r="M22" s="7">
        <f t="shared" si="11"/>
        <v>56516.362937403217</v>
      </c>
      <c r="N22" s="7">
        <f>SUM(N4:N20)</f>
        <v>41380.96209897942</v>
      </c>
      <c r="O22" s="7">
        <f>SUM(O4:O20)</f>
        <v>26961.615854360454</v>
      </c>
      <c r="P22" s="104">
        <f>SUM(P4:P20)</f>
        <v>26961.615854360454</v>
      </c>
      <c r="Q22" s="104">
        <f>SUM(Q4:Q20)</f>
        <v>26961.615854360454</v>
      </c>
      <c r="R22" s="7">
        <f>SUM(R4:R20)</f>
        <v>1774124.1440699573</v>
      </c>
      <c r="S22" s="7">
        <f t="shared" si="11"/>
        <v>3599840.9500376144</v>
      </c>
      <c r="T22" s="2"/>
      <c r="U22" s="2"/>
      <c r="V22" s="43"/>
    </row>
    <row r="23" spans="1:22">
      <c r="K23" s="44"/>
      <c r="L23" s="44"/>
      <c r="M23" s="44"/>
      <c r="N23" s="44"/>
      <c r="O23" s="44"/>
      <c r="P23" s="44"/>
      <c r="Q23" s="44"/>
    </row>
    <row r="24" spans="1:22">
      <c r="A24" s="5" t="s">
        <v>22</v>
      </c>
      <c r="B24" s="5"/>
      <c r="C24" s="11">
        <v>170536.48723455973</v>
      </c>
      <c r="D24" s="1">
        <f>C24/12</f>
        <v>14211.373936213311</v>
      </c>
      <c r="E24" s="1" t="e">
        <f>E25/20.5</f>
        <v>#REF!</v>
      </c>
      <c r="F24" s="1" t="e">
        <f>E24-$D24</f>
        <v>#REF!</v>
      </c>
      <c r="G24" s="2">
        <f>SUM(Jobload!G17:J17)</f>
        <v>13297.937667676766</v>
      </c>
      <c r="H24" s="3">
        <f>SUM(Jobload!K17:N17)</f>
        <v>11006.996673742269</v>
      </c>
      <c r="I24" s="3">
        <f>SUM(Jobload!O17:R17)</f>
        <v>6342.7849441754279</v>
      </c>
      <c r="J24" s="3">
        <f>SUM(Jobload!S17:W17)</f>
        <v>4383.6804779465601</v>
      </c>
      <c r="K24" s="1">
        <f>SUM(Jobload!X17:AB17)</f>
        <v>2625.510837104071</v>
      </c>
      <c r="L24" s="1">
        <f>SUM(Jobload!AC17:AF17)</f>
        <v>1014.2415999999998</v>
      </c>
      <c r="M24" s="1">
        <f>SUM(Jobload!AG17:AJ17)</f>
        <v>227.810420168067</v>
      </c>
      <c r="N24" s="1"/>
      <c r="O24" s="1"/>
      <c r="P24" s="1"/>
      <c r="Q24" s="1"/>
      <c r="R24" s="101" t="e">
        <f>E24+G24+H24+I24+J24+K24+L24+M24+N24+O24+P24+Q24</f>
        <v>#REF!</v>
      </c>
      <c r="S24" s="10" t="e">
        <f>C24-R24</f>
        <v>#REF!</v>
      </c>
    </row>
    <row r="25" spans="1:22">
      <c r="A25" s="5" t="s">
        <v>23</v>
      </c>
      <c r="B25" s="5"/>
      <c r="C25" s="1">
        <f>C24*20.5</f>
        <v>3495997.9883084744</v>
      </c>
      <c r="D25" s="1">
        <f>C25/12</f>
        <v>291333.16569237289</v>
      </c>
      <c r="E25" s="1" t="e">
        <f>-#REF!</f>
        <v>#REF!</v>
      </c>
      <c r="F25" s="1" t="e">
        <f>E25-$D25</f>
        <v>#REF!</v>
      </c>
      <c r="G25" s="1">
        <f t="shared" ref="G25:M25" si="12">G24*20.5</f>
        <v>272607.72218737373</v>
      </c>
      <c r="H25" s="1">
        <f t="shared" si="12"/>
        <v>225643.43181171652</v>
      </c>
      <c r="I25" s="1">
        <f t="shared" si="12"/>
        <v>130027.09135559628</v>
      </c>
      <c r="J25" s="1">
        <f t="shared" si="12"/>
        <v>89865.449797904483</v>
      </c>
      <c r="K25" s="1">
        <f t="shared" si="12"/>
        <v>53822.972160633457</v>
      </c>
      <c r="L25" s="1">
        <f t="shared" si="12"/>
        <v>20791.952799999995</v>
      </c>
      <c r="M25" s="1">
        <f t="shared" si="12"/>
        <v>4670.1136134453736</v>
      </c>
      <c r="N25" s="1"/>
      <c r="O25" s="1"/>
      <c r="P25" s="1"/>
      <c r="Q25" s="1"/>
      <c r="R25" s="101" t="e">
        <f>E25+G25+H25+I25+J25+K25+L25+M25+N25+O25+P25+Q25</f>
        <v>#REF!</v>
      </c>
      <c r="S25" s="10" t="e">
        <f>C25-R25</f>
        <v>#REF!</v>
      </c>
      <c r="T25" s="43"/>
      <c r="U25" s="43"/>
      <c r="V25" s="43"/>
    </row>
    <row r="27" spans="1:22">
      <c r="A27" t="s">
        <v>2048</v>
      </c>
      <c r="M27" s="1"/>
      <c r="N27" s="1"/>
      <c r="O27" s="1"/>
      <c r="P27" s="1"/>
      <c r="Q27" s="1"/>
      <c r="R27" s="101"/>
    </row>
    <row r="28" spans="1:22">
      <c r="A28" s="30" t="s">
        <v>44</v>
      </c>
      <c r="B28" s="30"/>
      <c r="C28" s="31">
        <f>C25-C22</f>
        <v>-1877967.1057990966</v>
      </c>
      <c r="D28" s="31">
        <f>D25-D22</f>
        <v>-156497.25881659141</v>
      </c>
      <c r="E28" s="31" t="e">
        <f>E25-E22</f>
        <v>#REF!</v>
      </c>
      <c r="F28" s="1" t="e">
        <f>E28-$D28</f>
        <v>#REF!</v>
      </c>
      <c r="G28" s="31">
        <f>G25-G22</f>
        <v>-157856.43752941134</v>
      </c>
      <c r="H28" s="31">
        <f>H25-H22</f>
        <v>-147399.4688964191</v>
      </c>
      <c r="I28" s="31">
        <f>I25-I22</f>
        <v>-165802.36916777201</v>
      </c>
      <c r="J28" s="31">
        <f>J25-J22</f>
        <v>-145556.60150099854</v>
      </c>
      <c r="K28" s="31">
        <f>K25-K22+K27</f>
        <v>-105364.31847699624</v>
      </c>
      <c r="L28" s="31">
        <f>L25-L22</f>
        <v>-80604.155785671406</v>
      </c>
      <c r="M28" s="31">
        <f>M25-M22+M27</f>
        <v>-51846.249323957847</v>
      </c>
      <c r="N28" s="31">
        <f>N25-N22+N27</f>
        <v>-41380.96209897942</v>
      </c>
      <c r="O28" s="31">
        <f>O25-O22+O27</f>
        <v>-26961.615854360454</v>
      </c>
      <c r="P28" s="31">
        <f>P25-P22+P27</f>
        <v>-26961.615854360454</v>
      </c>
      <c r="Q28" s="31">
        <f>Q25-Q22+Q27</f>
        <v>-26961.615854360454</v>
      </c>
      <c r="R28" s="101" t="e">
        <f>E28+G28+H28+I28+J28+K28+L28+M28+N28+O28+P28+Q28</f>
        <v>#REF!</v>
      </c>
      <c r="S28" s="10" t="e">
        <f>C28-R28</f>
        <v>#REF!</v>
      </c>
    </row>
    <row r="29" spans="1:22">
      <c r="C29" s="2"/>
      <c r="D29" s="43"/>
      <c r="G29" s="3"/>
      <c r="H29" s="3"/>
      <c r="I29" s="3"/>
      <c r="J29" s="3"/>
      <c r="S29" s="43"/>
    </row>
    <row r="30" spans="1:22">
      <c r="A30" t="s">
        <v>2278</v>
      </c>
      <c r="C30" s="50"/>
      <c r="D30" s="50"/>
      <c r="E30" s="50"/>
      <c r="G30" s="41">
        <f t="shared" ref="G30:M30" si="13">G24/$D$24</f>
        <v>0.93572498530849757</v>
      </c>
      <c r="H30" s="41">
        <f t="shared" si="13"/>
        <v>0.7745202345069766</v>
      </c>
      <c r="I30" s="41">
        <f t="shared" si="13"/>
        <v>0.44631750403898623</v>
      </c>
      <c r="J30" s="41">
        <f t="shared" si="13"/>
        <v>0.30846281982462653</v>
      </c>
      <c r="K30" s="41">
        <f t="shared" si="13"/>
        <v>0.18474715033806582</v>
      </c>
      <c r="L30" s="41">
        <f t="shared" si="13"/>
        <v>7.1368300106122565E-2</v>
      </c>
      <c r="M30" s="41">
        <f t="shared" si="13"/>
        <v>1.6030147485428012E-2</v>
      </c>
      <c r="N30" s="41"/>
      <c r="O30" s="41"/>
      <c r="P30" s="50"/>
      <c r="Q30" s="50"/>
      <c r="R30" s="50"/>
      <c r="S30" s="43"/>
    </row>
    <row r="31" spans="1:22">
      <c r="R31" s="3"/>
    </row>
    <row r="32" spans="1:22">
      <c r="D32" s="43"/>
      <c r="E32" s="48"/>
      <c r="J32" s="67"/>
      <c r="P32" s="3"/>
      <c r="Q32" s="3"/>
      <c r="R32" s="48"/>
    </row>
    <row r="33" spans="5:19">
      <c r="J33" s="67"/>
      <c r="K33" s="67"/>
      <c r="L33" s="67"/>
      <c r="M33" s="67"/>
      <c r="N33" s="67"/>
      <c r="O33" s="67"/>
      <c r="P33" s="67"/>
      <c r="Q33" s="67"/>
      <c r="R33" s="67"/>
    </row>
    <row r="34" spans="5:19">
      <c r="J34" s="67"/>
      <c r="K34" s="67"/>
      <c r="M34" s="67"/>
      <c r="N34" s="67"/>
      <c r="O34" s="67"/>
      <c r="P34" s="67"/>
      <c r="Q34" s="67"/>
      <c r="R34" s="67"/>
    </row>
    <row r="35" spans="5:19">
      <c r="E35" s="48"/>
      <c r="J35" s="67"/>
      <c r="K35" s="67"/>
      <c r="L35" s="67"/>
      <c r="M35" s="67"/>
      <c r="N35" s="67"/>
      <c r="O35" s="67"/>
      <c r="R35" s="48"/>
    </row>
    <row r="36" spans="5:19"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</row>
    <row r="37" spans="5:19">
      <c r="M37" s="67"/>
      <c r="N37" s="67"/>
      <c r="O37" s="67"/>
    </row>
    <row r="38" spans="5:19">
      <c r="M38" s="67"/>
      <c r="N38" s="67"/>
      <c r="O38" s="67"/>
      <c r="R38" s="67"/>
      <c r="S38" s="43"/>
    </row>
  </sheetData>
  <mergeCells count="21">
    <mergeCell ref="O2:O3"/>
    <mergeCell ref="P2:P3"/>
    <mergeCell ref="Q2:Q3"/>
    <mergeCell ref="R2:R3"/>
    <mergeCell ref="S2:S3"/>
    <mergeCell ref="N2:N3"/>
    <mergeCell ref="E1:F1"/>
    <mergeCell ref="R1:S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ageMargins left="0.7" right="0.7" top="0.75" bottom="0.75" header="0.3" footer="0.3"/>
  <pageSetup paperSize="9" orientation="portrait" r:id="rId2"/>
  <headerFooter>
    <oddFooter>&amp;R&amp;1#&amp;"Calibri"&amp;8&amp;K737373General</oddFooter>
  </headerFooter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2655-E63D-40B6-A5A9-284FAE44A316}">
  <dimension ref="A1:U21"/>
  <sheetViews>
    <sheetView workbookViewId="0">
      <selection activeCell="A14" sqref="A14:XFD14"/>
    </sheetView>
  </sheetViews>
  <sheetFormatPr defaultRowHeight="14.4"/>
  <cols>
    <col min="1" max="1" width="33.33203125" bestFit="1" customWidth="1"/>
    <col min="2" max="2" width="25.88671875" customWidth="1"/>
    <col min="3" max="3" width="14.5546875" bestFit="1" customWidth="1"/>
    <col min="4" max="4" width="12.5546875" customWidth="1"/>
    <col min="5" max="5" width="12.5546875" bestFit="1" customWidth="1"/>
    <col min="6" max="6" width="9.5546875" customWidth="1"/>
    <col min="7" max="7" width="12.5546875" bestFit="1" customWidth="1"/>
    <col min="8" max="8" width="10" bestFit="1" customWidth="1"/>
    <col min="9" max="9" width="10.109375" bestFit="1" customWidth="1"/>
    <col min="10" max="17" width="9.5546875" customWidth="1"/>
    <col min="18" max="18" width="9.5546875" hidden="1" customWidth="1"/>
    <col min="19" max="20" width="9.5546875" customWidth="1"/>
  </cols>
  <sheetData>
    <row r="1" spans="1:21">
      <c r="E1" s="398" t="s">
        <v>59</v>
      </c>
      <c r="F1" s="398"/>
      <c r="G1" s="107" t="s">
        <v>60</v>
      </c>
      <c r="H1" s="107" t="s">
        <v>64</v>
      </c>
      <c r="I1" s="107" t="s">
        <v>66</v>
      </c>
      <c r="J1" s="107" t="s">
        <v>549</v>
      </c>
      <c r="K1" s="107" t="s">
        <v>1639</v>
      </c>
      <c r="L1" s="107" t="s">
        <v>2017</v>
      </c>
      <c r="M1" s="107" t="s">
        <v>2045</v>
      </c>
      <c r="N1" s="107" t="s">
        <v>2050</v>
      </c>
      <c r="O1" s="107" t="s">
        <v>2053</v>
      </c>
      <c r="P1" s="107" t="s">
        <v>2057</v>
      </c>
      <c r="Q1" s="398" t="s">
        <v>2063</v>
      </c>
      <c r="R1" s="398"/>
      <c r="S1" s="399" t="s">
        <v>2064</v>
      </c>
      <c r="T1" s="399"/>
    </row>
    <row r="2" spans="1:21" ht="14.4" customHeight="1">
      <c r="A2" s="400" t="s">
        <v>1</v>
      </c>
      <c r="B2" s="114"/>
      <c r="C2" s="402" t="s">
        <v>2068</v>
      </c>
      <c r="D2" s="402" t="s">
        <v>21</v>
      </c>
      <c r="E2" s="391" t="s">
        <v>61</v>
      </c>
      <c r="F2" s="391" t="s">
        <v>25</v>
      </c>
      <c r="G2" s="391" t="s">
        <v>2069</v>
      </c>
      <c r="H2" s="391" t="s">
        <v>2069</v>
      </c>
      <c r="I2" s="396" t="s">
        <v>2069</v>
      </c>
      <c r="J2" s="396" t="s">
        <v>2069</v>
      </c>
      <c r="K2" s="396" t="s">
        <v>2069</v>
      </c>
      <c r="L2" s="396" t="s">
        <v>2069</v>
      </c>
      <c r="M2" s="396" t="s">
        <v>2069</v>
      </c>
      <c r="N2" s="396" t="s">
        <v>2069</v>
      </c>
      <c r="O2" s="396" t="s">
        <v>2069</v>
      </c>
      <c r="P2" s="396" t="s">
        <v>2069</v>
      </c>
      <c r="Q2" s="396" t="s">
        <v>2069</v>
      </c>
      <c r="R2" s="396" t="s">
        <v>25</v>
      </c>
      <c r="S2" s="396" t="s">
        <v>2069</v>
      </c>
      <c r="T2" s="396" t="s">
        <v>25</v>
      </c>
      <c r="U2" t="s">
        <v>2290</v>
      </c>
    </row>
    <row r="3" spans="1:21">
      <c r="A3" s="401"/>
      <c r="B3" s="115"/>
      <c r="C3" s="403"/>
      <c r="D3" s="403"/>
      <c r="E3" s="391"/>
      <c r="F3" s="391"/>
      <c r="G3" s="391"/>
      <c r="H3" s="391"/>
      <c r="I3" s="397"/>
      <c r="J3" s="397"/>
      <c r="K3" s="397"/>
      <c r="L3" s="397"/>
      <c r="M3" s="397"/>
      <c r="N3" s="397"/>
      <c r="O3" s="397"/>
      <c r="P3" s="397"/>
      <c r="Q3" s="397"/>
      <c r="R3" s="397"/>
      <c r="S3" s="397"/>
      <c r="T3" s="397"/>
    </row>
    <row r="4" spans="1:21" ht="28.8">
      <c r="A4" s="108" t="s">
        <v>16</v>
      </c>
      <c r="B4" s="108" t="str">
        <f>VLOOKUP(A4,Kemanan!B:C,2,0)</f>
        <v xml:space="preserve">Anggota Kemanan, Chief security </v>
      </c>
      <c r="C4" s="110">
        <v>245371.10262308895</v>
      </c>
      <c r="D4" s="110">
        <f>C4/12</f>
        <v>20447.591885257414</v>
      </c>
      <c r="E4" s="1" t="e">
        <f>SUMIF(#REF!,'Logistics (2)'!A4,#REF!)</f>
        <v>#REF!</v>
      </c>
      <c r="F4" s="3" t="e">
        <f>D4-E4</f>
        <v>#REF!</v>
      </c>
      <c r="G4" s="3">
        <f t="shared" ref="G4:G10" si="0">D4</f>
        <v>20447.591885257414</v>
      </c>
      <c r="H4" s="3">
        <f t="shared" ref="H4:H10" si="1">D4</f>
        <v>20447.591885257414</v>
      </c>
      <c r="I4" s="48">
        <f>$D$4*'MP Summary'!T45</f>
        <v>9736.9485167892435</v>
      </c>
      <c r="J4" s="48">
        <f>$D$4*'MP Summary'!U45</f>
        <v>9736.9485167892435</v>
      </c>
      <c r="K4" s="48">
        <f>$D$4*'MP Summary'!V45</f>
        <v>6815.8639617524714</v>
      </c>
      <c r="L4" s="48">
        <f>$D$4*'MP Summary'!W45</f>
        <v>2921.0845550367735</v>
      </c>
      <c r="M4" s="48">
        <f>$D$4*'MP Summary'!X45</f>
        <v>2921.0845550367735</v>
      </c>
      <c r="N4" s="48">
        <f>$D$4*'MP Summary'!Y45</f>
        <v>2921.0845550367735</v>
      </c>
      <c r="O4" s="48">
        <f>$D$4*'MP Summary'!Z45</f>
        <v>2921.0845550367735</v>
      </c>
      <c r="P4" s="48">
        <f>$D$4*'MP Summary'!AA45+1000</f>
        <v>1973.6948516789244</v>
      </c>
      <c r="Q4" s="48">
        <f>$D$4*'MP Summary'!AB45+1000</f>
        <v>1973.6948516789244</v>
      </c>
      <c r="S4" s="3" t="e">
        <f t="shared" ref="S4:S13" si="2">E4+G4+H4+I4+J4+K4+L4+M4+N4+O4+P4+Q4</f>
        <v>#REF!</v>
      </c>
    </row>
    <row r="5" spans="1:21">
      <c r="A5" s="108" t="s">
        <v>10</v>
      </c>
      <c r="B5" s="108" t="e">
        <f>VLOOKUP(A5,Kemanan!B:C,2,0)</f>
        <v>#N/A</v>
      </c>
      <c r="C5" s="109">
        <v>9895.0405742145176</v>
      </c>
      <c r="D5" s="109">
        <f t="shared" ref="D5:D13" si="3">C5/12</f>
        <v>824.58671451787643</v>
      </c>
      <c r="E5" s="1" t="e">
        <f>SUMIF(#REF!,'Logistics (2)'!A5,#REF!)</f>
        <v>#REF!</v>
      </c>
      <c r="F5" s="3" t="e">
        <f t="shared" ref="F5:F13" si="4">D5-E5</f>
        <v>#REF!</v>
      </c>
      <c r="G5" s="3">
        <f t="shared" si="0"/>
        <v>824.58671451787643</v>
      </c>
      <c r="H5" s="3">
        <f t="shared" si="1"/>
        <v>824.58671451787643</v>
      </c>
      <c r="I5" s="48">
        <f>$D$5*'MP Summary'!T45</f>
        <v>392.6603402466078</v>
      </c>
      <c r="J5" s="48">
        <f>$D$5*'MP Summary'!U45</f>
        <v>392.6603402466078</v>
      </c>
      <c r="K5" s="48">
        <f>$D$5*'MP Summary'!V45</f>
        <v>274.86223817262544</v>
      </c>
      <c r="L5" s="48">
        <f>$D$5*'MP Summary'!W45</f>
        <v>117.79810207398234</v>
      </c>
      <c r="M5" s="48">
        <f>$D$5*'MP Summary'!X45</f>
        <v>117.79810207398234</v>
      </c>
      <c r="N5" s="48">
        <f>$D$5*'MP Summary'!Y45</f>
        <v>117.79810207398234</v>
      </c>
      <c r="O5" s="48">
        <f>$D$5*'MP Summary'!Z45</f>
        <v>117.79810207398234</v>
      </c>
      <c r="P5" s="48">
        <f>$D$5*'MP Summary'!AA45</f>
        <v>39.266034024660783</v>
      </c>
      <c r="Q5" s="48">
        <f>$D$5*'MP Summary'!AB45</f>
        <v>39.266034024660783</v>
      </c>
      <c r="S5" s="3" t="e">
        <f t="shared" si="2"/>
        <v>#REF!</v>
      </c>
    </row>
    <row r="6" spans="1:21">
      <c r="A6" s="108" t="s">
        <v>26</v>
      </c>
      <c r="B6" s="108" t="str">
        <f>VLOOKUP(A6,Kemanan!B:C,2,0)</f>
        <v>BPJSTK</v>
      </c>
      <c r="C6" s="109">
        <v>33974.356352624774</v>
      </c>
      <c r="D6" s="109">
        <f t="shared" si="3"/>
        <v>2831.1963627187311</v>
      </c>
      <c r="E6" s="1" t="e">
        <f>SUMIF(#REF!,'Logistics (2)'!A6,#REF!)</f>
        <v>#REF!</v>
      </c>
      <c r="F6" s="3" t="e">
        <f t="shared" si="4"/>
        <v>#REF!</v>
      </c>
      <c r="G6" s="3">
        <f t="shared" si="0"/>
        <v>2831.1963627187311</v>
      </c>
      <c r="H6" s="3">
        <f t="shared" si="1"/>
        <v>2831.1963627187311</v>
      </c>
      <c r="I6" s="48">
        <f>$D$6*'MP Summary'!T45</f>
        <v>1348.1887441517765</v>
      </c>
      <c r="J6" s="48">
        <f>$D$6*'MP Summary'!U45</f>
        <v>1348.1887441517765</v>
      </c>
      <c r="K6" s="48">
        <f>$D$6*'MP Summary'!V45</f>
        <v>943.73212090624361</v>
      </c>
      <c r="L6" s="48">
        <f>$D$6*'MP Summary'!W45</f>
        <v>404.45662324553297</v>
      </c>
      <c r="M6" s="48">
        <f>$D$6*'MP Summary'!X45</f>
        <v>404.45662324553297</v>
      </c>
      <c r="N6" s="48">
        <f>$D$6*'MP Summary'!Y45</f>
        <v>404.45662324553297</v>
      </c>
      <c r="O6" s="48">
        <f>$D$6*'MP Summary'!Z45</f>
        <v>404.45662324553297</v>
      </c>
      <c r="P6" s="48">
        <f>$D$6*'MP Summary'!AA45</f>
        <v>134.81887441517767</v>
      </c>
      <c r="Q6" s="48">
        <f>$D$6*'MP Summary'!AB45</f>
        <v>134.81887441517767</v>
      </c>
      <c r="S6" s="3" t="e">
        <f t="shared" si="2"/>
        <v>#REF!</v>
      </c>
    </row>
    <row r="7" spans="1:21">
      <c r="A7" s="108" t="s">
        <v>11</v>
      </c>
      <c r="B7" s="108" t="e">
        <f>VLOOKUP(A7,Kemanan!B:C,2,0)</f>
        <v>#N/A</v>
      </c>
      <c r="C7" s="109">
        <v>27633.095120728511</v>
      </c>
      <c r="D7" s="109">
        <f t="shared" si="3"/>
        <v>2302.7579267273759</v>
      </c>
      <c r="E7" s="1" t="e">
        <f>SUMIF(#REF!,'Logistics (2)'!A7,#REF!)</f>
        <v>#REF!</v>
      </c>
      <c r="F7" s="3" t="e">
        <f t="shared" si="4"/>
        <v>#REF!</v>
      </c>
      <c r="G7" s="3">
        <f t="shared" si="0"/>
        <v>2302.7579267273759</v>
      </c>
      <c r="H7" s="3">
        <f t="shared" si="1"/>
        <v>2302.7579267273759</v>
      </c>
      <c r="I7" s="48">
        <f>$D$7*'MP Summary'!T45</f>
        <v>1096.5513936797026</v>
      </c>
      <c r="J7" s="48">
        <f>$D$7*'MP Summary'!U45</f>
        <v>1096.5513936797026</v>
      </c>
      <c r="K7" s="48">
        <f>$D$7*'MP Summary'!V45</f>
        <v>767.58597557579196</v>
      </c>
      <c r="L7" s="48">
        <f>$D$7*'MP Summary'!W45</f>
        <v>328.96541810391085</v>
      </c>
      <c r="M7" s="48">
        <f>$D$7*'MP Summary'!X45</f>
        <v>328.96541810391085</v>
      </c>
      <c r="N7" s="48">
        <f>$D$7*'MP Summary'!Y45</f>
        <v>328.96541810391085</v>
      </c>
      <c r="O7" s="48">
        <f>$D$7*'MP Summary'!Z45</f>
        <v>328.96541810391085</v>
      </c>
      <c r="P7" s="48">
        <f>$D$7*'MP Summary'!AA45</f>
        <v>109.65513936797028</v>
      </c>
      <c r="Q7" s="48">
        <f>$D$7*'MP Summary'!AB45</f>
        <v>109.65513936797028</v>
      </c>
      <c r="S7" s="3" t="e">
        <f t="shared" si="2"/>
        <v>#REF!</v>
      </c>
    </row>
    <row r="8" spans="1:21">
      <c r="A8" s="108" t="s">
        <v>2070</v>
      </c>
      <c r="B8" s="108" t="s">
        <v>37</v>
      </c>
      <c r="C8" s="109">
        <v>3000</v>
      </c>
      <c r="D8" s="109">
        <f t="shared" si="3"/>
        <v>250</v>
      </c>
      <c r="E8" s="1" t="e">
        <f>SUMIF(#REF!,'Logistics (2)'!A8,#REF!)</f>
        <v>#REF!</v>
      </c>
      <c r="F8" s="3" t="e">
        <f t="shared" si="4"/>
        <v>#REF!</v>
      </c>
      <c r="G8" s="3">
        <f t="shared" si="0"/>
        <v>250</v>
      </c>
      <c r="H8" s="3">
        <f t="shared" si="1"/>
        <v>250</v>
      </c>
      <c r="I8" s="183"/>
      <c r="J8" s="183"/>
      <c r="K8" s="183"/>
      <c r="L8" s="183"/>
      <c r="M8" s="183"/>
      <c r="N8" s="183"/>
      <c r="O8" s="183"/>
      <c r="P8" s="183"/>
      <c r="Q8" s="183"/>
      <c r="S8" s="3" t="e">
        <f t="shared" si="2"/>
        <v>#REF!</v>
      </c>
    </row>
    <row r="9" spans="1:21">
      <c r="A9" s="109" t="s">
        <v>2071</v>
      </c>
      <c r="B9" s="108" t="s">
        <v>37</v>
      </c>
      <c r="C9" s="109">
        <v>200670.0787291794</v>
      </c>
      <c r="D9" s="109">
        <f t="shared" si="3"/>
        <v>16722.506560764949</v>
      </c>
      <c r="E9" s="1" t="e">
        <f>SUMIF(#REF!,'Logistics (2)'!A9,#REF!)-E10</f>
        <v>#REF!</v>
      </c>
      <c r="F9" s="3" t="e">
        <f t="shared" si="4"/>
        <v>#REF!</v>
      </c>
      <c r="G9" s="3">
        <f t="shared" si="0"/>
        <v>16722.506560764949</v>
      </c>
      <c r="H9" s="3">
        <f t="shared" si="1"/>
        <v>16722.506560764949</v>
      </c>
      <c r="I9" s="1">
        <f>$D$9*'MP Summary'!AF45</f>
        <v>16722.506560764949</v>
      </c>
      <c r="J9" s="1">
        <f>$D$9*'MP Summary'!AG45</f>
        <v>15886.381232726701</v>
      </c>
      <c r="K9" s="1">
        <f>$D$9*'MP Summary'!AH45</f>
        <v>10033.503936458968</v>
      </c>
      <c r="L9" s="1">
        <f>$D$9*'MP Summary'!AI45</f>
        <v>10033.503936458968</v>
      </c>
      <c r="M9" s="1">
        <f>$D$9*'MP Summary'!AJ45</f>
        <v>10033.503936458968</v>
      </c>
      <c r="N9" s="1">
        <f>$D$9*'MP Summary'!AK45</f>
        <v>5852.8772962677313</v>
      </c>
      <c r="O9" s="1">
        <f>$D$9*'MP Summary'!AL45</f>
        <v>5852.8772962677313</v>
      </c>
      <c r="P9" s="1">
        <f>$D$9*'MP Summary'!AM45</f>
        <v>2508.3759841147421</v>
      </c>
      <c r="Q9" s="1">
        <f>$D$9*'MP Summary'!AN45</f>
        <v>2508.3759841147421</v>
      </c>
      <c r="S9" s="3" t="e">
        <f t="shared" si="2"/>
        <v>#REF!</v>
      </c>
    </row>
    <row r="10" spans="1:21">
      <c r="A10" s="109" t="s">
        <v>158</v>
      </c>
      <c r="B10" s="108" t="s">
        <v>37</v>
      </c>
      <c r="C10" s="109">
        <v>61717.03141928494</v>
      </c>
      <c r="D10" s="109">
        <f t="shared" si="3"/>
        <v>5143.0859516070786</v>
      </c>
      <c r="E10" s="1">
        <v>4904.01</v>
      </c>
      <c r="F10" s="3">
        <f t="shared" si="4"/>
        <v>239.07595160707842</v>
      </c>
      <c r="G10" s="3">
        <f t="shared" si="0"/>
        <v>5143.0859516070786</v>
      </c>
      <c r="H10" s="3">
        <f t="shared" si="1"/>
        <v>5143.0859516070786</v>
      </c>
      <c r="I10" s="3">
        <f>$D$10</f>
        <v>5143.0859516070786</v>
      </c>
      <c r="J10" s="3">
        <f>$D$10</f>
        <v>5143.0859516070786</v>
      </c>
      <c r="K10" s="3">
        <f>$D$10</f>
        <v>5143.0859516070786</v>
      </c>
      <c r="L10" s="3">
        <f>$D$10</f>
        <v>5143.0859516070786</v>
      </c>
      <c r="M10" s="3">
        <f>$D$10</f>
        <v>5143.0859516070786</v>
      </c>
      <c r="N10" s="183"/>
      <c r="O10" s="183"/>
      <c r="P10" s="183"/>
      <c r="Q10" s="183"/>
      <c r="S10" s="3">
        <f t="shared" si="2"/>
        <v>40905.611661249546</v>
      </c>
    </row>
    <row r="11" spans="1:21">
      <c r="A11" s="109" t="s">
        <v>39</v>
      </c>
      <c r="B11" s="108" t="s">
        <v>39</v>
      </c>
      <c r="C11" s="109">
        <v>53696.729999999981</v>
      </c>
      <c r="D11" s="109">
        <f t="shared" si="3"/>
        <v>4474.7274999999981</v>
      </c>
      <c r="E11" s="1" t="e">
        <f>SUMIF(#REF!,'Logistics (2)'!A11,#REF!)</f>
        <v>#REF!</v>
      </c>
      <c r="F11" s="3" t="e">
        <f t="shared" si="4"/>
        <v>#REF!</v>
      </c>
      <c r="G11" s="3">
        <f t="shared" ref="G11:M11" si="5">$D$11</f>
        <v>4474.7274999999981</v>
      </c>
      <c r="H11" s="3">
        <f t="shared" si="5"/>
        <v>4474.7274999999981</v>
      </c>
      <c r="I11" s="3">
        <f t="shared" si="5"/>
        <v>4474.7274999999981</v>
      </c>
      <c r="J11" s="3">
        <f t="shared" si="5"/>
        <v>4474.7274999999981</v>
      </c>
      <c r="K11" s="3">
        <f t="shared" si="5"/>
        <v>4474.7274999999981</v>
      </c>
      <c r="L11" s="3">
        <f t="shared" si="5"/>
        <v>4474.7274999999981</v>
      </c>
      <c r="M11" s="3">
        <f t="shared" si="5"/>
        <v>4474.7274999999981</v>
      </c>
      <c r="N11" s="184"/>
      <c r="O11" s="183"/>
      <c r="P11" s="183"/>
      <c r="Q11" s="183"/>
      <c r="S11" s="3" t="e">
        <f t="shared" si="2"/>
        <v>#REF!</v>
      </c>
      <c r="U11" t="s">
        <v>2291</v>
      </c>
    </row>
    <row r="12" spans="1:21">
      <c r="A12" s="109" t="s">
        <v>19</v>
      </c>
      <c r="B12" s="108" t="e">
        <f>VLOOKUP(A12,Kemanan!B:C,2,0)</f>
        <v>#N/A</v>
      </c>
      <c r="C12" s="109">
        <v>202779.71407440706</v>
      </c>
      <c r="D12" s="109">
        <f t="shared" si="3"/>
        <v>16898.309506200589</v>
      </c>
      <c r="E12" s="1" t="e">
        <f>SUMIF(#REF!,'Logistics (2)'!A12,#REF!)</f>
        <v>#REF!</v>
      </c>
      <c r="F12" s="3" t="e">
        <f t="shared" si="4"/>
        <v>#REF!</v>
      </c>
      <c r="G12" s="3">
        <f>$D$12</f>
        <v>16898.309506200589</v>
      </c>
      <c r="H12" s="3">
        <f>D12</f>
        <v>16898.309506200589</v>
      </c>
      <c r="I12" s="182">
        <f>$D$12*'MP Summary'!F92</f>
        <v>12955.37062142045</v>
      </c>
      <c r="J12" s="182">
        <f>$D$12*'MP Summary'!G92</f>
        <v>10863.198968271807</v>
      </c>
      <c r="K12" s="182">
        <f>$D$12*'MP Summary'!H92</f>
        <v>6920.2600834916684</v>
      </c>
      <c r="L12" s="182">
        <f>$D$12*'MP Summary'!I92</f>
        <v>3540.5981822515505</v>
      </c>
      <c r="M12" s="182">
        <f>$D$12*'MP Summary'!J92</f>
        <v>2414.0442151715115</v>
      </c>
      <c r="N12" s="182">
        <f>$D$12*'MP Summary'!K92</f>
        <v>1931.2353721372092</v>
      </c>
      <c r="O12" s="182">
        <f>$D$12*'MP Summary'!L92</f>
        <v>965.61768606860414</v>
      </c>
      <c r="P12" s="182">
        <f>$D$12*'MP Summary'!M92</f>
        <v>482.80884303430156</v>
      </c>
      <c r="Q12" s="182">
        <f>$D$12*'MP Summary'!N92</f>
        <v>482.80884303430156</v>
      </c>
      <c r="S12" s="3" t="e">
        <f t="shared" si="2"/>
        <v>#REF!</v>
      </c>
    </row>
    <row r="13" spans="1:21" ht="28.8">
      <c r="A13" s="109" t="s">
        <v>41</v>
      </c>
      <c r="B13" s="108" t="s">
        <v>41</v>
      </c>
      <c r="C13" s="109">
        <v>10994.33</v>
      </c>
      <c r="D13" s="109">
        <f t="shared" si="3"/>
        <v>916.19416666666666</v>
      </c>
      <c r="E13" s="1" t="e">
        <f>SUMIF(#REF!,'Logistics (2)'!A13,#REF!)</f>
        <v>#REF!</v>
      </c>
      <c r="F13" s="3" t="e">
        <f t="shared" si="4"/>
        <v>#REF!</v>
      </c>
      <c r="G13" s="3">
        <f>D13</f>
        <v>916.19416666666666</v>
      </c>
      <c r="H13" s="3">
        <f>D13</f>
        <v>916.19416666666666</v>
      </c>
      <c r="I13" s="3">
        <f>$D$13</f>
        <v>916.19416666666666</v>
      </c>
      <c r="J13" s="3">
        <f>$D$13</f>
        <v>916.19416666666666</v>
      </c>
      <c r="K13" s="3">
        <f>$D$13</f>
        <v>916.19416666666666</v>
      </c>
      <c r="L13" s="3">
        <f>$D$13</f>
        <v>916.19416666666666</v>
      </c>
      <c r="M13" s="3">
        <f>$D$13</f>
        <v>916.19416666666666</v>
      </c>
      <c r="N13" s="183"/>
      <c r="O13" s="183"/>
      <c r="P13" s="183"/>
      <c r="Q13" s="183"/>
      <c r="S13" s="3" t="e">
        <f t="shared" si="2"/>
        <v>#REF!</v>
      </c>
    </row>
    <row r="14" spans="1:21">
      <c r="A14" s="105" t="s">
        <v>43</v>
      </c>
      <c r="B14" s="105"/>
      <c r="C14" s="105">
        <v>849731.47889352811</v>
      </c>
      <c r="D14" s="105">
        <f t="shared" ref="D14:Q14" si="6">SUM(D4:D13)</f>
        <v>70810.956574460681</v>
      </c>
      <c r="E14" s="105" t="e">
        <f t="shared" si="6"/>
        <v>#REF!</v>
      </c>
      <c r="F14" s="105" t="e">
        <f t="shared" si="6"/>
        <v>#REF!</v>
      </c>
      <c r="G14" s="185">
        <f t="shared" si="6"/>
        <v>70810.956574460681</v>
      </c>
      <c r="H14" s="185">
        <f t="shared" si="6"/>
        <v>70810.956574460681</v>
      </c>
      <c r="I14" s="185">
        <f t="shared" si="6"/>
        <v>52786.23379532648</v>
      </c>
      <c r="J14" s="185">
        <f t="shared" si="6"/>
        <v>49857.936814139583</v>
      </c>
      <c r="K14" s="185">
        <f t="shared" si="6"/>
        <v>36289.815934631515</v>
      </c>
      <c r="L14" s="185">
        <f t="shared" si="6"/>
        <v>27880.414435444462</v>
      </c>
      <c r="M14" s="185">
        <f t="shared" si="6"/>
        <v>26753.860468364423</v>
      </c>
      <c r="N14" s="185">
        <f t="shared" si="6"/>
        <v>11556.41736686514</v>
      </c>
      <c r="O14" s="185">
        <f t="shared" si="6"/>
        <v>10590.799680796536</v>
      </c>
      <c r="P14" s="185">
        <f t="shared" si="6"/>
        <v>5248.6197266357758</v>
      </c>
      <c r="Q14" s="185">
        <f t="shared" si="6"/>
        <v>5248.6197266357758</v>
      </c>
      <c r="S14" s="185" t="e">
        <f>SUM(S4:S13)</f>
        <v>#REF!</v>
      </c>
    </row>
    <row r="15" spans="1:21">
      <c r="A15" s="102" t="s">
        <v>62</v>
      </c>
      <c r="B15" s="102"/>
      <c r="C15" s="103"/>
      <c r="D15" s="103"/>
    </row>
    <row r="16" spans="1:21">
      <c r="A16" s="100" t="s">
        <v>63</v>
      </c>
      <c r="B16" s="100"/>
      <c r="C16" s="100">
        <v>849731.47889352811</v>
      </c>
      <c r="D16" s="100">
        <f>C16/12</f>
        <v>70810.956574460681</v>
      </c>
      <c r="E16" s="1" t="e">
        <f>-#REF!</f>
        <v>#REF!</v>
      </c>
      <c r="G16" s="48" t="e">
        <f t="shared" ref="G16:M16" si="7">G19*4.82%</f>
        <v>#REF!</v>
      </c>
      <c r="H16" s="48" t="e">
        <f t="shared" si="7"/>
        <v>#REF!</v>
      </c>
      <c r="I16" s="48" t="e">
        <f t="shared" si="7"/>
        <v>#REF!</v>
      </c>
      <c r="J16" s="48" t="e">
        <f t="shared" si="7"/>
        <v>#REF!</v>
      </c>
      <c r="K16" s="48" t="e">
        <f t="shared" si="7"/>
        <v>#REF!</v>
      </c>
      <c r="L16" s="48" t="e">
        <f t="shared" si="7"/>
        <v>#REF!</v>
      </c>
      <c r="M16" s="48" t="e">
        <f t="shared" si="7"/>
        <v>#REF!</v>
      </c>
      <c r="N16">
        <v>0</v>
      </c>
      <c r="O16">
        <v>0</v>
      </c>
      <c r="P16">
        <v>0</v>
      </c>
      <c r="Q16">
        <v>0</v>
      </c>
      <c r="S16">
        <v>0</v>
      </c>
    </row>
    <row r="17" spans="1:13">
      <c r="A17" s="100" t="s">
        <v>44</v>
      </c>
      <c r="B17" s="100"/>
      <c r="C17" s="100"/>
      <c r="D17" s="100"/>
      <c r="E17" s="3" t="e">
        <f>E16-E14</f>
        <v>#REF!</v>
      </c>
    </row>
    <row r="18" spans="1:13" ht="15.6" customHeight="1">
      <c r="A18" s="105" t="s">
        <v>62</v>
      </c>
      <c r="B18" s="105"/>
      <c r="C18" s="105"/>
      <c r="D18" s="105"/>
    </row>
    <row r="19" spans="1:13">
      <c r="A19" s="105" t="s">
        <v>45</v>
      </c>
      <c r="B19" s="105"/>
      <c r="C19" s="190">
        <v>19499311.719693679</v>
      </c>
      <c r="D19" s="111">
        <f>C19/12</f>
        <v>1624942.6433078067</v>
      </c>
      <c r="E19" s="48" t="e">
        <f>E16/4.82%</f>
        <v>#REF!</v>
      </c>
      <c r="G19" s="1" t="e">
        <f>$D$19*Kemanan!#REF!</f>
        <v>#REF!</v>
      </c>
      <c r="H19" s="1" t="e">
        <f>$D$19*Kemanan!#REF!</f>
        <v>#REF!</v>
      </c>
      <c r="I19" s="1" t="e">
        <f>$D$19*Kemanan!#REF!</f>
        <v>#REF!</v>
      </c>
      <c r="J19" s="1" t="e">
        <f>$D$19*Kemanan!#REF!</f>
        <v>#REF!</v>
      </c>
      <c r="K19" s="1" t="e">
        <f>$D$19*Kemanan!#REF!</f>
        <v>#REF!</v>
      </c>
      <c r="L19" s="1" t="e">
        <f>$D$19*Kemanan!#REF!</f>
        <v>#REF!</v>
      </c>
      <c r="M19" s="1" t="e">
        <f>$D$19*Kemanan!#REF!</f>
        <v>#REF!</v>
      </c>
    </row>
    <row r="21" spans="1:13">
      <c r="A21" s="100" t="s">
        <v>2072</v>
      </c>
      <c r="B21" s="100"/>
      <c r="C21" s="112">
        <f>C16/C19</f>
        <v>4.3577511406996311E-2</v>
      </c>
      <c r="D21" s="112">
        <f>D16/D19</f>
        <v>4.3577511406996311E-2</v>
      </c>
      <c r="E21" s="112" t="e">
        <f>E16/E19</f>
        <v>#REF!</v>
      </c>
    </row>
  </sheetData>
  <mergeCells count="22">
    <mergeCell ref="S2:S3"/>
    <mergeCell ref="N2:N3"/>
    <mergeCell ref="O2:O3"/>
    <mergeCell ref="P2:P3"/>
    <mergeCell ref="Q2:Q3"/>
    <mergeCell ref="R2:R3"/>
    <mergeCell ref="E1:F1"/>
    <mergeCell ref="Q1:R1"/>
    <mergeCell ref="S1:T1"/>
    <mergeCell ref="A2:A3"/>
    <mergeCell ref="C2:C3"/>
    <mergeCell ref="D2:D3"/>
    <mergeCell ref="E2:E3"/>
    <mergeCell ref="F2:F3"/>
    <mergeCell ref="G2:G3"/>
    <mergeCell ref="H2:H3"/>
    <mergeCell ref="T2:T3"/>
    <mergeCell ref="I2:I3"/>
    <mergeCell ref="J2:J3"/>
    <mergeCell ref="K2:K3"/>
    <mergeCell ref="L2:L3"/>
    <mergeCell ref="M2:M3"/>
  </mergeCells>
  <pageMargins left="0.7" right="0.7" top="0.75" bottom="0.75" header="0.3" footer="0.3"/>
  <pageSetup orientation="portrait" horizontalDpi="4294967293" verticalDpi="90" r:id="rId1"/>
  <headerFooter>
    <oddFooter>&amp;R&amp;1#&amp;"Calibri"&amp;8&amp;K737373General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2698-BD84-4FE9-A3F7-0F9484F32712}">
  <dimension ref="A2:S33"/>
  <sheetViews>
    <sheetView zoomScale="90" zoomScaleNormal="9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11" sqref="G11"/>
    </sheetView>
  </sheetViews>
  <sheetFormatPr defaultRowHeight="14.4"/>
  <cols>
    <col min="1" max="1" width="26.33203125" customWidth="1"/>
    <col min="2" max="3" width="16.5546875" hidden="1" customWidth="1"/>
    <col min="4" max="4" width="12" bestFit="1" customWidth="1"/>
    <col min="5" max="5" width="10.109375" style="1" bestFit="1" customWidth="1"/>
    <col min="6" max="7" width="10.109375" bestFit="1" customWidth="1"/>
    <col min="8" max="12" width="8.5546875" bestFit="1" customWidth="1"/>
    <col min="13" max="16" width="7.5546875" bestFit="1" customWidth="1"/>
    <col min="17" max="17" width="10" bestFit="1" customWidth="1"/>
    <col min="18" max="18" width="11" bestFit="1" customWidth="1"/>
    <col min="19" max="19" width="26.6640625" customWidth="1"/>
  </cols>
  <sheetData>
    <row r="2" spans="1:19">
      <c r="A2" s="391" t="s">
        <v>18</v>
      </c>
      <c r="B2" s="405" t="s">
        <v>2292</v>
      </c>
      <c r="C2" s="406" t="s">
        <v>2293</v>
      </c>
      <c r="D2" s="406" t="s">
        <v>2294</v>
      </c>
      <c r="E2" s="404" t="s">
        <v>59</v>
      </c>
      <c r="F2" s="404" t="s">
        <v>60</v>
      </c>
      <c r="G2" s="404" t="s">
        <v>155</v>
      </c>
      <c r="H2" s="404" t="s">
        <v>156</v>
      </c>
      <c r="I2" s="404" t="s">
        <v>549</v>
      </c>
      <c r="J2" s="404" t="s">
        <v>2295</v>
      </c>
      <c r="K2" s="404" t="s">
        <v>2296</v>
      </c>
      <c r="L2" s="404" t="s">
        <v>2297</v>
      </c>
      <c r="M2" s="404" t="s">
        <v>2298</v>
      </c>
      <c r="N2" s="404" t="s">
        <v>2053</v>
      </c>
      <c r="O2" s="404" t="s">
        <v>2057</v>
      </c>
      <c r="P2" s="404" t="s">
        <v>2063</v>
      </c>
      <c r="Q2" s="407" t="s">
        <v>1640</v>
      </c>
      <c r="R2" s="407" t="s">
        <v>25</v>
      </c>
    </row>
    <row r="3" spans="1:19">
      <c r="A3" s="391"/>
      <c r="B3" s="405"/>
      <c r="C3" s="406"/>
      <c r="D3" s="406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  <c r="Q3" s="407"/>
      <c r="R3" s="407"/>
    </row>
    <row r="4" spans="1:19">
      <c r="A4" s="4" t="s">
        <v>16</v>
      </c>
      <c r="B4" s="1">
        <v>1381114.5796649985</v>
      </c>
      <c r="C4" s="99">
        <v>245371.10262308895</v>
      </c>
      <c r="D4" s="3">
        <f>B4+C4</f>
        <v>1626485.6822880874</v>
      </c>
      <c r="E4" s="1" t="e">
        <f>Kemanan!#REF!+#REF!</f>
        <v>#REF!</v>
      </c>
      <c r="F4" s="1" t="e">
        <f>Kemanan!#REF!+#REF!</f>
        <v>#REF!</v>
      </c>
      <c r="G4" s="1" t="e">
        <f>Kemanan!#REF!+#REF!</f>
        <v>#REF!</v>
      </c>
      <c r="H4" s="1" t="e">
        <f>Kemanan!#REF!+#REF!</f>
        <v>#REF!</v>
      </c>
      <c r="I4" s="1" t="e">
        <f>Kemanan!#REF!+#REF!</f>
        <v>#REF!</v>
      </c>
      <c r="J4" s="1" t="e">
        <f>Kemanan!#REF!+#REF!</f>
        <v>#REF!</v>
      </c>
      <c r="K4" s="1" t="e">
        <f>Kemanan!#REF!+#REF!</f>
        <v>#REF!</v>
      </c>
      <c r="L4" s="1" t="e">
        <f>Kemanan!#REF!+#REF!</f>
        <v>#REF!</v>
      </c>
      <c r="M4" s="1" t="e">
        <f>Kemanan!#REF!+#REF!</f>
        <v>#REF!</v>
      </c>
      <c r="N4" s="1" t="e">
        <f>Kemanan!#REF!+#REF!</f>
        <v>#REF!</v>
      </c>
      <c r="O4" s="1" t="e">
        <f>Kemanan!#REF!+#REF!</f>
        <v>#REF!</v>
      </c>
      <c r="P4" s="1" t="e">
        <f>Kemanan!#REF!+#REF!</f>
        <v>#REF!</v>
      </c>
      <c r="Q4" s="3" t="e">
        <f>SUM(E4:P4)</f>
        <v>#REF!</v>
      </c>
      <c r="R4" s="3" t="e">
        <f>D4-Q4</f>
        <v>#REF!</v>
      </c>
      <c r="S4" t="s">
        <v>2299</v>
      </c>
    </row>
    <row r="5" spans="1:19">
      <c r="A5" s="4" t="s">
        <v>10</v>
      </c>
      <c r="B5" s="1">
        <v>89421.116999999998</v>
      </c>
      <c r="C5" s="1">
        <v>9895.0405742145176</v>
      </c>
      <c r="D5" s="3">
        <f t="shared" ref="D5:D21" si="0">B5+C5</f>
        <v>99316.157574214521</v>
      </c>
      <c r="E5" s="1" t="e">
        <f>Kemanan!#REF!+#REF!</f>
        <v>#REF!</v>
      </c>
      <c r="F5" s="1" t="e">
        <f>Kemanan!#REF!+#REF!</f>
        <v>#REF!</v>
      </c>
      <c r="G5" s="1" t="e">
        <f>Kemanan!#REF!+#REF!</f>
        <v>#REF!</v>
      </c>
      <c r="H5" s="1" t="e">
        <f>Kemanan!#REF!+#REF!</f>
        <v>#REF!</v>
      </c>
      <c r="I5" s="1" t="e">
        <f>Kemanan!#REF!+#REF!</f>
        <v>#REF!</v>
      </c>
      <c r="J5" s="1" t="e">
        <f>Kemanan!#REF!+#REF!</f>
        <v>#REF!</v>
      </c>
      <c r="K5" s="1" t="e">
        <f>Kemanan!#REF!+#REF!</f>
        <v>#REF!</v>
      </c>
      <c r="L5" s="1" t="e">
        <f>Kemanan!#REF!+#REF!</f>
        <v>#REF!</v>
      </c>
      <c r="M5" s="1" t="e">
        <f>Kemanan!#REF!+#REF!</f>
        <v>#REF!</v>
      </c>
      <c r="N5" s="1" t="e">
        <f>Kemanan!#REF!+#REF!</f>
        <v>#REF!</v>
      </c>
      <c r="O5" s="1" t="e">
        <f>Kemanan!#REF!+#REF!</f>
        <v>#REF!</v>
      </c>
      <c r="P5" s="1" t="e">
        <f>Kemanan!#REF!+#REF!</f>
        <v>#REF!</v>
      </c>
      <c r="Q5" s="3" t="e">
        <f t="shared" ref="Q5:Q30" si="1">SUM(E5:P5)</f>
        <v>#REF!</v>
      </c>
      <c r="R5" s="3" t="e">
        <f t="shared" ref="R5:R21" si="2">D5-Q5</f>
        <v>#REF!</v>
      </c>
      <c r="S5" t="s">
        <v>2299</v>
      </c>
    </row>
    <row r="6" spans="1:19" ht="28.8">
      <c r="A6" s="4" t="s">
        <v>26</v>
      </c>
      <c r="B6" s="1">
        <v>209663.96411035644</v>
      </c>
      <c r="C6" s="1">
        <v>33974.356352624774</v>
      </c>
      <c r="D6" s="3">
        <f t="shared" si="0"/>
        <v>243638.32046298121</v>
      </c>
      <c r="E6" s="1" t="e">
        <f>Kemanan!#REF!+#REF!</f>
        <v>#REF!</v>
      </c>
      <c r="F6" s="1" t="e">
        <f>Kemanan!#REF!+#REF!</f>
        <v>#REF!</v>
      </c>
      <c r="G6" s="1" t="e">
        <f>Kemanan!#REF!+#REF!</f>
        <v>#REF!</v>
      </c>
      <c r="H6" s="1" t="e">
        <f>Kemanan!#REF!+#REF!</f>
        <v>#REF!</v>
      </c>
      <c r="I6" s="1" t="e">
        <f>Kemanan!#REF!+#REF!</f>
        <v>#REF!</v>
      </c>
      <c r="J6" s="1" t="e">
        <f>Kemanan!#REF!+#REF!</f>
        <v>#REF!</v>
      </c>
      <c r="K6" s="1" t="e">
        <f>Kemanan!#REF!+#REF!</f>
        <v>#REF!</v>
      </c>
      <c r="L6" s="1" t="e">
        <f>Kemanan!#REF!+#REF!</f>
        <v>#REF!</v>
      </c>
      <c r="M6" s="1" t="e">
        <f>Kemanan!#REF!+#REF!</f>
        <v>#REF!</v>
      </c>
      <c r="N6" s="1" t="e">
        <f>Kemanan!#REF!+#REF!</f>
        <v>#REF!</v>
      </c>
      <c r="O6" s="1" t="e">
        <f>Kemanan!#REF!+#REF!</f>
        <v>#REF!</v>
      </c>
      <c r="P6" s="1" t="e">
        <f>Kemanan!#REF!+#REF!</f>
        <v>#REF!</v>
      </c>
      <c r="Q6" s="3" t="e">
        <f t="shared" si="1"/>
        <v>#REF!</v>
      </c>
      <c r="R6" s="3" t="e">
        <f t="shared" si="2"/>
        <v>#REF!</v>
      </c>
      <c r="S6" t="s">
        <v>2299</v>
      </c>
    </row>
    <row r="7" spans="1:19">
      <c r="A7" s="4" t="s">
        <v>11</v>
      </c>
      <c r="B7" s="1">
        <v>177286.90701473365</v>
      </c>
      <c r="C7" s="1">
        <v>27633.095120728511</v>
      </c>
      <c r="D7" s="3">
        <f t="shared" si="0"/>
        <v>204920.00213546216</v>
      </c>
      <c r="E7" s="1" t="e">
        <f>Kemanan!#REF!+#REF!</f>
        <v>#REF!</v>
      </c>
      <c r="F7" s="1" t="e">
        <f>Kemanan!#REF!+#REF!</f>
        <v>#REF!</v>
      </c>
      <c r="G7" s="1" t="e">
        <f>Kemanan!#REF!+#REF!</f>
        <v>#REF!</v>
      </c>
      <c r="H7" s="1" t="e">
        <f>Kemanan!#REF!+#REF!</f>
        <v>#REF!</v>
      </c>
      <c r="I7" s="1" t="e">
        <f>Kemanan!#REF!+#REF!</f>
        <v>#REF!</v>
      </c>
      <c r="J7" s="1" t="e">
        <f>Kemanan!#REF!+#REF!</f>
        <v>#REF!</v>
      </c>
      <c r="K7" s="1" t="e">
        <f>Kemanan!#REF!+#REF!</f>
        <v>#REF!</v>
      </c>
      <c r="L7" s="1" t="e">
        <f>Kemanan!#REF!+#REF!</f>
        <v>#REF!</v>
      </c>
      <c r="M7" s="1" t="e">
        <f>Kemanan!#REF!+#REF!</f>
        <v>#REF!</v>
      </c>
      <c r="N7" s="1" t="e">
        <f>Kemanan!#REF!+#REF!</f>
        <v>#REF!</v>
      </c>
      <c r="O7" s="1" t="e">
        <f>Kemanan!#REF!+#REF!</f>
        <v>#REF!</v>
      </c>
      <c r="P7" s="1" t="e">
        <f>Kemanan!#REF!+#REF!</f>
        <v>#REF!</v>
      </c>
      <c r="Q7" s="3" t="e">
        <f t="shared" si="1"/>
        <v>#REF!</v>
      </c>
      <c r="R7" s="3" t="e">
        <f t="shared" si="2"/>
        <v>#REF!</v>
      </c>
      <c r="S7" t="s">
        <v>2299</v>
      </c>
    </row>
    <row r="8" spans="1:19">
      <c r="A8" s="29" t="s">
        <v>15</v>
      </c>
      <c r="B8" s="1">
        <v>63305.106536655832</v>
      </c>
      <c r="C8" s="1">
        <v>3000</v>
      </c>
      <c r="D8" s="3">
        <f t="shared" si="0"/>
        <v>66305.106536655832</v>
      </c>
      <c r="E8" s="1" t="e">
        <f>Kemanan!#REF!+#REF!</f>
        <v>#REF!</v>
      </c>
      <c r="F8" s="1" t="e">
        <f>Kemanan!#REF!+#REF!</f>
        <v>#REF!</v>
      </c>
      <c r="G8" s="1" t="e">
        <f>Kemanan!#REF!+#REF!</f>
        <v>#REF!</v>
      </c>
      <c r="H8" s="189" t="e">
        <f>Kemanan!#REF!+#REF!</f>
        <v>#REF!</v>
      </c>
      <c r="I8" s="189" t="e">
        <f>Kemanan!#REF!+#REF!</f>
        <v>#REF!</v>
      </c>
      <c r="J8" s="189" t="e">
        <f>Kemanan!#REF!+#REF!</f>
        <v>#REF!</v>
      </c>
      <c r="K8" s="189" t="e">
        <f>Kemanan!#REF!+#REF!</f>
        <v>#REF!</v>
      </c>
      <c r="L8" s="189" t="e">
        <f>Kemanan!#REF!+#REF!</f>
        <v>#REF!</v>
      </c>
      <c r="M8" s="189" t="e">
        <f>Kemanan!#REF!+#REF!</f>
        <v>#REF!</v>
      </c>
      <c r="N8" s="189" t="e">
        <f>Kemanan!#REF!+#REF!</f>
        <v>#REF!</v>
      </c>
      <c r="O8" s="189" t="e">
        <f>Kemanan!#REF!+#REF!</f>
        <v>#REF!</v>
      </c>
      <c r="P8" s="189" t="e">
        <f>Kemanan!#REF!+#REF!</f>
        <v>#REF!</v>
      </c>
      <c r="Q8" s="3" t="e">
        <f t="shared" si="1"/>
        <v>#REF!</v>
      </c>
      <c r="R8" s="3" t="e">
        <f t="shared" si="2"/>
        <v>#REF!</v>
      </c>
      <c r="S8" t="s">
        <v>2176</v>
      </c>
    </row>
    <row r="9" spans="1:19">
      <c r="A9" s="4" t="s">
        <v>9</v>
      </c>
      <c r="B9" s="1">
        <v>142022.64299999998</v>
      </c>
      <c r="D9" s="3">
        <f t="shared" si="0"/>
        <v>142022.64299999998</v>
      </c>
      <c r="E9" s="1" t="e">
        <f>Kemanan!#REF!</f>
        <v>#REF!</v>
      </c>
      <c r="F9" s="1" t="e">
        <f>Kemanan!#REF!</f>
        <v>#REF!</v>
      </c>
      <c r="G9" s="1" t="e">
        <f>Kemanan!#REF!</f>
        <v>#REF!</v>
      </c>
      <c r="H9" s="1" t="e">
        <f>Kemanan!#REF!</f>
        <v>#REF!</v>
      </c>
      <c r="I9" s="1" t="e">
        <f>Kemanan!#REF!</f>
        <v>#REF!</v>
      </c>
      <c r="J9" s="1" t="e">
        <f>Kemanan!#REF!</f>
        <v>#REF!</v>
      </c>
      <c r="K9" s="1" t="e">
        <f>Kemanan!#REF!</f>
        <v>#REF!</v>
      </c>
      <c r="L9" s="1" t="e">
        <f>Kemanan!#REF!</f>
        <v>#REF!</v>
      </c>
      <c r="M9" s="1" t="e">
        <f>Kemanan!#REF!</f>
        <v>#REF!</v>
      </c>
      <c r="N9" s="1" t="e">
        <f>Kemanan!#REF!</f>
        <v>#REF!</v>
      </c>
      <c r="O9" s="1" t="e">
        <f>Kemanan!#REF!</f>
        <v>#REF!</v>
      </c>
      <c r="P9" s="1" t="e">
        <f>Kemanan!#REF!</f>
        <v>#REF!</v>
      </c>
      <c r="Q9" s="3" t="e">
        <f t="shared" si="1"/>
        <v>#REF!</v>
      </c>
      <c r="R9" s="3" t="e">
        <f t="shared" si="2"/>
        <v>#REF!</v>
      </c>
      <c r="S9" t="s">
        <v>2177</v>
      </c>
    </row>
    <row r="10" spans="1:19">
      <c r="A10" s="29" t="s">
        <v>2</v>
      </c>
      <c r="B10" s="1">
        <v>68315.032108610016</v>
      </c>
      <c r="D10" s="3">
        <f t="shared" si="0"/>
        <v>68315.032108610016</v>
      </c>
      <c r="E10" s="1" t="e">
        <f>Kemanan!#REF!</f>
        <v>#REF!</v>
      </c>
      <c r="F10" s="1" t="e">
        <f>Kemanan!#REF!</f>
        <v>#REF!</v>
      </c>
      <c r="G10" s="1" t="e">
        <f>Kemanan!#REF!</f>
        <v>#REF!</v>
      </c>
      <c r="H10" s="1" t="e">
        <f>Kemanan!#REF!</f>
        <v>#REF!</v>
      </c>
      <c r="I10" s="1" t="e">
        <f>Kemanan!#REF!</f>
        <v>#REF!</v>
      </c>
      <c r="J10" s="1" t="e">
        <f>Kemanan!#REF!</f>
        <v>#REF!</v>
      </c>
      <c r="K10" s="1" t="e">
        <f>Kemanan!#REF!</f>
        <v>#REF!</v>
      </c>
      <c r="L10" s="1" t="e">
        <f>Kemanan!#REF!</f>
        <v>#REF!</v>
      </c>
      <c r="M10" s="189" t="e">
        <f>Kemanan!#REF!</f>
        <v>#REF!</v>
      </c>
      <c r="N10" s="189" t="e">
        <f>Kemanan!#REF!</f>
        <v>#REF!</v>
      </c>
      <c r="O10" s="189" t="e">
        <f>Kemanan!#REF!</f>
        <v>#REF!</v>
      </c>
      <c r="P10" s="189" t="e">
        <f>Kemanan!#REF!</f>
        <v>#REF!</v>
      </c>
      <c r="Q10" s="3" t="e">
        <f t="shared" si="1"/>
        <v>#REF!</v>
      </c>
      <c r="R10" s="3" t="e">
        <f t="shared" si="2"/>
        <v>#REF!</v>
      </c>
      <c r="S10" t="s">
        <v>2301</v>
      </c>
    </row>
    <row r="11" spans="1:19">
      <c r="A11" s="4" t="s">
        <v>14</v>
      </c>
      <c r="B11" s="1">
        <v>153113.83910085174</v>
      </c>
      <c r="D11" s="3">
        <f t="shared" si="0"/>
        <v>153113.83910085174</v>
      </c>
      <c r="E11" s="1" t="e">
        <f>Kemanan!#REF!</f>
        <v>#REF!</v>
      </c>
      <c r="F11" s="1" t="e">
        <f>Kemanan!#REF!</f>
        <v>#REF!</v>
      </c>
      <c r="G11" s="1" t="e">
        <f>Kemanan!#REF!</f>
        <v>#REF!</v>
      </c>
      <c r="H11" s="1" t="e">
        <f>Kemanan!#REF!</f>
        <v>#REF!</v>
      </c>
      <c r="I11" s="1" t="e">
        <f>Kemanan!#REF!</f>
        <v>#REF!</v>
      </c>
      <c r="J11" s="1" t="e">
        <f>Kemanan!#REF!</f>
        <v>#REF!</v>
      </c>
      <c r="K11" s="1" t="e">
        <f>Kemanan!#REF!</f>
        <v>#REF!</v>
      </c>
      <c r="L11" s="189" t="e">
        <f>Kemanan!#REF!</f>
        <v>#REF!</v>
      </c>
      <c r="M11" s="189" t="e">
        <f>Kemanan!#REF!</f>
        <v>#REF!</v>
      </c>
      <c r="N11" s="189" t="e">
        <f>Kemanan!#REF!</f>
        <v>#REF!</v>
      </c>
      <c r="O11" s="189" t="e">
        <f>Kemanan!#REF!</f>
        <v>#REF!</v>
      </c>
      <c r="P11" s="189" t="e">
        <f>Kemanan!#REF!</f>
        <v>#REF!</v>
      </c>
      <c r="Q11" s="3" t="e">
        <f t="shared" si="1"/>
        <v>#REF!</v>
      </c>
      <c r="R11" s="3" t="e">
        <f t="shared" si="2"/>
        <v>#REF!</v>
      </c>
      <c r="S11" t="s">
        <v>2178</v>
      </c>
    </row>
    <row r="12" spans="1:19">
      <c r="A12" s="4" t="s">
        <v>7</v>
      </c>
      <c r="B12" s="1">
        <v>396841.44306166901</v>
      </c>
      <c r="D12" s="3">
        <f t="shared" si="0"/>
        <v>396841.44306166901</v>
      </c>
      <c r="E12" s="1" t="e">
        <f>Kemanan!#REF!</f>
        <v>#REF!</v>
      </c>
      <c r="F12" s="1" t="e">
        <f>Kemanan!#REF!</f>
        <v>#REF!</v>
      </c>
      <c r="G12" s="1" t="e">
        <f>Kemanan!#REF!</f>
        <v>#REF!</v>
      </c>
      <c r="H12" s="1" t="e">
        <f>Kemanan!#REF!</f>
        <v>#REF!</v>
      </c>
      <c r="I12" s="1" t="e">
        <f>Kemanan!#REF!</f>
        <v>#REF!</v>
      </c>
      <c r="J12" s="1" t="e">
        <f>Kemanan!#REF!</f>
        <v>#REF!</v>
      </c>
      <c r="K12" s="1" t="e">
        <f>Kemanan!#REF!</f>
        <v>#REF!</v>
      </c>
      <c r="L12" s="1" t="e">
        <f>Kemanan!#REF!</f>
        <v>#REF!</v>
      </c>
      <c r="M12" s="189" t="e">
        <f>Kemanan!#REF!</f>
        <v>#REF!</v>
      </c>
      <c r="N12" s="189" t="e">
        <f>Kemanan!#REF!</f>
        <v>#REF!</v>
      </c>
      <c r="O12" s="189" t="e">
        <f>Kemanan!#REF!</f>
        <v>#REF!</v>
      </c>
      <c r="P12" s="189" t="e">
        <f>Kemanan!#REF!</f>
        <v>#REF!</v>
      </c>
      <c r="Q12" s="3" t="e">
        <f t="shared" si="1"/>
        <v>#REF!</v>
      </c>
      <c r="R12" s="3" t="e">
        <f t="shared" si="2"/>
        <v>#REF!</v>
      </c>
      <c r="S12" t="s">
        <v>2178</v>
      </c>
    </row>
    <row r="13" spans="1:19">
      <c r="A13" s="4" t="s">
        <v>3</v>
      </c>
      <c r="B13" s="1">
        <v>113489.60452971559</v>
      </c>
      <c r="D13" s="3">
        <f t="shared" si="0"/>
        <v>113489.60452971559</v>
      </c>
      <c r="E13" s="1" t="e">
        <f>Kemanan!#REF!</f>
        <v>#REF!</v>
      </c>
      <c r="F13" s="1" t="e">
        <f>Kemanan!#REF!</f>
        <v>#REF!</v>
      </c>
      <c r="G13" s="1" t="e">
        <f>Kemanan!#REF!</f>
        <v>#REF!</v>
      </c>
      <c r="H13" s="1" t="e">
        <f>Kemanan!#REF!</f>
        <v>#REF!</v>
      </c>
      <c r="I13" s="1" t="e">
        <f>Kemanan!#REF!</f>
        <v>#REF!</v>
      </c>
      <c r="J13" s="1" t="e">
        <f>Kemanan!#REF!</f>
        <v>#REF!</v>
      </c>
      <c r="K13" s="1" t="e">
        <f>Kemanan!#REF!</f>
        <v>#REF!</v>
      </c>
      <c r="L13" s="189" t="e">
        <f>Kemanan!#REF!</f>
        <v>#REF!</v>
      </c>
      <c r="M13" s="189" t="e">
        <f>Kemanan!#REF!</f>
        <v>#REF!</v>
      </c>
      <c r="N13" s="189" t="e">
        <f>Kemanan!#REF!</f>
        <v>#REF!</v>
      </c>
      <c r="O13" s="189" t="e">
        <f>Kemanan!#REF!</f>
        <v>#REF!</v>
      </c>
      <c r="P13" s="189" t="e">
        <f>Kemanan!#REF!</f>
        <v>#REF!</v>
      </c>
      <c r="Q13" s="3" t="e">
        <f t="shared" si="1"/>
        <v>#REF!</v>
      </c>
      <c r="R13" s="3" t="e">
        <f t="shared" si="2"/>
        <v>#REF!</v>
      </c>
      <c r="S13" t="s">
        <v>2178</v>
      </c>
    </row>
    <row r="14" spans="1:19">
      <c r="A14" s="4" t="s">
        <v>13</v>
      </c>
      <c r="B14" s="1">
        <v>263512.14886376471</v>
      </c>
      <c r="C14" s="1" t="e">
        <f>SUM(#REF!)</f>
        <v>#REF!</v>
      </c>
      <c r="D14" s="3" t="e">
        <f t="shared" si="0"/>
        <v>#REF!</v>
      </c>
      <c r="E14" s="1" t="e">
        <f>Kemanan!#REF!+#REF!+#REF!</f>
        <v>#REF!</v>
      </c>
      <c r="F14" s="1" t="e">
        <f>Kemanan!#REF!+#REF!+#REF!</f>
        <v>#REF!</v>
      </c>
      <c r="G14" s="1" t="e">
        <f>Kemanan!#REF!+#REF!+#REF!</f>
        <v>#REF!</v>
      </c>
      <c r="H14" s="1" t="e">
        <f>Kemanan!#REF!+#REF!+#REF!</f>
        <v>#REF!</v>
      </c>
      <c r="I14" s="1" t="e">
        <f>Kemanan!#REF!+#REF!+#REF!</f>
        <v>#REF!</v>
      </c>
      <c r="J14" s="1" t="e">
        <f>Kemanan!#REF!+#REF!+#REF!</f>
        <v>#REF!</v>
      </c>
      <c r="K14" s="1" t="e">
        <f>Kemanan!#REF!+#REF!+#REF!</f>
        <v>#REF!</v>
      </c>
      <c r="L14" s="1" t="e">
        <f>Kemanan!#REF!+#REF!+#REF!</f>
        <v>#REF!</v>
      </c>
      <c r="M14" s="1" t="e">
        <f>Kemanan!#REF!+#REF!+#REF!</f>
        <v>#REF!</v>
      </c>
      <c r="N14" s="1" t="e">
        <f>Kemanan!#REF!+#REF!+#REF!</f>
        <v>#REF!</v>
      </c>
      <c r="O14" s="1" t="e">
        <f>Kemanan!#REF!+#REF!+#REF!</f>
        <v>#REF!</v>
      </c>
      <c r="P14" s="1" t="e">
        <f>Kemanan!#REF!+#REF!+#REF!</f>
        <v>#REF!</v>
      </c>
      <c r="Q14" s="3" t="e">
        <f t="shared" si="1"/>
        <v>#REF!</v>
      </c>
      <c r="R14" s="3" t="e">
        <f t="shared" si="2"/>
        <v>#REF!</v>
      </c>
      <c r="S14" t="s">
        <v>2299</v>
      </c>
    </row>
    <row r="15" spans="1:19">
      <c r="A15" s="4" t="s">
        <v>4</v>
      </c>
      <c r="B15" s="1">
        <v>33051.599999999999</v>
      </c>
      <c r="D15" s="3">
        <f t="shared" si="0"/>
        <v>33051.599999999999</v>
      </c>
      <c r="E15" s="1" t="e">
        <f>Kemanan!#REF!</f>
        <v>#REF!</v>
      </c>
      <c r="F15" s="1" t="e">
        <f>Kemanan!#REF!</f>
        <v>#REF!</v>
      </c>
      <c r="G15" s="1" t="e">
        <f>Kemanan!#REF!</f>
        <v>#REF!</v>
      </c>
      <c r="H15" s="1" t="e">
        <f>Kemanan!#REF!</f>
        <v>#REF!</v>
      </c>
      <c r="I15" s="1" t="e">
        <f>Kemanan!#REF!</f>
        <v>#REF!</v>
      </c>
      <c r="J15" s="1" t="e">
        <f>Kemanan!#REF!</f>
        <v>#REF!</v>
      </c>
      <c r="K15" s="1" t="e">
        <f>Kemanan!#REF!</f>
        <v>#REF!</v>
      </c>
      <c r="L15" s="189" t="e">
        <f>Kemanan!#REF!</f>
        <v>#REF!</v>
      </c>
      <c r="M15" s="189" t="e">
        <f>Kemanan!#REF!</f>
        <v>#REF!</v>
      </c>
      <c r="N15" s="189" t="e">
        <f>Kemanan!#REF!</f>
        <v>#REF!</v>
      </c>
      <c r="O15" s="189" t="e">
        <f>Kemanan!#REF!</f>
        <v>#REF!</v>
      </c>
      <c r="P15" s="189" t="e">
        <f>Kemanan!#REF!</f>
        <v>#REF!</v>
      </c>
      <c r="Q15" s="3" t="e">
        <f t="shared" si="1"/>
        <v>#REF!</v>
      </c>
      <c r="R15" s="3" t="e">
        <f t="shared" si="2"/>
        <v>#REF!</v>
      </c>
      <c r="S15" t="s">
        <v>2178</v>
      </c>
    </row>
    <row r="16" spans="1:19">
      <c r="A16" s="4" t="s">
        <v>5</v>
      </c>
      <c r="B16" s="1">
        <v>2305.5839999999998</v>
      </c>
      <c r="D16" s="3">
        <f t="shared" si="0"/>
        <v>2305.5839999999998</v>
      </c>
      <c r="E16" s="1" t="e">
        <f>Kemanan!#REF!</f>
        <v>#REF!</v>
      </c>
      <c r="F16" s="1" t="e">
        <f>Kemanan!#REF!</f>
        <v>#REF!</v>
      </c>
      <c r="G16" s="1" t="e">
        <f>Kemanan!#REF!</f>
        <v>#REF!</v>
      </c>
      <c r="H16" s="1" t="e">
        <f>Kemanan!#REF!</f>
        <v>#REF!</v>
      </c>
      <c r="I16" s="1" t="e">
        <f>Kemanan!#REF!</f>
        <v>#REF!</v>
      </c>
      <c r="J16" s="1" t="e">
        <f>Kemanan!#REF!</f>
        <v>#REF!</v>
      </c>
      <c r="K16" s="1" t="e">
        <f>Kemanan!#REF!</f>
        <v>#REF!</v>
      </c>
      <c r="L16" s="1" t="e">
        <f>Kemanan!#REF!</f>
        <v>#REF!</v>
      </c>
      <c r="M16" s="1" t="e">
        <f>Kemanan!#REF!</f>
        <v>#REF!</v>
      </c>
      <c r="N16" s="1" t="e">
        <f>Kemanan!#REF!</f>
        <v>#REF!</v>
      </c>
      <c r="O16" s="1" t="e">
        <f>Kemanan!#REF!</f>
        <v>#REF!</v>
      </c>
      <c r="P16" s="1" t="e">
        <f>Kemanan!#REF!</f>
        <v>#REF!</v>
      </c>
      <c r="Q16" s="3" t="e">
        <f t="shared" si="1"/>
        <v>#REF!</v>
      </c>
      <c r="R16" s="3" t="e">
        <f t="shared" si="2"/>
        <v>#REF!</v>
      </c>
    </row>
    <row r="17" spans="1:19">
      <c r="A17" s="4" t="s">
        <v>8</v>
      </c>
      <c r="B17" s="1">
        <v>398283.90520160814</v>
      </c>
      <c r="D17" s="3">
        <f t="shared" si="0"/>
        <v>398283.90520160814</v>
      </c>
      <c r="E17" s="1" t="e">
        <f>Kemanan!#REF!</f>
        <v>#REF!</v>
      </c>
      <c r="F17" s="1" t="e">
        <f>Kemanan!#REF!</f>
        <v>#REF!</v>
      </c>
      <c r="G17" s="1" t="e">
        <f>Kemanan!#REF!</f>
        <v>#REF!</v>
      </c>
      <c r="H17" s="1" t="e">
        <f>Kemanan!#REF!</f>
        <v>#REF!</v>
      </c>
      <c r="I17" s="1" t="e">
        <f>Kemanan!#REF!</f>
        <v>#REF!</v>
      </c>
      <c r="J17" s="1" t="e">
        <f>Kemanan!#REF!</f>
        <v>#REF!</v>
      </c>
      <c r="K17" s="1" t="e">
        <f>Kemanan!#REF!</f>
        <v>#REF!</v>
      </c>
      <c r="L17" s="1" t="e">
        <f>Kemanan!#REF!</f>
        <v>#REF!</v>
      </c>
      <c r="M17" s="1" t="e">
        <f>Kemanan!#REF!</f>
        <v>#REF!</v>
      </c>
      <c r="N17" s="1" t="e">
        <f>Kemanan!#REF!</f>
        <v>#REF!</v>
      </c>
      <c r="O17" s="1" t="e">
        <f>Kemanan!#REF!</f>
        <v>#REF!</v>
      </c>
      <c r="P17" s="1" t="e">
        <f>Kemanan!#REF!</f>
        <v>#REF!</v>
      </c>
      <c r="Q17" s="3" t="e">
        <f t="shared" si="1"/>
        <v>#REF!</v>
      </c>
      <c r="R17" s="3" t="e">
        <f t="shared" si="2"/>
        <v>#REF!</v>
      </c>
      <c r="S17" t="s">
        <v>2302</v>
      </c>
    </row>
    <row r="18" spans="1:19">
      <c r="A18" s="4" t="s">
        <v>12</v>
      </c>
      <c r="B18" s="1">
        <v>149461.77000000002</v>
      </c>
      <c r="C18" t="e">
        <f>#REF!</f>
        <v>#REF!</v>
      </c>
      <c r="D18" s="3" t="e">
        <f t="shared" si="0"/>
        <v>#REF!</v>
      </c>
      <c r="E18" s="1" t="e">
        <f>Kemanan!#REF!+#REF!</f>
        <v>#REF!</v>
      </c>
      <c r="F18" s="1" t="e">
        <f>Kemanan!#REF!+#REF!</f>
        <v>#REF!</v>
      </c>
      <c r="G18" s="1" t="e">
        <f>Kemanan!#REF!+#REF!</f>
        <v>#REF!</v>
      </c>
      <c r="H18" s="1" t="e">
        <f>Kemanan!#REF!+#REF!</f>
        <v>#REF!</v>
      </c>
      <c r="I18" s="1" t="e">
        <f>Kemanan!#REF!+#REF!</f>
        <v>#REF!</v>
      </c>
      <c r="J18" s="1" t="e">
        <f>Kemanan!#REF!+#REF!</f>
        <v>#REF!</v>
      </c>
      <c r="K18" s="1" t="e">
        <f>Kemanan!#REF!+#REF!</f>
        <v>#REF!</v>
      </c>
      <c r="L18" s="1" t="e">
        <f>Kemanan!#REF!+#REF!</f>
        <v>#REF!</v>
      </c>
      <c r="M18" s="1" t="e">
        <f>Kemanan!#REF!+#REF!</f>
        <v>#REF!</v>
      </c>
      <c r="N18" s="1" t="e">
        <f>Kemanan!#REF!+#REF!</f>
        <v>#REF!</v>
      </c>
      <c r="O18" s="1" t="e">
        <f>Kemanan!#REF!+#REF!</f>
        <v>#REF!</v>
      </c>
      <c r="P18" s="1" t="e">
        <f>Kemanan!#REF!+#REF!</f>
        <v>#REF!</v>
      </c>
      <c r="Q18" s="3" t="e">
        <f t="shared" si="1"/>
        <v>#REF!</v>
      </c>
      <c r="R18" s="3" t="e">
        <f t="shared" si="2"/>
        <v>#REF!</v>
      </c>
      <c r="S18" t="s">
        <v>2289</v>
      </c>
    </row>
    <row r="19" spans="1:19">
      <c r="A19" s="4" t="s">
        <v>0</v>
      </c>
      <c r="B19" s="1">
        <v>40392.49247445818</v>
      </c>
      <c r="D19" s="3">
        <f t="shared" si="0"/>
        <v>40392.49247445818</v>
      </c>
      <c r="E19" s="1" t="e">
        <f>Kemanan!#REF!</f>
        <v>#REF!</v>
      </c>
      <c r="F19" s="1" t="e">
        <f>Kemanan!#REF!</f>
        <v>#REF!</v>
      </c>
      <c r="G19" s="1" t="e">
        <f>Kemanan!#REF!</f>
        <v>#REF!</v>
      </c>
      <c r="H19" s="189" t="e">
        <f>Kemanan!#REF!</f>
        <v>#REF!</v>
      </c>
      <c r="I19" s="189" t="e">
        <f>Kemanan!#REF!</f>
        <v>#REF!</v>
      </c>
      <c r="J19" s="189" t="e">
        <f>Kemanan!#REF!</f>
        <v>#REF!</v>
      </c>
      <c r="K19" s="189" t="e">
        <f>Kemanan!#REF!</f>
        <v>#REF!</v>
      </c>
      <c r="L19" s="189" t="e">
        <f>Kemanan!#REF!</f>
        <v>#REF!</v>
      </c>
      <c r="M19" s="189" t="e">
        <f>Kemanan!#REF!</f>
        <v>#REF!</v>
      </c>
      <c r="N19" s="189" t="e">
        <f>Kemanan!#REF!</f>
        <v>#REF!</v>
      </c>
      <c r="O19" s="189" t="e">
        <f>Kemanan!#REF!</f>
        <v>#REF!</v>
      </c>
      <c r="P19" s="189" t="e">
        <f>Kemanan!#REF!</f>
        <v>#REF!</v>
      </c>
      <c r="Q19" s="3" t="e">
        <f t="shared" si="1"/>
        <v>#REF!</v>
      </c>
      <c r="R19" s="3" t="e">
        <f t="shared" si="2"/>
        <v>#REF!</v>
      </c>
      <c r="S19" t="s">
        <v>2176</v>
      </c>
    </row>
    <row r="20" spans="1:19" ht="57.6">
      <c r="A20" s="4" t="s">
        <v>19</v>
      </c>
      <c r="B20" s="1">
        <v>1685836.8</v>
      </c>
      <c r="C20" s="1" t="e">
        <f>#REF!</f>
        <v>#REF!</v>
      </c>
      <c r="D20" s="3" t="e">
        <f t="shared" si="0"/>
        <v>#REF!</v>
      </c>
      <c r="E20" s="1" t="e">
        <f>Kemanan!#REF!+#REF!</f>
        <v>#REF!</v>
      </c>
      <c r="F20" s="1" t="e">
        <f>Kemanan!#REF!+#REF!</f>
        <v>#REF!</v>
      </c>
      <c r="G20" s="1" t="e">
        <f>Kemanan!#REF!+#REF!</f>
        <v>#REF!</v>
      </c>
      <c r="H20" s="1" t="e">
        <f>Kemanan!#REF!+#REF!</f>
        <v>#REF!</v>
      </c>
      <c r="I20" s="1" t="e">
        <f>Kemanan!#REF!+#REF!</f>
        <v>#REF!</v>
      </c>
      <c r="J20" s="1" t="e">
        <f>Kemanan!#REF!+#REF!</f>
        <v>#REF!</v>
      </c>
      <c r="K20" s="1" t="e">
        <f>Kemanan!#REF!+#REF!</f>
        <v>#REF!</v>
      </c>
      <c r="L20" s="1" t="e">
        <f>Kemanan!#REF!+#REF!</f>
        <v>#REF!</v>
      </c>
      <c r="M20" s="1" t="e">
        <f>Kemanan!#REF!+#REF!</f>
        <v>#REF!</v>
      </c>
      <c r="N20" s="1" t="e">
        <f>Kemanan!#REF!+#REF!</f>
        <v>#REF!</v>
      </c>
      <c r="O20" s="1" t="e">
        <f>Kemanan!#REF!+#REF!</f>
        <v>#REF!</v>
      </c>
      <c r="P20" s="1" t="e">
        <f>Kemanan!#REF!+#REF!</f>
        <v>#REF!</v>
      </c>
      <c r="Q20" s="3" t="e">
        <f t="shared" si="1"/>
        <v>#REF!</v>
      </c>
      <c r="R20" s="3" t="e">
        <f t="shared" si="2"/>
        <v>#REF!</v>
      </c>
      <c r="S20" s="49" t="s">
        <v>2300</v>
      </c>
    </row>
    <row r="21" spans="1:19">
      <c r="A21" s="109" t="s">
        <v>41</v>
      </c>
      <c r="B21" s="1"/>
      <c r="C21" s="1" t="e">
        <f>#REF!</f>
        <v>#REF!</v>
      </c>
      <c r="D21" s="3" t="e">
        <f t="shared" si="0"/>
        <v>#REF!</v>
      </c>
      <c r="E21" s="1" t="e">
        <f>#REF!</f>
        <v>#REF!</v>
      </c>
      <c r="F21" s="1" t="e">
        <f>#REF!</f>
        <v>#REF!</v>
      </c>
      <c r="G21" s="1" t="e">
        <f>#REF!</f>
        <v>#REF!</v>
      </c>
      <c r="H21" s="1" t="e">
        <f>#REF!</f>
        <v>#REF!</v>
      </c>
      <c r="I21" s="1" t="e">
        <f>#REF!</f>
        <v>#REF!</v>
      </c>
      <c r="J21" s="1" t="e">
        <f>#REF!</f>
        <v>#REF!</v>
      </c>
      <c r="K21" s="1" t="e">
        <f>#REF!</f>
        <v>#REF!</v>
      </c>
      <c r="L21" s="1" t="e">
        <f>#REF!</f>
        <v>#REF!</v>
      </c>
      <c r="M21" s="189" t="e">
        <f>#REF!</f>
        <v>#REF!</v>
      </c>
      <c r="N21" s="189" t="e">
        <f>#REF!</f>
        <v>#REF!</v>
      </c>
      <c r="O21" s="189" t="e">
        <f>#REF!</f>
        <v>#REF!</v>
      </c>
      <c r="P21" s="189" t="e">
        <f>#REF!</f>
        <v>#REF!</v>
      </c>
      <c r="Q21" s="3" t="e">
        <f t="shared" si="1"/>
        <v>#REF!</v>
      </c>
      <c r="R21" s="3" t="e">
        <f t="shared" si="2"/>
        <v>#REF!</v>
      </c>
    </row>
    <row r="22" spans="1:19">
      <c r="A22" s="8" t="s">
        <v>20</v>
      </c>
      <c r="B22" s="85">
        <v>5367418.5366674215</v>
      </c>
      <c r="C22" s="96" t="e">
        <f>SUM(C4:C21)</f>
        <v>#REF!</v>
      </c>
      <c r="D22" s="96" t="e">
        <f>SUM(D4:D21)</f>
        <v>#REF!</v>
      </c>
      <c r="E22" s="85" t="e">
        <f>SUM(E4:E21)</f>
        <v>#REF!</v>
      </c>
      <c r="F22" s="85" t="e">
        <f t="shared" ref="F22:M22" si="3">SUM(F4:F21)</f>
        <v>#REF!</v>
      </c>
      <c r="G22" s="85" t="e">
        <f t="shared" si="3"/>
        <v>#REF!</v>
      </c>
      <c r="H22" s="85" t="e">
        <f t="shared" si="3"/>
        <v>#REF!</v>
      </c>
      <c r="I22" s="85" t="e">
        <f t="shared" si="3"/>
        <v>#REF!</v>
      </c>
      <c r="J22" s="85" t="e">
        <f t="shared" si="3"/>
        <v>#REF!</v>
      </c>
      <c r="K22" s="85" t="e">
        <f t="shared" si="3"/>
        <v>#REF!</v>
      </c>
      <c r="L22" s="85" t="e">
        <f t="shared" si="3"/>
        <v>#REF!</v>
      </c>
      <c r="M22" s="85" t="e">
        <f t="shared" si="3"/>
        <v>#REF!</v>
      </c>
      <c r="N22" s="85" t="e">
        <f>SUM(N4:N21)</f>
        <v>#REF!</v>
      </c>
      <c r="O22" s="85" t="e">
        <f>SUM(O4:O21)</f>
        <v>#REF!</v>
      </c>
      <c r="P22" s="85" t="e">
        <f>SUM(P4:P21)</f>
        <v>#REF!</v>
      </c>
      <c r="Q22" s="96" t="e">
        <f t="shared" si="1"/>
        <v>#REF!</v>
      </c>
      <c r="R22" s="96" t="e">
        <f>SUM(R4:R21)</f>
        <v>#REF!</v>
      </c>
    </row>
    <row r="23" spans="1:19">
      <c r="B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>
        <f t="shared" si="1"/>
        <v>0</v>
      </c>
    </row>
    <row r="24" spans="1:19">
      <c r="A24" s="5" t="s">
        <v>22</v>
      </c>
      <c r="B24" s="1">
        <v>170536.48723455973</v>
      </c>
      <c r="D24" s="3">
        <f t="shared" ref="D24:D30" si="4">B24+C24</f>
        <v>170536.48723455973</v>
      </c>
      <c r="E24" s="1" t="e">
        <f>Kemanan!#REF!</f>
        <v>#REF!</v>
      </c>
      <c r="F24" s="1" t="e">
        <f>Kemanan!#REF!</f>
        <v>#REF!</v>
      </c>
      <c r="G24" s="1" t="e">
        <f>Kemanan!#REF!</f>
        <v>#REF!</v>
      </c>
      <c r="H24" s="1" t="e">
        <f>Kemanan!#REF!</f>
        <v>#REF!</v>
      </c>
      <c r="I24" s="1" t="e">
        <f>Kemanan!#REF!</f>
        <v>#REF!</v>
      </c>
      <c r="J24" s="1" t="e">
        <f>Kemanan!#REF!</f>
        <v>#REF!</v>
      </c>
      <c r="K24" s="1" t="e">
        <f>Kemanan!#REF!</f>
        <v>#REF!</v>
      </c>
      <c r="L24" s="1" t="e">
        <f>Kemanan!#REF!</f>
        <v>#REF!</v>
      </c>
      <c r="M24" s="189" t="e">
        <f>Kemanan!#REF!</f>
        <v>#REF!</v>
      </c>
      <c r="N24" s="189" t="e">
        <f>Kemanan!#REF!</f>
        <v>#REF!</v>
      </c>
      <c r="O24" s="189" t="e">
        <f>Kemanan!#REF!</f>
        <v>#REF!</v>
      </c>
      <c r="P24" s="189" t="e">
        <f>Kemanan!#REF!</f>
        <v>#REF!</v>
      </c>
      <c r="Q24" s="3" t="e">
        <f t="shared" si="1"/>
        <v>#REF!</v>
      </c>
      <c r="R24" s="3" t="e">
        <f>D24-Q24</f>
        <v>#REF!</v>
      </c>
    </row>
    <row r="25" spans="1:19">
      <c r="A25" s="5" t="s">
        <v>23</v>
      </c>
      <c r="B25" s="1">
        <v>3495997.9883084744</v>
      </c>
      <c r="D25" s="3">
        <f t="shared" si="4"/>
        <v>3495997.9883084744</v>
      </c>
      <c r="E25" s="1" t="e">
        <f>Kemanan!#REF!</f>
        <v>#REF!</v>
      </c>
      <c r="F25" s="1" t="e">
        <f>Kemanan!#REF!</f>
        <v>#REF!</v>
      </c>
      <c r="G25" s="1" t="e">
        <f>Kemanan!#REF!</f>
        <v>#REF!</v>
      </c>
      <c r="H25" s="1" t="e">
        <f>Kemanan!#REF!</f>
        <v>#REF!</v>
      </c>
      <c r="I25" s="1" t="e">
        <f>Kemanan!#REF!</f>
        <v>#REF!</v>
      </c>
      <c r="J25" s="1" t="e">
        <f>Kemanan!#REF!</f>
        <v>#REF!</v>
      </c>
      <c r="K25" s="1" t="e">
        <f>Kemanan!#REF!</f>
        <v>#REF!</v>
      </c>
      <c r="L25" s="1" t="e">
        <f>Kemanan!#REF!</f>
        <v>#REF!</v>
      </c>
      <c r="M25" s="189" t="e">
        <f>Kemanan!#REF!</f>
        <v>#REF!</v>
      </c>
      <c r="N25" s="189" t="e">
        <f>Kemanan!#REF!</f>
        <v>#REF!</v>
      </c>
      <c r="O25" s="189" t="e">
        <f>Kemanan!#REF!</f>
        <v>#REF!</v>
      </c>
      <c r="P25" s="189" t="e">
        <f>Kemanan!#REF!</f>
        <v>#REF!</v>
      </c>
      <c r="Q25" s="3" t="e">
        <f t="shared" si="1"/>
        <v>#REF!</v>
      </c>
      <c r="R25" s="3" t="e">
        <f>D25-Q25</f>
        <v>#REF!</v>
      </c>
    </row>
    <row r="26" spans="1:19">
      <c r="A26" t="s">
        <v>1759</v>
      </c>
      <c r="B26" s="1"/>
      <c r="C26" s="1" t="e">
        <f>#REF!</f>
        <v>#REF!</v>
      </c>
      <c r="D26" s="3" t="e">
        <f t="shared" si="4"/>
        <v>#REF!</v>
      </c>
      <c r="E26" s="1" t="e">
        <f>#REF!</f>
        <v>#REF!</v>
      </c>
      <c r="F26" s="1" t="e">
        <f>#REF!</f>
        <v>#REF!</v>
      </c>
      <c r="G26" s="1" t="e">
        <f>#REF!</f>
        <v>#REF!</v>
      </c>
      <c r="H26" s="1" t="e">
        <f>#REF!</f>
        <v>#REF!</v>
      </c>
      <c r="I26" s="1" t="e">
        <f>#REF!</f>
        <v>#REF!</v>
      </c>
      <c r="J26" s="1" t="e">
        <f>#REF!</f>
        <v>#REF!</v>
      </c>
      <c r="K26" s="1" t="e">
        <f>#REF!</f>
        <v>#REF!</v>
      </c>
      <c r="L26" s="1" t="e">
        <f>#REF!</f>
        <v>#REF!</v>
      </c>
      <c r="M26" s="189" t="e">
        <f>#REF!</f>
        <v>#REF!</v>
      </c>
      <c r="N26" s="189" t="e">
        <f>#REF!</f>
        <v>#REF!</v>
      </c>
      <c r="O26" s="189" t="e">
        <f>#REF!</f>
        <v>#REF!</v>
      </c>
      <c r="P26" s="189" t="e">
        <f>#REF!</f>
        <v>#REF!</v>
      </c>
      <c r="Q26" s="3" t="e">
        <f t="shared" si="1"/>
        <v>#REF!</v>
      </c>
      <c r="R26" s="3" t="e">
        <f>D26-Q26</f>
        <v>#REF!</v>
      </c>
      <c r="S26" t="s">
        <v>2303</v>
      </c>
    </row>
    <row r="27" spans="1:19">
      <c r="B27" s="1"/>
      <c r="C27" s="1"/>
      <c r="D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3">
        <f t="shared" si="1"/>
        <v>0</v>
      </c>
    </row>
    <row r="28" spans="1:19">
      <c r="A28" s="30" t="s">
        <v>44</v>
      </c>
      <c r="B28" s="31">
        <v>-1871420.548358947</v>
      </c>
      <c r="C28" s="185" t="e">
        <f>C22-C26</f>
        <v>#REF!</v>
      </c>
      <c r="D28" s="185" t="e">
        <f t="shared" si="4"/>
        <v>#REF!</v>
      </c>
      <c r="E28" s="31" t="e">
        <f>E25+E26-E22</f>
        <v>#REF!</v>
      </c>
      <c r="F28" s="31" t="e">
        <f t="shared" ref="F28:M28" si="5">F25+F26-F22</f>
        <v>#REF!</v>
      </c>
      <c r="G28" s="31" t="e">
        <f t="shared" si="5"/>
        <v>#REF!</v>
      </c>
      <c r="H28" s="31" t="e">
        <f t="shared" si="5"/>
        <v>#REF!</v>
      </c>
      <c r="I28" s="31" t="e">
        <f t="shared" si="5"/>
        <v>#REF!</v>
      </c>
      <c r="J28" s="31" t="e">
        <f t="shared" si="5"/>
        <v>#REF!</v>
      </c>
      <c r="K28" s="31" t="e">
        <f t="shared" si="5"/>
        <v>#REF!</v>
      </c>
      <c r="L28" s="31" t="e">
        <f t="shared" si="5"/>
        <v>#REF!</v>
      </c>
      <c r="M28" s="31" t="e">
        <f t="shared" si="5"/>
        <v>#REF!</v>
      </c>
      <c r="N28" s="31" t="e">
        <f>N25+N26-N22</f>
        <v>#REF!</v>
      </c>
      <c r="O28" s="31" t="e">
        <f>O25+O26-O22</f>
        <v>#REF!</v>
      </c>
      <c r="P28" s="31" t="e">
        <f>P25+P26-P22</f>
        <v>#REF!</v>
      </c>
      <c r="Q28" s="185" t="e">
        <f t="shared" si="1"/>
        <v>#REF!</v>
      </c>
      <c r="R28" s="31" t="e">
        <f>R25+R26-R22</f>
        <v>#REF!</v>
      </c>
    </row>
    <row r="29" spans="1:19">
      <c r="B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3">
        <f t="shared" si="1"/>
        <v>0</v>
      </c>
    </row>
    <row r="30" spans="1:19">
      <c r="A30" t="s">
        <v>51</v>
      </c>
      <c r="B30" s="1"/>
      <c r="C30" s="1" t="e">
        <f>#REF!</f>
        <v>#REF!</v>
      </c>
      <c r="D30" s="3" t="e">
        <f t="shared" si="4"/>
        <v>#REF!</v>
      </c>
      <c r="E30" s="1" t="e">
        <f>#REF!</f>
        <v>#REF!</v>
      </c>
      <c r="F30" s="1" t="e">
        <f>#REF!</f>
        <v>#REF!</v>
      </c>
      <c r="G30" s="1" t="e">
        <f>#REF!</f>
        <v>#REF!</v>
      </c>
      <c r="H30" s="1" t="e">
        <f>#REF!</f>
        <v>#REF!</v>
      </c>
      <c r="I30" s="1" t="e">
        <f>#REF!</f>
        <v>#REF!</v>
      </c>
      <c r="J30" s="1" t="e">
        <f>#REF!</f>
        <v>#REF!</v>
      </c>
      <c r="K30" s="1" t="e">
        <f>#REF!</f>
        <v>#REF!</v>
      </c>
      <c r="L30" s="1" t="e">
        <f>#REF!</f>
        <v>#REF!</v>
      </c>
      <c r="M30" s="1" t="e">
        <f>#REF!</f>
        <v>#REF!</v>
      </c>
      <c r="N30" s="1" t="e">
        <f>#REF!</f>
        <v>#REF!</v>
      </c>
      <c r="O30" s="1" t="e">
        <f>#REF!</f>
        <v>#REF!</v>
      </c>
      <c r="P30" s="1" t="e">
        <f>#REF!</f>
        <v>#REF!</v>
      </c>
      <c r="Q30" s="3" t="e">
        <f t="shared" si="1"/>
        <v>#REF!</v>
      </c>
      <c r="R30" s="3" t="e">
        <f>D30-Q30</f>
        <v>#REF!</v>
      </c>
      <c r="S30" t="s">
        <v>2303</v>
      </c>
    </row>
    <row r="32" spans="1:19">
      <c r="D32" s="3"/>
    </row>
    <row r="33" spans="4:4">
      <c r="D33" s="3"/>
    </row>
  </sheetData>
  <mergeCells count="18">
    <mergeCell ref="R2:R3"/>
    <mergeCell ref="P2:P3"/>
    <mergeCell ref="G2:G3"/>
    <mergeCell ref="H2:H3"/>
    <mergeCell ref="I2:I3"/>
    <mergeCell ref="J2:J3"/>
    <mergeCell ref="Q2:Q3"/>
    <mergeCell ref="K2:K3"/>
    <mergeCell ref="L2:L3"/>
    <mergeCell ref="M2:M3"/>
    <mergeCell ref="N2:N3"/>
    <mergeCell ref="O2:O3"/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horizontalDpi="4294967293" verticalDpi="90" r:id="rId1"/>
  <headerFooter>
    <oddFooter>&amp;R&amp;1#&amp;"Calibri"&amp;8&amp;K737373General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2580-43EC-41D5-A84C-5F7981CB4A99}">
  <dimension ref="D3:AM28"/>
  <sheetViews>
    <sheetView topLeftCell="A6" workbookViewId="0">
      <selection activeCell="AB19" sqref="AB19"/>
    </sheetView>
  </sheetViews>
  <sheetFormatPr defaultRowHeight="14.4"/>
  <cols>
    <col min="4" max="4" width="29" customWidth="1"/>
    <col min="5" max="23" width="7.5546875" customWidth="1"/>
    <col min="29" max="32" width="7.5546875" customWidth="1"/>
    <col min="39" max="39" width="12" bestFit="1" customWidth="1"/>
  </cols>
  <sheetData>
    <row r="3" spans="4:36">
      <c r="E3" t="s">
        <v>2182</v>
      </c>
      <c r="H3">
        <v>7500</v>
      </c>
      <c r="I3" t="s">
        <v>182</v>
      </c>
      <c r="X3">
        <v>109173</v>
      </c>
    </row>
    <row r="4" spans="4:36">
      <c r="E4" t="s">
        <v>2183</v>
      </c>
      <c r="H4">
        <v>9568</v>
      </c>
      <c r="I4" t="s">
        <v>182</v>
      </c>
    </row>
    <row r="6" spans="4:36">
      <c r="E6" t="s">
        <v>43</v>
      </c>
      <c r="F6" t="s">
        <v>2184</v>
      </c>
      <c r="I6" s="113">
        <f>AL17+H3</f>
        <v>53682.387009702055</v>
      </c>
    </row>
    <row r="7" spans="4:36">
      <c r="F7" t="s">
        <v>2185</v>
      </c>
      <c r="I7" s="113">
        <f>AL19+H4</f>
        <v>64820.799999999996</v>
      </c>
    </row>
    <row r="8" spans="4:36">
      <c r="F8" t="s">
        <v>2186</v>
      </c>
      <c r="I8" s="113">
        <f>I7-I6</f>
        <v>11138.41299029794</v>
      </c>
      <c r="J8" t="s">
        <v>2187</v>
      </c>
    </row>
    <row r="9" spans="4:36">
      <c r="I9" s="113"/>
    </row>
    <row r="10" spans="4:36" ht="15" customHeight="1">
      <c r="E10" s="411" t="s">
        <v>2188</v>
      </c>
      <c r="F10" s="412"/>
      <c r="G10" s="409" t="s">
        <v>2189</v>
      </c>
      <c r="H10" s="409"/>
      <c r="I10" s="409"/>
      <c r="J10" s="410"/>
      <c r="K10" s="408" t="s">
        <v>2190</v>
      </c>
      <c r="L10" s="409"/>
      <c r="M10" s="409"/>
      <c r="N10" s="410"/>
      <c r="O10" s="408" t="s">
        <v>2191</v>
      </c>
      <c r="P10" s="409"/>
      <c r="Q10" s="409"/>
      <c r="R10" s="410"/>
      <c r="S10" s="408" t="s">
        <v>2192</v>
      </c>
      <c r="T10" s="409"/>
      <c r="U10" s="409"/>
      <c r="V10" s="409"/>
      <c r="W10" s="410"/>
      <c r="X10" s="408" t="s">
        <v>2193</v>
      </c>
      <c r="Y10" s="409"/>
      <c r="Z10" s="409"/>
      <c r="AA10" s="409"/>
      <c r="AB10" s="410"/>
      <c r="AC10" s="408" t="s">
        <v>2194</v>
      </c>
      <c r="AD10" s="409"/>
      <c r="AE10" s="409"/>
      <c r="AF10" s="410"/>
      <c r="AG10" s="408" t="s">
        <v>2195</v>
      </c>
      <c r="AH10" s="409"/>
      <c r="AI10" s="409"/>
      <c r="AJ10" s="410"/>
    </row>
    <row r="11" spans="4:36">
      <c r="D11" s="118" t="s">
        <v>2196</v>
      </c>
      <c r="E11" s="119">
        <v>92</v>
      </c>
      <c r="F11" s="119">
        <v>92</v>
      </c>
      <c r="G11" s="119">
        <v>92</v>
      </c>
      <c r="H11" s="119">
        <v>92</v>
      </c>
      <c r="I11" s="119">
        <v>92</v>
      </c>
      <c r="J11" s="119">
        <v>92</v>
      </c>
      <c r="K11" s="119">
        <v>92</v>
      </c>
      <c r="L11" s="119">
        <v>92</v>
      </c>
      <c r="M11" s="119">
        <v>92</v>
      </c>
      <c r="N11" s="119">
        <v>92</v>
      </c>
      <c r="O11" s="120">
        <f>'[4]Plan WK2'!Q3</f>
        <v>80</v>
      </c>
      <c r="P11" s="120">
        <f>'[4]Plan WK2'!R3</f>
        <v>80</v>
      </c>
      <c r="Q11" s="120">
        <f>'[4]Plan WK2'!S3</f>
        <v>80</v>
      </c>
      <c r="R11" s="120">
        <f>'[4]Plan WK2'!T3</f>
        <v>80</v>
      </c>
      <c r="S11" s="120">
        <v>60</v>
      </c>
      <c r="T11" s="120">
        <v>60</v>
      </c>
      <c r="U11" s="120">
        <v>60</v>
      </c>
      <c r="V11" s="120">
        <v>60</v>
      </c>
      <c r="W11" s="120">
        <v>60</v>
      </c>
      <c r="X11" s="120">
        <v>45</v>
      </c>
      <c r="Y11" s="120">
        <v>45</v>
      </c>
      <c r="Z11" s="120">
        <v>45</v>
      </c>
      <c r="AA11" s="120">
        <v>45</v>
      </c>
      <c r="AB11" s="120">
        <v>45</v>
      </c>
      <c r="AC11" s="120">
        <v>15</v>
      </c>
      <c r="AD11" s="120">
        <v>15</v>
      </c>
      <c r="AE11" s="120">
        <v>15</v>
      </c>
      <c r="AF11" s="120">
        <v>15</v>
      </c>
      <c r="AG11" s="120">
        <v>15</v>
      </c>
      <c r="AH11" s="120">
        <v>15</v>
      </c>
      <c r="AI11" s="120">
        <v>15</v>
      </c>
      <c r="AJ11" s="120">
        <v>15</v>
      </c>
    </row>
    <row r="12" spans="4:36">
      <c r="E12" s="121" t="s">
        <v>2197</v>
      </c>
      <c r="F12" s="121" t="s">
        <v>2198</v>
      </c>
      <c r="G12" s="121" t="s">
        <v>2199</v>
      </c>
      <c r="H12" s="121" t="s">
        <v>2200</v>
      </c>
      <c r="I12" s="121" t="s">
        <v>2201</v>
      </c>
      <c r="J12" s="121" t="s">
        <v>2202</v>
      </c>
      <c r="K12" s="121" t="s">
        <v>2203</v>
      </c>
      <c r="L12" s="121" t="s">
        <v>2204</v>
      </c>
      <c r="M12" s="121" t="s">
        <v>2205</v>
      </c>
      <c r="N12" s="121" t="s">
        <v>2206</v>
      </c>
      <c r="O12" s="121" t="s">
        <v>2207</v>
      </c>
      <c r="P12" s="121" t="s">
        <v>2208</v>
      </c>
      <c r="Q12" s="121" t="s">
        <v>2209</v>
      </c>
      <c r="R12" s="121" t="s">
        <v>2210</v>
      </c>
      <c r="S12" s="121" t="s">
        <v>2211</v>
      </c>
      <c r="T12" s="121" t="s">
        <v>2212</v>
      </c>
      <c r="U12" s="121" t="s">
        <v>2213</v>
      </c>
      <c r="V12" s="121" t="s">
        <v>2214</v>
      </c>
      <c r="W12" s="121" t="s">
        <v>2215</v>
      </c>
      <c r="X12" s="121" t="s">
        <v>2216</v>
      </c>
      <c r="Y12" s="121" t="s">
        <v>2217</v>
      </c>
      <c r="Z12" s="121" t="s">
        <v>2218</v>
      </c>
      <c r="AA12" s="121" t="s">
        <v>2219</v>
      </c>
      <c r="AB12" s="121" t="s">
        <v>2220</v>
      </c>
      <c r="AC12" s="121" t="s">
        <v>2221</v>
      </c>
      <c r="AD12" s="121" t="s">
        <v>2222</v>
      </c>
      <c r="AE12" s="121" t="s">
        <v>2223</v>
      </c>
      <c r="AF12" s="121" t="s">
        <v>2224</v>
      </c>
      <c r="AG12" s="121" t="s">
        <v>2225</v>
      </c>
      <c r="AH12" s="121" t="s">
        <v>2226</v>
      </c>
      <c r="AI12" s="121" t="s">
        <v>2227</v>
      </c>
      <c r="AJ12" s="121" t="s">
        <v>2228</v>
      </c>
    </row>
    <row r="13" spans="4:36">
      <c r="D13" s="102" t="s">
        <v>2229</v>
      </c>
      <c r="E13" s="122">
        <f>[4]Planwk3!F17</f>
        <v>3632</v>
      </c>
      <c r="F13" s="122">
        <f>[4]Planwk3!G17</f>
        <v>3651.4243888888886</v>
      </c>
      <c r="G13" s="122">
        <f>[4]Planwk3!H17</f>
        <v>2812.2342818181814</v>
      </c>
      <c r="H13" s="122">
        <f>[4]Planwk3!I17</f>
        <v>3395.6068262626259</v>
      </c>
      <c r="I13" s="122">
        <f>[4]Planwk3!J17</f>
        <v>3244.722646464646</v>
      </c>
      <c r="J13" s="122">
        <f>[4]Planwk3!K17</f>
        <v>3345.0309131313129</v>
      </c>
      <c r="K13" s="122">
        <f>[4]Planwk3!L17</f>
        <v>2761.9170131313126</v>
      </c>
      <c r="L13" s="122">
        <f>[4]Planwk3!M17</f>
        <v>2667.1673131313128</v>
      </c>
      <c r="M13" s="122">
        <f>[4]Planwk3!N17</f>
        <v>2121.8029131313128</v>
      </c>
      <c r="N13" s="122">
        <f>[4]Planwk3!O17</f>
        <v>1706.3318131313131</v>
      </c>
      <c r="O13" s="122">
        <f>[4]Planwk3!P17</f>
        <v>1052.4958242424241</v>
      </c>
      <c r="P13" s="122">
        <f>[4]Planwk3!Q17</f>
        <v>895.13564949494912</v>
      </c>
      <c r="Q13" s="122">
        <f>[4]Planwk3!R17</f>
        <v>731.70440505050487</v>
      </c>
      <c r="R13" s="122">
        <f>[4]Planwk3!S17</f>
        <v>745.70782727272649</v>
      </c>
      <c r="S13" s="122">
        <f>[4]Planwk3!T17</f>
        <v>540.69194545454502</v>
      </c>
      <c r="T13" s="122">
        <f>[4]Planwk3!U17</f>
        <v>213.71563636363629</v>
      </c>
      <c r="U13" s="122">
        <f>[4]Planwk3!V17</f>
        <v>213.71563636363629</v>
      </c>
      <c r="V13" s="122">
        <f>[4]Planwk3!W17</f>
        <v>68.828969696969679</v>
      </c>
      <c r="W13" s="122">
        <f>[4]Planwk3!X17</f>
        <v>68.828969696969679</v>
      </c>
      <c r="X13" s="123">
        <f>'[4]Plan WK2'!Z17</f>
        <v>0</v>
      </c>
      <c r="Y13" s="123">
        <f>'[4]Plan WK2'!AA17</f>
        <v>0</v>
      </c>
      <c r="Z13" s="122">
        <f>[4]Planwk3!AA17</f>
        <v>111.24000000000001</v>
      </c>
      <c r="AA13" s="122">
        <f>[4]Planwk3!AB17</f>
        <v>55.620000000000005</v>
      </c>
      <c r="AB13" s="122">
        <f>[4]Planwk3!AC17</f>
        <v>0</v>
      </c>
      <c r="AC13" s="122">
        <f>[4]Planwk3!AD17</f>
        <v>0</v>
      </c>
      <c r="AD13" s="122">
        <f>[4]Planwk3!AE17</f>
        <v>0</v>
      </c>
      <c r="AE13" s="122">
        <f>[4]Planwk3!AF17</f>
        <v>0</v>
      </c>
      <c r="AF13" s="122">
        <f>[4]Planwk3!AG17</f>
        <v>0</v>
      </c>
      <c r="AG13" s="122">
        <f>[4]Planwk3!AH17</f>
        <v>0</v>
      </c>
      <c r="AH13" s="122">
        <f>[4]Planwk3!AI17</f>
        <v>0</v>
      </c>
      <c r="AI13" s="122">
        <f>[4]Planwk3!AJ17</f>
        <v>0</v>
      </c>
      <c r="AJ13" s="122">
        <f>[4]Planwk3!AK17</f>
        <v>0</v>
      </c>
    </row>
    <row r="14" spans="4:36" hidden="1">
      <c r="D14" s="10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3"/>
      <c r="Y14" s="123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</row>
    <row r="15" spans="4:36" ht="15" thickBot="1">
      <c r="D15" s="124" t="s">
        <v>2230</v>
      </c>
      <c r="E15" s="125">
        <f>[4]Planwk3!F16</f>
        <v>0</v>
      </c>
      <c r="F15" s="125">
        <f>[4]Planwk3!G16</f>
        <v>0</v>
      </c>
      <c r="G15" s="125">
        <f>[4]Planwk3!H16</f>
        <v>111.65625</v>
      </c>
      <c r="H15" s="125">
        <f>[4]Planwk3!I16</f>
        <v>111.65625</v>
      </c>
      <c r="I15" s="125">
        <f>[4]Planwk3!J16</f>
        <v>137.06625</v>
      </c>
      <c r="J15" s="125">
        <f>[4]Planwk3!K16</f>
        <v>139.96424999999999</v>
      </c>
      <c r="K15" s="125">
        <f>[4]Planwk3!L16</f>
        <v>139.96424999999999</v>
      </c>
      <c r="L15" s="125">
        <f>[4]Planwk3!M16</f>
        <v>240.74072727272701</v>
      </c>
      <c r="M15" s="125">
        <f>[4]Planwk3!N16</f>
        <v>562.80358441558406</v>
      </c>
      <c r="N15" s="125">
        <f>[4]Planwk3!O16</f>
        <v>806.26905952870595</v>
      </c>
      <c r="O15" s="125">
        <f>[4]Planwk3!P16</f>
        <v>735.78780952870602</v>
      </c>
      <c r="P15" s="125">
        <f>[4]Planwk3!Q16</f>
        <v>735.78780952870602</v>
      </c>
      <c r="Q15" s="125">
        <f>[4]Planwk3!R16</f>
        <v>735.78780952870602</v>
      </c>
      <c r="R15" s="125">
        <f>[4]Planwk3!S16</f>
        <v>710.37780952870605</v>
      </c>
      <c r="S15" s="125">
        <f>[4]Planwk3!T16</f>
        <v>710.37780952870605</v>
      </c>
      <c r="T15" s="125">
        <f>[4]Planwk3!U16</f>
        <v>670.546059528706</v>
      </c>
      <c r="U15" s="125">
        <f>[4]Planwk3!V16</f>
        <v>670.546059528706</v>
      </c>
      <c r="V15" s="125">
        <f>[4]Planwk3!W16</f>
        <v>645.13605952870603</v>
      </c>
      <c r="W15" s="125">
        <f>[4]Planwk3!X16</f>
        <v>581.29333225597895</v>
      </c>
      <c r="X15" s="126">
        <f>'[4]Plan WK2'!Z16</f>
        <v>0</v>
      </c>
      <c r="Y15" s="126">
        <f>'[4]Plan WK2'!AA16</f>
        <v>0</v>
      </c>
      <c r="Z15" s="125">
        <f>[4]Planwk3!AA16</f>
        <v>1162.5866645119579</v>
      </c>
      <c r="AA15" s="125">
        <f>[4]Planwk3!AB16</f>
        <v>965.25375242404596</v>
      </c>
      <c r="AB15" s="125">
        <f>[4]Planwk3!AC16</f>
        <v>330.81042016806703</v>
      </c>
      <c r="AC15" s="125">
        <f>[4]Planwk3!AD16</f>
        <v>330.81039999999996</v>
      </c>
      <c r="AD15" s="125">
        <f>[4]Planwk3!AE16</f>
        <v>227.81039999999999</v>
      </c>
      <c r="AE15" s="125">
        <f>[4]Planwk3!AF16</f>
        <v>227.81039999999999</v>
      </c>
      <c r="AF15" s="125">
        <f>[4]Planwk3!AG16</f>
        <v>227.81039999999999</v>
      </c>
      <c r="AG15" s="125">
        <f>[4]Planwk3!AH16</f>
        <v>227.810420168067</v>
      </c>
      <c r="AH15" s="125">
        <f>[4]Planwk3!AI16</f>
        <v>0</v>
      </c>
      <c r="AI15" s="125">
        <f>[4]Planwk3!AJ16</f>
        <v>0</v>
      </c>
      <c r="AJ15" s="125">
        <f>[4]Planwk3!AK16</f>
        <v>0</v>
      </c>
    </row>
    <row r="16" spans="4:36" ht="15" thickTop="1">
      <c r="D16" s="127" t="s">
        <v>2231</v>
      </c>
      <c r="E16" s="128">
        <f t="shared" ref="E16:AJ16" si="0">E13</f>
        <v>3632</v>
      </c>
      <c r="F16" s="128">
        <f t="shared" si="0"/>
        <v>3651.4243888888886</v>
      </c>
      <c r="G16" s="128">
        <f t="shared" si="0"/>
        <v>2812.2342818181814</v>
      </c>
      <c r="H16" s="128">
        <f t="shared" si="0"/>
        <v>3395.6068262626259</v>
      </c>
      <c r="I16" s="128">
        <f t="shared" si="0"/>
        <v>3244.722646464646</v>
      </c>
      <c r="J16" s="128">
        <f t="shared" si="0"/>
        <v>3345.0309131313129</v>
      </c>
      <c r="K16" s="128">
        <f t="shared" si="0"/>
        <v>2761.9170131313126</v>
      </c>
      <c r="L16" s="128">
        <f t="shared" si="0"/>
        <v>2667.1673131313128</v>
      </c>
      <c r="M16" s="128">
        <f t="shared" si="0"/>
        <v>2121.8029131313128</v>
      </c>
      <c r="N16" s="128">
        <f t="shared" si="0"/>
        <v>1706.3318131313131</v>
      </c>
      <c r="O16" s="128">
        <f t="shared" si="0"/>
        <v>1052.4958242424241</v>
      </c>
      <c r="P16" s="128">
        <f t="shared" si="0"/>
        <v>895.13564949494912</v>
      </c>
      <c r="Q16" s="128">
        <f t="shared" si="0"/>
        <v>731.70440505050487</v>
      </c>
      <c r="R16" s="128">
        <f t="shared" si="0"/>
        <v>745.70782727272649</v>
      </c>
      <c r="S16" s="128">
        <f t="shared" si="0"/>
        <v>540.69194545454502</v>
      </c>
      <c r="T16" s="128">
        <f t="shared" si="0"/>
        <v>213.71563636363629</v>
      </c>
      <c r="U16" s="128">
        <f t="shared" si="0"/>
        <v>213.71563636363629</v>
      </c>
      <c r="V16" s="128">
        <f t="shared" si="0"/>
        <v>68.828969696969679</v>
      </c>
      <c r="W16" s="128">
        <f t="shared" si="0"/>
        <v>68.828969696969679</v>
      </c>
      <c r="X16" s="129">
        <f t="shared" si="0"/>
        <v>0</v>
      </c>
      <c r="Y16" s="129">
        <f t="shared" si="0"/>
        <v>0</v>
      </c>
      <c r="Z16" s="128">
        <f t="shared" si="0"/>
        <v>111.24000000000001</v>
      </c>
      <c r="AA16" s="128">
        <f t="shared" si="0"/>
        <v>55.620000000000005</v>
      </c>
      <c r="AB16" s="128">
        <f t="shared" si="0"/>
        <v>0</v>
      </c>
      <c r="AC16" s="128">
        <f t="shared" si="0"/>
        <v>0</v>
      </c>
      <c r="AD16" s="128">
        <f t="shared" si="0"/>
        <v>0</v>
      </c>
      <c r="AE16" s="128">
        <f t="shared" si="0"/>
        <v>0</v>
      </c>
      <c r="AF16" s="128">
        <f t="shared" si="0"/>
        <v>0</v>
      </c>
      <c r="AG16" s="128">
        <f t="shared" si="0"/>
        <v>0</v>
      </c>
      <c r="AH16" s="128">
        <f t="shared" si="0"/>
        <v>0</v>
      </c>
      <c r="AI16" s="128">
        <f t="shared" si="0"/>
        <v>0</v>
      </c>
      <c r="AJ16" s="128">
        <f t="shared" si="0"/>
        <v>0</v>
      </c>
    </row>
    <row r="17" spans="4:39">
      <c r="D17" s="130" t="s">
        <v>2232</v>
      </c>
      <c r="E17" s="122">
        <f t="shared" ref="E17:J17" si="1">E16+E15</f>
        <v>3632</v>
      </c>
      <c r="F17" s="131">
        <f t="shared" si="1"/>
        <v>3651.4243888888886</v>
      </c>
      <c r="G17" s="132">
        <f t="shared" si="1"/>
        <v>2923.8905318181814</v>
      </c>
      <c r="H17" s="133">
        <f t="shared" si="1"/>
        <v>3507.2630762626259</v>
      </c>
      <c r="I17" s="132">
        <f t="shared" si="1"/>
        <v>3381.7888964646459</v>
      </c>
      <c r="J17" s="133">
        <f t="shared" si="1"/>
        <v>3484.9951631313129</v>
      </c>
      <c r="K17" s="132">
        <f t="shared" ref="K17:AJ17" si="2">K16+K15</f>
        <v>2901.8812631313126</v>
      </c>
      <c r="L17" s="132">
        <f t="shared" si="2"/>
        <v>2907.9080404040396</v>
      </c>
      <c r="M17" s="133">
        <f t="shared" si="2"/>
        <v>2684.6064975468971</v>
      </c>
      <c r="N17" s="132">
        <f t="shared" si="2"/>
        <v>2512.6008726600189</v>
      </c>
      <c r="O17" s="122">
        <f t="shared" si="2"/>
        <v>1788.2836337711301</v>
      </c>
      <c r="P17" s="122">
        <f t="shared" si="2"/>
        <v>1630.9234590236551</v>
      </c>
      <c r="Q17" s="131">
        <f t="shared" si="2"/>
        <v>1467.4922145792109</v>
      </c>
      <c r="R17" s="122">
        <f t="shared" si="2"/>
        <v>1456.0856368014324</v>
      </c>
      <c r="S17" s="122">
        <f t="shared" si="2"/>
        <v>1251.0697549832512</v>
      </c>
      <c r="T17" s="122">
        <f t="shared" si="2"/>
        <v>884.26169589234223</v>
      </c>
      <c r="U17" s="131">
        <f t="shared" si="2"/>
        <v>884.26169589234223</v>
      </c>
      <c r="V17" s="122">
        <f t="shared" si="2"/>
        <v>713.96502922567572</v>
      </c>
      <c r="W17" s="122">
        <f t="shared" si="2"/>
        <v>650.12230195294865</v>
      </c>
      <c r="X17" s="123">
        <f t="shared" si="2"/>
        <v>0</v>
      </c>
      <c r="Y17" s="123">
        <f t="shared" si="2"/>
        <v>0</v>
      </c>
      <c r="Z17" s="131">
        <f t="shared" si="2"/>
        <v>1273.8266645119579</v>
      </c>
      <c r="AA17" s="122">
        <f t="shared" si="2"/>
        <v>1020.873752424046</v>
      </c>
      <c r="AB17" s="122">
        <f t="shared" si="2"/>
        <v>330.81042016806703</v>
      </c>
      <c r="AC17" s="122">
        <f t="shared" si="2"/>
        <v>330.81039999999996</v>
      </c>
      <c r="AD17" s="122">
        <f t="shared" si="2"/>
        <v>227.81039999999999</v>
      </c>
      <c r="AE17" s="131">
        <f t="shared" si="2"/>
        <v>227.81039999999999</v>
      </c>
      <c r="AF17" s="122">
        <f t="shared" si="2"/>
        <v>227.81039999999999</v>
      </c>
      <c r="AG17" s="122">
        <f t="shared" si="2"/>
        <v>227.810420168067</v>
      </c>
      <c r="AH17" s="122">
        <f t="shared" si="2"/>
        <v>0</v>
      </c>
      <c r="AI17" s="131">
        <f t="shared" si="2"/>
        <v>0</v>
      </c>
      <c r="AJ17" s="122">
        <f t="shared" si="2"/>
        <v>0</v>
      </c>
      <c r="AK17" s="113"/>
      <c r="AL17" s="113">
        <f>SUM(E17:AJ17)</f>
        <v>46182.387009702055</v>
      </c>
    </row>
    <row r="18" spans="4:39">
      <c r="E18" s="113"/>
      <c r="F18" s="113"/>
      <c r="G18" s="113"/>
      <c r="H18" s="134"/>
      <c r="I18" s="113"/>
      <c r="J18" s="134"/>
      <c r="K18" s="113"/>
      <c r="L18" s="113"/>
      <c r="M18" s="113"/>
      <c r="N18" s="135"/>
      <c r="O18" s="113"/>
      <c r="P18" s="113"/>
      <c r="Q18" s="113"/>
      <c r="R18" s="135"/>
      <c r="S18" s="113"/>
      <c r="T18" s="113"/>
      <c r="U18" s="113"/>
      <c r="V18" s="135"/>
      <c r="W18" s="135"/>
      <c r="X18" s="136"/>
      <c r="Y18" s="136"/>
      <c r="Z18" s="113"/>
      <c r="AA18" s="135"/>
      <c r="AB18" s="135"/>
      <c r="AC18" s="113"/>
      <c r="AD18" s="113"/>
      <c r="AE18" s="113"/>
      <c r="AF18" s="135"/>
      <c r="AG18" s="113"/>
      <c r="AH18" s="113"/>
      <c r="AI18" s="113"/>
      <c r="AJ18" s="135"/>
    </row>
    <row r="19" spans="4:39">
      <c r="D19" s="130" t="s">
        <v>2233</v>
      </c>
      <c r="E19" s="122">
        <f>[4]Planwk3!F13</f>
        <v>3312</v>
      </c>
      <c r="F19" s="122">
        <f>[4]Planwk3!G13</f>
        <v>3036</v>
      </c>
      <c r="G19" s="122">
        <f>[4]Planwk3!H13</f>
        <v>2649.6</v>
      </c>
      <c r="H19" s="122">
        <f>[4]Planwk3!I13</f>
        <v>3312</v>
      </c>
      <c r="I19" s="122">
        <f>[4]Planwk3!J13</f>
        <v>2980.7999999999997</v>
      </c>
      <c r="J19" s="122">
        <f>[4]Planwk3!K13</f>
        <v>3312</v>
      </c>
      <c r="K19" s="122">
        <f>[4]Planwk3!L13</f>
        <v>2649.6</v>
      </c>
      <c r="L19" s="122">
        <f>[4]Planwk3!M13</f>
        <v>2980.7999999999997</v>
      </c>
      <c r="M19" s="122">
        <f>[4]Planwk3!N13</f>
        <v>3312</v>
      </c>
      <c r="N19" s="122">
        <f>[4]Planwk3!O13</f>
        <v>2980.7999999999997</v>
      </c>
      <c r="O19" s="122">
        <f>[4]Planwk3!P13</f>
        <v>2304</v>
      </c>
      <c r="P19" s="122">
        <f>[4]Planwk3!Q13</f>
        <v>2592</v>
      </c>
      <c r="Q19" s="122">
        <f>[4]Planwk3!R13</f>
        <v>1987.1999999999998</v>
      </c>
      <c r="R19" s="122">
        <f>[4]Planwk3!S13</f>
        <v>2592</v>
      </c>
      <c r="S19" s="122">
        <f>[4]Planwk3!T13</f>
        <v>1632</v>
      </c>
      <c r="T19" s="122">
        <f>[4]Planwk3!U13</f>
        <v>2040</v>
      </c>
      <c r="U19" s="122">
        <f>[4]Planwk3!V13</f>
        <v>1836</v>
      </c>
      <c r="V19" s="122">
        <f>[4]Planwk3!W13</f>
        <v>2040</v>
      </c>
      <c r="W19" s="122">
        <f>[4]Planwk3!X13</f>
        <v>1224</v>
      </c>
      <c r="X19" s="123">
        <v>0</v>
      </c>
      <c r="Y19" s="123">
        <v>0</v>
      </c>
      <c r="Z19" s="122">
        <f>[4]Planwk3!AA13</f>
        <v>1620</v>
      </c>
      <c r="AA19" s="122">
        <f>[4]Planwk3!AB13</f>
        <v>1620</v>
      </c>
      <c r="AB19" s="122">
        <f>[4]Planwk3!AC13</f>
        <v>540</v>
      </c>
      <c r="AC19" s="122">
        <f>[4]Planwk3!AD13</f>
        <v>540</v>
      </c>
      <c r="AD19" s="122">
        <f>[4]Planwk3!AE13</f>
        <v>540</v>
      </c>
      <c r="AE19" s="122">
        <f>[4]Planwk3!AF13</f>
        <v>540</v>
      </c>
      <c r="AF19" s="122">
        <f>[4]Planwk3!AG13</f>
        <v>540</v>
      </c>
      <c r="AG19" s="122">
        <f>[4]Planwk3!AH13</f>
        <v>540</v>
      </c>
      <c r="AH19" s="122"/>
      <c r="AI19" s="122"/>
      <c r="AJ19" s="122"/>
      <c r="AL19" s="113">
        <f>SUM(E19:AJ19)</f>
        <v>55252.799999999996</v>
      </c>
    </row>
    <row r="20" spans="4:39">
      <c r="K20" s="137"/>
      <c r="O20" s="137"/>
      <c r="S20" s="137"/>
      <c r="X20" s="138"/>
      <c r="Y20" s="139"/>
      <c r="AC20" s="137"/>
      <c r="AG20" s="137"/>
    </row>
    <row r="21" spans="4:39" hidden="1">
      <c r="X21" s="139"/>
      <c r="Y21" s="139"/>
    </row>
    <row r="22" spans="4:39" hidden="1">
      <c r="X22" s="139"/>
      <c r="Y22" s="139"/>
    </row>
    <row r="23" spans="4:39">
      <c r="D23" s="102" t="s">
        <v>2234</v>
      </c>
      <c r="E23" s="140">
        <f t="shared" ref="E23:AJ23" si="3">E19-E17</f>
        <v>-320</v>
      </c>
      <c r="F23" s="140">
        <f t="shared" si="3"/>
        <v>-615.42438888888864</v>
      </c>
      <c r="G23" s="140">
        <f t="shared" si="3"/>
        <v>-274.29053181818153</v>
      </c>
      <c r="H23" s="140">
        <f t="shared" si="3"/>
        <v>-195.26307626262587</v>
      </c>
      <c r="I23" s="140">
        <f t="shared" si="3"/>
        <v>-400.98889646464613</v>
      </c>
      <c r="J23" s="140">
        <f t="shared" si="3"/>
        <v>-172.99516313131289</v>
      </c>
      <c r="K23" s="140">
        <f t="shared" si="3"/>
        <v>-252.2812631313127</v>
      </c>
      <c r="L23" s="122">
        <f t="shared" si="3"/>
        <v>72.891959595960088</v>
      </c>
      <c r="M23" s="122">
        <f t="shared" si="3"/>
        <v>627.39350245310288</v>
      </c>
      <c r="N23" s="122">
        <f t="shared" si="3"/>
        <v>468.19912733998081</v>
      </c>
      <c r="O23" s="141">
        <f t="shared" si="3"/>
        <v>515.7163662288699</v>
      </c>
      <c r="P23" s="122">
        <f t="shared" si="3"/>
        <v>961.07654097634486</v>
      </c>
      <c r="Q23" s="141">
        <f t="shared" si="3"/>
        <v>519.70778542078892</v>
      </c>
      <c r="R23" s="122">
        <f t="shared" si="3"/>
        <v>1135.9143631985676</v>
      </c>
      <c r="S23" s="141">
        <f t="shared" si="3"/>
        <v>380.93024501674881</v>
      </c>
      <c r="T23" s="122">
        <f t="shared" si="3"/>
        <v>1155.7383041076578</v>
      </c>
      <c r="U23" s="122">
        <f t="shared" si="3"/>
        <v>951.73830410765777</v>
      </c>
      <c r="V23" s="122">
        <f t="shared" si="3"/>
        <v>1326.0349707743244</v>
      </c>
      <c r="W23" s="122">
        <f t="shared" si="3"/>
        <v>573.87769804705135</v>
      </c>
      <c r="X23" s="142">
        <f t="shared" si="3"/>
        <v>0</v>
      </c>
      <c r="Y23" s="123">
        <f t="shared" si="3"/>
        <v>0</v>
      </c>
      <c r="Z23" s="122">
        <f t="shared" si="3"/>
        <v>346.17333548804208</v>
      </c>
      <c r="AA23" s="122">
        <f t="shared" si="3"/>
        <v>599.12624757595404</v>
      </c>
      <c r="AB23" s="122">
        <f t="shared" si="3"/>
        <v>209.18957983193297</v>
      </c>
      <c r="AC23" s="141">
        <f t="shared" si="3"/>
        <v>209.18960000000004</v>
      </c>
      <c r="AD23" s="122">
        <f t="shared" si="3"/>
        <v>312.18960000000004</v>
      </c>
      <c r="AE23" s="122">
        <f t="shared" si="3"/>
        <v>312.18960000000004</v>
      </c>
      <c r="AF23" s="122">
        <f t="shared" si="3"/>
        <v>312.18960000000004</v>
      </c>
      <c r="AG23" s="141">
        <f t="shared" si="3"/>
        <v>312.18957983193297</v>
      </c>
      <c r="AH23" s="122">
        <f t="shared" si="3"/>
        <v>0</v>
      </c>
      <c r="AI23" s="122">
        <f t="shared" si="3"/>
        <v>0</v>
      </c>
      <c r="AJ23" s="122">
        <f t="shared" si="3"/>
        <v>0</v>
      </c>
      <c r="AK23" s="113"/>
      <c r="AM23" s="143"/>
    </row>
    <row r="24" spans="4:39">
      <c r="D24" s="130" t="s">
        <v>2235</v>
      </c>
      <c r="E24" s="144">
        <f t="shared" ref="E24:W24" si="4">E17/E19</f>
        <v>1.0966183574879227</v>
      </c>
      <c r="F24" s="144">
        <f t="shared" si="4"/>
        <v>1.202708955496999</v>
      </c>
      <c r="G24" s="144">
        <f t="shared" si="4"/>
        <v>1.1035214869482872</v>
      </c>
      <c r="H24" s="144">
        <f t="shared" si="4"/>
        <v>1.0589562428329184</v>
      </c>
      <c r="I24" s="144">
        <f t="shared" si="4"/>
        <v>1.1345239185670444</v>
      </c>
      <c r="J24" s="144">
        <f t="shared" si="4"/>
        <v>1.052232839109696</v>
      </c>
      <c r="K24" s="144">
        <f t="shared" si="4"/>
        <v>1.0952148487059603</v>
      </c>
      <c r="L24" s="144">
        <f t="shared" si="4"/>
        <v>0.9755461756588969</v>
      </c>
      <c r="M24" s="144">
        <f t="shared" si="4"/>
        <v>0.81056959466995682</v>
      </c>
      <c r="N24" s="144">
        <f t="shared" si="4"/>
        <v>0.84292836576087604</v>
      </c>
      <c r="O24" s="144">
        <f t="shared" si="4"/>
        <v>0.77616477160205299</v>
      </c>
      <c r="P24" s="144">
        <f t="shared" si="4"/>
        <v>0.62921429746282986</v>
      </c>
      <c r="Q24" s="144">
        <f t="shared" si="4"/>
        <v>0.73847233020290415</v>
      </c>
      <c r="R24" s="144">
        <f t="shared" si="4"/>
        <v>0.56176143395116995</v>
      </c>
      <c r="S24" s="144">
        <f t="shared" si="4"/>
        <v>0.76658685967110984</v>
      </c>
      <c r="T24" s="144">
        <f t="shared" si="4"/>
        <v>0.43346161563350111</v>
      </c>
      <c r="U24" s="144">
        <f t="shared" si="4"/>
        <v>0.48162401737055677</v>
      </c>
      <c r="V24" s="144">
        <f t="shared" si="4"/>
        <v>0.34998285746356655</v>
      </c>
      <c r="W24" s="144">
        <f t="shared" si="4"/>
        <v>0.53114567153018677</v>
      </c>
      <c r="X24" s="145"/>
      <c r="Y24" s="145"/>
      <c r="Z24" s="144">
        <f>Z17/Z19</f>
        <v>0.78631275587157901</v>
      </c>
      <c r="AA24" s="144">
        <f>AA17/AA19</f>
        <v>0.6301689829778061</v>
      </c>
      <c r="AB24" s="144">
        <f>AB17/AB19</f>
        <v>0.6126118892001241</v>
      </c>
      <c r="AC24" s="144">
        <f t="shared" ref="AC24:AJ24" si="5">AC17/AC19</f>
        <v>0.61261185185185174</v>
      </c>
      <c r="AD24" s="144">
        <f t="shared" si="5"/>
        <v>0.42187111111111109</v>
      </c>
      <c r="AE24" s="144">
        <f t="shared" si="5"/>
        <v>0.42187111111111109</v>
      </c>
      <c r="AF24" s="144">
        <f t="shared" si="5"/>
        <v>0.42187111111111109</v>
      </c>
      <c r="AG24" s="144">
        <f t="shared" si="5"/>
        <v>0.42187114845938334</v>
      </c>
      <c r="AH24" s="144" t="e">
        <f t="shared" si="5"/>
        <v>#DIV/0!</v>
      </c>
      <c r="AI24" s="144" t="e">
        <f t="shared" si="5"/>
        <v>#DIV/0!</v>
      </c>
      <c r="AJ24" s="144" t="e">
        <f t="shared" si="5"/>
        <v>#DIV/0!</v>
      </c>
    </row>
    <row r="26" spans="4:39">
      <c r="F26" s="113"/>
      <c r="M26" s="113"/>
      <c r="Q26" s="113"/>
      <c r="U26" s="113"/>
      <c r="AE26" s="113"/>
    </row>
    <row r="28" spans="4:39">
      <c r="Y28">
        <v>13</v>
      </c>
    </row>
  </sheetData>
  <mergeCells count="8">
    <mergeCell ref="AC10:AF10"/>
    <mergeCell ref="AG10:AJ10"/>
    <mergeCell ref="E10:F10"/>
    <mergeCell ref="G10:J10"/>
    <mergeCell ref="K10:N10"/>
    <mergeCell ref="O10:R10"/>
    <mergeCell ref="S10:W10"/>
    <mergeCell ref="X10:AB10"/>
  </mergeCells>
  <pageMargins left="0.7" right="0.7" top="0.75" bottom="0.75" header="0.3" footer="0.3"/>
  <pageSetup orientation="portrait" horizontalDpi="4294967293" verticalDpi="90" r:id="rId1"/>
  <headerFooter>
    <oddFooter>&amp;R&amp;1#&amp;"Calibri"&amp;8&amp;K737373General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3"/>
  <sheetViews>
    <sheetView topLeftCell="A64" workbookViewId="0">
      <selection activeCell="G84" sqref="G84:G85"/>
    </sheetView>
  </sheetViews>
  <sheetFormatPr defaultRowHeight="14.4"/>
  <cols>
    <col min="1" max="1" width="12.44140625" customWidth="1"/>
    <col min="2" max="2" width="10" bestFit="1" customWidth="1"/>
    <col min="3" max="3" width="15" bestFit="1" customWidth="1"/>
    <col min="5" max="7" width="12.88671875" customWidth="1"/>
    <col min="8" max="10" width="11.88671875" customWidth="1"/>
    <col min="11" max="11" width="10.44140625" bestFit="1" customWidth="1"/>
    <col min="12" max="13" width="10.44140625" customWidth="1"/>
    <col min="14" max="15" width="9.88671875" bestFit="1" customWidth="1"/>
  </cols>
  <sheetData>
    <row r="1" spans="1:15">
      <c r="C1" t="s">
        <v>157</v>
      </c>
      <c r="E1" t="s">
        <v>59</v>
      </c>
      <c r="H1" t="s">
        <v>60</v>
      </c>
      <c r="K1" t="s">
        <v>155</v>
      </c>
      <c r="N1" t="s">
        <v>156</v>
      </c>
    </row>
    <row r="2" spans="1:15" ht="15.6">
      <c r="A2" s="60">
        <v>2820117102</v>
      </c>
      <c r="D2" s="68">
        <v>0.214</v>
      </c>
      <c r="E2" s="67">
        <v>32795.839999999997</v>
      </c>
      <c r="F2" s="67">
        <v>-15023.4</v>
      </c>
      <c r="G2" s="41">
        <f t="shared" ref="G2:G7" si="0">F2/E2</f>
        <v>-0.45808858684516091</v>
      </c>
      <c r="H2" s="67">
        <v>53949.68</v>
      </c>
      <c r="I2" s="67">
        <v>-11570.72</v>
      </c>
      <c r="J2" s="41">
        <f t="shared" ref="J2:J7" si="1">I2/H2</f>
        <v>-0.2144724491414963</v>
      </c>
      <c r="K2" s="67">
        <v>59360.94</v>
      </c>
      <c r="L2" s="67">
        <v>-12751.27</v>
      </c>
      <c r="M2" s="41">
        <f t="shared" ref="M2:M7" si="2">L2/K2</f>
        <v>-0.2148090983734422</v>
      </c>
      <c r="N2" s="67">
        <v>31705.33</v>
      </c>
      <c r="O2" s="67"/>
    </row>
    <row r="3" spans="1:15" ht="15.6">
      <c r="A3" s="60">
        <v>2820117203</v>
      </c>
      <c r="D3" s="68">
        <v>0.73899999999999999</v>
      </c>
      <c r="E3" s="67">
        <v>-4374.7299999999996</v>
      </c>
      <c r="F3" s="67">
        <v>3232.93</v>
      </c>
      <c r="G3" s="41">
        <f t="shared" si="0"/>
        <v>-0.73900103549247609</v>
      </c>
      <c r="H3" s="67">
        <v>1731.05</v>
      </c>
      <c r="I3" s="67">
        <v>-1279.25</v>
      </c>
      <c r="J3" s="41">
        <f t="shared" si="1"/>
        <v>-0.73900233962046158</v>
      </c>
      <c r="K3" s="67">
        <v>1426.55</v>
      </c>
      <c r="L3" s="67">
        <v>-1054.22</v>
      </c>
      <c r="M3" s="41">
        <f t="shared" si="2"/>
        <v>-0.7389996845536434</v>
      </c>
      <c r="N3">
        <v>626.65</v>
      </c>
      <c r="O3" s="67"/>
    </row>
    <row r="4" spans="1:15" ht="15.6">
      <c r="A4" s="60">
        <v>2820114100</v>
      </c>
      <c r="D4" s="68">
        <v>0.80700000000000005</v>
      </c>
      <c r="E4" s="67">
        <v>6710.32</v>
      </c>
      <c r="F4" s="67">
        <v>-2454.56</v>
      </c>
      <c r="G4" s="41">
        <f t="shared" si="0"/>
        <v>-0.36578881484042491</v>
      </c>
      <c r="H4" s="67">
        <v>15820.48</v>
      </c>
      <c r="I4" s="67">
        <v>-12771.87</v>
      </c>
      <c r="J4" s="41">
        <f t="shared" si="1"/>
        <v>-0.80729977851493773</v>
      </c>
      <c r="K4" s="67">
        <v>15345.43</v>
      </c>
      <c r="L4" s="67">
        <v>-12376.58</v>
      </c>
      <c r="M4" s="41">
        <f t="shared" si="2"/>
        <v>-0.80653197727271242</v>
      </c>
      <c r="N4" s="67">
        <v>11306.07</v>
      </c>
      <c r="O4" s="67"/>
    </row>
    <row r="5" spans="1:15" ht="15.6">
      <c r="A5" s="60">
        <v>2820117302</v>
      </c>
      <c r="D5" s="68">
        <v>0.80740000000000001</v>
      </c>
      <c r="E5" s="67">
        <v>7174.63</v>
      </c>
      <c r="F5" s="67">
        <v>-5117.78</v>
      </c>
      <c r="G5" s="41">
        <f t="shared" si="0"/>
        <v>-0.71331622676012552</v>
      </c>
      <c r="H5" s="67">
        <v>305733.11</v>
      </c>
      <c r="I5" s="67">
        <v>-246818.34</v>
      </c>
      <c r="J5" s="41">
        <f t="shared" si="1"/>
        <v>-0.80730000097143551</v>
      </c>
      <c r="K5" s="67">
        <v>-277296.24</v>
      </c>
      <c r="L5" s="67">
        <v>223861.25</v>
      </c>
      <c r="M5" s="41">
        <f t="shared" si="2"/>
        <v>-0.80729998358434285</v>
      </c>
      <c r="N5" s="67">
        <v>31267.98</v>
      </c>
      <c r="O5" s="67"/>
    </row>
    <row r="6" spans="1:15" ht="15.6">
      <c r="A6" s="60">
        <v>2820114302</v>
      </c>
      <c r="D6" s="68">
        <v>0.80740000000000001</v>
      </c>
      <c r="E6" s="67">
        <v>1846.67</v>
      </c>
      <c r="F6" s="67">
        <v>-1490.82</v>
      </c>
      <c r="G6" s="41">
        <f t="shared" si="0"/>
        <v>-0.80730179187402185</v>
      </c>
      <c r="H6" s="67">
        <v>25542.26</v>
      </c>
      <c r="I6" s="67">
        <v>-20620.27</v>
      </c>
      <c r="J6" s="41">
        <f t="shared" si="1"/>
        <v>-0.80730013710611359</v>
      </c>
      <c r="K6" s="67">
        <v>9089.76</v>
      </c>
      <c r="L6" s="67">
        <v>-7338.16</v>
      </c>
      <c r="M6" s="41">
        <f t="shared" si="2"/>
        <v>-0.80729964267483412</v>
      </c>
      <c r="N6" s="67">
        <v>10267.06</v>
      </c>
      <c r="O6" s="67"/>
    </row>
    <row r="7" spans="1:15" ht="15.6">
      <c r="A7" s="60">
        <v>2820117800</v>
      </c>
      <c r="E7" s="67">
        <v>132920.54</v>
      </c>
      <c r="F7" s="67">
        <v>-85046.73</v>
      </c>
      <c r="G7" s="41">
        <f t="shared" si="0"/>
        <v>-0.63983136090178383</v>
      </c>
      <c r="H7" s="67">
        <v>114098.31</v>
      </c>
      <c r="I7" s="67">
        <v>-92498.31</v>
      </c>
      <c r="J7" s="41">
        <f t="shared" si="1"/>
        <v>-0.81068957112511131</v>
      </c>
      <c r="K7" s="67">
        <v>141721.70000000001</v>
      </c>
      <c r="L7" s="67">
        <v>-113319.56</v>
      </c>
      <c r="M7" s="41">
        <f t="shared" si="2"/>
        <v>-0.79959215843445275</v>
      </c>
      <c r="N7" s="67">
        <v>168398.54</v>
      </c>
      <c r="O7" s="67"/>
    </row>
    <row r="9" spans="1:15">
      <c r="E9" s="67">
        <f>SUM(E2:E7)</f>
        <v>177073.27</v>
      </c>
      <c r="H9" s="67">
        <f>SUM(H2:H7)</f>
        <v>516874.89</v>
      </c>
      <c r="K9" s="67">
        <f>SUM(K2:K7)</f>
        <v>-50351.859999999957</v>
      </c>
      <c r="N9" s="67">
        <f>SUM(N2:N7)</f>
        <v>253571.63</v>
      </c>
    </row>
    <row r="11" spans="1:15">
      <c r="H11" s="67"/>
    </row>
    <row r="19" spans="1:3" ht="15.6">
      <c r="A19" s="59" t="s">
        <v>148</v>
      </c>
    </row>
    <row r="20" spans="1:3" ht="15.6">
      <c r="A20" s="60">
        <v>2820117102</v>
      </c>
      <c r="C20" s="63">
        <v>13084778</v>
      </c>
    </row>
    <row r="21" spans="1:3" ht="15.6">
      <c r="A21" s="60"/>
    </row>
    <row r="22" spans="1:3" ht="15.6">
      <c r="A22" s="61" t="s">
        <v>149</v>
      </c>
      <c r="B22" s="60" t="s">
        <v>150</v>
      </c>
    </row>
    <row r="23" spans="1:3" ht="15.6">
      <c r="A23" s="59">
        <v>2820118300</v>
      </c>
      <c r="B23" s="62">
        <v>0.1265</v>
      </c>
      <c r="C23" s="1">
        <f t="shared" ref="C23:C28" si="3">B23*$C$20</f>
        <v>1655224.4170000001</v>
      </c>
    </row>
    <row r="24" spans="1:3" ht="15.6">
      <c r="A24" s="59">
        <v>2820118306</v>
      </c>
      <c r="B24" s="62">
        <v>1.2E-2</v>
      </c>
      <c r="C24" s="1">
        <f t="shared" si="3"/>
        <v>157017.33600000001</v>
      </c>
    </row>
    <row r="25" spans="1:3" ht="15.6">
      <c r="A25" s="59">
        <v>2820118311</v>
      </c>
      <c r="B25" s="62">
        <v>2.5000000000000001E-3</v>
      </c>
      <c r="C25" s="1">
        <f t="shared" si="3"/>
        <v>32711.945</v>
      </c>
    </row>
    <row r="26" spans="1:3" ht="15.6">
      <c r="A26" s="59">
        <v>2820118312</v>
      </c>
      <c r="B26" s="62">
        <v>6.5000000000000002E-2</v>
      </c>
      <c r="C26" s="1">
        <f t="shared" si="3"/>
        <v>850510.57000000007</v>
      </c>
    </row>
    <row r="27" spans="1:3" ht="15.6">
      <c r="A27" s="59">
        <v>2820118313</v>
      </c>
      <c r="B27" s="62">
        <v>5.0000000000000001E-3</v>
      </c>
      <c r="C27" s="1">
        <f t="shared" si="3"/>
        <v>65423.89</v>
      </c>
    </row>
    <row r="28" spans="1:3" ht="15.6">
      <c r="A28" s="59">
        <v>2820118500</v>
      </c>
      <c r="B28" s="62">
        <v>2.5000000000000001E-3</v>
      </c>
      <c r="C28" s="1">
        <f t="shared" si="3"/>
        <v>32711.945</v>
      </c>
    </row>
    <row r="30" spans="1:3" ht="15.6">
      <c r="A30" s="59" t="s">
        <v>148</v>
      </c>
    </row>
    <row r="31" spans="1:3" ht="15.6">
      <c r="A31" s="60">
        <v>2820117203</v>
      </c>
      <c r="C31" s="63">
        <v>1844307</v>
      </c>
    </row>
    <row r="32" spans="1:3" ht="15.6">
      <c r="A32" s="60"/>
    </row>
    <row r="33" spans="1:3" ht="15.6">
      <c r="A33" s="61" t="s">
        <v>149</v>
      </c>
      <c r="B33" s="60" t="s">
        <v>150</v>
      </c>
    </row>
    <row r="34" spans="1:3" ht="15.6">
      <c r="A34" s="59">
        <v>2820118300</v>
      </c>
      <c r="B34" s="62">
        <v>0.35871743486973945</v>
      </c>
      <c r="C34" s="1">
        <f t="shared" ref="C34:C39" si="4">B34*$C$31</f>
        <v>661585.07615230454</v>
      </c>
    </row>
    <row r="35" spans="1:3" ht="15.6">
      <c r="A35" s="59">
        <v>2820118306</v>
      </c>
      <c r="B35" s="62">
        <v>8.5170340681362727E-2</v>
      </c>
      <c r="C35" s="1">
        <f t="shared" si="4"/>
        <v>157080.25551102206</v>
      </c>
    </row>
    <row r="36" spans="1:3" ht="15.6">
      <c r="A36" s="59">
        <v>2820118311</v>
      </c>
      <c r="B36" s="62">
        <v>0.14028056112224449</v>
      </c>
      <c r="C36" s="1">
        <f t="shared" si="4"/>
        <v>258720.42084168337</v>
      </c>
    </row>
    <row r="37" spans="1:3" ht="15.6">
      <c r="A37" s="59">
        <v>2820118312</v>
      </c>
      <c r="B37" s="62">
        <v>6.513026052104208E-2</v>
      </c>
      <c r="C37" s="1">
        <f t="shared" si="4"/>
        <v>120120.19539078156</v>
      </c>
    </row>
    <row r="38" spans="1:3" ht="15.6">
      <c r="A38" s="59">
        <v>2820118313</v>
      </c>
      <c r="B38" s="62">
        <v>6.0120240480961928E-2</v>
      </c>
      <c r="C38" s="1">
        <f t="shared" si="4"/>
        <v>110880.18036072145</v>
      </c>
    </row>
    <row r="39" spans="1:3" ht="15.6">
      <c r="A39" s="59">
        <v>2820118500</v>
      </c>
      <c r="B39" s="62">
        <v>3.0060120240480964E-2</v>
      </c>
      <c r="C39" s="1">
        <f t="shared" si="4"/>
        <v>55440.090180360727</v>
      </c>
    </row>
    <row r="41" spans="1:3" ht="15.6">
      <c r="A41" s="59" t="s">
        <v>151</v>
      </c>
    </row>
    <row r="42" spans="1:3" ht="15.6">
      <c r="A42" s="60">
        <v>52410300</v>
      </c>
      <c r="B42" t="s">
        <v>152</v>
      </c>
    </row>
    <row r="43" spans="1:3" ht="15.6">
      <c r="A43" s="60"/>
      <c r="B43" s="64"/>
    </row>
    <row r="44" spans="1:3" ht="15.6">
      <c r="A44" s="59" t="s">
        <v>148</v>
      </c>
    </row>
    <row r="45" spans="1:3" ht="15.6">
      <c r="A45" s="60">
        <v>2820114100</v>
      </c>
      <c r="C45" s="63">
        <v>8859117</v>
      </c>
    </row>
    <row r="46" spans="1:3" ht="15.6">
      <c r="A46" s="60"/>
    </row>
    <row r="47" spans="1:3" ht="15.6">
      <c r="A47" s="61" t="s">
        <v>149</v>
      </c>
      <c r="B47" s="60" t="s">
        <v>150</v>
      </c>
    </row>
    <row r="48" spans="1:3" ht="15.6">
      <c r="A48" s="59">
        <v>2820118300</v>
      </c>
      <c r="B48" s="62">
        <v>0.52592592592592591</v>
      </c>
      <c r="C48" s="1">
        <f t="shared" ref="C48:C53" si="5">B48*$C$45</f>
        <v>4659239.3111111112</v>
      </c>
    </row>
    <row r="49" spans="1:3" ht="15.6">
      <c r="A49" s="59">
        <v>2820118306</v>
      </c>
      <c r="B49" s="62">
        <v>6.2962962962962957E-2</v>
      </c>
      <c r="C49" s="1">
        <f t="shared" si="5"/>
        <v>557796.25555555546</v>
      </c>
    </row>
    <row r="50" spans="1:3" ht="15.6">
      <c r="A50" s="59">
        <v>2820118311</v>
      </c>
      <c r="B50" s="65">
        <v>0.1037037037037037</v>
      </c>
      <c r="C50" s="1">
        <f t="shared" si="5"/>
        <v>918723.24444444443</v>
      </c>
    </row>
    <row r="51" spans="1:3" ht="15.6">
      <c r="A51" s="59">
        <v>2820118312</v>
      </c>
      <c r="B51" s="65">
        <v>4.8148148148148148E-2</v>
      </c>
      <c r="C51" s="1">
        <f t="shared" si="5"/>
        <v>426550.0777777778</v>
      </c>
    </row>
    <row r="52" spans="1:3" ht="15.6">
      <c r="A52" s="59">
        <v>2820118313</v>
      </c>
      <c r="B52" s="65">
        <v>4.4444444444444446E-2</v>
      </c>
      <c r="C52" s="1">
        <f t="shared" si="5"/>
        <v>393738.53333333333</v>
      </c>
    </row>
    <row r="53" spans="1:3" ht="15.6">
      <c r="A53" s="59">
        <v>2820118500</v>
      </c>
      <c r="B53" s="65">
        <v>2.2222222222222223E-2</v>
      </c>
      <c r="C53" s="1">
        <f t="shared" si="5"/>
        <v>196869.26666666666</v>
      </c>
    </row>
    <row r="56" spans="1:3" ht="15.6">
      <c r="A56" s="59" t="s">
        <v>148</v>
      </c>
    </row>
    <row r="57" spans="1:3" ht="15.6">
      <c r="A57" s="60">
        <v>2820117302</v>
      </c>
      <c r="C57" s="63">
        <v>4662000</v>
      </c>
    </row>
    <row r="58" spans="1:3" ht="15.6">
      <c r="A58" s="60"/>
    </row>
    <row r="59" spans="1:3" ht="15.6">
      <c r="A59" s="61" t="s">
        <v>149</v>
      </c>
      <c r="B59" s="60" t="s">
        <v>150</v>
      </c>
    </row>
    <row r="60" spans="1:3" ht="15.6">
      <c r="A60" s="59">
        <v>2820118300</v>
      </c>
      <c r="B60" s="62">
        <v>0.52592592592592591</v>
      </c>
      <c r="C60" s="1">
        <f t="shared" ref="C60:C65" si="6">B60*$C$57</f>
        <v>2451866.6666666665</v>
      </c>
    </row>
    <row r="61" spans="1:3" ht="15.6">
      <c r="A61" s="59">
        <v>2820118306</v>
      </c>
      <c r="B61" s="62">
        <v>6.2962962962962957E-2</v>
      </c>
      <c r="C61" s="1">
        <f t="shared" si="6"/>
        <v>293533.33333333331</v>
      </c>
    </row>
    <row r="62" spans="1:3" ht="15.6">
      <c r="A62" s="59">
        <v>2820118311</v>
      </c>
      <c r="B62" s="62">
        <v>0.1037037037037037</v>
      </c>
      <c r="C62" s="1">
        <f t="shared" si="6"/>
        <v>483466.66666666663</v>
      </c>
    </row>
    <row r="63" spans="1:3" ht="15.6">
      <c r="A63" s="59">
        <v>2820118312</v>
      </c>
      <c r="B63" s="62">
        <v>4.8148148148148148E-2</v>
      </c>
      <c r="C63" s="1">
        <f t="shared" si="6"/>
        <v>224466.66666666666</v>
      </c>
    </row>
    <row r="64" spans="1:3" ht="15.6">
      <c r="A64" s="59">
        <v>2820118313</v>
      </c>
      <c r="B64" s="62">
        <v>4.4444444444444446E-2</v>
      </c>
      <c r="C64" s="1">
        <f t="shared" si="6"/>
        <v>207200</v>
      </c>
    </row>
    <row r="65" spans="1:3" ht="15.6">
      <c r="A65" s="59">
        <v>2820118500</v>
      </c>
      <c r="B65" s="62">
        <v>2.2222222222222223E-2</v>
      </c>
      <c r="C65" s="1">
        <f t="shared" si="6"/>
        <v>103600</v>
      </c>
    </row>
    <row r="69" spans="1:3" ht="15.6">
      <c r="A69" s="59" t="s">
        <v>153</v>
      </c>
    </row>
    <row r="70" spans="1:3" ht="15.6">
      <c r="A70" s="60">
        <v>52410400</v>
      </c>
      <c r="B70" t="s">
        <v>154</v>
      </c>
    </row>
    <row r="71" spans="1:3" ht="15.6">
      <c r="A71" s="60"/>
    </row>
    <row r="72" spans="1:3" ht="15.6">
      <c r="A72" s="59" t="s">
        <v>148</v>
      </c>
    </row>
    <row r="73" spans="1:3" ht="15.6">
      <c r="A73" s="60">
        <v>2820114302</v>
      </c>
      <c r="C73" s="63">
        <v>2114790</v>
      </c>
    </row>
    <row r="74" spans="1:3" ht="15.6">
      <c r="A74" s="60"/>
    </row>
    <row r="75" spans="1:3" ht="15.6">
      <c r="A75" s="61" t="s">
        <v>149</v>
      </c>
      <c r="B75" s="60" t="s">
        <v>150</v>
      </c>
    </row>
    <row r="76" spans="1:3" ht="15.6">
      <c r="A76" s="59">
        <v>2820118300</v>
      </c>
      <c r="B76" s="62">
        <v>0.52592592592592591</v>
      </c>
      <c r="C76" s="1">
        <f t="shared" ref="C76:C81" si="7">B76*$C$73</f>
        <v>1112222.8888888888</v>
      </c>
    </row>
    <row r="77" spans="1:3" ht="15.6">
      <c r="A77" s="59">
        <v>2820118306</v>
      </c>
      <c r="B77" s="62">
        <v>6.2962962962962957E-2</v>
      </c>
      <c r="C77" s="1">
        <f t="shared" si="7"/>
        <v>133153.44444444444</v>
      </c>
    </row>
    <row r="78" spans="1:3" ht="15.6">
      <c r="A78" s="59">
        <v>2820118311</v>
      </c>
      <c r="B78" s="65">
        <v>0.1037037037037037</v>
      </c>
      <c r="C78" s="1">
        <f t="shared" si="7"/>
        <v>219311.55555555556</v>
      </c>
    </row>
    <row r="79" spans="1:3" ht="15.6">
      <c r="A79" s="59">
        <v>2820118312</v>
      </c>
      <c r="B79" s="65">
        <v>4.8148148148148148E-2</v>
      </c>
      <c r="C79" s="1">
        <f t="shared" si="7"/>
        <v>101823.22222222222</v>
      </c>
    </row>
    <row r="80" spans="1:3" ht="15.6">
      <c r="A80" s="59">
        <v>2820118313</v>
      </c>
      <c r="B80" s="65">
        <v>4.4444444444444446E-2</v>
      </c>
      <c r="C80" s="1">
        <f t="shared" si="7"/>
        <v>93990.666666666672</v>
      </c>
    </row>
    <row r="81" spans="1:3" ht="15.6">
      <c r="A81" s="59">
        <v>2820118500</v>
      </c>
      <c r="B81" s="65">
        <v>2.2222222222222223E-2</v>
      </c>
      <c r="C81" s="1">
        <f t="shared" si="7"/>
        <v>46995.333333333336</v>
      </c>
    </row>
    <row r="84" spans="1:3" ht="15.6">
      <c r="A84" s="59" t="s">
        <v>148</v>
      </c>
    </row>
    <row r="85" spans="1:3" ht="15.6">
      <c r="A85" s="60">
        <v>2820117800</v>
      </c>
      <c r="C85" s="63">
        <v>7657356</v>
      </c>
    </row>
    <row r="86" spans="1:3" ht="15.6">
      <c r="A86" s="60"/>
    </row>
    <row r="87" spans="1:3" ht="15.6">
      <c r="A87" s="61" t="s">
        <v>149</v>
      </c>
      <c r="B87" s="60" t="s">
        <v>150</v>
      </c>
    </row>
    <row r="88" spans="1:3" ht="15.6">
      <c r="A88" s="59">
        <v>2820118300</v>
      </c>
      <c r="B88" s="66">
        <v>0.49468599033816424</v>
      </c>
      <c r="C88" s="1">
        <f t="shared" ref="C88:C93" si="8">B88*$C$85</f>
        <v>3787986.736231884</v>
      </c>
    </row>
    <row r="89" spans="1:3" ht="15.6">
      <c r="A89" s="59">
        <v>2820118306</v>
      </c>
      <c r="B89" s="66">
        <v>5.7487922705314012E-2</v>
      </c>
      <c r="C89" s="1">
        <f t="shared" si="8"/>
        <v>440205.48985507246</v>
      </c>
    </row>
    <row r="90" spans="1:3" ht="15.6">
      <c r="A90" s="59">
        <v>2820118311</v>
      </c>
      <c r="B90" s="66">
        <v>9.4685990338164258E-2</v>
      </c>
      <c r="C90" s="1">
        <f t="shared" si="8"/>
        <v>725044.33623188408</v>
      </c>
    </row>
    <row r="91" spans="1:3" ht="15.6">
      <c r="A91" s="59">
        <v>2820118312</v>
      </c>
      <c r="B91" s="66">
        <v>4.3961352657004835E-2</v>
      </c>
      <c r="C91" s="1">
        <f t="shared" si="8"/>
        <v>336627.72753623192</v>
      </c>
    </row>
    <row r="92" spans="1:3" ht="15.6">
      <c r="A92" s="59">
        <v>2820118313</v>
      </c>
      <c r="B92" s="66">
        <v>4.057971014492754E-2</v>
      </c>
      <c r="C92" s="1">
        <f t="shared" si="8"/>
        <v>310733.28695652174</v>
      </c>
    </row>
    <row r="93" spans="1:3" ht="15.6">
      <c r="A93" s="59">
        <v>2820118500</v>
      </c>
      <c r="B93" s="66">
        <v>2.028985507246377E-2</v>
      </c>
      <c r="C93" s="1">
        <f t="shared" si="8"/>
        <v>155366.64347826087</v>
      </c>
    </row>
  </sheetData>
  <pageMargins left="0.7" right="0.7" top="0.75" bottom="0.75" header="0.3" footer="0.3"/>
  <pageSetup orientation="portrait" r:id="rId1"/>
  <headerFooter>
    <oddFooter>&amp;R&amp;1#&amp;"Calibri"&amp;8&amp;K737373General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A1048576"/>
  <sheetViews>
    <sheetView workbookViewId="0">
      <selection activeCell="N6" sqref="N6"/>
    </sheetView>
  </sheetViews>
  <sheetFormatPr defaultRowHeight="14.4"/>
  <cols>
    <col min="1" max="1" width="40.88671875" customWidth="1"/>
    <col min="4" max="4" width="0" hidden="1" customWidth="1"/>
    <col min="5" max="5" width="9.6640625" customWidth="1"/>
    <col min="6" max="6" width="0" hidden="1" customWidth="1"/>
    <col min="7" max="8" width="9.6640625" customWidth="1"/>
    <col min="17" max="17" width="8.6640625" style="1"/>
  </cols>
  <sheetData>
    <row r="2" spans="1:27" ht="22.8" thickBot="1">
      <c r="A2" s="413" t="s">
        <v>27</v>
      </c>
      <c r="B2" s="413"/>
    </row>
    <row r="3" spans="1:27" ht="22.8">
      <c r="A3" s="12"/>
      <c r="B3" s="13" t="s">
        <v>28</v>
      </c>
      <c r="C3" s="13" t="s">
        <v>24</v>
      </c>
      <c r="D3" s="13" t="s">
        <v>25</v>
      </c>
      <c r="E3" s="13" t="s">
        <v>58</v>
      </c>
      <c r="F3" s="13" t="s">
        <v>25</v>
      </c>
      <c r="G3" s="13" t="s">
        <v>65</v>
      </c>
      <c r="H3" s="13" t="s">
        <v>161</v>
      </c>
      <c r="I3" s="77" t="s">
        <v>550</v>
      </c>
      <c r="J3" s="79" t="s">
        <v>1758</v>
      </c>
      <c r="K3" s="79" t="s">
        <v>2032</v>
      </c>
      <c r="L3" s="79" t="s">
        <v>2047</v>
      </c>
      <c r="M3" s="79" t="s">
        <v>2052</v>
      </c>
      <c r="N3" s="79" t="s">
        <v>2056</v>
      </c>
      <c r="O3" s="79" t="s">
        <v>2062</v>
      </c>
      <c r="P3" s="79" t="s">
        <v>2067</v>
      </c>
    </row>
    <row r="4" spans="1:27" ht="22.2">
      <c r="A4" s="14" t="s">
        <v>29</v>
      </c>
      <c r="B4" s="15">
        <f>SUM(B5:B7)</f>
        <v>119</v>
      </c>
      <c r="C4" s="15">
        <f>SUM(C5:C7)</f>
        <v>155</v>
      </c>
      <c r="D4" s="15">
        <f>C4-B4</f>
        <v>36</v>
      </c>
      <c r="E4" s="15">
        <f>SUM(E5:E7)</f>
        <v>154</v>
      </c>
      <c r="F4" s="15">
        <f>E4-B4</f>
        <v>35</v>
      </c>
      <c r="G4" s="15">
        <f>SUM(G5:G7)</f>
        <v>131</v>
      </c>
      <c r="H4" s="15">
        <f>SUM(H5:H7)</f>
        <v>131</v>
      </c>
      <c r="I4" s="15">
        <f>SUM(I5:I7)</f>
        <v>144</v>
      </c>
      <c r="J4" s="80">
        <f>SUM(J5:J7)</f>
        <v>148</v>
      </c>
      <c r="K4" s="80">
        <v>181</v>
      </c>
      <c r="L4" s="80">
        <f>SUM(L5:L7)</f>
        <v>185</v>
      </c>
      <c r="M4" s="80">
        <v>156</v>
      </c>
      <c r="N4" s="80">
        <f>SUM(N5:N7)</f>
        <v>133</v>
      </c>
      <c r="O4" s="80">
        <f>SUM(O5:O7)</f>
        <v>133</v>
      </c>
      <c r="P4" s="80">
        <f>SUM(P5:P7)</f>
        <v>128</v>
      </c>
      <c r="Q4" s="1">
        <f>AVERAGE(G4:P4,C4,E4)</f>
        <v>148.25</v>
      </c>
      <c r="R4" s="1">
        <f>AVERAGE(G4:O4,C4,E4)</f>
        <v>150.09090909090909</v>
      </c>
    </row>
    <row r="5" spans="1:27">
      <c r="A5" s="16" t="s">
        <v>30</v>
      </c>
      <c r="B5" s="17">
        <v>48</v>
      </c>
      <c r="C5" s="17">
        <v>48</v>
      </c>
      <c r="D5" s="17">
        <f>C5-B5</f>
        <v>0</v>
      </c>
      <c r="E5" s="17">
        <v>48</v>
      </c>
      <c r="F5" s="17">
        <f>E5-C5</f>
        <v>0</v>
      </c>
      <c r="G5" s="17">
        <v>48</v>
      </c>
      <c r="H5" s="17">
        <v>48</v>
      </c>
      <c r="I5" s="17">
        <v>48</v>
      </c>
      <c r="J5" s="17">
        <v>48</v>
      </c>
      <c r="K5" s="17">
        <f>48-2</f>
        <v>46</v>
      </c>
      <c r="L5" s="17">
        <f>48-2</f>
        <v>46</v>
      </c>
      <c r="M5" s="17">
        <f>48-2</f>
        <v>46</v>
      </c>
      <c r="N5" s="17">
        <f>48-2</f>
        <v>46</v>
      </c>
      <c r="O5" s="17">
        <v>46</v>
      </c>
      <c r="P5" s="17">
        <v>46</v>
      </c>
      <c r="Q5" s="1">
        <f>AVERAGE(G5:P5,C5,E5)</f>
        <v>47</v>
      </c>
      <c r="R5" s="1">
        <f>AVERAGE(G5:O5,C5,E5)</f>
        <v>47.090909090909093</v>
      </c>
      <c r="S5">
        <f>E5+E6</f>
        <v>87</v>
      </c>
      <c r="U5">
        <f t="shared" ref="U5:AA5" si="0">G5+G6</f>
        <v>87</v>
      </c>
      <c r="V5">
        <f t="shared" si="0"/>
        <v>87</v>
      </c>
      <c r="W5">
        <f t="shared" si="0"/>
        <v>87</v>
      </c>
      <c r="X5">
        <f t="shared" si="0"/>
        <v>87</v>
      </c>
      <c r="Y5">
        <f t="shared" si="0"/>
        <v>85</v>
      </c>
      <c r="Z5">
        <f t="shared" si="0"/>
        <v>85</v>
      </c>
      <c r="AA5">
        <f t="shared" si="0"/>
        <v>85</v>
      </c>
    </row>
    <row r="6" spans="1:27">
      <c r="A6" s="16" t="s">
        <v>31</v>
      </c>
      <c r="B6" s="17">
        <v>39</v>
      </c>
      <c r="C6" s="17">
        <v>39</v>
      </c>
      <c r="D6" s="17">
        <f>C6-B6</f>
        <v>0</v>
      </c>
      <c r="E6" s="17">
        <v>39</v>
      </c>
      <c r="F6" s="17">
        <f>E6-C6</f>
        <v>0</v>
      </c>
      <c r="G6" s="17">
        <v>39</v>
      </c>
      <c r="H6" s="17">
        <v>39</v>
      </c>
      <c r="I6" s="17">
        <v>39</v>
      </c>
      <c r="J6" s="17">
        <v>39</v>
      </c>
      <c r="K6" s="17">
        <f>39</f>
        <v>39</v>
      </c>
      <c r="L6" s="17">
        <f>39</f>
        <v>39</v>
      </c>
      <c r="M6" s="17">
        <f>39</f>
        <v>39</v>
      </c>
      <c r="N6" s="17">
        <f>39</f>
        <v>39</v>
      </c>
      <c r="O6" s="17">
        <v>39</v>
      </c>
      <c r="P6" s="17">
        <v>37</v>
      </c>
      <c r="Q6" s="1">
        <f>AVERAGE(G6:P6,C6,E6)</f>
        <v>38.833333333333336</v>
      </c>
      <c r="R6" s="1">
        <f>AVERAGE(G6:O6,C6,E6)</f>
        <v>39</v>
      </c>
    </row>
    <row r="7" spans="1:27">
      <c r="A7" s="16" t="s">
        <v>32</v>
      </c>
      <c r="B7" s="17">
        <v>32</v>
      </c>
      <c r="C7" s="17">
        <v>68</v>
      </c>
      <c r="D7" s="17">
        <f>C7-B7</f>
        <v>36</v>
      </c>
      <c r="E7" s="17">
        <v>67</v>
      </c>
      <c r="F7" s="17">
        <f>E7-C7</f>
        <v>-1</v>
      </c>
      <c r="G7" s="17">
        <v>44</v>
      </c>
      <c r="H7" s="17">
        <v>44</v>
      </c>
      <c r="I7" s="17">
        <v>57</v>
      </c>
      <c r="J7" s="17">
        <v>61</v>
      </c>
      <c r="K7" s="17">
        <f>61+35</f>
        <v>96</v>
      </c>
      <c r="L7" s="17">
        <f>61+39</f>
        <v>100</v>
      </c>
      <c r="M7" s="17">
        <f>M4-M5-M6</f>
        <v>71</v>
      </c>
      <c r="N7" s="17">
        <v>48</v>
      </c>
      <c r="O7" s="17">
        <v>48</v>
      </c>
      <c r="P7" s="17">
        <v>45</v>
      </c>
      <c r="Q7" s="1">
        <f>AVERAGE(G7:P7,C7,E7)</f>
        <v>62.416666666666664</v>
      </c>
      <c r="R7" s="1">
        <f>AVERAGE(G7:O7,C7,E7)</f>
        <v>64</v>
      </c>
      <c r="S7">
        <f>E7+E8</f>
        <v>67</v>
      </c>
      <c r="U7">
        <f t="shared" ref="U7:Z7" si="1">G7+G8</f>
        <v>44</v>
      </c>
      <c r="V7">
        <f t="shared" si="1"/>
        <v>44</v>
      </c>
      <c r="W7">
        <f t="shared" si="1"/>
        <v>57</v>
      </c>
      <c r="X7">
        <f t="shared" si="1"/>
        <v>61</v>
      </c>
      <c r="Y7">
        <f t="shared" si="1"/>
        <v>96</v>
      </c>
      <c r="Z7">
        <f t="shared" si="1"/>
        <v>100</v>
      </c>
    </row>
    <row r="8" spans="1:27" ht="17.399999999999999">
      <c r="A8" s="14"/>
      <c r="B8" s="18">
        <f>(B6+B5)/B4</f>
        <v>0.73109243697478987</v>
      </c>
      <c r="C8" s="18">
        <f>(C6+C5)/C4</f>
        <v>0.56129032258064515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R8" s="1"/>
    </row>
    <row r="9" spans="1:27" ht="22.2">
      <c r="A9" s="14" t="s">
        <v>33</v>
      </c>
      <c r="B9" s="15">
        <f>SUM(B10:B15)</f>
        <v>104</v>
      </c>
      <c r="C9" s="15">
        <f>SUM(C10:C15)</f>
        <v>111</v>
      </c>
      <c r="D9" s="15">
        <f>C9-B9</f>
        <v>7</v>
      </c>
      <c r="E9" s="15">
        <f>SUM(E10:E15)</f>
        <v>111</v>
      </c>
      <c r="F9" s="15">
        <f>E9-D9</f>
        <v>104</v>
      </c>
      <c r="G9" s="15">
        <f t="shared" ref="G9:P9" si="2">SUM(G10:G15)</f>
        <v>111</v>
      </c>
      <c r="H9" s="15">
        <f t="shared" si="2"/>
        <v>113</v>
      </c>
      <c r="I9" s="15">
        <f t="shared" si="2"/>
        <v>108</v>
      </c>
      <c r="J9" s="15">
        <f t="shared" si="2"/>
        <v>108</v>
      </c>
      <c r="K9" s="15">
        <f t="shared" si="2"/>
        <v>106</v>
      </c>
      <c r="L9" s="15">
        <f t="shared" si="2"/>
        <v>106</v>
      </c>
      <c r="M9" s="15">
        <f t="shared" si="2"/>
        <v>108</v>
      </c>
      <c r="N9" s="15">
        <f t="shared" si="2"/>
        <v>108</v>
      </c>
      <c r="O9" s="15">
        <f t="shared" si="2"/>
        <v>107</v>
      </c>
      <c r="P9" s="15">
        <f t="shared" si="2"/>
        <v>107</v>
      </c>
      <c r="R9" s="1"/>
    </row>
    <row r="10" spans="1:27">
      <c r="A10" s="16" t="s">
        <v>34</v>
      </c>
      <c r="B10" s="17">
        <v>51</v>
      </c>
      <c r="C10" s="17">
        <f>137-C5-C6</f>
        <v>50</v>
      </c>
      <c r="D10" s="17">
        <f>C10-B10</f>
        <v>-1</v>
      </c>
      <c r="E10" s="17">
        <v>50</v>
      </c>
      <c r="F10" s="17">
        <f>E10-D10</f>
        <v>51</v>
      </c>
      <c r="G10" s="17">
        <v>50</v>
      </c>
      <c r="H10" s="17">
        <v>50</v>
      </c>
      <c r="I10" s="17">
        <v>47</v>
      </c>
      <c r="J10" s="17">
        <v>47</v>
      </c>
      <c r="K10" s="17">
        <f>47-1</f>
        <v>46</v>
      </c>
      <c r="L10" s="17">
        <f>47-1+4</f>
        <v>50</v>
      </c>
      <c r="M10" s="17">
        <f>47-1+4</f>
        <v>50</v>
      </c>
      <c r="N10" s="17">
        <f>133-N5-N6+2</f>
        <v>50</v>
      </c>
      <c r="O10" s="17">
        <v>51</v>
      </c>
      <c r="P10" s="17">
        <v>51</v>
      </c>
      <c r="R10" s="1"/>
    </row>
    <row r="11" spans="1:27">
      <c r="A11" s="19" t="s">
        <v>35</v>
      </c>
      <c r="B11" s="20">
        <v>10</v>
      </c>
      <c r="C11" s="20">
        <f>80-C7</f>
        <v>12</v>
      </c>
      <c r="D11" s="20">
        <f>C11-B11</f>
        <v>2</v>
      </c>
      <c r="E11" s="20">
        <v>12</v>
      </c>
      <c r="F11" s="20">
        <f>E11-D11</f>
        <v>10</v>
      </c>
      <c r="G11" s="20">
        <v>12</v>
      </c>
      <c r="H11" s="20">
        <v>12</v>
      </c>
      <c r="I11" s="20">
        <v>10</v>
      </c>
      <c r="J11" s="20">
        <v>10</v>
      </c>
      <c r="K11" s="20">
        <v>10</v>
      </c>
      <c r="L11" s="20">
        <f>10-2</f>
        <v>8</v>
      </c>
      <c r="M11" s="20">
        <f>10-2</f>
        <v>8</v>
      </c>
      <c r="N11" s="20">
        <v>8</v>
      </c>
      <c r="O11" s="20">
        <v>8</v>
      </c>
      <c r="P11" s="20">
        <v>8</v>
      </c>
      <c r="R11" s="1"/>
    </row>
    <row r="12" spans="1:27">
      <c r="A12" s="19" t="s">
        <v>46</v>
      </c>
      <c r="B12" s="20">
        <v>4</v>
      </c>
      <c r="C12" s="20">
        <v>4</v>
      </c>
      <c r="D12" s="20">
        <f t="shared" ref="D12:F13" si="3">C12-B12</f>
        <v>0</v>
      </c>
      <c r="E12" s="20">
        <v>4</v>
      </c>
      <c r="F12" s="20">
        <f t="shared" si="3"/>
        <v>4</v>
      </c>
      <c r="G12" s="20">
        <v>4</v>
      </c>
      <c r="H12" s="20">
        <v>4</v>
      </c>
      <c r="I12" s="20">
        <v>4</v>
      </c>
      <c r="J12" s="20">
        <v>4</v>
      </c>
      <c r="K12" s="20">
        <v>3</v>
      </c>
      <c r="L12" s="20">
        <v>2</v>
      </c>
      <c r="M12" s="20">
        <v>2</v>
      </c>
      <c r="N12" s="20">
        <v>2</v>
      </c>
      <c r="O12" s="20">
        <v>2</v>
      </c>
      <c r="P12" s="20">
        <v>2</v>
      </c>
      <c r="R12" s="1"/>
    </row>
    <row r="13" spans="1:27">
      <c r="A13" s="19" t="s">
        <v>47</v>
      </c>
      <c r="B13" s="20">
        <v>3</v>
      </c>
      <c r="C13" s="20">
        <v>3</v>
      </c>
      <c r="D13" s="20">
        <f t="shared" si="3"/>
        <v>0</v>
      </c>
      <c r="E13" s="20">
        <v>3</v>
      </c>
      <c r="F13" s="20">
        <f t="shared" si="3"/>
        <v>3</v>
      </c>
      <c r="G13" s="20">
        <v>3</v>
      </c>
      <c r="H13" s="20">
        <v>3</v>
      </c>
      <c r="I13" s="20">
        <v>3</v>
      </c>
      <c r="J13" s="20">
        <v>3</v>
      </c>
      <c r="K13" s="20">
        <v>3</v>
      </c>
      <c r="L13" s="20">
        <v>3</v>
      </c>
      <c r="M13" s="20">
        <v>4</v>
      </c>
      <c r="N13" s="20">
        <v>4</v>
      </c>
      <c r="O13" s="20">
        <v>4</v>
      </c>
      <c r="P13" s="20">
        <v>4</v>
      </c>
      <c r="R13" s="1"/>
    </row>
    <row r="14" spans="1:27">
      <c r="A14" s="16" t="s">
        <v>48</v>
      </c>
      <c r="B14" s="20">
        <v>17</v>
      </c>
      <c r="C14" s="20">
        <v>20</v>
      </c>
      <c r="D14" s="20">
        <f>C14-B14</f>
        <v>3</v>
      </c>
      <c r="E14" s="20">
        <v>20</v>
      </c>
      <c r="F14" s="20">
        <f>E14-D14</f>
        <v>17</v>
      </c>
      <c r="G14" s="20">
        <v>20</v>
      </c>
      <c r="H14" s="20">
        <v>21</v>
      </c>
      <c r="I14" s="20">
        <v>21</v>
      </c>
      <c r="J14" s="20">
        <v>21</v>
      </c>
      <c r="K14" s="20">
        <v>21</v>
      </c>
      <c r="L14" s="20">
        <v>21</v>
      </c>
      <c r="M14" s="20">
        <v>21</v>
      </c>
      <c r="N14" s="20">
        <f>23-2</f>
        <v>21</v>
      </c>
      <c r="O14" s="20">
        <v>21</v>
      </c>
      <c r="P14" s="20">
        <v>21</v>
      </c>
      <c r="R14" s="1"/>
    </row>
    <row r="15" spans="1:27" ht="15" thickBot="1">
      <c r="A15" s="19" t="s">
        <v>49</v>
      </c>
      <c r="B15" s="21">
        <v>19</v>
      </c>
      <c r="C15" s="21">
        <v>22</v>
      </c>
      <c r="D15" s="21">
        <f>C15-B15</f>
        <v>3</v>
      </c>
      <c r="E15" s="21">
        <v>22</v>
      </c>
      <c r="F15" s="21">
        <f>E15-D15</f>
        <v>19</v>
      </c>
      <c r="G15" s="21">
        <v>22</v>
      </c>
      <c r="H15" s="21">
        <v>23</v>
      </c>
      <c r="I15" s="21">
        <v>23</v>
      </c>
      <c r="J15" s="21">
        <v>23</v>
      </c>
      <c r="K15" s="21">
        <v>23</v>
      </c>
      <c r="L15" s="21">
        <f>23-2+1</f>
        <v>22</v>
      </c>
      <c r="M15" s="21">
        <v>23</v>
      </c>
      <c r="N15" s="21">
        <v>23</v>
      </c>
      <c r="O15" s="21">
        <v>21</v>
      </c>
      <c r="P15" s="21">
        <v>21</v>
      </c>
      <c r="R15" s="1"/>
    </row>
    <row r="16" spans="1:27" ht="22.8" thickBot="1">
      <c r="A16" s="22" t="s">
        <v>50</v>
      </c>
      <c r="B16" s="23">
        <f>B5+B6+B10+B12+B14</f>
        <v>159</v>
      </c>
      <c r="C16" s="23">
        <f>C5+C6+C10+C12+C14</f>
        <v>161</v>
      </c>
      <c r="D16" s="23">
        <f>C16-B16</f>
        <v>2</v>
      </c>
      <c r="E16" s="23">
        <f>E5+E6+E10+E12+E14</f>
        <v>161</v>
      </c>
      <c r="F16" s="23">
        <f>E16-D16</f>
        <v>159</v>
      </c>
      <c r="G16" s="23">
        <f t="shared" ref="G16:L16" si="4">G5+G6+G10+G12+G14</f>
        <v>161</v>
      </c>
      <c r="H16" s="23">
        <f t="shared" si="4"/>
        <v>162</v>
      </c>
      <c r="I16" s="23">
        <f t="shared" si="4"/>
        <v>159</v>
      </c>
      <c r="J16" s="78">
        <f t="shared" si="4"/>
        <v>159</v>
      </c>
      <c r="K16" s="78">
        <f t="shared" si="4"/>
        <v>155</v>
      </c>
      <c r="L16" s="78">
        <f t="shared" si="4"/>
        <v>158</v>
      </c>
      <c r="M16" s="78">
        <f>M5+M6+M10+M12+M14</f>
        <v>158</v>
      </c>
      <c r="N16" s="78">
        <f>N5+N6+N10+N12+N14</f>
        <v>158</v>
      </c>
      <c r="O16" s="78">
        <f>O5+O6+O10+O12+O14</f>
        <v>159</v>
      </c>
      <c r="P16" s="78">
        <f>P5+P6+P10+P12+P14</f>
        <v>157</v>
      </c>
      <c r="Q16" s="1">
        <f>AVERAGE(G16:P16,C16,E16)</f>
        <v>159</v>
      </c>
      <c r="R16" s="1">
        <f>AVERAGE(G16:O16,C16,E16)</f>
        <v>159.18181818181819</v>
      </c>
    </row>
    <row r="17" spans="1:18" ht="22.8" thickBot="1">
      <c r="A17" s="22" t="s">
        <v>32</v>
      </c>
      <c r="B17" s="23">
        <f>B7+B11+B13+B15</f>
        <v>64</v>
      </c>
      <c r="C17" s="23">
        <f>C7+C11+C13+C15</f>
        <v>105</v>
      </c>
      <c r="D17" s="23">
        <f>C17-B17</f>
        <v>41</v>
      </c>
      <c r="E17" s="23">
        <f>E7+E11+E13+E15</f>
        <v>104</v>
      </c>
      <c r="F17" s="23">
        <f>E17-D17</f>
        <v>63</v>
      </c>
      <c r="G17" s="23">
        <f t="shared" ref="G17:L17" si="5">G7+G11+G13+G15</f>
        <v>81</v>
      </c>
      <c r="H17" s="23">
        <f t="shared" si="5"/>
        <v>82</v>
      </c>
      <c r="I17" s="23">
        <f t="shared" si="5"/>
        <v>93</v>
      </c>
      <c r="J17" s="23">
        <f t="shared" si="5"/>
        <v>97</v>
      </c>
      <c r="K17" s="23">
        <f t="shared" si="5"/>
        <v>132</v>
      </c>
      <c r="L17" s="23">
        <f t="shared" si="5"/>
        <v>133</v>
      </c>
      <c r="M17" s="23">
        <f>M7+M11+M13+M15</f>
        <v>106</v>
      </c>
      <c r="N17" s="23">
        <f>N7+N11+N13+N15</f>
        <v>83</v>
      </c>
      <c r="O17" s="23">
        <f>O7+O11+O13+O15</f>
        <v>81</v>
      </c>
      <c r="P17" s="23">
        <f>P7+P11+P13+P15</f>
        <v>78</v>
      </c>
      <c r="Q17" s="1">
        <f>AVERAGE(G17:P17,C17,E17)</f>
        <v>97.916666666666671</v>
      </c>
      <c r="R17" s="1">
        <f>AVERAGE(G17:O17,C17,E17)</f>
        <v>99.727272727272734</v>
      </c>
    </row>
    <row r="18" spans="1:18" ht="22.8" thickBot="1">
      <c r="A18" s="22" t="s">
        <v>36</v>
      </c>
      <c r="B18" s="24">
        <f>B4+B9</f>
        <v>223</v>
      </c>
      <c r="C18" s="24">
        <f>C4+C9</f>
        <v>266</v>
      </c>
      <c r="D18" s="24">
        <f>C18-B18</f>
        <v>43</v>
      </c>
      <c r="E18" s="24">
        <f>E4+E9</f>
        <v>265</v>
      </c>
      <c r="F18" s="24">
        <f>E18-D18</f>
        <v>222</v>
      </c>
      <c r="G18" s="24">
        <f t="shared" ref="G18:L18" si="6">G4+G9</f>
        <v>242</v>
      </c>
      <c r="H18" s="24">
        <f t="shared" si="6"/>
        <v>244</v>
      </c>
      <c r="I18" s="24">
        <f t="shared" si="6"/>
        <v>252</v>
      </c>
      <c r="J18" s="24">
        <f t="shared" si="6"/>
        <v>256</v>
      </c>
      <c r="K18" s="24">
        <f t="shared" si="6"/>
        <v>287</v>
      </c>
      <c r="L18" s="24">
        <f t="shared" si="6"/>
        <v>291</v>
      </c>
      <c r="M18" s="24">
        <f>M4+M9</f>
        <v>264</v>
      </c>
      <c r="N18" s="24">
        <f>N4+N9</f>
        <v>241</v>
      </c>
      <c r="O18" s="24">
        <f>O4+O9</f>
        <v>240</v>
      </c>
      <c r="P18" s="24">
        <f>P4+P9</f>
        <v>235</v>
      </c>
      <c r="Q18" s="1">
        <f>AVERAGE(G18:P18,C18,E18)</f>
        <v>256.91666666666669</v>
      </c>
      <c r="R18" s="1">
        <f>AVERAGE(G18:O18,C18,E18)</f>
        <v>258.90909090909093</v>
      </c>
    </row>
    <row r="20" spans="1:18">
      <c r="B20" s="41">
        <f>B9/B4</f>
        <v>0.87394957983193278</v>
      </c>
      <c r="I20" s="91">
        <f t="shared" ref="I20:O20" si="7">(I5+I6)/I4*100</f>
        <v>60.416666666666664</v>
      </c>
      <c r="J20" s="91">
        <f t="shared" si="7"/>
        <v>58.783783783783782</v>
      </c>
      <c r="K20" s="91">
        <f t="shared" si="7"/>
        <v>46.961325966850829</v>
      </c>
      <c r="L20" s="91">
        <f t="shared" si="7"/>
        <v>45.945945945945951</v>
      </c>
      <c r="M20" s="91">
        <f t="shared" si="7"/>
        <v>54.487179487179482</v>
      </c>
      <c r="N20" s="91">
        <f t="shared" si="7"/>
        <v>63.909774436090231</v>
      </c>
      <c r="O20" s="91">
        <f t="shared" si="7"/>
        <v>63.909774436090231</v>
      </c>
      <c r="P20" s="91"/>
    </row>
    <row r="1048576" spans="18:18">
      <c r="R1048576" s="1"/>
    </row>
  </sheetData>
  <mergeCells count="1">
    <mergeCell ref="A2:B2"/>
  </mergeCells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46"/>
  <sheetViews>
    <sheetView topLeftCell="A28" workbookViewId="0">
      <selection activeCell="D2" sqref="D2:D46"/>
    </sheetView>
  </sheetViews>
  <sheetFormatPr defaultRowHeight="14.4"/>
  <cols>
    <col min="1" max="1" width="11.6640625" bestFit="1" customWidth="1"/>
    <col min="2" max="2" width="10.88671875" bestFit="1" customWidth="1"/>
    <col min="3" max="3" width="18.88671875" bestFit="1" customWidth="1"/>
    <col min="4" max="4" width="12.44140625" bestFit="1" customWidth="1"/>
    <col min="5" max="5" width="8.44140625" customWidth="1"/>
    <col min="6" max="6" width="10.44140625" customWidth="1"/>
    <col min="7" max="7" width="19.109375" bestFit="1" customWidth="1"/>
    <col min="8" max="8" width="19.109375" customWidth="1"/>
    <col min="9" max="9" width="39.109375" bestFit="1" customWidth="1"/>
    <col min="10" max="10" width="25.33203125" bestFit="1" customWidth="1"/>
    <col min="11" max="11" width="15.44140625" style="1" bestFit="1" customWidth="1"/>
    <col min="12" max="12" width="16.88671875" bestFit="1" customWidth="1"/>
    <col min="13" max="13" width="17.44140625" bestFit="1" customWidth="1"/>
    <col min="14" max="14" width="20.88671875" bestFit="1" customWidth="1"/>
    <col min="15" max="15" width="13.88671875" bestFit="1" customWidth="1"/>
    <col min="16" max="16" width="11.109375" bestFit="1" customWidth="1"/>
    <col min="17" max="17" width="7.88671875" bestFit="1" customWidth="1"/>
    <col min="18" max="18" width="17.88671875" bestFit="1" customWidth="1"/>
  </cols>
  <sheetData>
    <row r="1" spans="1:18" s="82" customFormat="1" ht="36.9" customHeight="1">
      <c r="A1" s="82" t="s">
        <v>70</v>
      </c>
      <c r="B1" s="82" t="s">
        <v>71</v>
      </c>
      <c r="C1" s="82" t="s">
        <v>72</v>
      </c>
      <c r="D1" s="82" t="s">
        <v>73</v>
      </c>
      <c r="E1" s="82" t="s">
        <v>74</v>
      </c>
      <c r="F1" s="82" t="s">
        <v>75</v>
      </c>
      <c r="G1" s="82" t="s">
        <v>76</v>
      </c>
      <c r="H1" s="82" t="s">
        <v>1763</v>
      </c>
      <c r="I1" s="82" t="s">
        <v>77</v>
      </c>
      <c r="J1" s="82" t="s">
        <v>78</v>
      </c>
      <c r="K1" s="83" t="s">
        <v>79</v>
      </c>
      <c r="L1" s="82" t="s">
        <v>80</v>
      </c>
      <c r="M1" s="82" t="s">
        <v>81</v>
      </c>
      <c r="N1" s="82" t="s">
        <v>82</v>
      </c>
      <c r="O1" s="82" t="s">
        <v>83</v>
      </c>
      <c r="P1" s="82" t="s">
        <v>84</v>
      </c>
      <c r="Q1" s="82" t="s">
        <v>1648</v>
      </c>
      <c r="R1" s="82" t="s">
        <v>1649</v>
      </c>
    </row>
    <row r="2" spans="1:18">
      <c r="A2" s="84" t="s">
        <v>67</v>
      </c>
      <c r="B2" s="84" t="s">
        <v>85</v>
      </c>
      <c r="C2" s="84" t="s">
        <v>1641</v>
      </c>
      <c r="D2" s="84">
        <v>5800</v>
      </c>
      <c r="E2" s="84" t="s">
        <v>87</v>
      </c>
      <c r="F2" s="84" t="s">
        <v>1651</v>
      </c>
      <c r="G2" s="84" t="s">
        <v>62</v>
      </c>
      <c r="H2" s="84"/>
      <c r="I2" s="84" t="s">
        <v>1658</v>
      </c>
      <c r="J2" s="84" t="s">
        <v>1652</v>
      </c>
      <c r="K2" s="85">
        <v>81872800</v>
      </c>
      <c r="L2" s="84" t="s">
        <v>1653</v>
      </c>
      <c r="M2" s="84" t="s">
        <v>1650</v>
      </c>
      <c r="N2" s="84" t="s">
        <v>1654</v>
      </c>
      <c r="O2" s="84">
        <v>43281</v>
      </c>
      <c r="P2" s="84">
        <v>43281</v>
      </c>
      <c r="Q2" s="84" t="s">
        <v>62</v>
      </c>
      <c r="R2" s="84" t="s">
        <v>62</v>
      </c>
    </row>
    <row r="3" spans="1:18">
      <c r="A3" t="s">
        <v>67</v>
      </c>
      <c r="B3" t="s">
        <v>85</v>
      </c>
      <c r="C3" t="s">
        <v>1641</v>
      </c>
      <c r="D3">
        <v>-14.44</v>
      </c>
      <c r="E3" t="s">
        <v>87</v>
      </c>
      <c r="F3" t="s">
        <v>88</v>
      </c>
      <c r="G3" t="s">
        <v>1655</v>
      </c>
      <c r="I3" t="s">
        <v>1656</v>
      </c>
      <c r="J3" t="s">
        <v>91</v>
      </c>
      <c r="K3" s="1">
        <v>-195300</v>
      </c>
      <c r="L3" t="s">
        <v>1657</v>
      </c>
      <c r="M3" t="s">
        <v>93</v>
      </c>
      <c r="N3" t="s">
        <v>62</v>
      </c>
      <c r="O3" s="81">
        <v>43258</v>
      </c>
      <c r="P3" s="81">
        <v>43258</v>
      </c>
      <c r="Q3" t="s">
        <v>62</v>
      </c>
      <c r="R3" t="s">
        <v>62</v>
      </c>
    </row>
    <row r="4" spans="1:18">
      <c r="A4" t="s">
        <v>1642</v>
      </c>
      <c r="B4" t="s">
        <v>1695</v>
      </c>
      <c r="C4" t="s">
        <v>1641</v>
      </c>
      <c r="D4">
        <v>57.48</v>
      </c>
      <c r="E4" t="s">
        <v>94</v>
      </c>
      <c r="F4" t="s">
        <v>1696</v>
      </c>
      <c r="G4" t="s">
        <v>1701</v>
      </c>
      <c r="I4" t="s">
        <v>1705</v>
      </c>
      <c r="J4" t="s">
        <v>1699</v>
      </c>
      <c r="K4" s="1">
        <v>800000</v>
      </c>
      <c r="L4" t="s">
        <v>1703</v>
      </c>
      <c r="M4" t="s">
        <v>100</v>
      </c>
      <c r="N4" t="s">
        <v>62</v>
      </c>
      <c r="O4" s="81">
        <v>43257</v>
      </c>
      <c r="P4" s="81">
        <v>43262</v>
      </c>
      <c r="Q4" t="s">
        <v>62</v>
      </c>
      <c r="R4" t="s">
        <v>62</v>
      </c>
    </row>
    <row r="5" spans="1:18">
      <c r="A5" t="s">
        <v>1642</v>
      </c>
      <c r="B5" t="s">
        <v>1695</v>
      </c>
      <c r="C5" t="s">
        <v>1641</v>
      </c>
      <c r="D5">
        <v>129.33000000000001</v>
      </c>
      <c r="E5" t="s">
        <v>94</v>
      </c>
      <c r="F5" t="s">
        <v>1696</v>
      </c>
      <c r="G5" t="s">
        <v>1701</v>
      </c>
      <c r="I5" t="s">
        <v>1704</v>
      </c>
      <c r="J5" t="s">
        <v>1699</v>
      </c>
      <c r="K5" s="1">
        <v>1800000</v>
      </c>
      <c r="L5" t="s">
        <v>1703</v>
      </c>
      <c r="M5" t="s">
        <v>100</v>
      </c>
      <c r="N5" t="s">
        <v>62</v>
      </c>
      <c r="O5" s="81">
        <v>43257</v>
      </c>
      <c r="P5" s="81">
        <v>43262</v>
      </c>
      <c r="Q5" t="s">
        <v>62</v>
      </c>
      <c r="R5" t="s">
        <v>62</v>
      </c>
    </row>
    <row r="6" spans="1:18">
      <c r="A6" t="s">
        <v>1642</v>
      </c>
      <c r="B6" t="s">
        <v>1695</v>
      </c>
      <c r="C6" t="s">
        <v>1641</v>
      </c>
      <c r="D6">
        <v>215.56</v>
      </c>
      <c r="E6" t="s">
        <v>94</v>
      </c>
      <c r="F6" t="s">
        <v>1696</v>
      </c>
      <c r="G6" t="s">
        <v>1701</v>
      </c>
      <c r="I6" t="s">
        <v>1702</v>
      </c>
      <c r="J6" t="s">
        <v>1699</v>
      </c>
      <c r="K6" s="1">
        <v>3000000</v>
      </c>
      <c r="L6" t="s">
        <v>1703</v>
      </c>
      <c r="M6" t="s">
        <v>100</v>
      </c>
      <c r="N6" t="s">
        <v>62</v>
      </c>
      <c r="O6" s="81">
        <v>43257</v>
      </c>
      <c r="P6" s="81">
        <v>43262</v>
      </c>
      <c r="Q6" t="s">
        <v>62</v>
      </c>
      <c r="R6" t="s">
        <v>62</v>
      </c>
    </row>
    <row r="7" spans="1:18">
      <c r="A7" t="s">
        <v>1642</v>
      </c>
      <c r="B7" t="s">
        <v>1695</v>
      </c>
      <c r="C7" t="s">
        <v>1641</v>
      </c>
      <c r="D7">
        <v>50.3</v>
      </c>
      <c r="E7" t="s">
        <v>94</v>
      </c>
      <c r="F7" t="s">
        <v>1696</v>
      </c>
      <c r="G7" t="s">
        <v>1697</v>
      </c>
      <c r="I7" t="s">
        <v>1698</v>
      </c>
      <c r="J7" t="s">
        <v>1699</v>
      </c>
      <c r="K7" s="1">
        <v>700000</v>
      </c>
      <c r="L7" t="s">
        <v>1700</v>
      </c>
      <c r="M7" t="s">
        <v>100</v>
      </c>
      <c r="N7" t="s">
        <v>62</v>
      </c>
      <c r="O7" s="81">
        <v>43256</v>
      </c>
      <c r="P7" s="81">
        <v>43262</v>
      </c>
      <c r="Q7" t="s">
        <v>62</v>
      </c>
      <c r="R7" t="s">
        <v>62</v>
      </c>
    </row>
    <row r="8" spans="1:18">
      <c r="A8" t="s">
        <v>1643</v>
      </c>
      <c r="B8" t="s">
        <v>85</v>
      </c>
      <c r="C8" t="s">
        <v>1644</v>
      </c>
      <c r="D8">
        <v>70.45</v>
      </c>
      <c r="E8" t="s">
        <v>94</v>
      </c>
      <c r="F8" t="s">
        <v>1659</v>
      </c>
      <c r="G8" t="s">
        <v>1660</v>
      </c>
      <c r="I8" t="s">
        <v>1664</v>
      </c>
      <c r="J8" t="s">
        <v>1662</v>
      </c>
      <c r="K8" s="1">
        <v>975432</v>
      </c>
      <c r="L8" t="s">
        <v>1665</v>
      </c>
      <c r="M8" t="s">
        <v>100</v>
      </c>
      <c r="N8" t="s">
        <v>1666</v>
      </c>
      <c r="O8" s="81">
        <v>43241</v>
      </c>
      <c r="P8" s="81">
        <v>43258</v>
      </c>
      <c r="Q8" t="s">
        <v>62</v>
      </c>
      <c r="R8" t="s">
        <v>62</v>
      </c>
    </row>
    <row r="9" spans="1:18">
      <c r="A9" t="s">
        <v>1643</v>
      </c>
      <c r="B9" t="s">
        <v>85</v>
      </c>
      <c r="C9" t="s">
        <v>1644</v>
      </c>
      <c r="D9">
        <v>140.9</v>
      </c>
      <c r="E9" t="s">
        <v>94</v>
      </c>
      <c r="F9" t="s">
        <v>1659</v>
      </c>
      <c r="G9" t="s">
        <v>1660</v>
      </c>
      <c r="I9" t="s">
        <v>1661</v>
      </c>
      <c r="J9" t="s">
        <v>1662</v>
      </c>
      <c r="K9" s="1">
        <v>1950863</v>
      </c>
      <c r="L9" t="s">
        <v>1665</v>
      </c>
      <c r="M9" t="s">
        <v>100</v>
      </c>
      <c r="N9" t="s">
        <v>1666</v>
      </c>
      <c r="O9" s="81">
        <v>43241</v>
      </c>
      <c r="P9" s="81">
        <v>43258</v>
      </c>
      <c r="Q9" t="s">
        <v>62</v>
      </c>
      <c r="R9" t="s">
        <v>62</v>
      </c>
    </row>
    <row r="10" spans="1:18">
      <c r="A10" t="s">
        <v>1643</v>
      </c>
      <c r="B10" t="s">
        <v>85</v>
      </c>
      <c r="C10" t="s">
        <v>1644</v>
      </c>
      <c r="D10">
        <v>592.30999999999995</v>
      </c>
      <c r="E10" t="s">
        <v>94</v>
      </c>
      <c r="F10" t="s">
        <v>1659</v>
      </c>
      <c r="G10" t="s">
        <v>1660</v>
      </c>
      <c r="I10" t="s">
        <v>1664</v>
      </c>
      <c r="J10" t="s">
        <v>1662</v>
      </c>
      <c r="K10" s="1">
        <v>8201183</v>
      </c>
      <c r="L10" t="s">
        <v>1663</v>
      </c>
      <c r="M10" t="s">
        <v>100</v>
      </c>
      <c r="N10" t="s">
        <v>62</v>
      </c>
      <c r="O10" s="81">
        <v>43241</v>
      </c>
      <c r="P10" s="81">
        <v>43258</v>
      </c>
      <c r="Q10" t="s">
        <v>62</v>
      </c>
      <c r="R10" t="s">
        <v>62</v>
      </c>
    </row>
    <row r="11" spans="1:18">
      <c r="A11" t="s">
        <v>1643</v>
      </c>
      <c r="B11" t="s">
        <v>85</v>
      </c>
      <c r="C11" t="s">
        <v>1644</v>
      </c>
      <c r="D11">
        <v>1184.6300000000001</v>
      </c>
      <c r="E11" t="s">
        <v>94</v>
      </c>
      <c r="F11" t="s">
        <v>1659</v>
      </c>
      <c r="G11" t="s">
        <v>1660</v>
      </c>
      <c r="I11" t="s">
        <v>1661</v>
      </c>
      <c r="J11" t="s">
        <v>1662</v>
      </c>
      <c r="K11" s="1">
        <v>16402366</v>
      </c>
      <c r="L11" t="s">
        <v>1663</v>
      </c>
      <c r="M11" t="s">
        <v>100</v>
      </c>
      <c r="N11" t="s">
        <v>62</v>
      </c>
      <c r="O11" s="81">
        <v>43241</v>
      </c>
      <c r="P11" s="81">
        <v>43258</v>
      </c>
      <c r="Q11" t="s">
        <v>62</v>
      </c>
      <c r="R11" t="s">
        <v>62</v>
      </c>
    </row>
    <row r="12" spans="1:18">
      <c r="A12" t="s">
        <v>1645</v>
      </c>
      <c r="B12" t="s">
        <v>1695</v>
      </c>
      <c r="C12" t="s">
        <v>1646</v>
      </c>
      <c r="D12">
        <v>369.98</v>
      </c>
      <c r="E12" t="s">
        <v>87</v>
      </c>
      <c r="F12" t="s">
        <v>88</v>
      </c>
      <c r="G12" t="s">
        <v>1711</v>
      </c>
      <c r="I12" t="s">
        <v>1714</v>
      </c>
      <c r="J12" t="s">
        <v>91</v>
      </c>
      <c r="K12" s="1">
        <v>5245550</v>
      </c>
      <c r="L12" t="s">
        <v>1713</v>
      </c>
      <c r="M12" t="s">
        <v>93</v>
      </c>
      <c r="N12" t="s">
        <v>62</v>
      </c>
      <c r="O12" s="81">
        <v>43279</v>
      </c>
      <c r="P12" s="81">
        <v>43279</v>
      </c>
      <c r="Q12" t="s">
        <v>62</v>
      </c>
      <c r="R12" t="s">
        <v>62</v>
      </c>
    </row>
    <row r="13" spans="1:18">
      <c r="A13" t="s">
        <v>1645</v>
      </c>
      <c r="B13" t="s">
        <v>1695</v>
      </c>
      <c r="C13" t="s">
        <v>1646</v>
      </c>
      <c r="D13">
        <v>152.66999999999999</v>
      </c>
      <c r="E13" t="s">
        <v>87</v>
      </c>
      <c r="F13" t="s">
        <v>88</v>
      </c>
      <c r="G13" t="s">
        <v>1711</v>
      </c>
      <c r="I13" t="s">
        <v>1712</v>
      </c>
      <c r="J13" t="s">
        <v>91</v>
      </c>
      <c r="K13" s="1">
        <v>2164500</v>
      </c>
      <c r="L13" t="s">
        <v>1713</v>
      </c>
      <c r="M13" t="s">
        <v>93</v>
      </c>
      <c r="N13" t="s">
        <v>62</v>
      </c>
      <c r="O13" s="81">
        <v>43279</v>
      </c>
      <c r="P13" s="81">
        <v>43279</v>
      </c>
      <c r="Q13" t="s">
        <v>62</v>
      </c>
      <c r="R13" t="s">
        <v>62</v>
      </c>
    </row>
    <row r="14" spans="1:18">
      <c r="A14" t="s">
        <v>1645</v>
      </c>
      <c r="B14" t="s">
        <v>1695</v>
      </c>
      <c r="C14" t="s">
        <v>1646</v>
      </c>
      <c r="D14">
        <v>872.94</v>
      </c>
      <c r="E14" t="s">
        <v>87</v>
      </c>
      <c r="F14" t="s">
        <v>88</v>
      </c>
      <c r="G14" t="s">
        <v>1708</v>
      </c>
      <c r="I14" t="s">
        <v>1709</v>
      </c>
      <c r="J14" t="s">
        <v>91</v>
      </c>
      <c r="K14" s="1">
        <v>12160000</v>
      </c>
      <c r="L14" t="s">
        <v>1710</v>
      </c>
      <c r="M14" t="s">
        <v>93</v>
      </c>
      <c r="N14" t="s">
        <v>62</v>
      </c>
      <c r="O14" s="81">
        <v>43272</v>
      </c>
      <c r="P14" s="81">
        <v>43272</v>
      </c>
      <c r="Q14" t="s">
        <v>62</v>
      </c>
      <c r="R14" t="s">
        <v>62</v>
      </c>
    </row>
    <row r="15" spans="1:18">
      <c r="A15" t="s">
        <v>69</v>
      </c>
      <c r="B15" t="s">
        <v>1695</v>
      </c>
      <c r="C15" t="s">
        <v>1647</v>
      </c>
      <c r="D15">
        <v>163.72999999999999</v>
      </c>
      <c r="E15" t="s">
        <v>87</v>
      </c>
      <c r="F15" t="s">
        <v>88</v>
      </c>
      <c r="G15" t="s">
        <v>1752</v>
      </c>
      <c r="H15" t="s">
        <v>1762</v>
      </c>
      <c r="I15" t="s">
        <v>1757</v>
      </c>
      <c r="J15" t="s">
        <v>91</v>
      </c>
      <c r="K15" s="1">
        <v>2340000</v>
      </c>
      <c r="L15" t="s">
        <v>1754</v>
      </c>
      <c r="M15" t="s">
        <v>93</v>
      </c>
      <c r="N15" t="s">
        <v>62</v>
      </c>
      <c r="O15" s="81">
        <v>43280</v>
      </c>
      <c r="P15" s="81">
        <v>43280</v>
      </c>
      <c r="Q15" t="s">
        <v>62</v>
      </c>
      <c r="R15" t="s">
        <v>62</v>
      </c>
    </row>
    <row r="16" spans="1:18">
      <c r="A16" t="s">
        <v>69</v>
      </c>
      <c r="B16" t="s">
        <v>1695</v>
      </c>
      <c r="C16" t="s">
        <v>1647</v>
      </c>
      <c r="D16">
        <v>30.79</v>
      </c>
      <c r="E16" t="s">
        <v>87</v>
      </c>
      <c r="F16" t="s">
        <v>88</v>
      </c>
      <c r="G16" t="s">
        <v>1752</v>
      </c>
      <c r="H16" t="s">
        <v>1762</v>
      </c>
      <c r="I16" t="s">
        <v>1756</v>
      </c>
      <c r="J16" t="s">
        <v>91</v>
      </c>
      <c r="K16" s="1">
        <v>440000</v>
      </c>
      <c r="L16" t="s">
        <v>1754</v>
      </c>
      <c r="M16" t="s">
        <v>93</v>
      </c>
      <c r="N16" t="s">
        <v>62</v>
      </c>
      <c r="O16" s="81">
        <v>43280</v>
      </c>
      <c r="P16" s="81">
        <v>43280</v>
      </c>
      <c r="Q16" t="s">
        <v>62</v>
      </c>
      <c r="R16" t="s">
        <v>62</v>
      </c>
    </row>
    <row r="17" spans="1:18">
      <c r="A17" t="s">
        <v>69</v>
      </c>
      <c r="B17" t="s">
        <v>1695</v>
      </c>
      <c r="C17" t="s">
        <v>1647</v>
      </c>
      <c r="D17">
        <v>37.78</v>
      </c>
      <c r="E17" t="s">
        <v>87</v>
      </c>
      <c r="F17" t="s">
        <v>88</v>
      </c>
      <c r="G17" t="s">
        <v>1752</v>
      </c>
      <c r="H17" t="s">
        <v>1762</v>
      </c>
      <c r="I17" t="s">
        <v>1755</v>
      </c>
      <c r="J17" t="s">
        <v>91</v>
      </c>
      <c r="K17" s="1">
        <v>540000</v>
      </c>
      <c r="L17" t="s">
        <v>1754</v>
      </c>
      <c r="M17" t="s">
        <v>93</v>
      </c>
      <c r="N17" t="s">
        <v>62</v>
      </c>
      <c r="O17" s="81">
        <v>43280</v>
      </c>
      <c r="P17" s="81">
        <v>43280</v>
      </c>
      <c r="Q17" t="s">
        <v>62</v>
      </c>
      <c r="R17" t="s">
        <v>62</v>
      </c>
    </row>
    <row r="18" spans="1:18">
      <c r="A18" t="s">
        <v>69</v>
      </c>
      <c r="B18" t="s">
        <v>1695</v>
      </c>
      <c r="C18" t="s">
        <v>1647</v>
      </c>
      <c r="D18">
        <v>8.4</v>
      </c>
      <c r="E18" t="s">
        <v>87</v>
      </c>
      <c r="F18" t="s">
        <v>88</v>
      </c>
      <c r="G18" t="s">
        <v>1752</v>
      </c>
      <c r="H18" t="s">
        <v>1762</v>
      </c>
      <c r="I18" t="s">
        <v>1753</v>
      </c>
      <c r="J18" t="s">
        <v>91</v>
      </c>
      <c r="K18" s="1">
        <v>120000</v>
      </c>
      <c r="L18" t="s">
        <v>1754</v>
      </c>
      <c r="M18" t="s">
        <v>93</v>
      </c>
      <c r="N18" t="s">
        <v>62</v>
      </c>
      <c r="O18" s="81">
        <v>43280</v>
      </c>
      <c r="P18" s="81">
        <v>43280</v>
      </c>
      <c r="Q18" t="s">
        <v>62</v>
      </c>
      <c r="R18" t="s">
        <v>62</v>
      </c>
    </row>
    <row r="19" spans="1:18">
      <c r="A19" t="s">
        <v>69</v>
      </c>
      <c r="B19" t="s">
        <v>1695</v>
      </c>
      <c r="C19" t="s">
        <v>1647</v>
      </c>
      <c r="D19">
        <v>698.27</v>
      </c>
      <c r="E19" t="s">
        <v>87</v>
      </c>
      <c r="F19" t="s">
        <v>88</v>
      </c>
      <c r="G19" t="s">
        <v>1748</v>
      </c>
      <c r="I19" t="s">
        <v>1751</v>
      </c>
      <c r="J19" t="s">
        <v>91</v>
      </c>
      <c r="K19" s="1">
        <v>9900000</v>
      </c>
      <c r="L19" t="s">
        <v>1750</v>
      </c>
      <c r="M19" t="s">
        <v>93</v>
      </c>
      <c r="N19" t="s">
        <v>62</v>
      </c>
      <c r="O19" s="81">
        <v>43279</v>
      </c>
      <c r="P19" s="81">
        <v>43279</v>
      </c>
      <c r="Q19" t="s">
        <v>62</v>
      </c>
      <c r="R19" t="s">
        <v>62</v>
      </c>
    </row>
    <row r="20" spans="1:18">
      <c r="A20" t="s">
        <v>69</v>
      </c>
      <c r="B20" t="s">
        <v>1695</v>
      </c>
      <c r="C20" t="s">
        <v>1647</v>
      </c>
      <c r="D20">
        <v>694.74</v>
      </c>
      <c r="E20" t="s">
        <v>87</v>
      </c>
      <c r="F20" t="s">
        <v>88</v>
      </c>
      <c r="G20" t="s">
        <v>1748</v>
      </c>
      <c r="I20" t="s">
        <v>1749</v>
      </c>
      <c r="J20" t="s">
        <v>91</v>
      </c>
      <c r="K20" s="1">
        <v>9850000</v>
      </c>
      <c r="L20" t="s">
        <v>1750</v>
      </c>
      <c r="M20" t="s">
        <v>93</v>
      </c>
      <c r="N20" t="s">
        <v>62</v>
      </c>
      <c r="O20" s="81">
        <v>43279</v>
      </c>
      <c r="P20" s="81">
        <v>43279</v>
      </c>
      <c r="Q20" t="s">
        <v>62</v>
      </c>
      <c r="R20" t="s">
        <v>62</v>
      </c>
    </row>
    <row r="21" spans="1:18">
      <c r="A21" t="s">
        <v>69</v>
      </c>
      <c r="B21" t="s">
        <v>1695</v>
      </c>
      <c r="C21" t="s">
        <v>1647</v>
      </c>
      <c r="D21">
        <v>444.58</v>
      </c>
      <c r="E21" t="s">
        <v>87</v>
      </c>
      <c r="F21" t="s">
        <v>88</v>
      </c>
      <c r="G21" t="s">
        <v>1725</v>
      </c>
      <c r="I21" t="s">
        <v>1730</v>
      </c>
      <c r="J21" t="s">
        <v>91</v>
      </c>
      <c r="K21" s="1">
        <v>6265875</v>
      </c>
      <c r="L21" t="s">
        <v>1747</v>
      </c>
      <c r="M21" t="s">
        <v>93</v>
      </c>
      <c r="N21" t="s">
        <v>62</v>
      </c>
      <c r="O21" s="81">
        <v>43215</v>
      </c>
      <c r="P21" s="81">
        <v>43276</v>
      </c>
      <c r="Q21" t="s">
        <v>62</v>
      </c>
      <c r="R21" t="s">
        <v>62</v>
      </c>
    </row>
    <row r="22" spans="1:18">
      <c r="A22" t="s">
        <v>69</v>
      </c>
      <c r="B22" t="s">
        <v>1695</v>
      </c>
      <c r="C22" t="s">
        <v>1647</v>
      </c>
      <c r="D22">
        <v>70.14</v>
      </c>
      <c r="E22" t="s">
        <v>87</v>
      </c>
      <c r="F22" t="s">
        <v>88</v>
      </c>
      <c r="G22" t="s">
        <v>1725</v>
      </c>
      <c r="I22" t="s">
        <v>1729</v>
      </c>
      <c r="J22" t="s">
        <v>91</v>
      </c>
      <c r="K22" s="1">
        <v>988500</v>
      </c>
      <c r="L22" t="s">
        <v>1747</v>
      </c>
      <c r="M22" t="s">
        <v>93</v>
      </c>
      <c r="N22" t="s">
        <v>62</v>
      </c>
      <c r="O22" s="81">
        <v>43215</v>
      </c>
      <c r="P22" s="81">
        <v>43276</v>
      </c>
      <c r="Q22" t="s">
        <v>62</v>
      </c>
      <c r="R22" t="s">
        <v>62</v>
      </c>
    </row>
    <row r="23" spans="1:18">
      <c r="A23" t="s">
        <v>69</v>
      </c>
      <c r="B23" t="s">
        <v>1695</v>
      </c>
      <c r="C23" t="s">
        <v>1647</v>
      </c>
      <c r="D23">
        <v>51.88</v>
      </c>
      <c r="E23" t="s">
        <v>87</v>
      </c>
      <c r="F23" t="s">
        <v>88</v>
      </c>
      <c r="G23" t="s">
        <v>1725</v>
      </c>
      <c r="I23" t="s">
        <v>1728</v>
      </c>
      <c r="J23" t="s">
        <v>91</v>
      </c>
      <c r="K23" s="1">
        <v>731250</v>
      </c>
      <c r="L23" t="s">
        <v>1747</v>
      </c>
      <c r="M23" t="s">
        <v>93</v>
      </c>
      <c r="N23" t="s">
        <v>62</v>
      </c>
      <c r="O23" s="81">
        <v>43215</v>
      </c>
      <c r="P23" s="81">
        <v>43276</v>
      </c>
      <c r="Q23" t="s">
        <v>62</v>
      </c>
      <c r="R23" t="s">
        <v>62</v>
      </c>
    </row>
    <row r="24" spans="1:18">
      <c r="A24" t="s">
        <v>69</v>
      </c>
      <c r="B24" t="s">
        <v>1695</v>
      </c>
      <c r="C24" t="s">
        <v>1647</v>
      </c>
      <c r="D24">
        <v>65.349999999999994</v>
      </c>
      <c r="E24" t="s">
        <v>87</v>
      </c>
      <c r="F24" t="s">
        <v>88</v>
      </c>
      <c r="G24" t="s">
        <v>1725</v>
      </c>
      <c r="I24" t="s">
        <v>1726</v>
      </c>
      <c r="J24" t="s">
        <v>91</v>
      </c>
      <c r="K24" s="1">
        <v>921000</v>
      </c>
      <c r="L24" t="s">
        <v>1747</v>
      </c>
      <c r="M24" t="s">
        <v>93</v>
      </c>
      <c r="N24" t="s">
        <v>62</v>
      </c>
      <c r="O24" s="81">
        <v>43215</v>
      </c>
      <c r="P24" s="81">
        <v>43276</v>
      </c>
      <c r="Q24" t="s">
        <v>62</v>
      </c>
      <c r="R24" t="s">
        <v>62</v>
      </c>
    </row>
    <row r="25" spans="1:18">
      <c r="A25" t="s">
        <v>69</v>
      </c>
      <c r="B25" t="s">
        <v>1695</v>
      </c>
      <c r="C25" t="s">
        <v>1647</v>
      </c>
      <c r="D25">
        <v>70.349999999999994</v>
      </c>
      <c r="E25" t="s">
        <v>87</v>
      </c>
      <c r="F25" t="s">
        <v>88</v>
      </c>
      <c r="G25" t="s">
        <v>1744</v>
      </c>
      <c r="H25" t="s">
        <v>1762</v>
      </c>
      <c r="I25" t="s">
        <v>1745</v>
      </c>
      <c r="J25" t="s">
        <v>91</v>
      </c>
      <c r="K25" s="1">
        <v>980000</v>
      </c>
      <c r="L25" t="s">
        <v>1746</v>
      </c>
      <c r="M25" t="s">
        <v>93</v>
      </c>
      <c r="N25" t="s">
        <v>62</v>
      </c>
      <c r="O25" s="81">
        <v>43272</v>
      </c>
      <c r="P25" s="81">
        <v>43272</v>
      </c>
      <c r="Q25" t="s">
        <v>62</v>
      </c>
      <c r="R25" t="s">
        <v>62</v>
      </c>
    </row>
    <row r="26" spans="1:18">
      <c r="A26" t="s">
        <v>69</v>
      </c>
      <c r="B26" t="s">
        <v>1695</v>
      </c>
      <c r="C26" t="s">
        <v>1647</v>
      </c>
      <c r="D26">
        <v>282.58</v>
      </c>
      <c r="E26" t="s">
        <v>87</v>
      </c>
      <c r="F26" t="s">
        <v>88</v>
      </c>
      <c r="G26" t="s">
        <v>1741</v>
      </c>
      <c r="I26" t="s">
        <v>1742</v>
      </c>
      <c r="J26" t="s">
        <v>91</v>
      </c>
      <c r="K26" s="1">
        <v>4000000</v>
      </c>
      <c r="L26" t="s">
        <v>1743</v>
      </c>
      <c r="M26" t="s">
        <v>93</v>
      </c>
      <c r="N26" t="s">
        <v>62</v>
      </c>
      <c r="O26" s="81">
        <v>43241</v>
      </c>
      <c r="P26" s="81">
        <v>43259</v>
      </c>
      <c r="Q26" t="s">
        <v>62</v>
      </c>
      <c r="R26" t="s">
        <v>62</v>
      </c>
    </row>
    <row r="27" spans="1:18">
      <c r="A27" t="s">
        <v>69</v>
      </c>
      <c r="B27" t="s">
        <v>1695</v>
      </c>
      <c r="C27" t="s">
        <v>1647</v>
      </c>
      <c r="D27">
        <v>200.22</v>
      </c>
      <c r="E27" t="s">
        <v>87</v>
      </c>
      <c r="F27" t="s">
        <v>88</v>
      </c>
      <c r="G27" t="s">
        <v>1737</v>
      </c>
      <c r="H27" t="s">
        <v>1762</v>
      </c>
      <c r="I27" t="s">
        <v>1740</v>
      </c>
      <c r="J27" t="s">
        <v>91</v>
      </c>
      <c r="K27" s="1">
        <v>2780000</v>
      </c>
      <c r="L27" t="s">
        <v>1739</v>
      </c>
      <c r="M27" t="s">
        <v>93</v>
      </c>
      <c r="N27" t="s">
        <v>62</v>
      </c>
      <c r="O27" s="81">
        <v>43257</v>
      </c>
      <c r="P27" s="81">
        <v>43257</v>
      </c>
      <c r="Q27" t="s">
        <v>62</v>
      </c>
      <c r="R27" t="s">
        <v>62</v>
      </c>
    </row>
    <row r="28" spans="1:18">
      <c r="A28" t="s">
        <v>69</v>
      </c>
      <c r="B28" t="s">
        <v>1695</v>
      </c>
      <c r="C28" t="s">
        <v>1647</v>
      </c>
      <c r="D28">
        <v>554.54999999999995</v>
      </c>
      <c r="E28" t="s">
        <v>87</v>
      </c>
      <c r="F28" t="s">
        <v>88</v>
      </c>
      <c r="G28" t="s">
        <v>1737</v>
      </c>
      <c r="H28" t="s">
        <v>1762</v>
      </c>
      <c r="I28" t="s">
        <v>1738</v>
      </c>
      <c r="J28" t="s">
        <v>91</v>
      </c>
      <c r="K28" s="1">
        <v>7700000</v>
      </c>
      <c r="L28" t="s">
        <v>1739</v>
      </c>
      <c r="M28" t="s">
        <v>93</v>
      </c>
      <c r="N28" t="s">
        <v>62</v>
      </c>
      <c r="O28" s="81">
        <v>43257</v>
      </c>
      <c r="P28" s="81">
        <v>43257</v>
      </c>
      <c r="Q28" t="s">
        <v>62</v>
      </c>
      <c r="R28" t="s">
        <v>62</v>
      </c>
    </row>
    <row r="29" spans="1:18">
      <c r="A29" t="s">
        <v>69</v>
      </c>
      <c r="B29" t="s">
        <v>1695</v>
      </c>
      <c r="C29" t="s">
        <v>1647</v>
      </c>
      <c r="D29">
        <v>796.89</v>
      </c>
      <c r="E29" t="s">
        <v>87</v>
      </c>
      <c r="F29" t="s">
        <v>88</v>
      </c>
      <c r="G29" t="s">
        <v>1734</v>
      </c>
      <c r="I29" t="s">
        <v>1735</v>
      </c>
      <c r="J29" t="s">
        <v>91</v>
      </c>
      <c r="K29" s="1">
        <v>11280000</v>
      </c>
      <c r="L29" t="s">
        <v>1736</v>
      </c>
      <c r="M29" t="s">
        <v>93</v>
      </c>
      <c r="N29" t="s">
        <v>62</v>
      </c>
      <c r="O29" s="81">
        <v>43257</v>
      </c>
      <c r="P29" s="81">
        <v>43257</v>
      </c>
      <c r="Q29" t="s">
        <v>62</v>
      </c>
      <c r="R29" t="s">
        <v>62</v>
      </c>
    </row>
    <row r="30" spans="1:18">
      <c r="A30" t="s">
        <v>69</v>
      </c>
      <c r="B30" t="s">
        <v>1695</v>
      </c>
      <c r="C30" t="s">
        <v>1647</v>
      </c>
      <c r="D30">
        <v>571.02</v>
      </c>
      <c r="E30" t="s">
        <v>87</v>
      </c>
      <c r="F30" t="s">
        <v>88</v>
      </c>
      <c r="G30" t="s">
        <v>1731</v>
      </c>
      <c r="I30" t="s">
        <v>1732</v>
      </c>
      <c r="J30" t="s">
        <v>91</v>
      </c>
      <c r="K30" s="1">
        <v>8000000</v>
      </c>
      <c r="L30" t="s">
        <v>1733</v>
      </c>
      <c r="M30" t="s">
        <v>93</v>
      </c>
      <c r="N30" t="s">
        <v>62</v>
      </c>
      <c r="O30" s="81">
        <v>43257</v>
      </c>
      <c r="P30" s="81">
        <v>43257</v>
      </c>
      <c r="Q30" t="s">
        <v>62</v>
      </c>
      <c r="R30" t="s">
        <v>62</v>
      </c>
    </row>
    <row r="31" spans="1:18">
      <c r="A31" t="s">
        <v>69</v>
      </c>
      <c r="B31" t="s">
        <v>1695</v>
      </c>
      <c r="C31" t="s">
        <v>1647</v>
      </c>
      <c r="D31">
        <v>-450.86</v>
      </c>
      <c r="E31" t="s">
        <v>87</v>
      </c>
      <c r="F31" t="s">
        <v>88</v>
      </c>
      <c r="G31" t="s">
        <v>1725</v>
      </c>
      <c r="I31" t="s">
        <v>1730</v>
      </c>
      <c r="J31" t="s">
        <v>91</v>
      </c>
      <c r="K31" s="1">
        <v>-6265875</v>
      </c>
      <c r="L31" t="s">
        <v>1727</v>
      </c>
      <c r="M31" t="s">
        <v>93</v>
      </c>
      <c r="N31" t="s">
        <v>62</v>
      </c>
      <c r="O31" s="81">
        <v>43256</v>
      </c>
      <c r="P31" s="81">
        <v>43256</v>
      </c>
      <c r="Q31" t="s">
        <v>62</v>
      </c>
      <c r="R31" t="s">
        <v>62</v>
      </c>
    </row>
    <row r="32" spans="1:18">
      <c r="A32" t="s">
        <v>69</v>
      </c>
      <c r="B32" t="s">
        <v>1695</v>
      </c>
      <c r="C32" t="s">
        <v>1647</v>
      </c>
      <c r="D32">
        <v>-71.13</v>
      </c>
      <c r="E32" t="s">
        <v>87</v>
      </c>
      <c r="F32" t="s">
        <v>88</v>
      </c>
      <c r="G32" t="s">
        <v>1725</v>
      </c>
      <c r="I32" t="s">
        <v>1729</v>
      </c>
      <c r="J32" t="s">
        <v>91</v>
      </c>
      <c r="K32" s="1">
        <v>-988500</v>
      </c>
      <c r="L32" t="s">
        <v>1727</v>
      </c>
      <c r="M32" t="s">
        <v>93</v>
      </c>
      <c r="N32" t="s">
        <v>62</v>
      </c>
      <c r="O32" s="81">
        <v>43256</v>
      </c>
      <c r="P32" s="81">
        <v>43256</v>
      </c>
      <c r="Q32" t="s">
        <v>62</v>
      </c>
      <c r="R32" t="s">
        <v>62</v>
      </c>
    </row>
    <row r="33" spans="1:18">
      <c r="A33" t="s">
        <v>69</v>
      </c>
      <c r="B33" t="s">
        <v>1695</v>
      </c>
      <c r="C33" t="s">
        <v>1647</v>
      </c>
      <c r="D33">
        <v>-52.62</v>
      </c>
      <c r="E33" t="s">
        <v>87</v>
      </c>
      <c r="F33" t="s">
        <v>88</v>
      </c>
      <c r="G33" t="s">
        <v>1725</v>
      </c>
      <c r="I33" t="s">
        <v>1728</v>
      </c>
      <c r="J33" t="s">
        <v>91</v>
      </c>
      <c r="K33" s="1">
        <v>-731250</v>
      </c>
      <c r="L33" t="s">
        <v>1727</v>
      </c>
      <c r="M33" t="s">
        <v>93</v>
      </c>
      <c r="N33" t="s">
        <v>62</v>
      </c>
      <c r="O33" s="81">
        <v>43256</v>
      </c>
      <c r="P33" s="81">
        <v>43256</v>
      </c>
      <c r="Q33" t="s">
        <v>62</v>
      </c>
      <c r="R33" t="s">
        <v>62</v>
      </c>
    </row>
    <row r="34" spans="1:18">
      <c r="A34" t="s">
        <v>69</v>
      </c>
      <c r="B34" t="s">
        <v>1695</v>
      </c>
      <c r="C34" t="s">
        <v>1647</v>
      </c>
      <c r="D34">
        <v>-66.27</v>
      </c>
      <c r="E34" t="s">
        <v>87</v>
      </c>
      <c r="F34" t="s">
        <v>88</v>
      </c>
      <c r="G34" t="s">
        <v>1725</v>
      </c>
      <c r="I34" t="s">
        <v>1726</v>
      </c>
      <c r="J34" t="s">
        <v>91</v>
      </c>
      <c r="K34" s="1">
        <v>-921000</v>
      </c>
      <c r="L34" t="s">
        <v>1727</v>
      </c>
      <c r="M34" t="s">
        <v>93</v>
      </c>
      <c r="N34" t="s">
        <v>62</v>
      </c>
      <c r="O34" s="81">
        <v>43256</v>
      </c>
      <c r="P34" s="81">
        <v>43256</v>
      </c>
      <c r="Q34" t="s">
        <v>62</v>
      </c>
      <c r="R34" t="s">
        <v>62</v>
      </c>
    </row>
    <row r="35" spans="1:18">
      <c r="A35" t="s">
        <v>69</v>
      </c>
      <c r="B35" t="s">
        <v>1695</v>
      </c>
      <c r="C35" t="s">
        <v>1647</v>
      </c>
      <c r="D35">
        <v>35.43</v>
      </c>
      <c r="E35" t="s">
        <v>87</v>
      </c>
      <c r="F35" t="s">
        <v>88</v>
      </c>
      <c r="G35" t="s">
        <v>1721</v>
      </c>
      <c r="I35" t="s">
        <v>1723</v>
      </c>
      <c r="J35" t="s">
        <v>91</v>
      </c>
      <c r="K35" s="1">
        <v>492150</v>
      </c>
      <c r="L35" t="s">
        <v>1724</v>
      </c>
      <c r="M35" t="s">
        <v>93</v>
      </c>
      <c r="N35" t="s">
        <v>62</v>
      </c>
      <c r="O35" s="81">
        <v>43256</v>
      </c>
      <c r="P35" s="81">
        <v>43256</v>
      </c>
      <c r="Q35" t="s">
        <v>62</v>
      </c>
      <c r="R35" t="s">
        <v>62</v>
      </c>
    </row>
    <row r="36" spans="1:18">
      <c r="A36" t="s">
        <v>69</v>
      </c>
      <c r="B36" t="s">
        <v>1695</v>
      </c>
      <c r="C36" t="s">
        <v>1647</v>
      </c>
      <c r="D36">
        <v>284.52999999999997</v>
      </c>
      <c r="E36" t="s">
        <v>87</v>
      </c>
      <c r="F36" t="s">
        <v>88</v>
      </c>
      <c r="G36" t="s">
        <v>1717</v>
      </c>
      <c r="I36" t="s">
        <v>1718</v>
      </c>
      <c r="J36" t="s">
        <v>91</v>
      </c>
      <c r="K36" s="1">
        <v>4027500</v>
      </c>
      <c r="L36" t="s">
        <v>1719</v>
      </c>
      <c r="M36" t="s">
        <v>93</v>
      </c>
      <c r="N36" t="s">
        <v>62</v>
      </c>
      <c r="O36" s="81">
        <v>43255</v>
      </c>
      <c r="P36" s="81">
        <v>43255</v>
      </c>
      <c r="Q36" t="s">
        <v>62</v>
      </c>
      <c r="R36" t="s">
        <v>62</v>
      </c>
    </row>
    <row r="37" spans="1:18">
      <c r="A37" t="s">
        <v>69</v>
      </c>
      <c r="B37" t="s">
        <v>1682</v>
      </c>
      <c r="C37" t="s">
        <v>1647</v>
      </c>
      <c r="D37">
        <v>255.67</v>
      </c>
      <c r="E37" t="s">
        <v>87</v>
      </c>
      <c r="F37" t="s">
        <v>88</v>
      </c>
      <c r="G37" t="s">
        <v>1689</v>
      </c>
      <c r="I37" t="s">
        <v>1694</v>
      </c>
      <c r="J37" t="s">
        <v>91</v>
      </c>
      <c r="K37" s="1">
        <v>3550000</v>
      </c>
      <c r="L37" t="s">
        <v>1691</v>
      </c>
      <c r="M37" t="s">
        <v>93</v>
      </c>
      <c r="N37" t="s">
        <v>62</v>
      </c>
      <c r="O37" s="81">
        <v>43257</v>
      </c>
      <c r="P37" s="81">
        <v>43257</v>
      </c>
      <c r="Q37" t="s">
        <v>62</v>
      </c>
      <c r="R37" t="s">
        <v>62</v>
      </c>
    </row>
    <row r="38" spans="1:18">
      <c r="A38" t="s">
        <v>69</v>
      </c>
      <c r="B38" t="s">
        <v>1682</v>
      </c>
      <c r="C38" t="s">
        <v>1647</v>
      </c>
      <c r="D38">
        <v>232.62</v>
      </c>
      <c r="E38" t="s">
        <v>87</v>
      </c>
      <c r="F38" t="s">
        <v>88</v>
      </c>
      <c r="G38" t="s">
        <v>1689</v>
      </c>
      <c r="I38" t="s">
        <v>1693</v>
      </c>
      <c r="J38" t="s">
        <v>91</v>
      </c>
      <c r="K38" s="1">
        <v>3230000</v>
      </c>
      <c r="L38" t="s">
        <v>1691</v>
      </c>
      <c r="M38" t="s">
        <v>93</v>
      </c>
      <c r="N38" t="s">
        <v>62</v>
      </c>
      <c r="O38" s="81">
        <v>43257</v>
      </c>
      <c r="P38" s="81">
        <v>43257</v>
      </c>
      <c r="Q38" t="s">
        <v>62</v>
      </c>
      <c r="R38" t="s">
        <v>62</v>
      </c>
    </row>
    <row r="39" spans="1:18">
      <c r="A39" t="s">
        <v>69</v>
      </c>
      <c r="B39" t="s">
        <v>1682</v>
      </c>
      <c r="C39" t="s">
        <v>1647</v>
      </c>
      <c r="D39">
        <v>126.04</v>
      </c>
      <c r="E39" t="s">
        <v>87</v>
      </c>
      <c r="F39" t="s">
        <v>88</v>
      </c>
      <c r="G39" t="s">
        <v>1689</v>
      </c>
      <c r="I39" t="s">
        <v>1692</v>
      </c>
      <c r="J39" t="s">
        <v>91</v>
      </c>
      <c r="K39" s="1">
        <v>1750000</v>
      </c>
      <c r="L39" t="s">
        <v>1691</v>
      </c>
      <c r="M39" t="s">
        <v>93</v>
      </c>
      <c r="N39" t="s">
        <v>62</v>
      </c>
      <c r="O39" s="81">
        <v>43257</v>
      </c>
      <c r="P39" s="81">
        <v>43257</v>
      </c>
      <c r="Q39" t="s">
        <v>62</v>
      </c>
      <c r="R39" t="s">
        <v>62</v>
      </c>
    </row>
    <row r="40" spans="1:18">
      <c r="A40" t="s">
        <v>69</v>
      </c>
      <c r="B40" t="s">
        <v>1682</v>
      </c>
      <c r="C40" t="s">
        <v>1647</v>
      </c>
      <c r="D40">
        <v>119.55</v>
      </c>
      <c r="E40" t="s">
        <v>87</v>
      </c>
      <c r="F40" t="s">
        <v>88</v>
      </c>
      <c r="G40" t="s">
        <v>1689</v>
      </c>
      <c r="I40" t="s">
        <v>1690</v>
      </c>
      <c r="J40" t="s">
        <v>91</v>
      </c>
      <c r="K40" s="1">
        <v>1660000</v>
      </c>
      <c r="L40" t="s">
        <v>1691</v>
      </c>
      <c r="M40" t="s">
        <v>93</v>
      </c>
      <c r="N40" t="s">
        <v>62</v>
      </c>
      <c r="O40" s="81">
        <v>43257</v>
      </c>
      <c r="P40" s="81">
        <v>43257</v>
      </c>
      <c r="Q40" t="s">
        <v>62</v>
      </c>
      <c r="R40" t="s">
        <v>62</v>
      </c>
    </row>
    <row r="41" spans="1:18">
      <c r="A41" t="s">
        <v>69</v>
      </c>
      <c r="B41" t="s">
        <v>1682</v>
      </c>
      <c r="C41" t="s">
        <v>1647</v>
      </c>
      <c r="D41">
        <v>244.87</v>
      </c>
      <c r="E41" t="s">
        <v>87</v>
      </c>
      <c r="F41" t="s">
        <v>88</v>
      </c>
      <c r="G41" t="s">
        <v>1686</v>
      </c>
      <c r="I41" t="s">
        <v>1687</v>
      </c>
      <c r="J41" t="s">
        <v>91</v>
      </c>
      <c r="K41" s="1">
        <v>3400000</v>
      </c>
      <c r="L41" t="s">
        <v>1688</v>
      </c>
      <c r="M41" t="s">
        <v>93</v>
      </c>
      <c r="N41" t="s">
        <v>62</v>
      </c>
      <c r="O41" s="81">
        <v>43257</v>
      </c>
      <c r="P41" s="81">
        <v>43257</v>
      </c>
      <c r="Q41" t="s">
        <v>62</v>
      </c>
      <c r="R41" t="s">
        <v>62</v>
      </c>
    </row>
    <row r="42" spans="1:18">
      <c r="A42" t="s">
        <v>69</v>
      </c>
      <c r="B42" t="s">
        <v>1682</v>
      </c>
      <c r="C42" t="s">
        <v>1647</v>
      </c>
      <c r="D42">
        <v>43.33</v>
      </c>
      <c r="E42" t="s">
        <v>87</v>
      </c>
      <c r="F42" t="s">
        <v>88</v>
      </c>
      <c r="G42" t="s">
        <v>1683</v>
      </c>
      <c r="I42" t="s">
        <v>1684</v>
      </c>
      <c r="J42" t="s">
        <v>91</v>
      </c>
      <c r="K42" s="1">
        <v>600000</v>
      </c>
      <c r="L42" t="s">
        <v>1685</v>
      </c>
      <c r="M42" t="s">
        <v>93</v>
      </c>
      <c r="N42" t="s">
        <v>62</v>
      </c>
      <c r="O42" s="81">
        <v>43258</v>
      </c>
      <c r="P42" s="81">
        <v>43258</v>
      </c>
      <c r="Q42" t="s">
        <v>62</v>
      </c>
      <c r="R42" t="s">
        <v>62</v>
      </c>
    </row>
    <row r="43" spans="1:18">
      <c r="A43" t="s">
        <v>69</v>
      </c>
      <c r="B43" t="s">
        <v>85</v>
      </c>
      <c r="C43" t="s">
        <v>1647</v>
      </c>
      <c r="D43">
        <v>705.32</v>
      </c>
      <c r="E43" t="s">
        <v>94</v>
      </c>
      <c r="F43" t="s">
        <v>1674</v>
      </c>
      <c r="G43" t="s">
        <v>1675</v>
      </c>
      <c r="I43" t="s">
        <v>1676</v>
      </c>
      <c r="J43" t="s">
        <v>1677</v>
      </c>
      <c r="K43" s="1">
        <v>10000000</v>
      </c>
      <c r="L43" t="s">
        <v>1678</v>
      </c>
      <c r="M43" t="s">
        <v>100</v>
      </c>
      <c r="N43" t="s">
        <v>1679</v>
      </c>
      <c r="O43" s="81">
        <v>43256</v>
      </c>
      <c r="P43" s="81">
        <v>43279</v>
      </c>
      <c r="Q43" t="s">
        <v>62</v>
      </c>
      <c r="R43" t="s">
        <v>62</v>
      </c>
    </row>
    <row r="44" spans="1:18">
      <c r="A44" t="s">
        <v>69</v>
      </c>
      <c r="B44" t="s">
        <v>85</v>
      </c>
      <c r="C44" t="s">
        <v>1647</v>
      </c>
      <c r="D44">
        <v>320.27999999999997</v>
      </c>
      <c r="E44" t="s">
        <v>87</v>
      </c>
      <c r="F44" t="s">
        <v>88</v>
      </c>
      <c r="G44" t="s">
        <v>1670</v>
      </c>
      <c r="H44" t="s">
        <v>1762</v>
      </c>
      <c r="I44" t="s">
        <v>1673</v>
      </c>
      <c r="J44" t="s">
        <v>91</v>
      </c>
      <c r="K44" s="1">
        <v>4434620</v>
      </c>
      <c r="L44" t="s">
        <v>1672</v>
      </c>
      <c r="M44" t="s">
        <v>93</v>
      </c>
      <c r="N44" t="s">
        <v>62</v>
      </c>
      <c r="O44" s="81">
        <v>43258</v>
      </c>
      <c r="P44" s="81">
        <v>43258</v>
      </c>
      <c r="Q44" t="s">
        <v>62</v>
      </c>
      <c r="R44" t="s">
        <v>62</v>
      </c>
    </row>
    <row r="45" spans="1:18">
      <c r="A45" t="s">
        <v>69</v>
      </c>
      <c r="B45" t="s">
        <v>85</v>
      </c>
      <c r="C45" t="s">
        <v>1647</v>
      </c>
      <c r="D45">
        <v>409.15</v>
      </c>
      <c r="E45" t="s">
        <v>87</v>
      </c>
      <c r="F45" t="s">
        <v>88</v>
      </c>
      <c r="G45" t="s">
        <v>1670</v>
      </c>
      <c r="H45" t="s">
        <v>1762</v>
      </c>
      <c r="I45" t="s">
        <v>1671</v>
      </c>
      <c r="J45" t="s">
        <v>91</v>
      </c>
      <c r="K45" s="1">
        <v>5665080</v>
      </c>
      <c r="L45" t="s">
        <v>1672</v>
      </c>
      <c r="M45" t="s">
        <v>93</v>
      </c>
      <c r="N45" t="s">
        <v>62</v>
      </c>
      <c r="O45" s="81">
        <v>43258</v>
      </c>
      <c r="P45" s="81">
        <v>43258</v>
      </c>
      <c r="Q45" t="s">
        <v>62</v>
      </c>
      <c r="R45" t="s">
        <v>62</v>
      </c>
    </row>
    <row r="46" spans="1:18">
      <c r="A46" t="s">
        <v>69</v>
      </c>
      <c r="B46" t="s">
        <v>85</v>
      </c>
      <c r="C46" t="s">
        <v>1647</v>
      </c>
      <c r="D46">
        <v>211.94</v>
      </c>
      <c r="E46" t="s">
        <v>87</v>
      </c>
      <c r="F46" t="s">
        <v>88</v>
      </c>
      <c r="G46" t="s">
        <v>1667</v>
      </c>
      <c r="I46" t="s">
        <v>1668</v>
      </c>
      <c r="J46" t="s">
        <v>91</v>
      </c>
      <c r="K46" s="1">
        <v>3000000</v>
      </c>
      <c r="L46" t="s">
        <v>1669</v>
      </c>
      <c r="M46" t="s">
        <v>93</v>
      </c>
      <c r="N46" t="s">
        <v>62</v>
      </c>
      <c r="O46" s="81">
        <v>43257</v>
      </c>
      <c r="P46" s="81">
        <v>43257</v>
      </c>
      <c r="Q46" t="s">
        <v>62</v>
      </c>
      <c r="R46" t="s">
        <v>62</v>
      </c>
    </row>
  </sheetData>
  <autoFilter ref="A1:R46" xr:uid="{00000000-0009-0000-0000-00000B000000}"/>
  <pageMargins left="0.7" right="0.7" top="0.75" bottom="0.75" header="0.3" footer="0.3"/>
  <pageSetup orientation="portrait" r:id="rId1"/>
  <headerFooter>
    <oddFooter>&amp;R&amp;1#&amp;"Calibri"&amp;8&amp;K737373General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0140-4AEC-494F-BD70-FBC27D63E4B6}">
  <dimension ref="A1:Q235"/>
  <sheetViews>
    <sheetView topLeftCell="C218" workbookViewId="0">
      <selection activeCell="D233" sqref="D233"/>
    </sheetView>
  </sheetViews>
  <sheetFormatPr defaultRowHeight="14.4"/>
  <cols>
    <col min="1" max="1" width="13.88671875" bestFit="1" customWidth="1"/>
    <col min="2" max="2" width="12.109375" customWidth="1"/>
    <col min="3" max="3" width="25.33203125" bestFit="1" customWidth="1"/>
    <col min="4" max="4" width="11.6640625" customWidth="1"/>
    <col min="5" max="5" width="12.5546875" bestFit="1" customWidth="1"/>
    <col min="6" max="6" width="15.5546875" style="1" bestFit="1" customWidth="1"/>
    <col min="7" max="7" width="16.33203125" bestFit="1" customWidth="1"/>
    <col min="8" max="8" width="19.33203125" bestFit="1" customWidth="1"/>
    <col min="9" max="9" width="39.109375" bestFit="1" customWidth="1"/>
    <col min="10" max="10" width="26.5546875" bestFit="1" customWidth="1"/>
    <col min="11" max="11" width="17" bestFit="1" customWidth="1"/>
    <col min="12" max="12" width="17.5546875" bestFit="1" customWidth="1"/>
    <col min="13" max="13" width="22.6640625" bestFit="1" customWidth="1"/>
    <col min="14" max="14" width="14.109375" style="87" bestFit="1" customWidth="1"/>
    <col min="15" max="15" width="11.44140625" style="87" bestFit="1" customWidth="1"/>
    <col min="16" max="16" width="7.88671875" bestFit="1" customWidth="1"/>
    <col min="17" max="17" width="18.109375" bestFit="1" customWidth="1"/>
  </cols>
  <sheetData>
    <row r="1" spans="1:17" s="88" customFormat="1">
      <c r="A1" s="88" t="s">
        <v>71</v>
      </c>
      <c r="B1" s="88" t="s">
        <v>70</v>
      </c>
      <c r="C1" s="88" t="s">
        <v>72</v>
      </c>
      <c r="D1" s="89" t="s">
        <v>2035</v>
      </c>
      <c r="E1" s="88" t="s">
        <v>181</v>
      </c>
      <c r="F1" s="92" t="s">
        <v>2034</v>
      </c>
      <c r="G1" s="88" t="s">
        <v>75</v>
      </c>
      <c r="H1" s="88" t="s">
        <v>76</v>
      </c>
      <c r="I1" s="88" t="s">
        <v>77</v>
      </c>
      <c r="J1" s="88" t="s">
        <v>78</v>
      </c>
      <c r="K1" s="88" t="s">
        <v>80</v>
      </c>
      <c r="L1" s="88" t="s">
        <v>81</v>
      </c>
      <c r="M1" s="88" t="s">
        <v>82</v>
      </c>
      <c r="N1" s="90" t="s">
        <v>83</v>
      </c>
      <c r="O1" s="90" t="s">
        <v>84</v>
      </c>
      <c r="P1" s="88" t="s">
        <v>1648</v>
      </c>
      <c r="Q1" s="88" t="s">
        <v>1649</v>
      </c>
    </row>
    <row r="2" spans="1:17">
      <c r="A2" t="s">
        <v>85</v>
      </c>
      <c r="B2" t="s">
        <v>67</v>
      </c>
      <c r="C2" t="s">
        <v>1641</v>
      </c>
      <c r="D2" t="s">
        <v>14</v>
      </c>
      <c r="E2" s="91">
        <v>13.6</v>
      </c>
      <c r="F2" s="1">
        <v>195300</v>
      </c>
      <c r="G2" t="s">
        <v>88</v>
      </c>
      <c r="H2" t="s">
        <v>1655</v>
      </c>
      <c r="I2" t="s">
        <v>1656</v>
      </c>
      <c r="J2" t="s">
        <v>91</v>
      </c>
      <c r="K2" t="s">
        <v>1765</v>
      </c>
      <c r="L2" t="s">
        <v>93</v>
      </c>
      <c r="M2" t="s">
        <v>62</v>
      </c>
      <c r="N2" s="87">
        <v>43074</v>
      </c>
      <c r="O2" s="87">
        <v>43292</v>
      </c>
      <c r="P2" t="s">
        <v>62</v>
      </c>
      <c r="Q2" t="s">
        <v>62</v>
      </c>
    </row>
    <row r="3" spans="1:17">
      <c r="A3" t="s">
        <v>1695</v>
      </c>
      <c r="B3" t="s">
        <v>1642</v>
      </c>
      <c r="C3" t="s">
        <v>1641</v>
      </c>
      <c r="D3" t="s">
        <v>2042</v>
      </c>
      <c r="E3">
        <v>623.04999999999995</v>
      </c>
      <c r="F3" s="85">
        <v>9000000</v>
      </c>
      <c r="G3" t="s">
        <v>88</v>
      </c>
      <c r="H3" t="s">
        <v>1822</v>
      </c>
      <c r="I3" t="s">
        <v>1823</v>
      </c>
      <c r="J3" t="s">
        <v>91</v>
      </c>
      <c r="K3" t="s">
        <v>1824</v>
      </c>
      <c r="L3" t="s">
        <v>93</v>
      </c>
      <c r="M3" t="s">
        <v>62</v>
      </c>
      <c r="N3" s="87">
        <v>43311</v>
      </c>
      <c r="O3" s="87">
        <v>43311</v>
      </c>
      <c r="P3" t="s">
        <v>62</v>
      </c>
      <c r="Q3" t="s">
        <v>62</v>
      </c>
    </row>
    <row r="4" spans="1:17">
      <c r="A4" t="s">
        <v>85</v>
      </c>
      <c r="B4" t="s">
        <v>1642</v>
      </c>
      <c r="C4" t="s">
        <v>1641</v>
      </c>
      <c r="D4" t="s">
        <v>14</v>
      </c>
      <c r="E4">
        <v>-46.97</v>
      </c>
      <c r="F4" s="1">
        <v>0</v>
      </c>
      <c r="G4" t="s">
        <v>88</v>
      </c>
      <c r="H4" t="s">
        <v>1766</v>
      </c>
      <c r="I4" t="s">
        <v>1767</v>
      </c>
      <c r="J4" t="s">
        <v>91</v>
      </c>
      <c r="K4" t="s">
        <v>1770</v>
      </c>
      <c r="L4" t="s">
        <v>100</v>
      </c>
      <c r="M4" t="s">
        <v>1771</v>
      </c>
      <c r="N4" s="87">
        <v>43284</v>
      </c>
      <c r="O4" s="87">
        <v>43291</v>
      </c>
      <c r="P4" t="s">
        <v>62</v>
      </c>
      <c r="Q4" t="s">
        <v>62</v>
      </c>
    </row>
    <row r="5" spans="1:17">
      <c r="A5" t="s">
        <v>85</v>
      </c>
      <c r="B5" t="s">
        <v>1642</v>
      </c>
      <c r="C5" t="s">
        <v>1641</v>
      </c>
      <c r="D5" t="s">
        <v>14</v>
      </c>
      <c r="E5">
        <v>-33.46</v>
      </c>
      <c r="F5" s="1">
        <v>0</v>
      </c>
      <c r="G5" t="s">
        <v>88</v>
      </c>
      <c r="H5" t="s">
        <v>1766</v>
      </c>
      <c r="I5" t="s">
        <v>1767</v>
      </c>
      <c r="J5" t="s">
        <v>91</v>
      </c>
      <c r="K5" t="s">
        <v>1768</v>
      </c>
      <c r="L5" t="s">
        <v>100</v>
      </c>
      <c r="M5" t="s">
        <v>1769</v>
      </c>
      <c r="N5" s="87">
        <v>43277</v>
      </c>
      <c r="O5" s="87">
        <v>43283</v>
      </c>
      <c r="P5" t="s">
        <v>62</v>
      </c>
      <c r="Q5" t="s">
        <v>62</v>
      </c>
    </row>
    <row r="6" spans="1:17">
      <c r="A6" t="s">
        <v>1695</v>
      </c>
      <c r="B6" t="s">
        <v>69</v>
      </c>
      <c r="C6" t="s">
        <v>1647</v>
      </c>
      <c r="D6" t="s">
        <v>14</v>
      </c>
      <c r="E6">
        <v>24.48</v>
      </c>
      <c r="F6">
        <v>352800</v>
      </c>
      <c r="G6" t="s">
        <v>88</v>
      </c>
      <c r="H6" t="s">
        <v>2029</v>
      </c>
      <c r="I6" t="s">
        <v>2031</v>
      </c>
      <c r="J6" t="s">
        <v>91</v>
      </c>
      <c r="K6" t="s">
        <v>2030</v>
      </c>
      <c r="L6" t="s">
        <v>93</v>
      </c>
      <c r="M6" t="s">
        <v>62</v>
      </c>
      <c r="N6" s="87">
        <v>43312</v>
      </c>
      <c r="O6" s="87">
        <v>43312</v>
      </c>
      <c r="P6" t="s">
        <v>62</v>
      </c>
      <c r="Q6" t="s">
        <v>62</v>
      </c>
    </row>
    <row r="7" spans="1:17">
      <c r="A7" t="s">
        <v>1695</v>
      </c>
      <c r="B7" t="s">
        <v>69</v>
      </c>
      <c r="C7" t="s">
        <v>1647</v>
      </c>
      <c r="D7" t="s">
        <v>14</v>
      </c>
      <c r="E7">
        <v>11.27</v>
      </c>
      <c r="F7">
        <v>162400</v>
      </c>
      <c r="G7" t="s">
        <v>88</v>
      </c>
      <c r="H7" t="s">
        <v>2029</v>
      </c>
      <c r="I7" t="s">
        <v>1885</v>
      </c>
      <c r="J7" t="s">
        <v>91</v>
      </c>
      <c r="K7" t="s">
        <v>2030</v>
      </c>
      <c r="L7" t="s">
        <v>93</v>
      </c>
      <c r="M7" t="s">
        <v>62</v>
      </c>
      <c r="N7" s="87">
        <v>43312</v>
      </c>
      <c r="O7" s="87">
        <v>43312</v>
      </c>
      <c r="P7" t="s">
        <v>62</v>
      </c>
      <c r="Q7" t="s">
        <v>62</v>
      </c>
    </row>
    <row r="8" spans="1:17">
      <c r="A8" t="s">
        <v>1695</v>
      </c>
      <c r="B8" t="s">
        <v>69</v>
      </c>
      <c r="C8" t="s">
        <v>1647</v>
      </c>
      <c r="D8" t="s">
        <v>14</v>
      </c>
      <c r="E8">
        <v>223.05</v>
      </c>
      <c r="F8">
        <v>3222000</v>
      </c>
      <c r="G8" t="s">
        <v>88</v>
      </c>
      <c r="H8" t="s">
        <v>2026</v>
      </c>
      <c r="I8" t="s">
        <v>2027</v>
      </c>
      <c r="J8" t="s">
        <v>91</v>
      </c>
      <c r="K8" t="s">
        <v>2028</v>
      </c>
      <c r="L8" t="s">
        <v>93</v>
      </c>
      <c r="M8" t="s">
        <v>62</v>
      </c>
      <c r="N8" s="87">
        <v>43308</v>
      </c>
      <c r="O8" s="87">
        <v>43308</v>
      </c>
      <c r="P8" t="s">
        <v>62</v>
      </c>
      <c r="Q8" t="s">
        <v>62</v>
      </c>
    </row>
    <row r="9" spans="1:17">
      <c r="A9" t="s">
        <v>1695</v>
      </c>
      <c r="B9" t="s">
        <v>69</v>
      </c>
      <c r="C9" t="s">
        <v>1647</v>
      </c>
      <c r="D9" t="s">
        <v>14</v>
      </c>
      <c r="E9">
        <v>55.76</v>
      </c>
      <c r="F9">
        <v>805500</v>
      </c>
      <c r="G9" t="s">
        <v>88</v>
      </c>
      <c r="H9" t="s">
        <v>2026</v>
      </c>
      <c r="I9" t="s">
        <v>2027</v>
      </c>
      <c r="J9" t="s">
        <v>91</v>
      </c>
      <c r="K9" t="s">
        <v>2028</v>
      </c>
      <c r="L9" t="s">
        <v>93</v>
      </c>
      <c r="M9" t="s">
        <v>62</v>
      </c>
      <c r="N9" s="87">
        <v>43308</v>
      </c>
      <c r="O9" s="87">
        <v>43308</v>
      </c>
      <c r="P9" t="s">
        <v>62</v>
      </c>
      <c r="Q9" t="s">
        <v>62</v>
      </c>
    </row>
    <row r="10" spans="1:17">
      <c r="A10" t="s">
        <v>1695</v>
      </c>
      <c r="B10" t="s">
        <v>69</v>
      </c>
      <c r="C10" t="s">
        <v>1647</v>
      </c>
      <c r="D10" t="s">
        <v>1796</v>
      </c>
      <c r="E10" s="91">
        <v>261.01</v>
      </c>
      <c r="F10" s="1">
        <v>3770250</v>
      </c>
      <c r="G10" t="s">
        <v>88</v>
      </c>
      <c r="H10" t="s">
        <v>2023</v>
      </c>
      <c r="I10" t="s">
        <v>2024</v>
      </c>
      <c r="J10" t="s">
        <v>91</v>
      </c>
      <c r="K10" t="s">
        <v>2025</v>
      </c>
      <c r="L10" t="s">
        <v>93</v>
      </c>
      <c r="M10" t="s">
        <v>62</v>
      </c>
      <c r="N10" s="87">
        <v>43308</v>
      </c>
      <c r="O10" s="87">
        <v>43308</v>
      </c>
      <c r="P10" t="s">
        <v>62</v>
      </c>
      <c r="Q10" t="s">
        <v>62</v>
      </c>
    </row>
    <row r="11" spans="1:17">
      <c r="A11" t="s">
        <v>1695</v>
      </c>
      <c r="B11" t="s">
        <v>69</v>
      </c>
      <c r="C11" t="s">
        <v>1647</v>
      </c>
      <c r="D11" t="s">
        <v>1796</v>
      </c>
      <c r="E11" s="91">
        <v>261.01</v>
      </c>
      <c r="F11" s="1">
        <v>3770250</v>
      </c>
      <c r="G11" t="s">
        <v>88</v>
      </c>
      <c r="H11" t="s">
        <v>2021</v>
      </c>
      <c r="I11" t="s">
        <v>2019</v>
      </c>
      <c r="J11" t="s">
        <v>91</v>
      </c>
      <c r="K11" t="s">
        <v>2022</v>
      </c>
      <c r="L11" t="s">
        <v>93</v>
      </c>
      <c r="M11" t="s">
        <v>62</v>
      </c>
      <c r="N11" s="87">
        <v>43308</v>
      </c>
      <c r="O11" s="87">
        <v>43308</v>
      </c>
      <c r="P11" t="s">
        <v>62</v>
      </c>
      <c r="Q11" t="s">
        <v>62</v>
      </c>
    </row>
    <row r="12" spans="1:17">
      <c r="A12" t="s">
        <v>1695</v>
      </c>
      <c r="B12" t="s">
        <v>69</v>
      </c>
      <c r="C12" t="s">
        <v>1647</v>
      </c>
      <c r="D12" t="s">
        <v>1796</v>
      </c>
      <c r="E12" s="91">
        <v>261.01</v>
      </c>
      <c r="F12" s="1">
        <v>3770250</v>
      </c>
      <c r="G12" t="s">
        <v>88</v>
      </c>
      <c r="H12" t="s">
        <v>2018</v>
      </c>
      <c r="I12" t="s">
        <v>2019</v>
      </c>
      <c r="J12" t="s">
        <v>91</v>
      </c>
      <c r="K12" t="s">
        <v>2020</v>
      </c>
      <c r="L12" t="s">
        <v>93</v>
      </c>
      <c r="M12" t="s">
        <v>62</v>
      </c>
      <c r="N12" s="87">
        <v>43308</v>
      </c>
      <c r="O12" s="87">
        <v>43308</v>
      </c>
      <c r="P12" t="s">
        <v>62</v>
      </c>
      <c r="Q12" t="s">
        <v>62</v>
      </c>
    </row>
    <row r="13" spans="1:17">
      <c r="A13" t="s">
        <v>1695</v>
      </c>
      <c r="B13" t="s">
        <v>69</v>
      </c>
      <c r="C13" t="s">
        <v>1647</v>
      </c>
      <c r="D13" t="s">
        <v>14</v>
      </c>
      <c r="E13" s="91">
        <v>74.81</v>
      </c>
      <c r="F13" s="1">
        <v>1078275</v>
      </c>
      <c r="G13" t="s">
        <v>88</v>
      </c>
      <c r="H13" t="s">
        <v>2014</v>
      </c>
      <c r="I13" t="s">
        <v>2015</v>
      </c>
      <c r="J13" t="s">
        <v>91</v>
      </c>
      <c r="K13" t="s">
        <v>2016</v>
      </c>
      <c r="L13" t="s">
        <v>93</v>
      </c>
      <c r="M13" t="s">
        <v>62</v>
      </c>
      <c r="N13" s="87">
        <v>43312</v>
      </c>
      <c r="O13" s="87">
        <v>43312</v>
      </c>
      <c r="P13" t="s">
        <v>62</v>
      </c>
      <c r="Q13" t="s">
        <v>62</v>
      </c>
    </row>
    <row r="14" spans="1:17">
      <c r="A14" t="s">
        <v>1695</v>
      </c>
      <c r="B14" t="s">
        <v>69</v>
      </c>
      <c r="C14" t="s">
        <v>1647</v>
      </c>
      <c r="D14" t="s">
        <v>14</v>
      </c>
      <c r="E14" s="91">
        <v>74.81</v>
      </c>
      <c r="F14" s="1">
        <v>1078275</v>
      </c>
      <c r="G14" t="s">
        <v>88</v>
      </c>
      <c r="H14" t="s">
        <v>2011</v>
      </c>
      <c r="I14" t="s">
        <v>2012</v>
      </c>
      <c r="J14" t="s">
        <v>91</v>
      </c>
      <c r="K14" t="s">
        <v>2013</v>
      </c>
      <c r="L14" t="s">
        <v>93</v>
      </c>
      <c r="M14" t="s">
        <v>62</v>
      </c>
      <c r="N14" s="87">
        <v>43312</v>
      </c>
      <c r="O14" s="87">
        <v>43312</v>
      </c>
      <c r="P14" t="s">
        <v>62</v>
      </c>
      <c r="Q14" t="s">
        <v>62</v>
      </c>
    </row>
    <row r="15" spans="1:17">
      <c r="A15" t="s">
        <v>1695</v>
      </c>
      <c r="B15" t="s">
        <v>69</v>
      </c>
      <c r="C15" t="s">
        <v>1647</v>
      </c>
      <c r="D15" t="s">
        <v>14</v>
      </c>
      <c r="E15">
        <v>0.57999999999999996</v>
      </c>
      <c r="F15">
        <v>0</v>
      </c>
      <c r="G15" t="s">
        <v>2007</v>
      </c>
      <c r="H15" t="s">
        <v>1958</v>
      </c>
      <c r="I15" t="s">
        <v>1959</v>
      </c>
      <c r="J15" t="s">
        <v>2008</v>
      </c>
      <c r="K15" t="s">
        <v>2009</v>
      </c>
      <c r="L15" t="s">
        <v>100</v>
      </c>
      <c r="M15" t="s">
        <v>2010</v>
      </c>
      <c r="N15" s="87">
        <v>43308</v>
      </c>
      <c r="O15" s="87">
        <v>43312</v>
      </c>
      <c r="P15" t="s">
        <v>62</v>
      </c>
      <c r="Q15" t="s">
        <v>62</v>
      </c>
    </row>
    <row r="16" spans="1:17">
      <c r="A16" t="s">
        <v>1695</v>
      </c>
      <c r="B16" t="s">
        <v>69</v>
      </c>
      <c r="C16" t="s">
        <v>1647</v>
      </c>
      <c r="D16" t="s">
        <v>14</v>
      </c>
      <c r="E16" s="91">
        <v>0.54</v>
      </c>
      <c r="F16" s="1">
        <v>0</v>
      </c>
      <c r="G16" t="s">
        <v>1706</v>
      </c>
      <c r="H16" t="s">
        <v>1951</v>
      </c>
      <c r="I16" t="s">
        <v>1955</v>
      </c>
      <c r="J16" t="s">
        <v>1707</v>
      </c>
      <c r="K16" t="s">
        <v>2005</v>
      </c>
      <c r="L16" t="s">
        <v>100</v>
      </c>
      <c r="M16" t="s">
        <v>2006</v>
      </c>
      <c r="N16" s="87">
        <v>43306</v>
      </c>
      <c r="O16" s="87">
        <v>43312</v>
      </c>
      <c r="P16" t="s">
        <v>62</v>
      </c>
      <c r="Q16" t="s">
        <v>62</v>
      </c>
    </row>
    <row r="17" spans="1:17">
      <c r="A17" t="s">
        <v>1695</v>
      </c>
      <c r="B17" t="s">
        <v>69</v>
      </c>
      <c r="C17" t="s">
        <v>1647</v>
      </c>
      <c r="D17" t="s">
        <v>14</v>
      </c>
      <c r="E17" s="91">
        <v>0.17</v>
      </c>
      <c r="F17" s="1">
        <v>0</v>
      </c>
      <c r="G17" t="s">
        <v>1706</v>
      </c>
      <c r="H17" t="s">
        <v>1951</v>
      </c>
      <c r="I17" t="s">
        <v>1954</v>
      </c>
      <c r="J17" t="s">
        <v>1707</v>
      </c>
      <c r="K17" t="s">
        <v>2005</v>
      </c>
      <c r="L17" t="s">
        <v>100</v>
      </c>
      <c r="M17" t="s">
        <v>2006</v>
      </c>
      <c r="N17" s="87">
        <v>43306</v>
      </c>
      <c r="O17" s="87">
        <v>43312</v>
      </c>
      <c r="P17" t="s">
        <v>62</v>
      </c>
      <c r="Q17" t="s">
        <v>62</v>
      </c>
    </row>
    <row r="18" spans="1:17">
      <c r="A18" t="s">
        <v>1695</v>
      </c>
      <c r="B18" t="s">
        <v>69</v>
      </c>
      <c r="C18" t="s">
        <v>1647</v>
      </c>
      <c r="D18" t="s">
        <v>14</v>
      </c>
      <c r="E18" s="91">
        <v>0.87</v>
      </c>
      <c r="F18" s="1">
        <v>0</v>
      </c>
      <c r="G18" t="s">
        <v>1706</v>
      </c>
      <c r="H18" t="s">
        <v>1951</v>
      </c>
      <c r="I18" t="s">
        <v>1952</v>
      </c>
      <c r="J18" t="s">
        <v>1707</v>
      </c>
      <c r="K18" t="s">
        <v>2005</v>
      </c>
      <c r="L18" t="s">
        <v>100</v>
      </c>
      <c r="M18" t="s">
        <v>2006</v>
      </c>
      <c r="N18" s="87">
        <v>43306</v>
      </c>
      <c r="O18" s="87">
        <v>43312</v>
      </c>
      <c r="P18" t="s">
        <v>62</v>
      </c>
      <c r="Q18" t="s">
        <v>62</v>
      </c>
    </row>
    <row r="19" spans="1:17">
      <c r="A19" t="s">
        <v>1695</v>
      </c>
      <c r="B19" t="s">
        <v>69</v>
      </c>
      <c r="C19" t="s">
        <v>1647</v>
      </c>
      <c r="D19" t="s">
        <v>2038</v>
      </c>
      <c r="E19">
        <v>266.25</v>
      </c>
      <c r="F19" s="85">
        <v>3850000</v>
      </c>
      <c r="G19" t="s">
        <v>88</v>
      </c>
      <c r="H19" t="s">
        <v>2002</v>
      </c>
      <c r="I19" t="s">
        <v>2003</v>
      </c>
      <c r="J19" t="s">
        <v>91</v>
      </c>
      <c r="K19" t="s">
        <v>2004</v>
      </c>
      <c r="L19" t="s">
        <v>93</v>
      </c>
      <c r="M19" t="s">
        <v>62</v>
      </c>
      <c r="N19" s="87">
        <v>43311</v>
      </c>
      <c r="O19" s="87">
        <v>43311</v>
      </c>
      <c r="P19" t="s">
        <v>62</v>
      </c>
      <c r="Q19" t="s">
        <v>62</v>
      </c>
    </row>
    <row r="20" spans="1:17">
      <c r="A20" t="s">
        <v>1695</v>
      </c>
      <c r="B20" t="s">
        <v>69</v>
      </c>
      <c r="C20" t="s">
        <v>1647</v>
      </c>
      <c r="D20" t="s">
        <v>14</v>
      </c>
      <c r="E20">
        <v>0.05</v>
      </c>
      <c r="F20">
        <v>0</v>
      </c>
      <c r="G20" t="s">
        <v>1715</v>
      </c>
      <c r="H20" t="s">
        <v>1939</v>
      </c>
      <c r="I20" t="s">
        <v>1945</v>
      </c>
      <c r="J20" t="s">
        <v>1716</v>
      </c>
      <c r="K20" t="s">
        <v>2000</v>
      </c>
      <c r="L20" t="s">
        <v>100</v>
      </c>
      <c r="M20" t="s">
        <v>2001</v>
      </c>
      <c r="N20" s="87">
        <v>43304</v>
      </c>
      <c r="O20" s="87">
        <v>43312</v>
      </c>
      <c r="P20" t="s">
        <v>62</v>
      </c>
      <c r="Q20" t="s">
        <v>62</v>
      </c>
    </row>
    <row r="21" spans="1:17">
      <c r="A21" t="s">
        <v>1695</v>
      </c>
      <c r="B21" t="s">
        <v>69</v>
      </c>
      <c r="C21" t="s">
        <v>1647</v>
      </c>
      <c r="D21" t="s">
        <v>14</v>
      </c>
      <c r="E21">
        <v>0.41</v>
      </c>
      <c r="F21">
        <v>0</v>
      </c>
      <c r="G21" t="s">
        <v>1715</v>
      </c>
      <c r="H21" t="s">
        <v>1939</v>
      </c>
      <c r="I21" t="s">
        <v>1944</v>
      </c>
      <c r="J21" t="s">
        <v>1716</v>
      </c>
      <c r="K21" t="s">
        <v>2000</v>
      </c>
      <c r="L21" t="s">
        <v>100</v>
      </c>
      <c r="M21" t="s">
        <v>2001</v>
      </c>
      <c r="N21" s="87">
        <v>43304</v>
      </c>
      <c r="O21" s="87">
        <v>43312</v>
      </c>
      <c r="P21" t="s">
        <v>62</v>
      </c>
      <c r="Q21" t="s">
        <v>62</v>
      </c>
    </row>
    <row r="22" spans="1:17">
      <c r="A22" t="s">
        <v>1695</v>
      </c>
      <c r="B22" t="s">
        <v>69</v>
      </c>
      <c r="C22" t="s">
        <v>1647</v>
      </c>
      <c r="D22" t="s">
        <v>14</v>
      </c>
      <c r="E22">
        <v>0.04</v>
      </c>
      <c r="F22">
        <v>0</v>
      </c>
      <c r="G22" t="s">
        <v>1715</v>
      </c>
      <c r="H22" t="s">
        <v>1939</v>
      </c>
      <c r="I22" t="s">
        <v>1943</v>
      </c>
      <c r="J22" t="s">
        <v>1716</v>
      </c>
      <c r="K22" t="s">
        <v>2000</v>
      </c>
      <c r="L22" t="s">
        <v>100</v>
      </c>
      <c r="M22" t="s">
        <v>2001</v>
      </c>
      <c r="N22" s="87">
        <v>43304</v>
      </c>
      <c r="O22" s="87">
        <v>43312</v>
      </c>
      <c r="P22" t="s">
        <v>62</v>
      </c>
      <c r="Q22" t="s">
        <v>62</v>
      </c>
    </row>
    <row r="23" spans="1:17">
      <c r="A23" t="s">
        <v>1695</v>
      </c>
      <c r="B23" t="s">
        <v>69</v>
      </c>
      <c r="C23" t="s">
        <v>1647</v>
      </c>
      <c r="D23" t="s">
        <v>14</v>
      </c>
      <c r="E23">
        <v>0.53</v>
      </c>
      <c r="F23">
        <v>0</v>
      </c>
      <c r="G23" t="s">
        <v>1715</v>
      </c>
      <c r="H23" t="s">
        <v>1939</v>
      </c>
      <c r="I23" t="s">
        <v>1942</v>
      </c>
      <c r="J23" t="s">
        <v>1716</v>
      </c>
      <c r="K23" t="s">
        <v>2000</v>
      </c>
      <c r="L23" t="s">
        <v>100</v>
      </c>
      <c r="M23" t="s">
        <v>2001</v>
      </c>
      <c r="N23" s="87">
        <v>43304</v>
      </c>
      <c r="O23" s="87">
        <v>43312</v>
      </c>
      <c r="P23" t="s">
        <v>62</v>
      </c>
      <c r="Q23" t="s">
        <v>62</v>
      </c>
    </row>
    <row r="24" spans="1:17">
      <c r="A24" t="s">
        <v>1695</v>
      </c>
      <c r="B24" t="s">
        <v>69</v>
      </c>
      <c r="C24" t="s">
        <v>1647</v>
      </c>
      <c r="D24" t="s">
        <v>14</v>
      </c>
      <c r="E24">
        <v>0.66</v>
      </c>
      <c r="F24">
        <v>0</v>
      </c>
      <c r="G24" t="s">
        <v>1715</v>
      </c>
      <c r="H24" t="s">
        <v>1939</v>
      </c>
      <c r="I24" t="s">
        <v>1941</v>
      </c>
      <c r="J24" t="s">
        <v>1716</v>
      </c>
      <c r="K24" t="s">
        <v>2000</v>
      </c>
      <c r="L24" t="s">
        <v>100</v>
      </c>
      <c r="M24" t="s">
        <v>2001</v>
      </c>
      <c r="N24" s="87">
        <v>43304</v>
      </c>
      <c r="O24" s="87">
        <v>43312</v>
      </c>
      <c r="P24" t="s">
        <v>62</v>
      </c>
      <c r="Q24" t="s">
        <v>62</v>
      </c>
    </row>
    <row r="25" spans="1:17">
      <c r="A25" t="s">
        <v>1695</v>
      </c>
      <c r="B25" t="s">
        <v>69</v>
      </c>
      <c r="C25" t="s">
        <v>1647</v>
      </c>
      <c r="D25" t="s">
        <v>14</v>
      </c>
      <c r="E25">
        <v>0.42</v>
      </c>
      <c r="F25">
        <v>0</v>
      </c>
      <c r="G25" t="s">
        <v>1715</v>
      </c>
      <c r="H25" t="s">
        <v>1939</v>
      </c>
      <c r="I25" t="s">
        <v>1934</v>
      </c>
      <c r="J25" t="s">
        <v>1716</v>
      </c>
      <c r="K25" t="s">
        <v>2000</v>
      </c>
      <c r="L25" t="s">
        <v>100</v>
      </c>
      <c r="M25" t="s">
        <v>2001</v>
      </c>
      <c r="N25" s="87">
        <v>43304</v>
      </c>
      <c r="O25" s="87">
        <v>43312</v>
      </c>
      <c r="P25" t="s">
        <v>62</v>
      </c>
      <c r="Q25" t="s">
        <v>62</v>
      </c>
    </row>
    <row r="26" spans="1:17">
      <c r="A26" t="s">
        <v>1695</v>
      </c>
      <c r="B26" t="s">
        <v>69</v>
      </c>
      <c r="C26" t="s">
        <v>1647</v>
      </c>
      <c r="D26" t="s">
        <v>14</v>
      </c>
      <c r="E26">
        <v>0.04</v>
      </c>
      <c r="F26">
        <v>0</v>
      </c>
      <c r="G26" t="s">
        <v>1715</v>
      </c>
      <c r="H26" t="s">
        <v>1939</v>
      </c>
      <c r="I26" t="s">
        <v>1932</v>
      </c>
      <c r="J26" t="s">
        <v>1716</v>
      </c>
      <c r="K26" t="s">
        <v>2000</v>
      </c>
      <c r="L26" t="s">
        <v>100</v>
      </c>
      <c r="M26" t="s">
        <v>2001</v>
      </c>
      <c r="N26" s="87">
        <v>43304</v>
      </c>
      <c r="O26" s="87">
        <v>43312</v>
      </c>
      <c r="P26" t="s">
        <v>62</v>
      </c>
      <c r="Q26" t="s">
        <v>62</v>
      </c>
    </row>
    <row r="27" spans="1:17">
      <c r="A27" t="s">
        <v>1695</v>
      </c>
      <c r="B27" t="s">
        <v>69</v>
      </c>
      <c r="C27" t="s">
        <v>1647</v>
      </c>
      <c r="D27" t="s">
        <v>14</v>
      </c>
      <c r="E27">
        <v>2.61</v>
      </c>
      <c r="F27">
        <v>0</v>
      </c>
      <c r="G27" t="s">
        <v>1715</v>
      </c>
      <c r="H27" t="s">
        <v>1939</v>
      </c>
      <c r="I27" t="s">
        <v>1904</v>
      </c>
      <c r="J27" t="s">
        <v>1716</v>
      </c>
      <c r="K27" t="s">
        <v>2000</v>
      </c>
      <c r="L27" t="s">
        <v>100</v>
      </c>
      <c r="M27" t="s">
        <v>2001</v>
      </c>
      <c r="N27" s="87">
        <v>43304</v>
      </c>
      <c r="O27" s="87">
        <v>43312</v>
      </c>
      <c r="P27" t="s">
        <v>62</v>
      </c>
      <c r="Q27" t="s">
        <v>62</v>
      </c>
    </row>
    <row r="28" spans="1:17">
      <c r="A28" t="s">
        <v>1695</v>
      </c>
      <c r="B28" t="s">
        <v>69</v>
      </c>
      <c r="C28" t="s">
        <v>1647</v>
      </c>
      <c r="D28" t="s">
        <v>14</v>
      </c>
      <c r="E28">
        <v>1.38</v>
      </c>
      <c r="F28">
        <v>0</v>
      </c>
      <c r="G28" t="s">
        <v>1715</v>
      </c>
      <c r="H28" t="s">
        <v>1939</v>
      </c>
      <c r="I28" t="s">
        <v>1903</v>
      </c>
      <c r="J28" t="s">
        <v>1716</v>
      </c>
      <c r="K28" t="s">
        <v>2000</v>
      </c>
      <c r="L28" t="s">
        <v>100</v>
      </c>
      <c r="M28" t="s">
        <v>2001</v>
      </c>
      <c r="N28" s="87">
        <v>43304</v>
      </c>
      <c r="O28" s="87">
        <v>43312</v>
      </c>
      <c r="P28" t="s">
        <v>62</v>
      </c>
      <c r="Q28" t="s">
        <v>62</v>
      </c>
    </row>
    <row r="29" spans="1:17">
      <c r="A29" t="s">
        <v>1695</v>
      </c>
      <c r="B29" t="s">
        <v>69</v>
      </c>
      <c r="C29" t="s">
        <v>1647</v>
      </c>
      <c r="D29" t="s">
        <v>14</v>
      </c>
      <c r="E29">
        <v>0.08</v>
      </c>
      <c r="F29">
        <v>0</v>
      </c>
      <c r="G29" t="s">
        <v>1715</v>
      </c>
      <c r="H29" t="s">
        <v>1939</v>
      </c>
      <c r="I29" t="s">
        <v>1902</v>
      </c>
      <c r="J29" t="s">
        <v>1716</v>
      </c>
      <c r="K29" t="s">
        <v>2000</v>
      </c>
      <c r="L29" t="s">
        <v>100</v>
      </c>
      <c r="M29" t="s">
        <v>2001</v>
      </c>
      <c r="N29" s="87">
        <v>43304</v>
      </c>
      <c r="O29" s="87">
        <v>43312</v>
      </c>
      <c r="P29" t="s">
        <v>62</v>
      </c>
      <c r="Q29" t="s">
        <v>62</v>
      </c>
    </row>
    <row r="30" spans="1:17">
      <c r="A30" t="s">
        <v>1695</v>
      </c>
      <c r="B30" t="s">
        <v>69</v>
      </c>
      <c r="C30" t="s">
        <v>1647</v>
      </c>
      <c r="D30" t="s">
        <v>14</v>
      </c>
      <c r="E30">
        <v>2.66</v>
      </c>
      <c r="F30">
        <v>0</v>
      </c>
      <c r="G30" t="s">
        <v>1715</v>
      </c>
      <c r="H30" t="s">
        <v>1939</v>
      </c>
      <c r="I30" t="s">
        <v>1876</v>
      </c>
      <c r="J30" t="s">
        <v>1716</v>
      </c>
      <c r="K30" t="s">
        <v>2000</v>
      </c>
      <c r="L30" t="s">
        <v>100</v>
      </c>
      <c r="M30" t="s">
        <v>2001</v>
      </c>
      <c r="N30" s="87">
        <v>43304</v>
      </c>
      <c r="O30" s="87">
        <v>43312</v>
      </c>
      <c r="P30" t="s">
        <v>62</v>
      </c>
      <c r="Q30" t="s">
        <v>62</v>
      </c>
    </row>
    <row r="31" spans="1:17">
      <c r="A31" t="s">
        <v>1695</v>
      </c>
      <c r="B31" t="s">
        <v>69</v>
      </c>
      <c r="C31" t="s">
        <v>1647</v>
      </c>
      <c r="D31" t="s">
        <v>14</v>
      </c>
      <c r="E31">
        <v>0.87</v>
      </c>
      <c r="F31">
        <v>0</v>
      </c>
      <c r="G31" t="s">
        <v>1715</v>
      </c>
      <c r="H31" t="s">
        <v>1939</v>
      </c>
      <c r="I31" t="s">
        <v>1897</v>
      </c>
      <c r="J31" t="s">
        <v>1716</v>
      </c>
      <c r="K31" t="s">
        <v>2000</v>
      </c>
      <c r="L31" t="s">
        <v>100</v>
      </c>
      <c r="M31" t="s">
        <v>2001</v>
      </c>
      <c r="N31" s="87">
        <v>43304</v>
      </c>
      <c r="O31" s="87">
        <v>43312</v>
      </c>
      <c r="P31" t="s">
        <v>62</v>
      </c>
      <c r="Q31" t="s">
        <v>62</v>
      </c>
    </row>
    <row r="32" spans="1:17">
      <c r="A32" t="s">
        <v>1695</v>
      </c>
      <c r="B32" t="s">
        <v>69</v>
      </c>
      <c r="C32" t="s">
        <v>1647</v>
      </c>
      <c r="D32" t="s">
        <v>14</v>
      </c>
      <c r="E32">
        <v>183.26</v>
      </c>
      <c r="F32">
        <v>2650000</v>
      </c>
      <c r="G32" t="s">
        <v>88</v>
      </c>
      <c r="H32" t="s">
        <v>1996</v>
      </c>
      <c r="I32" t="s">
        <v>1999</v>
      </c>
      <c r="J32" t="s">
        <v>91</v>
      </c>
      <c r="K32" t="s">
        <v>1997</v>
      </c>
      <c r="L32" t="s">
        <v>93</v>
      </c>
      <c r="M32" t="s">
        <v>62</v>
      </c>
      <c r="N32" s="87">
        <v>43311</v>
      </c>
      <c r="O32" s="87">
        <v>43311</v>
      </c>
      <c r="P32" t="s">
        <v>62</v>
      </c>
      <c r="Q32" t="s">
        <v>62</v>
      </c>
    </row>
    <row r="33" spans="1:17">
      <c r="A33" t="s">
        <v>1695</v>
      </c>
      <c r="B33" t="s">
        <v>69</v>
      </c>
      <c r="C33" t="s">
        <v>1647</v>
      </c>
      <c r="D33" t="s">
        <v>14</v>
      </c>
      <c r="E33">
        <v>33.19</v>
      </c>
      <c r="F33">
        <v>480000</v>
      </c>
      <c r="G33" t="s">
        <v>88</v>
      </c>
      <c r="H33" t="s">
        <v>1996</v>
      </c>
      <c r="I33" t="s">
        <v>1998</v>
      </c>
      <c r="J33" t="s">
        <v>91</v>
      </c>
      <c r="K33" t="s">
        <v>1997</v>
      </c>
      <c r="L33" t="s">
        <v>93</v>
      </c>
      <c r="M33" t="s">
        <v>62</v>
      </c>
      <c r="N33" s="87">
        <v>43311</v>
      </c>
      <c r="O33" s="87">
        <v>43311</v>
      </c>
      <c r="P33" t="s">
        <v>62</v>
      </c>
      <c r="Q33" t="s">
        <v>62</v>
      </c>
    </row>
    <row r="34" spans="1:17">
      <c r="A34" t="s">
        <v>1695</v>
      </c>
      <c r="B34" t="s">
        <v>69</v>
      </c>
      <c r="C34" t="s">
        <v>1647</v>
      </c>
      <c r="D34" t="s">
        <v>14</v>
      </c>
      <c r="E34">
        <v>142.12</v>
      </c>
      <c r="F34">
        <v>2055000</v>
      </c>
      <c r="G34" t="s">
        <v>88</v>
      </c>
      <c r="H34" t="s">
        <v>1996</v>
      </c>
      <c r="I34" t="s">
        <v>1934</v>
      </c>
      <c r="J34" t="s">
        <v>91</v>
      </c>
      <c r="K34" t="s">
        <v>1997</v>
      </c>
      <c r="L34" t="s">
        <v>93</v>
      </c>
      <c r="M34" t="s">
        <v>62</v>
      </c>
      <c r="N34" s="87">
        <v>43311</v>
      </c>
      <c r="O34" s="87">
        <v>43311</v>
      </c>
      <c r="P34" t="s">
        <v>62</v>
      </c>
      <c r="Q34" t="s">
        <v>62</v>
      </c>
    </row>
    <row r="35" spans="1:17">
      <c r="A35" t="s">
        <v>1695</v>
      </c>
      <c r="B35" t="s">
        <v>69</v>
      </c>
      <c r="C35" t="s">
        <v>1647</v>
      </c>
      <c r="D35" t="s">
        <v>14</v>
      </c>
      <c r="E35">
        <v>155.6</v>
      </c>
      <c r="F35">
        <v>2250000</v>
      </c>
      <c r="G35" t="s">
        <v>88</v>
      </c>
      <c r="H35" t="s">
        <v>1996</v>
      </c>
      <c r="I35" t="s">
        <v>1897</v>
      </c>
      <c r="J35" t="s">
        <v>91</v>
      </c>
      <c r="K35" t="s">
        <v>1997</v>
      </c>
      <c r="L35" t="s">
        <v>93</v>
      </c>
      <c r="M35" t="s">
        <v>62</v>
      </c>
      <c r="N35" s="87">
        <v>43311</v>
      </c>
      <c r="O35" s="87">
        <v>43311</v>
      </c>
      <c r="P35" t="s">
        <v>62</v>
      </c>
      <c r="Q35" t="s">
        <v>62</v>
      </c>
    </row>
    <row r="36" spans="1:17">
      <c r="A36" t="s">
        <v>1695</v>
      </c>
      <c r="B36" t="s">
        <v>69</v>
      </c>
      <c r="C36" t="s">
        <v>1647</v>
      </c>
      <c r="D36" t="s">
        <v>14</v>
      </c>
      <c r="E36">
        <v>684.64</v>
      </c>
      <c r="F36">
        <v>9900000</v>
      </c>
      <c r="G36" t="s">
        <v>88</v>
      </c>
      <c r="H36" t="s">
        <v>1993</v>
      </c>
      <c r="I36" t="s">
        <v>1994</v>
      </c>
      <c r="J36" t="s">
        <v>91</v>
      </c>
      <c r="K36" t="s">
        <v>1995</v>
      </c>
      <c r="L36" t="s">
        <v>93</v>
      </c>
      <c r="M36" t="s">
        <v>62</v>
      </c>
      <c r="N36" s="87">
        <v>43311</v>
      </c>
      <c r="O36" s="87">
        <v>43311</v>
      </c>
      <c r="P36" t="s">
        <v>62</v>
      </c>
      <c r="Q36" t="s">
        <v>62</v>
      </c>
    </row>
    <row r="37" spans="1:17">
      <c r="A37" t="s">
        <v>1695</v>
      </c>
      <c r="B37" t="s">
        <v>69</v>
      </c>
      <c r="C37" t="s">
        <v>1647</v>
      </c>
      <c r="D37" t="s">
        <v>14</v>
      </c>
      <c r="E37">
        <v>684.64</v>
      </c>
      <c r="F37">
        <v>9900000</v>
      </c>
      <c r="G37" t="s">
        <v>88</v>
      </c>
      <c r="H37" t="s">
        <v>1993</v>
      </c>
      <c r="I37" t="s">
        <v>1994</v>
      </c>
      <c r="J37" t="s">
        <v>91</v>
      </c>
      <c r="K37" t="s">
        <v>1995</v>
      </c>
      <c r="L37" t="s">
        <v>93</v>
      </c>
      <c r="M37" t="s">
        <v>62</v>
      </c>
      <c r="N37" s="87">
        <v>43311</v>
      </c>
      <c r="O37" s="87">
        <v>43311</v>
      </c>
      <c r="P37" t="s">
        <v>62</v>
      </c>
      <c r="Q37" t="s">
        <v>62</v>
      </c>
    </row>
    <row r="38" spans="1:17">
      <c r="A38" t="s">
        <v>1695</v>
      </c>
      <c r="B38" t="s">
        <v>69</v>
      </c>
      <c r="C38" t="s">
        <v>1647</v>
      </c>
      <c r="D38" t="s">
        <v>14</v>
      </c>
      <c r="E38">
        <v>684.64</v>
      </c>
      <c r="F38">
        <v>9900000</v>
      </c>
      <c r="G38" t="s">
        <v>88</v>
      </c>
      <c r="H38" t="s">
        <v>1993</v>
      </c>
      <c r="I38" t="s">
        <v>1994</v>
      </c>
      <c r="J38" t="s">
        <v>91</v>
      </c>
      <c r="K38" t="s">
        <v>1995</v>
      </c>
      <c r="L38" t="s">
        <v>93</v>
      </c>
      <c r="M38" t="s">
        <v>62</v>
      </c>
      <c r="N38" s="87">
        <v>43311</v>
      </c>
      <c r="O38" s="87">
        <v>43311</v>
      </c>
      <c r="P38" t="s">
        <v>62</v>
      </c>
      <c r="Q38" t="s">
        <v>62</v>
      </c>
    </row>
    <row r="39" spans="1:17">
      <c r="A39" t="s">
        <v>1695</v>
      </c>
      <c r="B39" t="s">
        <v>69</v>
      </c>
      <c r="C39" t="s">
        <v>1647</v>
      </c>
      <c r="D39" t="s">
        <v>14</v>
      </c>
      <c r="E39">
        <v>684.64</v>
      </c>
      <c r="F39">
        <v>9900000</v>
      </c>
      <c r="G39" t="s">
        <v>88</v>
      </c>
      <c r="H39" t="s">
        <v>1993</v>
      </c>
      <c r="I39" t="s">
        <v>1994</v>
      </c>
      <c r="J39" t="s">
        <v>91</v>
      </c>
      <c r="K39" t="s">
        <v>1995</v>
      </c>
      <c r="L39" t="s">
        <v>93</v>
      </c>
      <c r="M39" t="s">
        <v>62</v>
      </c>
      <c r="N39" s="87">
        <v>43311</v>
      </c>
      <c r="O39" s="87">
        <v>43311</v>
      </c>
      <c r="P39" t="s">
        <v>62</v>
      </c>
      <c r="Q39" t="s">
        <v>62</v>
      </c>
    </row>
    <row r="40" spans="1:17">
      <c r="A40" t="s">
        <v>1695</v>
      </c>
      <c r="B40" t="s">
        <v>69</v>
      </c>
      <c r="C40" t="s">
        <v>1647</v>
      </c>
      <c r="D40" t="s">
        <v>14</v>
      </c>
      <c r="E40">
        <v>345.78</v>
      </c>
      <c r="F40" s="1">
        <v>5000000</v>
      </c>
      <c r="G40" t="s">
        <v>88</v>
      </c>
      <c r="H40" t="s">
        <v>1989</v>
      </c>
      <c r="I40" t="s">
        <v>1992</v>
      </c>
      <c r="J40" t="s">
        <v>91</v>
      </c>
      <c r="K40" t="s">
        <v>1991</v>
      </c>
      <c r="L40" t="s">
        <v>93</v>
      </c>
      <c r="M40" t="s">
        <v>62</v>
      </c>
      <c r="N40" s="87">
        <v>43311</v>
      </c>
      <c r="O40" s="87">
        <v>43311</v>
      </c>
      <c r="P40" t="s">
        <v>62</v>
      </c>
      <c r="Q40" t="s">
        <v>62</v>
      </c>
    </row>
    <row r="41" spans="1:17">
      <c r="A41" t="s">
        <v>1695</v>
      </c>
      <c r="B41" t="s">
        <v>69</v>
      </c>
      <c r="C41" t="s">
        <v>1647</v>
      </c>
      <c r="D41" t="s">
        <v>14</v>
      </c>
      <c r="E41">
        <v>311.2</v>
      </c>
      <c r="F41" s="1">
        <v>4500000</v>
      </c>
      <c r="G41" t="s">
        <v>88</v>
      </c>
      <c r="H41" t="s">
        <v>1989</v>
      </c>
      <c r="I41" t="s">
        <v>1990</v>
      </c>
      <c r="J41" t="s">
        <v>91</v>
      </c>
      <c r="K41" t="s">
        <v>1991</v>
      </c>
      <c r="L41" t="s">
        <v>93</v>
      </c>
      <c r="M41" t="s">
        <v>62</v>
      </c>
      <c r="N41" s="87">
        <v>43311</v>
      </c>
      <c r="O41" s="87">
        <v>43311</v>
      </c>
      <c r="P41" t="s">
        <v>62</v>
      </c>
      <c r="Q41" t="s">
        <v>62</v>
      </c>
    </row>
    <row r="42" spans="1:17">
      <c r="A42" t="s">
        <v>1695</v>
      </c>
      <c r="B42" t="s">
        <v>69</v>
      </c>
      <c r="C42" t="s">
        <v>1647</v>
      </c>
      <c r="D42" t="s">
        <v>14</v>
      </c>
      <c r="E42">
        <v>342.32</v>
      </c>
      <c r="F42">
        <v>4950000</v>
      </c>
      <c r="G42" t="s">
        <v>88</v>
      </c>
      <c r="H42" t="s">
        <v>1985</v>
      </c>
      <c r="I42" t="s">
        <v>1988</v>
      </c>
      <c r="J42" t="s">
        <v>91</v>
      </c>
      <c r="K42" t="s">
        <v>1987</v>
      </c>
      <c r="L42" t="s">
        <v>93</v>
      </c>
      <c r="M42" t="s">
        <v>62</v>
      </c>
      <c r="N42" s="87">
        <v>43311</v>
      </c>
      <c r="O42" s="87">
        <v>43311</v>
      </c>
      <c r="P42" t="s">
        <v>62</v>
      </c>
      <c r="Q42" t="s">
        <v>62</v>
      </c>
    </row>
    <row r="43" spans="1:17">
      <c r="A43" t="s">
        <v>1695</v>
      </c>
      <c r="B43" t="s">
        <v>69</v>
      </c>
      <c r="C43" t="s">
        <v>1647</v>
      </c>
      <c r="D43" t="s">
        <v>14</v>
      </c>
      <c r="E43">
        <v>681.19</v>
      </c>
      <c r="F43">
        <v>9850000</v>
      </c>
      <c r="G43" t="s">
        <v>88</v>
      </c>
      <c r="H43" t="s">
        <v>1985</v>
      </c>
      <c r="I43" t="s">
        <v>1986</v>
      </c>
      <c r="J43" t="s">
        <v>91</v>
      </c>
      <c r="K43" t="s">
        <v>1987</v>
      </c>
      <c r="L43" t="s">
        <v>93</v>
      </c>
      <c r="M43" t="s">
        <v>62</v>
      </c>
      <c r="N43" s="87">
        <v>43311</v>
      </c>
      <c r="O43" s="87">
        <v>43311</v>
      </c>
      <c r="P43" t="s">
        <v>62</v>
      </c>
      <c r="Q43" t="s">
        <v>62</v>
      </c>
    </row>
    <row r="44" spans="1:17">
      <c r="A44" t="s">
        <v>1695</v>
      </c>
      <c r="B44" t="s">
        <v>69</v>
      </c>
      <c r="C44" t="s">
        <v>1647</v>
      </c>
      <c r="D44" t="s">
        <v>14</v>
      </c>
      <c r="E44">
        <v>403.01</v>
      </c>
      <c r="F44">
        <v>5827500</v>
      </c>
      <c r="G44" t="s">
        <v>88</v>
      </c>
      <c r="H44" t="s">
        <v>1982</v>
      </c>
      <c r="I44" t="s">
        <v>1983</v>
      </c>
      <c r="J44" t="s">
        <v>91</v>
      </c>
      <c r="K44" t="s">
        <v>1984</v>
      </c>
      <c r="L44" t="s">
        <v>93</v>
      </c>
      <c r="M44" t="s">
        <v>62</v>
      </c>
      <c r="N44" s="87">
        <v>43311</v>
      </c>
      <c r="O44" s="87">
        <v>43311</v>
      </c>
      <c r="P44" t="s">
        <v>62</v>
      </c>
      <c r="Q44" t="s">
        <v>62</v>
      </c>
    </row>
    <row r="45" spans="1:17">
      <c r="A45" t="s">
        <v>1695</v>
      </c>
      <c r="B45" t="s">
        <v>69</v>
      </c>
      <c r="C45" t="s">
        <v>1647</v>
      </c>
      <c r="D45" t="s">
        <v>14</v>
      </c>
      <c r="E45">
        <v>587.83000000000004</v>
      </c>
      <c r="F45">
        <v>8500000</v>
      </c>
      <c r="G45" t="s">
        <v>88</v>
      </c>
      <c r="H45" t="s">
        <v>1978</v>
      </c>
      <c r="I45" t="s">
        <v>1981</v>
      </c>
      <c r="J45" t="s">
        <v>91</v>
      </c>
      <c r="K45" t="s">
        <v>1980</v>
      </c>
      <c r="L45" t="s">
        <v>93</v>
      </c>
      <c r="M45" t="s">
        <v>62</v>
      </c>
      <c r="N45" s="87">
        <v>43311</v>
      </c>
      <c r="O45" s="87">
        <v>43311</v>
      </c>
      <c r="P45" t="s">
        <v>62</v>
      </c>
      <c r="Q45" t="s">
        <v>62</v>
      </c>
    </row>
    <row r="46" spans="1:17">
      <c r="A46" t="s">
        <v>1695</v>
      </c>
      <c r="B46" t="s">
        <v>69</v>
      </c>
      <c r="C46" t="s">
        <v>1647</v>
      </c>
      <c r="D46" t="s">
        <v>14</v>
      </c>
      <c r="E46">
        <v>719.22</v>
      </c>
      <c r="F46">
        <v>10400000</v>
      </c>
      <c r="G46" t="s">
        <v>88</v>
      </c>
      <c r="H46" t="s">
        <v>1978</v>
      </c>
      <c r="I46" t="s">
        <v>1979</v>
      </c>
      <c r="J46" t="s">
        <v>91</v>
      </c>
      <c r="K46" t="s">
        <v>1980</v>
      </c>
      <c r="L46" t="s">
        <v>93</v>
      </c>
      <c r="M46" t="s">
        <v>62</v>
      </c>
      <c r="N46" s="87">
        <v>43311</v>
      </c>
      <c r="O46" s="87">
        <v>43311</v>
      </c>
      <c r="P46" t="s">
        <v>62</v>
      </c>
      <c r="Q46" t="s">
        <v>62</v>
      </c>
    </row>
    <row r="47" spans="1:17">
      <c r="A47" t="s">
        <v>1695</v>
      </c>
      <c r="B47" t="s">
        <v>69</v>
      </c>
      <c r="C47" t="s">
        <v>1647</v>
      </c>
      <c r="D47" t="s">
        <v>14</v>
      </c>
      <c r="E47">
        <v>0.09</v>
      </c>
      <c r="F47">
        <v>0</v>
      </c>
      <c r="G47" t="s">
        <v>88</v>
      </c>
      <c r="H47" t="s">
        <v>1908</v>
      </c>
      <c r="I47" t="s">
        <v>1909</v>
      </c>
      <c r="J47" t="s">
        <v>91</v>
      </c>
      <c r="K47" t="s">
        <v>1977</v>
      </c>
      <c r="L47" t="s">
        <v>100</v>
      </c>
      <c r="M47" t="s">
        <v>1921</v>
      </c>
      <c r="N47" s="87">
        <v>43297</v>
      </c>
      <c r="O47" s="87">
        <v>43304</v>
      </c>
      <c r="P47" t="s">
        <v>62</v>
      </c>
      <c r="Q47" t="s">
        <v>62</v>
      </c>
    </row>
    <row r="48" spans="1:17">
      <c r="A48" t="s">
        <v>1695</v>
      </c>
      <c r="B48" t="s">
        <v>69</v>
      </c>
      <c r="C48" t="s">
        <v>1647</v>
      </c>
      <c r="D48" t="s">
        <v>2043</v>
      </c>
      <c r="E48">
        <v>818.67</v>
      </c>
      <c r="F48" s="1">
        <v>11800000</v>
      </c>
      <c r="G48" t="s">
        <v>1696</v>
      </c>
      <c r="H48" t="s">
        <v>1970</v>
      </c>
      <c r="I48" t="s">
        <v>1976</v>
      </c>
      <c r="J48" t="s">
        <v>1699</v>
      </c>
      <c r="K48" t="s">
        <v>1972</v>
      </c>
      <c r="L48" t="s">
        <v>100</v>
      </c>
      <c r="M48" t="s">
        <v>62</v>
      </c>
      <c r="N48" s="87">
        <v>43308</v>
      </c>
      <c r="O48" s="87">
        <v>43312</v>
      </c>
      <c r="P48" t="s">
        <v>62</v>
      </c>
      <c r="Q48" t="s">
        <v>62</v>
      </c>
    </row>
    <row r="49" spans="1:17">
      <c r="A49" t="s">
        <v>1695</v>
      </c>
      <c r="B49" t="s">
        <v>69</v>
      </c>
      <c r="C49" t="s">
        <v>1647</v>
      </c>
      <c r="D49" t="s">
        <v>2038</v>
      </c>
      <c r="E49">
        <v>17.34</v>
      </c>
      <c r="F49" s="1">
        <v>250000</v>
      </c>
      <c r="G49" t="s">
        <v>1696</v>
      </c>
      <c r="H49" t="s">
        <v>1970</v>
      </c>
      <c r="I49" t="s">
        <v>1975</v>
      </c>
      <c r="J49" t="s">
        <v>1699</v>
      </c>
      <c r="K49" t="s">
        <v>1972</v>
      </c>
      <c r="L49" t="s">
        <v>100</v>
      </c>
      <c r="M49" t="s">
        <v>62</v>
      </c>
      <c r="N49" s="87">
        <v>43308</v>
      </c>
      <c r="O49" s="87">
        <v>43312</v>
      </c>
      <c r="P49" t="s">
        <v>62</v>
      </c>
      <c r="Q49" t="s">
        <v>62</v>
      </c>
    </row>
    <row r="50" spans="1:17">
      <c r="A50" t="s">
        <v>1695</v>
      </c>
      <c r="B50" t="s">
        <v>69</v>
      </c>
      <c r="C50" t="s">
        <v>1647</v>
      </c>
      <c r="D50" t="s">
        <v>2043</v>
      </c>
      <c r="E50">
        <v>249.76</v>
      </c>
      <c r="F50" s="1">
        <v>3600000</v>
      </c>
      <c r="G50" t="s">
        <v>1696</v>
      </c>
      <c r="H50" t="s">
        <v>1970</v>
      </c>
      <c r="I50" t="s">
        <v>1974</v>
      </c>
      <c r="J50" t="s">
        <v>1699</v>
      </c>
      <c r="K50" t="s">
        <v>1972</v>
      </c>
      <c r="L50" t="s">
        <v>100</v>
      </c>
      <c r="M50" t="s">
        <v>62</v>
      </c>
      <c r="N50" s="87">
        <v>43308</v>
      </c>
      <c r="O50" s="87">
        <v>43312</v>
      </c>
      <c r="P50" t="s">
        <v>62</v>
      </c>
      <c r="Q50" t="s">
        <v>62</v>
      </c>
    </row>
    <row r="51" spans="1:17">
      <c r="A51" t="s">
        <v>1695</v>
      </c>
      <c r="B51" t="s">
        <v>69</v>
      </c>
      <c r="C51" t="s">
        <v>1647</v>
      </c>
      <c r="D51" t="s">
        <v>2043</v>
      </c>
      <c r="E51">
        <v>346.9</v>
      </c>
      <c r="F51" s="1">
        <v>5000000</v>
      </c>
      <c r="G51" t="s">
        <v>1696</v>
      </c>
      <c r="H51" t="s">
        <v>1970</v>
      </c>
      <c r="I51" t="s">
        <v>1973</v>
      </c>
      <c r="J51" t="s">
        <v>1699</v>
      </c>
      <c r="K51" t="s">
        <v>1972</v>
      </c>
      <c r="L51" t="s">
        <v>100</v>
      </c>
      <c r="M51" t="s">
        <v>62</v>
      </c>
      <c r="N51" s="87">
        <v>43308</v>
      </c>
      <c r="O51" s="87">
        <v>43312</v>
      </c>
      <c r="P51" t="s">
        <v>62</v>
      </c>
      <c r="Q51" t="s">
        <v>62</v>
      </c>
    </row>
    <row r="52" spans="1:17">
      <c r="A52" t="s">
        <v>1695</v>
      </c>
      <c r="B52" t="s">
        <v>69</v>
      </c>
      <c r="C52" t="s">
        <v>1647</v>
      </c>
      <c r="D52" t="s">
        <v>2043</v>
      </c>
      <c r="E52">
        <v>416.27</v>
      </c>
      <c r="F52" s="1">
        <v>6000000</v>
      </c>
      <c r="G52" t="s">
        <v>1696</v>
      </c>
      <c r="H52" t="s">
        <v>1970</v>
      </c>
      <c r="I52" t="s">
        <v>1971</v>
      </c>
      <c r="J52" t="s">
        <v>1699</v>
      </c>
      <c r="K52" t="s">
        <v>1972</v>
      </c>
      <c r="L52" t="s">
        <v>100</v>
      </c>
      <c r="M52" t="s">
        <v>62</v>
      </c>
      <c r="N52" s="87">
        <v>43308</v>
      </c>
      <c r="O52" s="87">
        <v>43312</v>
      </c>
      <c r="P52" t="s">
        <v>62</v>
      </c>
      <c r="Q52" t="s">
        <v>62</v>
      </c>
    </row>
    <row r="53" spans="1:17">
      <c r="A53" t="s">
        <v>1695</v>
      </c>
      <c r="B53" t="s">
        <v>69</v>
      </c>
      <c r="C53" t="s">
        <v>1647</v>
      </c>
      <c r="D53" t="s">
        <v>14</v>
      </c>
      <c r="E53">
        <v>0.42</v>
      </c>
      <c r="F53">
        <v>0</v>
      </c>
      <c r="G53" t="s">
        <v>1715</v>
      </c>
      <c r="H53" t="s">
        <v>1935</v>
      </c>
      <c r="I53" t="s">
        <v>1934</v>
      </c>
      <c r="J53" t="s">
        <v>1716</v>
      </c>
      <c r="K53" t="s">
        <v>1968</v>
      </c>
      <c r="L53" t="s">
        <v>100</v>
      </c>
      <c r="M53" t="s">
        <v>1969</v>
      </c>
      <c r="N53" s="87">
        <v>43304</v>
      </c>
      <c r="O53" s="87">
        <v>43312</v>
      </c>
      <c r="P53" t="s">
        <v>62</v>
      </c>
      <c r="Q53" t="s">
        <v>62</v>
      </c>
    </row>
    <row r="54" spans="1:17">
      <c r="A54" t="s">
        <v>1695</v>
      </c>
      <c r="B54" t="s">
        <v>69</v>
      </c>
      <c r="C54" t="s">
        <v>1647</v>
      </c>
      <c r="D54" t="s">
        <v>14</v>
      </c>
      <c r="E54">
        <v>0.06</v>
      </c>
      <c r="F54">
        <v>0</v>
      </c>
      <c r="G54" t="s">
        <v>1715</v>
      </c>
      <c r="H54" t="s">
        <v>1935</v>
      </c>
      <c r="I54" t="s">
        <v>1938</v>
      </c>
      <c r="J54" t="s">
        <v>1716</v>
      </c>
      <c r="K54" t="s">
        <v>1968</v>
      </c>
      <c r="L54" t="s">
        <v>100</v>
      </c>
      <c r="M54" t="s">
        <v>1969</v>
      </c>
      <c r="N54" s="87">
        <v>43304</v>
      </c>
      <c r="O54" s="87">
        <v>43312</v>
      </c>
      <c r="P54" t="s">
        <v>62</v>
      </c>
      <c r="Q54" t="s">
        <v>62</v>
      </c>
    </row>
    <row r="55" spans="1:17">
      <c r="A55" t="s">
        <v>1695</v>
      </c>
      <c r="B55" t="s">
        <v>69</v>
      </c>
      <c r="C55" t="s">
        <v>1647</v>
      </c>
      <c r="D55" t="s">
        <v>14</v>
      </c>
      <c r="E55">
        <v>0.04</v>
      </c>
      <c r="F55">
        <v>0</v>
      </c>
      <c r="G55" t="s">
        <v>1715</v>
      </c>
      <c r="H55" t="s">
        <v>1935</v>
      </c>
      <c r="I55" t="s">
        <v>1937</v>
      </c>
      <c r="J55" t="s">
        <v>1716</v>
      </c>
      <c r="K55" t="s">
        <v>1968</v>
      </c>
      <c r="L55" t="s">
        <v>100</v>
      </c>
      <c r="M55" t="s">
        <v>1969</v>
      </c>
      <c r="N55" s="87">
        <v>43304</v>
      </c>
      <c r="O55" s="87">
        <v>43312</v>
      </c>
      <c r="P55" t="s">
        <v>62</v>
      </c>
      <c r="Q55" t="s">
        <v>62</v>
      </c>
    </row>
    <row r="56" spans="1:17">
      <c r="A56" t="s">
        <v>1695</v>
      </c>
      <c r="B56" t="s">
        <v>69</v>
      </c>
      <c r="C56" t="s">
        <v>1647</v>
      </c>
      <c r="D56" t="s">
        <v>14</v>
      </c>
      <c r="E56">
        <v>1.38</v>
      </c>
      <c r="F56">
        <v>0</v>
      </c>
      <c r="G56" t="s">
        <v>1715</v>
      </c>
      <c r="H56" t="s">
        <v>1935</v>
      </c>
      <c r="I56" t="s">
        <v>1903</v>
      </c>
      <c r="J56" t="s">
        <v>1716</v>
      </c>
      <c r="K56" t="s">
        <v>1968</v>
      </c>
      <c r="L56" t="s">
        <v>100</v>
      </c>
      <c r="M56" t="s">
        <v>1969</v>
      </c>
      <c r="N56" s="87">
        <v>43304</v>
      </c>
      <c r="O56" s="87">
        <v>43312</v>
      </c>
      <c r="P56" t="s">
        <v>62</v>
      </c>
      <c r="Q56" t="s">
        <v>62</v>
      </c>
    </row>
    <row r="57" spans="1:17">
      <c r="A57" t="s">
        <v>1695</v>
      </c>
      <c r="B57" t="s">
        <v>69</v>
      </c>
      <c r="C57" t="s">
        <v>1647</v>
      </c>
      <c r="D57" t="s">
        <v>14</v>
      </c>
      <c r="E57">
        <v>0.08</v>
      </c>
      <c r="F57">
        <v>0</v>
      </c>
      <c r="G57" t="s">
        <v>1715</v>
      </c>
      <c r="H57" t="s">
        <v>1935</v>
      </c>
      <c r="I57" t="s">
        <v>1902</v>
      </c>
      <c r="J57" t="s">
        <v>1716</v>
      </c>
      <c r="K57" t="s">
        <v>1968</v>
      </c>
      <c r="L57" t="s">
        <v>100</v>
      </c>
      <c r="M57" t="s">
        <v>1969</v>
      </c>
      <c r="N57" s="87">
        <v>43304</v>
      </c>
      <c r="O57" s="87">
        <v>43312</v>
      </c>
      <c r="P57" t="s">
        <v>62</v>
      </c>
      <c r="Q57" t="s">
        <v>62</v>
      </c>
    </row>
    <row r="58" spans="1:17">
      <c r="A58" t="s">
        <v>1695</v>
      </c>
      <c r="B58" t="s">
        <v>69</v>
      </c>
      <c r="C58" t="s">
        <v>1647</v>
      </c>
      <c r="D58" t="s">
        <v>14</v>
      </c>
      <c r="E58">
        <v>2.66</v>
      </c>
      <c r="F58">
        <v>0</v>
      </c>
      <c r="G58" t="s">
        <v>1715</v>
      </c>
      <c r="H58" t="s">
        <v>1935</v>
      </c>
      <c r="I58" t="s">
        <v>1876</v>
      </c>
      <c r="J58" t="s">
        <v>1716</v>
      </c>
      <c r="K58" t="s">
        <v>1968</v>
      </c>
      <c r="L58" t="s">
        <v>100</v>
      </c>
      <c r="M58" t="s">
        <v>1969</v>
      </c>
      <c r="N58" s="87">
        <v>43304</v>
      </c>
      <c r="O58" s="87">
        <v>43312</v>
      </c>
      <c r="P58" t="s">
        <v>62</v>
      </c>
      <c r="Q58" t="s">
        <v>62</v>
      </c>
    </row>
    <row r="59" spans="1:17">
      <c r="A59" t="s">
        <v>1695</v>
      </c>
      <c r="B59" t="s">
        <v>69</v>
      </c>
      <c r="C59" t="s">
        <v>1647</v>
      </c>
      <c r="D59" t="s">
        <v>14</v>
      </c>
      <c r="E59">
        <v>0.31</v>
      </c>
      <c r="F59">
        <v>0</v>
      </c>
      <c r="G59" t="s">
        <v>1715</v>
      </c>
      <c r="H59" t="s">
        <v>1935</v>
      </c>
      <c r="I59" t="s">
        <v>1897</v>
      </c>
      <c r="J59" t="s">
        <v>1716</v>
      </c>
      <c r="K59" t="s">
        <v>1968</v>
      </c>
      <c r="L59" t="s">
        <v>100</v>
      </c>
      <c r="M59" t="s">
        <v>1969</v>
      </c>
      <c r="N59" s="87">
        <v>43304</v>
      </c>
      <c r="O59" s="87">
        <v>43312</v>
      </c>
      <c r="P59" t="s">
        <v>62</v>
      </c>
      <c r="Q59" t="s">
        <v>62</v>
      </c>
    </row>
    <row r="60" spans="1:17">
      <c r="A60" t="s">
        <v>1695</v>
      </c>
      <c r="B60" t="s">
        <v>69</v>
      </c>
      <c r="C60" t="s">
        <v>1647</v>
      </c>
      <c r="D60" t="s">
        <v>14</v>
      </c>
      <c r="E60">
        <v>0.42</v>
      </c>
      <c r="F60">
        <v>0</v>
      </c>
      <c r="G60" t="s">
        <v>1715</v>
      </c>
      <c r="H60" t="s">
        <v>1929</v>
      </c>
      <c r="I60" t="s">
        <v>1934</v>
      </c>
      <c r="J60" t="s">
        <v>1716</v>
      </c>
      <c r="K60" t="s">
        <v>1966</v>
      </c>
      <c r="L60" t="s">
        <v>100</v>
      </c>
      <c r="M60" t="s">
        <v>1967</v>
      </c>
      <c r="N60" s="87">
        <v>43304</v>
      </c>
      <c r="O60" s="87">
        <v>43312</v>
      </c>
      <c r="P60" t="s">
        <v>62</v>
      </c>
      <c r="Q60" t="s">
        <v>62</v>
      </c>
    </row>
    <row r="61" spans="1:17">
      <c r="A61" t="s">
        <v>1695</v>
      </c>
      <c r="B61" t="s">
        <v>69</v>
      </c>
      <c r="C61" t="s">
        <v>1647</v>
      </c>
      <c r="D61" t="s">
        <v>14</v>
      </c>
      <c r="E61">
        <v>0.06</v>
      </c>
      <c r="F61">
        <v>0</v>
      </c>
      <c r="G61" t="s">
        <v>1715</v>
      </c>
      <c r="H61" t="s">
        <v>1929</v>
      </c>
      <c r="I61" t="s">
        <v>1933</v>
      </c>
      <c r="J61" t="s">
        <v>1716</v>
      </c>
      <c r="K61" t="s">
        <v>1966</v>
      </c>
      <c r="L61" t="s">
        <v>100</v>
      </c>
      <c r="M61" t="s">
        <v>1967</v>
      </c>
      <c r="N61" s="87">
        <v>43304</v>
      </c>
      <c r="O61" s="87">
        <v>43312</v>
      </c>
      <c r="P61" t="s">
        <v>62</v>
      </c>
      <c r="Q61" t="s">
        <v>62</v>
      </c>
    </row>
    <row r="62" spans="1:17">
      <c r="A62" t="s">
        <v>1695</v>
      </c>
      <c r="B62" t="s">
        <v>69</v>
      </c>
      <c r="C62" t="s">
        <v>1647</v>
      </c>
      <c r="D62" t="s">
        <v>14</v>
      </c>
      <c r="E62">
        <v>0.04</v>
      </c>
      <c r="F62">
        <v>0</v>
      </c>
      <c r="G62" t="s">
        <v>1715</v>
      </c>
      <c r="H62" t="s">
        <v>1929</v>
      </c>
      <c r="I62" t="s">
        <v>1932</v>
      </c>
      <c r="J62" t="s">
        <v>1716</v>
      </c>
      <c r="K62" t="s">
        <v>1966</v>
      </c>
      <c r="L62" t="s">
        <v>100</v>
      </c>
      <c r="M62" t="s">
        <v>1967</v>
      </c>
      <c r="N62" s="87">
        <v>43304</v>
      </c>
      <c r="O62" s="87">
        <v>43312</v>
      </c>
      <c r="P62" t="s">
        <v>62</v>
      </c>
      <c r="Q62" t="s">
        <v>62</v>
      </c>
    </row>
    <row r="63" spans="1:17">
      <c r="A63" t="s">
        <v>1695</v>
      </c>
      <c r="B63" t="s">
        <v>69</v>
      </c>
      <c r="C63" t="s">
        <v>1647</v>
      </c>
      <c r="D63" t="s">
        <v>14</v>
      </c>
      <c r="E63">
        <v>1.38</v>
      </c>
      <c r="F63">
        <v>0</v>
      </c>
      <c r="G63" t="s">
        <v>1715</v>
      </c>
      <c r="H63" t="s">
        <v>1929</v>
      </c>
      <c r="I63" t="s">
        <v>1903</v>
      </c>
      <c r="J63" t="s">
        <v>1716</v>
      </c>
      <c r="K63" t="s">
        <v>1966</v>
      </c>
      <c r="L63" t="s">
        <v>100</v>
      </c>
      <c r="M63" t="s">
        <v>1967</v>
      </c>
      <c r="N63" s="87">
        <v>43304</v>
      </c>
      <c r="O63" s="87">
        <v>43312</v>
      </c>
      <c r="P63" t="s">
        <v>62</v>
      </c>
      <c r="Q63" t="s">
        <v>62</v>
      </c>
    </row>
    <row r="64" spans="1:17">
      <c r="A64" t="s">
        <v>1695</v>
      </c>
      <c r="B64" t="s">
        <v>69</v>
      </c>
      <c r="C64" t="s">
        <v>1647</v>
      </c>
      <c r="D64" t="s">
        <v>14</v>
      </c>
      <c r="E64">
        <v>0.08</v>
      </c>
      <c r="F64">
        <v>0</v>
      </c>
      <c r="G64" t="s">
        <v>1715</v>
      </c>
      <c r="H64" t="s">
        <v>1929</v>
      </c>
      <c r="I64" t="s">
        <v>1902</v>
      </c>
      <c r="J64" t="s">
        <v>1716</v>
      </c>
      <c r="K64" t="s">
        <v>1966</v>
      </c>
      <c r="L64" t="s">
        <v>100</v>
      </c>
      <c r="M64" t="s">
        <v>1967</v>
      </c>
      <c r="N64" s="87">
        <v>43304</v>
      </c>
      <c r="O64" s="87">
        <v>43312</v>
      </c>
      <c r="P64" t="s">
        <v>62</v>
      </c>
      <c r="Q64" t="s">
        <v>62</v>
      </c>
    </row>
    <row r="65" spans="1:17">
      <c r="A65" t="s">
        <v>1695</v>
      </c>
      <c r="B65" t="s">
        <v>69</v>
      </c>
      <c r="C65" t="s">
        <v>1647</v>
      </c>
      <c r="D65" t="s">
        <v>14</v>
      </c>
      <c r="E65">
        <v>0.11</v>
      </c>
      <c r="F65">
        <v>0</v>
      </c>
      <c r="G65" t="s">
        <v>1715</v>
      </c>
      <c r="H65" t="s">
        <v>1929</v>
      </c>
      <c r="I65" t="s">
        <v>1931</v>
      </c>
      <c r="J65" t="s">
        <v>1716</v>
      </c>
      <c r="K65" t="s">
        <v>1966</v>
      </c>
      <c r="L65" t="s">
        <v>100</v>
      </c>
      <c r="M65" t="s">
        <v>1967</v>
      </c>
      <c r="N65" s="87">
        <v>43304</v>
      </c>
      <c r="O65" s="87">
        <v>43312</v>
      </c>
      <c r="P65" t="s">
        <v>62</v>
      </c>
      <c r="Q65" t="s">
        <v>62</v>
      </c>
    </row>
    <row r="66" spans="1:17">
      <c r="A66" t="s">
        <v>1695</v>
      </c>
      <c r="B66" t="s">
        <v>69</v>
      </c>
      <c r="C66" t="s">
        <v>1647</v>
      </c>
      <c r="D66" t="s">
        <v>14</v>
      </c>
      <c r="E66">
        <v>2.66</v>
      </c>
      <c r="F66">
        <v>0</v>
      </c>
      <c r="G66" t="s">
        <v>1715</v>
      </c>
      <c r="H66" t="s">
        <v>1929</v>
      </c>
      <c r="I66" t="s">
        <v>1876</v>
      </c>
      <c r="J66" t="s">
        <v>1716</v>
      </c>
      <c r="K66" t="s">
        <v>1966</v>
      </c>
      <c r="L66" t="s">
        <v>100</v>
      </c>
      <c r="M66" t="s">
        <v>1967</v>
      </c>
      <c r="N66" s="87">
        <v>43304</v>
      </c>
      <c r="O66" s="87">
        <v>43312</v>
      </c>
      <c r="P66" t="s">
        <v>62</v>
      </c>
      <c r="Q66" t="s">
        <v>62</v>
      </c>
    </row>
    <row r="67" spans="1:17">
      <c r="A67" t="s">
        <v>1695</v>
      </c>
      <c r="B67" t="s">
        <v>69</v>
      </c>
      <c r="C67" t="s">
        <v>1647</v>
      </c>
      <c r="D67" t="s">
        <v>14</v>
      </c>
      <c r="E67">
        <v>0.31</v>
      </c>
      <c r="F67">
        <v>0</v>
      </c>
      <c r="G67" t="s">
        <v>1715</v>
      </c>
      <c r="H67" t="s">
        <v>1929</v>
      </c>
      <c r="I67" t="s">
        <v>1897</v>
      </c>
      <c r="J67" t="s">
        <v>1716</v>
      </c>
      <c r="K67" t="s">
        <v>1966</v>
      </c>
      <c r="L67" t="s">
        <v>100</v>
      </c>
      <c r="M67" t="s">
        <v>1967</v>
      </c>
      <c r="N67" s="87">
        <v>43304</v>
      </c>
      <c r="O67" s="87">
        <v>43312</v>
      </c>
      <c r="P67" t="s">
        <v>62</v>
      </c>
      <c r="Q67" t="s">
        <v>62</v>
      </c>
    </row>
    <row r="68" spans="1:17">
      <c r="A68" t="s">
        <v>1695</v>
      </c>
      <c r="B68" t="s">
        <v>69</v>
      </c>
      <c r="C68" t="s">
        <v>1647</v>
      </c>
      <c r="D68" t="s">
        <v>2042</v>
      </c>
      <c r="E68">
        <v>553.82000000000005</v>
      </c>
      <c r="F68" s="85">
        <v>8000000</v>
      </c>
      <c r="G68" t="s">
        <v>88</v>
      </c>
      <c r="H68" t="s">
        <v>1822</v>
      </c>
      <c r="I68" t="s">
        <v>1965</v>
      </c>
      <c r="J68" t="s">
        <v>91</v>
      </c>
      <c r="K68" t="s">
        <v>1824</v>
      </c>
      <c r="L68" t="s">
        <v>93</v>
      </c>
      <c r="M68" t="s">
        <v>62</v>
      </c>
      <c r="N68" s="87">
        <v>43311</v>
      </c>
      <c r="O68" s="87">
        <v>43311</v>
      </c>
      <c r="P68" t="s">
        <v>62</v>
      </c>
      <c r="Q68" t="s">
        <v>62</v>
      </c>
    </row>
    <row r="69" spans="1:17">
      <c r="A69" t="s">
        <v>1695</v>
      </c>
      <c r="B69" t="s">
        <v>69</v>
      </c>
      <c r="C69" t="s">
        <v>1647</v>
      </c>
      <c r="D69" t="s">
        <v>2042</v>
      </c>
      <c r="E69">
        <v>449.98</v>
      </c>
      <c r="F69" s="85">
        <v>6500000</v>
      </c>
      <c r="G69" t="s">
        <v>88</v>
      </c>
      <c r="H69" t="s">
        <v>1822</v>
      </c>
      <c r="I69" t="s">
        <v>1964</v>
      </c>
      <c r="J69" t="s">
        <v>91</v>
      </c>
      <c r="K69" t="s">
        <v>1824</v>
      </c>
      <c r="L69" t="s">
        <v>93</v>
      </c>
      <c r="M69" t="s">
        <v>62</v>
      </c>
      <c r="N69" s="87">
        <v>43311</v>
      </c>
      <c r="O69" s="87">
        <v>43311</v>
      </c>
      <c r="P69" t="s">
        <v>62</v>
      </c>
      <c r="Q69" t="s">
        <v>62</v>
      </c>
    </row>
    <row r="70" spans="1:17">
      <c r="A70" t="s">
        <v>1695</v>
      </c>
      <c r="B70" t="s">
        <v>69</v>
      </c>
      <c r="C70" t="s">
        <v>1647</v>
      </c>
      <c r="D70" t="s">
        <v>14</v>
      </c>
      <c r="E70">
        <v>133.61000000000001</v>
      </c>
      <c r="F70">
        <v>1930000</v>
      </c>
      <c r="G70" t="s">
        <v>88</v>
      </c>
      <c r="H70" t="s">
        <v>1961</v>
      </c>
      <c r="I70" t="s">
        <v>1962</v>
      </c>
      <c r="J70" t="s">
        <v>91</v>
      </c>
      <c r="K70" t="s">
        <v>1963</v>
      </c>
      <c r="L70" t="s">
        <v>93</v>
      </c>
      <c r="M70" t="s">
        <v>62</v>
      </c>
      <c r="N70" s="87">
        <v>43308</v>
      </c>
      <c r="O70" s="87">
        <v>43308</v>
      </c>
      <c r="P70" t="s">
        <v>62</v>
      </c>
      <c r="Q70" t="s">
        <v>62</v>
      </c>
    </row>
    <row r="71" spans="1:17">
      <c r="A71" t="s">
        <v>1695</v>
      </c>
      <c r="B71" t="s">
        <v>69</v>
      </c>
      <c r="C71" t="s">
        <v>1647</v>
      </c>
      <c r="D71" t="s">
        <v>14</v>
      </c>
      <c r="E71">
        <v>267.22000000000003</v>
      </c>
      <c r="F71">
        <v>3860000</v>
      </c>
      <c r="G71" t="s">
        <v>88</v>
      </c>
      <c r="H71" t="s">
        <v>1958</v>
      </c>
      <c r="I71" t="s">
        <v>1959</v>
      </c>
      <c r="J71" t="s">
        <v>91</v>
      </c>
      <c r="K71" t="s">
        <v>1960</v>
      </c>
      <c r="L71" t="s">
        <v>93</v>
      </c>
      <c r="M71" t="s">
        <v>62</v>
      </c>
      <c r="N71" s="87">
        <v>43308</v>
      </c>
      <c r="O71" s="87">
        <v>43308</v>
      </c>
      <c r="P71" t="s">
        <v>62</v>
      </c>
      <c r="Q71" t="s">
        <v>62</v>
      </c>
    </row>
    <row r="72" spans="1:17">
      <c r="A72" t="s">
        <v>1695</v>
      </c>
      <c r="B72" t="s">
        <v>69</v>
      </c>
      <c r="C72" t="s">
        <v>1647</v>
      </c>
      <c r="D72" t="s">
        <v>14</v>
      </c>
      <c r="E72">
        <v>-0.11</v>
      </c>
      <c r="F72">
        <v>0</v>
      </c>
      <c r="G72" t="s">
        <v>88</v>
      </c>
      <c r="H72" t="s">
        <v>1861</v>
      </c>
      <c r="I72" t="s">
        <v>1862</v>
      </c>
      <c r="J72" t="s">
        <v>91</v>
      </c>
      <c r="K72" t="s">
        <v>1956</v>
      </c>
      <c r="L72" t="s">
        <v>100</v>
      </c>
      <c r="M72" t="s">
        <v>1957</v>
      </c>
      <c r="N72" s="87">
        <v>43294</v>
      </c>
      <c r="O72" s="87">
        <v>43308</v>
      </c>
      <c r="P72" t="s">
        <v>62</v>
      </c>
      <c r="Q72" t="s">
        <v>62</v>
      </c>
    </row>
    <row r="73" spans="1:17">
      <c r="A73" t="s">
        <v>1695</v>
      </c>
      <c r="B73" t="s">
        <v>69</v>
      </c>
      <c r="C73" t="s">
        <v>1647</v>
      </c>
      <c r="D73" t="s">
        <v>14</v>
      </c>
      <c r="E73" s="91">
        <v>102.71</v>
      </c>
      <c r="F73" s="1">
        <v>1488200</v>
      </c>
      <c r="G73" t="s">
        <v>88</v>
      </c>
      <c r="H73" t="s">
        <v>1951</v>
      </c>
      <c r="I73" t="s">
        <v>1955</v>
      </c>
      <c r="J73" t="s">
        <v>91</v>
      </c>
      <c r="K73" t="s">
        <v>1953</v>
      </c>
      <c r="L73" t="s">
        <v>93</v>
      </c>
      <c r="M73" t="s">
        <v>62</v>
      </c>
      <c r="N73" s="87">
        <v>43307</v>
      </c>
      <c r="O73" s="87">
        <v>43307</v>
      </c>
      <c r="P73" t="s">
        <v>62</v>
      </c>
      <c r="Q73" t="s">
        <v>62</v>
      </c>
    </row>
    <row r="74" spans="1:17">
      <c r="A74" t="s">
        <v>1695</v>
      </c>
      <c r="B74" t="s">
        <v>69</v>
      </c>
      <c r="C74" t="s">
        <v>1647</v>
      </c>
      <c r="D74" t="s">
        <v>14</v>
      </c>
      <c r="E74" s="91">
        <v>32.369999999999997</v>
      </c>
      <c r="F74" s="1">
        <v>469000</v>
      </c>
      <c r="G74" t="s">
        <v>88</v>
      </c>
      <c r="H74" t="s">
        <v>1951</v>
      </c>
      <c r="I74" t="s">
        <v>1954</v>
      </c>
      <c r="J74" t="s">
        <v>91</v>
      </c>
      <c r="K74" t="s">
        <v>1953</v>
      </c>
      <c r="L74" t="s">
        <v>93</v>
      </c>
      <c r="M74" t="s">
        <v>62</v>
      </c>
      <c r="N74" s="87">
        <v>43307</v>
      </c>
      <c r="O74" s="87">
        <v>43307</v>
      </c>
      <c r="P74" t="s">
        <v>62</v>
      </c>
      <c r="Q74" t="s">
        <v>62</v>
      </c>
    </row>
    <row r="75" spans="1:17">
      <c r="A75" t="s">
        <v>1695</v>
      </c>
      <c r="B75" t="s">
        <v>69</v>
      </c>
      <c r="C75" t="s">
        <v>1647</v>
      </c>
      <c r="D75" t="s">
        <v>14</v>
      </c>
      <c r="E75" s="91">
        <v>164.41</v>
      </c>
      <c r="F75" s="1">
        <v>2382300</v>
      </c>
      <c r="G75" t="s">
        <v>88</v>
      </c>
      <c r="H75" t="s">
        <v>1951</v>
      </c>
      <c r="I75" t="s">
        <v>1952</v>
      </c>
      <c r="J75" t="s">
        <v>91</v>
      </c>
      <c r="K75" t="s">
        <v>1953</v>
      </c>
      <c r="L75" t="s">
        <v>93</v>
      </c>
      <c r="M75" t="s">
        <v>62</v>
      </c>
      <c r="N75" s="87">
        <v>43307</v>
      </c>
      <c r="O75" s="87">
        <v>43307</v>
      </c>
      <c r="P75" t="s">
        <v>62</v>
      </c>
      <c r="Q75" t="s">
        <v>62</v>
      </c>
    </row>
    <row r="76" spans="1:17">
      <c r="A76" t="s">
        <v>1695</v>
      </c>
      <c r="B76" t="s">
        <v>69</v>
      </c>
      <c r="C76" t="s">
        <v>1647</v>
      </c>
      <c r="D76" t="s">
        <v>0</v>
      </c>
      <c r="E76" s="91">
        <v>180.47</v>
      </c>
      <c r="F76" s="1">
        <v>2615000</v>
      </c>
      <c r="G76" t="s">
        <v>88</v>
      </c>
      <c r="H76" t="s">
        <v>1948</v>
      </c>
      <c r="I76" t="s">
        <v>1949</v>
      </c>
      <c r="J76" t="s">
        <v>91</v>
      </c>
      <c r="K76" t="s">
        <v>1950</v>
      </c>
      <c r="L76" t="s">
        <v>93</v>
      </c>
      <c r="M76" t="s">
        <v>62</v>
      </c>
      <c r="N76" s="87">
        <v>43307</v>
      </c>
      <c r="O76" s="87">
        <v>43307</v>
      </c>
      <c r="P76" t="s">
        <v>62</v>
      </c>
      <c r="Q76" t="s">
        <v>62</v>
      </c>
    </row>
    <row r="77" spans="1:17">
      <c r="A77" t="s">
        <v>1695</v>
      </c>
      <c r="B77" t="s">
        <v>69</v>
      </c>
      <c r="C77" t="s">
        <v>1647</v>
      </c>
      <c r="D77" t="s">
        <v>14</v>
      </c>
      <c r="E77">
        <v>-0.39</v>
      </c>
      <c r="F77">
        <v>0</v>
      </c>
      <c r="G77" t="s">
        <v>88</v>
      </c>
      <c r="H77" t="s">
        <v>1926</v>
      </c>
      <c r="I77" t="s">
        <v>1927</v>
      </c>
      <c r="J77" t="s">
        <v>91</v>
      </c>
      <c r="K77" t="s">
        <v>1946</v>
      </c>
      <c r="L77" t="s">
        <v>100</v>
      </c>
      <c r="M77" t="s">
        <v>1947</v>
      </c>
      <c r="N77" s="87">
        <v>43305</v>
      </c>
      <c r="O77" s="87">
        <v>43307</v>
      </c>
      <c r="P77" t="s">
        <v>62</v>
      </c>
      <c r="Q77" t="s">
        <v>62</v>
      </c>
    </row>
    <row r="78" spans="1:17">
      <c r="A78" t="s">
        <v>1695</v>
      </c>
      <c r="B78" t="s">
        <v>69</v>
      </c>
      <c r="C78" t="s">
        <v>1647</v>
      </c>
      <c r="D78" t="s">
        <v>14</v>
      </c>
      <c r="E78">
        <v>4.8099999999999996</v>
      </c>
      <c r="F78">
        <v>70000</v>
      </c>
      <c r="G78" t="s">
        <v>88</v>
      </c>
      <c r="H78" t="s">
        <v>1939</v>
      </c>
      <c r="I78" t="s">
        <v>1945</v>
      </c>
      <c r="J78" t="s">
        <v>91</v>
      </c>
      <c r="K78" t="s">
        <v>1940</v>
      </c>
      <c r="L78" t="s">
        <v>93</v>
      </c>
      <c r="M78" t="s">
        <v>62</v>
      </c>
      <c r="N78" s="87">
        <v>43306</v>
      </c>
      <c r="O78" s="87">
        <v>43306</v>
      </c>
      <c r="P78" t="s">
        <v>62</v>
      </c>
      <c r="Q78" t="s">
        <v>62</v>
      </c>
    </row>
    <row r="79" spans="1:17">
      <c r="A79" t="s">
        <v>1695</v>
      </c>
      <c r="B79" t="s">
        <v>69</v>
      </c>
      <c r="C79" t="s">
        <v>1647</v>
      </c>
      <c r="D79" t="s">
        <v>14</v>
      </c>
      <c r="E79">
        <v>45.38</v>
      </c>
      <c r="F79">
        <v>660000</v>
      </c>
      <c r="G79" t="s">
        <v>88</v>
      </c>
      <c r="H79" t="s">
        <v>1939</v>
      </c>
      <c r="I79" t="s">
        <v>1944</v>
      </c>
      <c r="J79" t="s">
        <v>91</v>
      </c>
      <c r="K79" t="s">
        <v>1940</v>
      </c>
      <c r="L79" t="s">
        <v>93</v>
      </c>
      <c r="M79" t="s">
        <v>62</v>
      </c>
      <c r="N79" s="87">
        <v>43306</v>
      </c>
      <c r="O79" s="87">
        <v>43306</v>
      </c>
      <c r="P79" t="s">
        <v>62</v>
      </c>
      <c r="Q79" t="s">
        <v>62</v>
      </c>
    </row>
    <row r="80" spans="1:17">
      <c r="A80" t="s">
        <v>1695</v>
      </c>
      <c r="B80" t="s">
        <v>69</v>
      </c>
      <c r="C80" t="s">
        <v>1647</v>
      </c>
      <c r="D80" t="s">
        <v>14</v>
      </c>
      <c r="E80">
        <v>4.47</v>
      </c>
      <c r="F80">
        <v>65000</v>
      </c>
      <c r="G80" t="s">
        <v>88</v>
      </c>
      <c r="H80" t="s">
        <v>1939</v>
      </c>
      <c r="I80" t="s">
        <v>1943</v>
      </c>
      <c r="J80" t="s">
        <v>91</v>
      </c>
      <c r="K80" t="s">
        <v>1940</v>
      </c>
      <c r="L80" t="s">
        <v>93</v>
      </c>
      <c r="M80" t="s">
        <v>62</v>
      </c>
      <c r="N80" s="87">
        <v>43306</v>
      </c>
      <c r="O80" s="87">
        <v>43306</v>
      </c>
      <c r="P80" t="s">
        <v>62</v>
      </c>
      <c r="Q80" t="s">
        <v>62</v>
      </c>
    </row>
    <row r="81" spans="1:17">
      <c r="A81" t="s">
        <v>1695</v>
      </c>
      <c r="B81" t="s">
        <v>69</v>
      </c>
      <c r="C81" t="s">
        <v>1647</v>
      </c>
      <c r="D81" t="s">
        <v>14</v>
      </c>
      <c r="E81">
        <v>58.44</v>
      </c>
      <c r="F81">
        <v>850000</v>
      </c>
      <c r="G81" t="s">
        <v>88</v>
      </c>
      <c r="H81" t="s">
        <v>1939</v>
      </c>
      <c r="I81" t="s">
        <v>1942</v>
      </c>
      <c r="J81" t="s">
        <v>91</v>
      </c>
      <c r="K81" t="s">
        <v>1940</v>
      </c>
      <c r="L81" t="s">
        <v>93</v>
      </c>
      <c r="M81" t="s">
        <v>62</v>
      </c>
      <c r="N81" s="87">
        <v>43306</v>
      </c>
      <c r="O81" s="87">
        <v>43306</v>
      </c>
      <c r="P81" t="s">
        <v>62</v>
      </c>
      <c r="Q81" t="s">
        <v>62</v>
      </c>
    </row>
    <row r="82" spans="1:17">
      <c r="A82" t="s">
        <v>1695</v>
      </c>
      <c r="B82" t="s">
        <v>69</v>
      </c>
      <c r="C82" t="s">
        <v>1647</v>
      </c>
      <c r="D82" t="s">
        <v>14</v>
      </c>
      <c r="E82">
        <v>72.88</v>
      </c>
      <c r="F82">
        <v>1060000</v>
      </c>
      <c r="G82" t="s">
        <v>88</v>
      </c>
      <c r="H82" t="s">
        <v>1939</v>
      </c>
      <c r="I82" t="s">
        <v>1941</v>
      </c>
      <c r="J82" t="s">
        <v>91</v>
      </c>
      <c r="K82" t="s">
        <v>1940</v>
      </c>
      <c r="L82" t="s">
        <v>93</v>
      </c>
      <c r="M82" t="s">
        <v>62</v>
      </c>
      <c r="N82" s="87">
        <v>43306</v>
      </c>
      <c r="O82" s="87">
        <v>43306</v>
      </c>
      <c r="P82" t="s">
        <v>62</v>
      </c>
      <c r="Q82" t="s">
        <v>62</v>
      </c>
    </row>
    <row r="83" spans="1:17">
      <c r="A83" t="s">
        <v>1695</v>
      </c>
      <c r="B83" t="s">
        <v>69</v>
      </c>
      <c r="C83" t="s">
        <v>1647</v>
      </c>
      <c r="D83" t="s">
        <v>14</v>
      </c>
      <c r="E83">
        <v>47.1</v>
      </c>
      <c r="F83">
        <v>685000</v>
      </c>
      <c r="G83" t="s">
        <v>88</v>
      </c>
      <c r="H83" t="s">
        <v>1939</v>
      </c>
      <c r="I83" t="s">
        <v>1934</v>
      </c>
      <c r="J83" t="s">
        <v>91</v>
      </c>
      <c r="K83" t="s">
        <v>1940</v>
      </c>
      <c r="L83" t="s">
        <v>93</v>
      </c>
      <c r="M83" t="s">
        <v>62</v>
      </c>
      <c r="N83" s="87">
        <v>43306</v>
      </c>
      <c r="O83" s="87">
        <v>43306</v>
      </c>
      <c r="P83" t="s">
        <v>62</v>
      </c>
      <c r="Q83" t="s">
        <v>62</v>
      </c>
    </row>
    <row r="84" spans="1:17">
      <c r="A84" t="s">
        <v>1695</v>
      </c>
      <c r="B84" t="s">
        <v>69</v>
      </c>
      <c r="C84" t="s">
        <v>1647</v>
      </c>
      <c r="D84" t="s">
        <v>14</v>
      </c>
      <c r="E84">
        <v>4.47</v>
      </c>
      <c r="F84">
        <v>65000</v>
      </c>
      <c r="G84" t="s">
        <v>88</v>
      </c>
      <c r="H84" t="s">
        <v>1939</v>
      </c>
      <c r="I84" t="s">
        <v>1932</v>
      </c>
      <c r="J84" t="s">
        <v>91</v>
      </c>
      <c r="K84" t="s">
        <v>1940</v>
      </c>
      <c r="L84" t="s">
        <v>93</v>
      </c>
      <c r="M84" t="s">
        <v>62</v>
      </c>
      <c r="N84" s="87">
        <v>43306</v>
      </c>
      <c r="O84" s="87">
        <v>43306</v>
      </c>
      <c r="P84" t="s">
        <v>62</v>
      </c>
      <c r="Q84" t="s">
        <v>62</v>
      </c>
    </row>
    <row r="85" spans="1:17">
      <c r="A85" t="s">
        <v>1695</v>
      </c>
      <c r="B85" t="s">
        <v>69</v>
      </c>
      <c r="C85" t="s">
        <v>1647</v>
      </c>
      <c r="D85" t="s">
        <v>14</v>
      </c>
      <c r="E85">
        <v>286.01</v>
      </c>
      <c r="F85">
        <v>4160000</v>
      </c>
      <c r="G85" t="s">
        <v>88</v>
      </c>
      <c r="H85" t="s">
        <v>1939</v>
      </c>
      <c r="I85" t="s">
        <v>1904</v>
      </c>
      <c r="J85" t="s">
        <v>91</v>
      </c>
      <c r="K85" t="s">
        <v>1940</v>
      </c>
      <c r="L85" t="s">
        <v>93</v>
      </c>
      <c r="M85" t="s">
        <v>62</v>
      </c>
      <c r="N85" s="87">
        <v>43306</v>
      </c>
      <c r="O85" s="87">
        <v>43306</v>
      </c>
      <c r="P85" t="s">
        <v>62</v>
      </c>
      <c r="Q85" t="s">
        <v>62</v>
      </c>
    </row>
    <row r="86" spans="1:17">
      <c r="A86" t="s">
        <v>1695</v>
      </c>
      <c r="B86" t="s">
        <v>69</v>
      </c>
      <c r="C86" t="s">
        <v>1647</v>
      </c>
      <c r="D86" t="s">
        <v>14</v>
      </c>
      <c r="E86">
        <v>151.25</v>
      </c>
      <c r="F86">
        <v>2200000</v>
      </c>
      <c r="G86" t="s">
        <v>88</v>
      </c>
      <c r="H86" t="s">
        <v>1939</v>
      </c>
      <c r="I86" t="s">
        <v>1903</v>
      </c>
      <c r="J86" t="s">
        <v>91</v>
      </c>
      <c r="K86" t="s">
        <v>1940</v>
      </c>
      <c r="L86" t="s">
        <v>93</v>
      </c>
      <c r="M86" t="s">
        <v>62</v>
      </c>
      <c r="N86" s="87">
        <v>43306</v>
      </c>
      <c r="O86" s="87">
        <v>43306</v>
      </c>
      <c r="P86" t="s">
        <v>62</v>
      </c>
      <c r="Q86" t="s">
        <v>62</v>
      </c>
    </row>
    <row r="87" spans="1:17">
      <c r="A87" t="s">
        <v>1695</v>
      </c>
      <c r="B87" t="s">
        <v>69</v>
      </c>
      <c r="C87" t="s">
        <v>1647</v>
      </c>
      <c r="D87" t="s">
        <v>14</v>
      </c>
      <c r="E87">
        <v>8.25</v>
      </c>
      <c r="F87">
        <v>120000</v>
      </c>
      <c r="G87" t="s">
        <v>88</v>
      </c>
      <c r="H87" t="s">
        <v>1939</v>
      </c>
      <c r="I87" t="s">
        <v>1902</v>
      </c>
      <c r="J87" t="s">
        <v>91</v>
      </c>
      <c r="K87" t="s">
        <v>1940</v>
      </c>
      <c r="L87" t="s">
        <v>93</v>
      </c>
      <c r="M87" t="s">
        <v>62</v>
      </c>
      <c r="N87" s="87">
        <v>43306</v>
      </c>
      <c r="O87" s="87">
        <v>43306</v>
      </c>
      <c r="P87" t="s">
        <v>62</v>
      </c>
      <c r="Q87" t="s">
        <v>62</v>
      </c>
    </row>
    <row r="88" spans="1:17">
      <c r="A88" t="s">
        <v>1695</v>
      </c>
      <c r="B88" t="s">
        <v>69</v>
      </c>
      <c r="C88" t="s">
        <v>1647</v>
      </c>
      <c r="D88" t="s">
        <v>14</v>
      </c>
      <c r="E88">
        <v>292.2</v>
      </c>
      <c r="F88">
        <v>4250000</v>
      </c>
      <c r="G88" t="s">
        <v>88</v>
      </c>
      <c r="H88" t="s">
        <v>1939</v>
      </c>
      <c r="I88" t="s">
        <v>1876</v>
      </c>
      <c r="J88" t="s">
        <v>91</v>
      </c>
      <c r="K88" t="s">
        <v>1940</v>
      </c>
      <c r="L88" t="s">
        <v>93</v>
      </c>
      <c r="M88" t="s">
        <v>62</v>
      </c>
      <c r="N88" s="87">
        <v>43306</v>
      </c>
      <c r="O88" s="87">
        <v>43306</v>
      </c>
      <c r="P88" t="s">
        <v>62</v>
      </c>
      <c r="Q88" t="s">
        <v>62</v>
      </c>
    </row>
    <row r="89" spans="1:17">
      <c r="A89" t="s">
        <v>1695</v>
      </c>
      <c r="B89" t="s">
        <v>69</v>
      </c>
      <c r="C89" t="s">
        <v>1647</v>
      </c>
      <c r="D89" t="s">
        <v>14</v>
      </c>
      <c r="E89">
        <v>94.53</v>
      </c>
      <c r="F89">
        <v>1375000</v>
      </c>
      <c r="G89" t="s">
        <v>88</v>
      </c>
      <c r="H89" t="s">
        <v>1939</v>
      </c>
      <c r="I89" t="s">
        <v>1897</v>
      </c>
      <c r="J89" t="s">
        <v>91</v>
      </c>
      <c r="K89" t="s">
        <v>1940</v>
      </c>
      <c r="L89" t="s">
        <v>93</v>
      </c>
      <c r="M89" t="s">
        <v>62</v>
      </c>
      <c r="N89" s="87">
        <v>43306</v>
      </c>
      <c r="O89" s="87">
        <v>43306</v>
      </c>
      <c r="P89" t="s">
        <v>62</v>
      </c>
      <c r="Q89" t="s">
        <v>62</v>
      </c>
    </row>
    <row r="90" spans="1:17">
      <c r="A90" t="s">
        <v>1695</v>
      </c>
      <c r="B90" t="s">
        <v>69</v>
      </c>
      <c r="C90" t="s">
        <v>1647</v>
      </c>
      <c r="D90" t="s">
        <v>14</v>
      </c>
      <c r="E90">
        <v>47.1</v>
      </c>
      <c r="F90">
        <v>685000</v>
      </c>
      <c r="G90" t="s">
        <v>88</v>
      </c>
      <c r="H90" t="s">
        <v>1935</v>
      </c>
      <c r="I90" t="s">
        <v>1934</v>
      </c>
      <c r="J90" t="s">
        <v>91</v>
      </c>
      <c r="K90" t="s">
        <v>1936</v>
      </c>
      <c r="L90" t="s">
        <v>93</v>
      </c>
      <c r="M90" t="s">
        <v>62</v>
      </c>
      <c r="N90" s="87">
        <v>43306</v>
      </c>
      <c r="O90" s="87">
        <v>43306</v>
      </c>
      <c r="P90" t="s">
        <v>62</v>
      </c>
      <c r="Q90" t="s">
        <v>62</v>
      </c>
    </row>
    <row r="91" spans="1:17">
      <c r="A91" t="s">
        <v>1695</v>
      </c>
      <c r="B91" t="s">
        <v>69</v>
      </c>
      <c r="C91" t="s">
        <v>1647</v>
      </c>
      <c r="D91" t="s">
        <v>14</v>
      </c>
      <c r="E91">
        <v>5.84</v>
      </c>
      <c r="F91">
        <v>85000</v>
      </c>
      <c r="G91" t="s">
        <v>88</v>
      </c>
      <c r="H91" t="s">
        <v>1935</v>
      </c>
      <c r="I91" t="s">
        <v>1938</v>
      </c>
      <c r="J91" t="s">
        <v>91</v>
      </c>
      <c r="K91" t="s">
        <v>1936</v>
      </c>
      <c r="L91" t="s">
        <v>93</v>
      </c>
      <c r="M91" t="s">
        <v>62</v>
      </c>
      <c r="N91" s="87">
        <v>43306</v>
      </c>
      <c r="O91" s="87">
        <v>43306</v>
      </c>
      <c r="P91" t="s">
        <v>62</v>
      </c>
      <c r="Q91" t="s">
        <v>62</v>
      </c>
    </row>
    <row r="92" spans="1:17">
      <c r="A92" t="s">
        <v>1695</v>
      </c>
      <c r="B92" t="s">
        <v>69</v>
      </c>
      <c r="C92" t="s">
        <v>1647</v>
      </c>
      <c r="D92" t="s">
        <v>14</v>
      </c>
      <c r="E92">
        <v>4.47</v>
      </c>
      <c r="F92">
        <v>65000</v>
      </c>
      <c r="G92" t="s">
        <v>88</v>
      </c>
      <c r="H92" t="s">
        <v>1935</v>
      </c>
      <c r="I92" t="s">
        <v>1937</v>
      </c>
      <c r="J92" t="s">
        <v>91</v>
      </c>
      <c r="K92" t="s">
        <v>1936</v>
      </c>
      <c r="L92" t="s">
        <v>93</v>
      </c>
      <c r="M92" t="s">
        <v>62</v>
      </c>
      <c r="N92" s="87">
        <v>43306</v>
      </c>
      <c r="O92" s="87">
        <v>43306</v>
      </c>
      <c r="P92" t="s">
        <v>62</v>
      </c>
      <c r="Q92" t="s">
        <v>62</v>
      </c>
    </row>
    <row r="93" spans="1:17">
      <c r="A93" t="s">
        <v>1695</v>
      </c>
      <c r="B93" t="s">
        <v>69</v>
      </c>
      <c r="C93" t="s">
        <v>1647</v>
      </c>
      <c r="D93" t="s">
        <v>14</v>
      </c>
      <c r="E93">
        <v>151.25</v>
      </c>
      <c r="F93">
        <v>2200000</v>
      </c>
      <c r="G93" t="s">
        <v>88</v>
      </c>
      <c r="H93" t="s">
        <v>1935</v>
      </c>
      <c r="I93" t="s">
        <v>1903</v>
      </c>
      <c r="J93" t="s">
        <v>91</v>
      </c>
      <c r="K93" t="s">
        <v>1936</v>
      </c>
      <c r="L93" t="s">
        <v>93</v>
      </c>
      <c r="M93" t="s">
        <v>62</v>
      </c>
      <c r="N93" s="87">
        <v>43306</v>
      </c>
      <c r="O93" s="87">
        <v>43306</v>
      </c>
      <c r="P93" t="s">
        <v>62</v>
      </c>
      <c r="Q93" t="s">
        <v>62</v>
      </c>
    </row>
    <row r="94" spans="1:17">
      <c r="A94" t="s">
        <v>1695</v>
      </c>
      <c r="B94" t="s">
        <v>69</v>
      </c>
      <c r="C94" t="s">
        <v>1647</v>
      </c>
      <c r="D94" t="s">
        <v>14</v>
      </c>
      <c r="E94">
        <v>8.25</v>
      </c>
      <c r="F94">
        <v>120000</v>
      </c>
      <c r="G94" t="s">
        <v>88</v>
      </c>
      <c r="H94" t="s">
        <v>1935</v>
      </c>
      <c r="I94" t="s">
        <v>1902</v>
      </c>
      <c r="J94" t="s">
        <v>91</v>
      </c>
      <c r="K94" t="s">
        <v>1936</v>
      </c>
      <c r="L94" t="s">
        <v>93</v>
      </c>
      <c r="M94" t="s">
        <v>62</v>
      </c>
      <c r="N94" s="87">
        <v>43306</v>
      </c>
      <c r="O94" s="87">
        <v>43306</v>
      </c>
      <c r="P94" t="s">
        <v>62</v>
      </c>
      <c r="Q94" t="s">
        <v>62</v>
      </c>
    </row>
    <row r="95" spans="1:17">
      <c r="A95" t="s">
        <v>1695</v>
      </c>
      <c r="B95" t="s">
        <v>69</v>
      </c>
      <c r="C95" t="s">
        <v>1647</v>
      </c>
      <c r="D95" t="s">
        <v>14</v>
      </c>
      <c r="E95">
        <v>292.2</v>
      </c>
      <c r="F95">
        <v>4250000</v>
      </c>
      <c r="G95" t="s">
        <v>88</v>
      </c>
      <c r="H95" t="s">
        <v>1935</v>
      </c>
      <c r="I95" t="s">
        <v>1876</v>
      </c>
      <c r="J95" t="s">
        <v>91</v>
      </c>
      <c r="K95" t="s">
        <v>1936</v>
      </c>
      <c r="L95" t="s">
        <v>93</v>
      </c>
      <c r="M95" t="s">
        <v>62</v>
      </c>
      <c r="N95" s="87">
        <v>43306</v>
      </c>
      <c r="O95" s="87">
        <v>43306</v>
      </c>
      <c r="P95" t="s">
        <v>62</v>
      </c>
      <c r="Q95" t="s">
        <v>62</v>
      </c>
    </row>
    <row r="96" spans="1:17">
      <c r="A96" t="s">
        <v>1695</v>
      </c>
      <c r="B96" t="s">
        <v>69</v>
      </c>
      <c r="C96" t="s">
        <v>1647</v>
      </c>
      <c r="D96" t="s">
        <v>14</v>
      </c>
      <c r="E96">
        <v>34.380000000000003</v>
      </c>
      <c r="F96">
        <v>500000</v>
      </c>
      <c r="G96" t="s">
        <v>88</v>
      </c>
      <c r="H96" t="s">
        <v>1935</v>
      </c>
      <c r="I96" t="s">
        <v>1897</v>
      </c>
      <c r="J96" t="s">
        <v>91</v>
      </c>
      <c r="K96" t="s">
        <v>1936</v>
      </c>
      <c r="L96" t="s">
        <v>93</v>
      </c>
      <c r="M96" t="s">
        <v>62</v>
      </c>
      <c r="N96" s="87">
        <v>43306</v>
      </c>
      <c r="O96" s="87">
        <v>43306</v>
      </c>
      <c r="P96" t="s">
        <v>62</v>
      </c>
      <c r="Q96" t="s">
        <v>62</v>
      </c>
    </row>
    <row r="97" spans="1:17">
      <c r="A97" t="s">
        <v>1695</v>
      </c>
      <c r="B97" t="s">
        <v>69</v>
      </c>
      <c r="C97" t="s">
        <v>1647</v>
      </c>
      <c r="D97" t="s">
        <v>14</v>
      </c>
      <c r="E97">
        <v>47.1</v>
      </c>
      <c r="F97">
        <v>685000</v>
      </c>
      <c r="G97" t="s">
        <v>88</v>
      </c>
      <c r="H97" t="s">
        <v>1929</v>
      </c>
      <c r="I97" t="s">
        <v>1934</v>
      </c>
      <c r="J97" t="s">
        <v>91</v>
      </c>
      <c r="K97" t="s">
        <v>1930</v>
      </c>
      <c r="L97" t="s">
        <v>93</v>
      </c>
      <c r="M97" t="s">
        <v>62</v>
      </c>
      <c r="N97" s="87">
        <v>43306</v>
      </c>
      <c r="O97" s="87">
        <v>43306</v>
      </c>
      <c r="P97" t="s">
        <v>62</v>
      </c>
      <c r="Q97" t="s">
        <v>62</v>
      </c>
    </row>
    <row r="98" spans="1:17">
      <c r="A98" t="s">
        <v>1695</v>
      </c>
      <c r="B98" t="s">
        <v>69</v>
      </c>
      <c r="C98" t="s">
        <v>1647</v>
      </c>
      <c r="D98" t="s">
        <v>14</v>
      </c>
      <c r="E98">
        <v>5.84</v>
      </c>
      <c r="F98">
        <v>85000</v>
      </c>
      <c r="G98" t="s">
        <v>88</v>
      </c>
      <c r="H98" t="s">
        <v>1929</v>
      </c>
      <c r="I98" t="s">
        <v>1933</v>
      </c>
      <c r="J98" t="s">
        <v>91</v>
      </c>
      <c r="K98" t="s">
        <v>1930</v>
      </c>
      <c r="L98" t="s">
        <v>93</v>
      </c>
      <c r="M98" t="s">
        <v>62</v>
      </c>
      <c r="N98" s="87">
        <v>43306</v>
      </c>
      <c r="O98" s="87">
        <v>43306</v>
      </c>
      <c r="P98" t="s">
        <v>62</v>
      </c>
      <c r="Q98" t="s">
        <v>62</v>
      </c>
    </row>
    <row r="99" spans="1:17">
      <c r="A99" t="s">
        <v>1695</v>
      </c>
      <c r="B99" t="s">
        <v>69</v>
      </c>
      <c r="C99" t="s">
        <v>1647</v>
      </c>
      <c r="D99" t="s">
        <v>14</v>
      </c>
      <c r="E99">
        <v>4.47</v>
      </c>
      <c r="F99">
        <v>65000</v>
      </c>
      <c r="G99" t="s">
        <v>88</v>
      </c>
      <c r="H99" t="s">
        <v>1929</v>
      </c>
      <c r="I99" t="s">
        <v>1932</v>
      </c>
      <c r="J99" t="s">
        <v>91</v>
      </c>
      <c r="K99" t="s">
        <v>1930</v>
      </c>
      <c r="L99" t="s">
        <v>93</v>
      </c>
      <c r="M99" t="s">
        <v>62</v>
      </c>
      <c r="N99" s="87">
        <v>43306</v>
      </c>
      <c r="O99" s="87">
        <v>43306</v>
      </c>
      <c r="P99" t="s">
        <v>62</v>
      </c>
      <c r="Q99" t="s">
        <v>62</v>
      </c>
    </row>
    <row r="100" spans="1:17">
      <c r="A100" t="s">
        <v>1695</v>
      </c>
      <c r="B100" t="s">
        <v>69</v>
      </c>
      <c r="C100" t="s">
        <v>1647</v>
      </c>
      <c r="D100" t="s">
        <v>14</v>
      </c>
      <c r="E100">
        <v>151.25</v>
      </c>
      <c r="F100">
        <v>2200000</v>
      </c>
      <c r="G100" t="s">
        <v>88</v>
      </c>
      <c r="H100" t="s">
        <v>1929</v>
      </c>
      <c r="I100" t="s">
        <v>1903</v>
      </c>
      <c r="J100" t="s">
        <v>91</v>
      </c>
      <c r="K100" t="s">
        <v>1930</v>
      </c>
      <c r="L100" t="s">
        <v>93</v>
      </c>
      <c r="M100" t="s">
        <v>62</v>
      </c>
      <c r="N100" s="87">
        <v>43306</v>
      </c>
      <c r="O100" s="87">
        <v>43306</v>
      </c>
      <c r="P100" t="s">
        <v>62</v>
      </c>
      <c r="Q100" t="s">
        <v>62</v>
      </c>
    </row>
    <row r="101" spans="1:17">
      <c r="A101" t="s">
        <v>1695</v>
      </c>
      <c r="B101" t="s">
        <v>69</v>
      </c>
      <c r="C101" t="s">
        <v>1647</v>
      </c>
      <c r="D101" t="s">
        <v>14</v>
      </c>
      <c r="E101">
        <v>8.25</v>
      </c>
      <c r="F101">
        <v>120000</v>
      </c>
      <c r="G101" t="s">
        <v>88</v>
      </c>
      <c r="H101" t="s">
        <v>1929</v>
      </c>
      <c r="I101" t="s">
        <v>1902</v>
      </c>
      <c r="J101" t="s">
        <v>91</v>
      </c>
      <c r="K101" t="s">
        <v>1930</v>
      </c>
      <c r="L101" t="s">
        <v>93</v>
      </c>
      <c r="M101" t="s">
        <v>62</v>
      </c>
      <c r="N101" s="87">
        <v>43306</v>
      </c>
      <c r="O101" s="87">
        <v>43306</v>
      </c>
      <c r="P101" t="s">
        <v>62</v>
      </c>
      <c r="Q101" t="s">
        <v>62</v>
      </c>
    </row>
    <row r="102" spans="1:17">
      <c r="A102" t="s">
        <v>1695</v>
      </c>
      <c r="B102" t="s">
        <v>69</v>
      </c>
      <c r="C102" t="s">
        <v>1647</v>
      </c>
      <c r="D102" t="s">
        <v>14</v>
      </c>
      <c r="E102">
        <v>12.38</v>
      </c>
      <c r="F102">
        <v>180000</v>
      </c>
      <c r="G102" t="s">
        <v>88</v>
      </c>
      <c r="H102" t="s">
        <v>1929</v>
      </c>
      <c r="I102" t="s">
        <v>1931</v>
      </c>
      <c r="J102" t="s">
        <v>91</v>
      </c>
      <c r="K102" t="s">
        <v>1930</v>
      </c>
      <c r="L102" t="s">
        <v>93</v>
      </c>
      <c r="M102" t="s">
        <v>62</v>
      </c>
      <c r="N102" s="87">
        <v>43306</v>
      </c>
      <c r="O102" s="87">
        <v>43306</v>
      </c>
      <c r="P102" t="s">
        <v>62</v>
      </c>
      <c r="Q102" t="s">
        <v>62</v>
      </c>
    </row>
    <row r="103" spans="1:17">
      <c r="A103" t="s">
        <v>1695</v>
      </c>
      <c r="B103" t="s">
        <v>69</v>
      </c>
      <c r="C103" t="s">
        <v>1647</v>
      </c>
      <c r="D103" t="s">
        <v>14</v>
      </c>
      <c r="E103">
        <v>292.2</v>
      </c>
      <c r="F103">
        <v>4250000</v>
      </c>
      <c r="G103" t="s">
        <v>88</v>
      </c>
      <c r="H103" t="s">
        <v>1929</v>
      </c>
      <c r="I103" t="s">
        <v>1876</v>
      </c>
      <c r="J103" t="s">
        <v>91</v>
      </c>
      <c r="K103" t="s">
        <v>1930</v>
      </c>
      <c r="L103" t="s">
        <v>93</v>
      </c>
      <c r="M103" t="s">
        <v>62</v>
      </c>
      <c r="N103" s="87">
        <v>43306</v>
      </c>
      <c r="O103" s="87">
        <v>43306</v>
      </c>
      <c r="P103" t="s">
        <v>62</v>
      </c>
      <c r="Q103" t="s">
        <v>62</v>
      </c>
    </row>
    <row r="104" spans="1:17">
      <c r="A104" t="s">
        <v>1695</v>
      </c>
      <c r="B104" t="s">
        <v>69</v>
      </c>
      <c r="C104" t="s">
        <v>1647</v>
      </c>
      <c r="D104" t="s">
        <v>14</v>
      </c>
      <c r="E104">
        <v>34.380000000000003</v>
      </c>
      <c r="F104">
        <v>500000</v>
      </c>
      <c r="G104" t="s">
        <v>88</v>
      </c>
      <c r="H104" t="s">
        <v>1929</v>
      </c>
      <c r="I104" t="s">
        <v>1897</v>
      </c>
      <c r="J104" t="s">
        <v>91</v>
      </c>
      <c r="K104" t="s">
        <v>1930</v>
      </c>
      <c r="L104" t="s">
        <v>93</v>
      </c>
      <c r="M104" t="s">
        <v>62</v>
      </c>
      <c r="N104" s="87">
        <v>43306</v>
      </c>
      <c r="O104" s="87">
        <v>43306</v>
      </c>
      <c r="P104" t="s">
        <v>62</v>
      </c>
      <c r="Q104" t="s">
        <v>62</v>
      </c>
    </row>
    <row r="105" spans="1:17">
      <c r="A105" t="s">
        <v>1695</v>
      </c>
      <c r="B105" t="s">
        <v>69</v>
      </c>
      <c r="C105" t="s">
        <v>1647</v>
      </c>
      <c r="D105" t="s">
        <v>14</v>
      </c>
      <c r="E105">
        <v>278.33999999999997</v>
      </c>
      <c r="F105">
        <v>4027500</v>
      </c>
      <c r="G105" t="s">
        <v>88</v>
      </c>
      <c r="H105" t="s">
        <v>1926</v>
      </c>
      <c r="I105" t="s">
        <v>1927</v>
      </c>
      <c r="J105" t="s">
        <v>91</v>
      </c>
      <c r="K105" t="s">
        <v>1928</v>
      </c>
      <c r="L105" t="s">
        <v>93</v>
      </c>
      <c r="M105" t="s">
        <v>62</v>
      </c>
      <c r="N105" s="87">
        <v>43305</v>
      </c>
      <c r="O105" s="87">
        <v>43305</v>
      </c>
      <c r="P105" t="s">
        <v>62</v>
      </c>
      <c r="Q105" t="s">
        <v>62</v>
      </c>
    </row>
    <row r="106" spans="1:17">
      <c r="A106" t="s">
        <v>1695</v>
      </c>
      <c r="B106" t="s">
        <v>69</v>
      </c>
      <c r="C106" t="s">
        <v>1647</v>
      </c>
      <c r="D106" t="s">
        <v>2037</v>
      </c>
      <c r="E106">
        <v>635.79999999999995</v>
      </c>
      <c r="F106">
        <v>9200000</v>
      </c>
      <c r="G106" t="s">
        <v>1696</v>
      </c>
      <c r="H106" t="s">
        <v>1924</v>
      </c>
      <c r="I106" t="s">
        <v>1880</v>
      </c>
      <c r="J106" t="s">
        <v>1699</v>
      </c>
      <c r="K106" t="s">
        <v>1925</v>
      </c>
      <c r="L106" t="s">
        <v>100</v>
      </c>
      <c r="M106" t="s">
        <v>62</v>
      </c>
      <c r="N106" s="87">
        <v>43304</v>
      </c>
      <c r="O106" s="87">
        <v>43305</v>
      </c>
      <c r="P106" t="s">
        <v>62</v>
      </c>
      <c r="Q106" t="s">
        <v>62</v>
      </c>
    </row>
    <row r="107" spans="1:17">
      <c r="A107" t="s">
        <v>1695</v>
      </c>
      <c r="B107" t="s">
        <v>69</v>
      </c>
      <c r="C107" t="s">
        <v>1647</v>
      </c>
      <c r="D107" t="s">
        <v>14</v>
      </c>
      <c r="E107">
        <v>-0.5</v>
      </c>
      <c r="F107">
        <v>0</v>
      </c>
      <c r="G107" t="s">
        <v>88</v>
      </c>
      <c r="H107" t="s">
        <v>1889</v>
      </c>
      <c r="I107" t="s">
        <v>1897</v>
      </c>
      <c r="J107" t="s">
        <v>91</v>
      </c>
      <c r="K107" t="s">
        <v>1922</v>
      </c>
      <c r="L107" t="s">
        <v>100</v>
      </c>
      <c r="M107" t="s">
        <v>1923</v>
      </c>
      <c r="N107" s="87">
        <v>43297</v>
      </c>
      <c r="O107" s="87">
        <v>43304</v>
      </c>
      <c r="P107" t="s">
        <v>62</v>
      </c>
      <c r="Q107" t="s">
        <v>62</v>
      </c>
    </row>
    <row r="108" spans="1:17">
      <c r="A108" t="s">
        <v>1695</v>
      </c>
      <c r="B108" t="s">
        <v>69</v>
      </c>
      <c r="C108" t="s">
        <v>1647</v>
      </c>
      <c r="D108" t="s">
        <v>14</v>
      </c>
      <c r="E108">
        <v>-0.04</v>
      </c>
      <c r="F108">
        <v>0</v>
      </c>
      <c r="G108" t="s">
        <v>88</v>
      </c>
      <c r="H108" t="s">
        <v>1889</v>
      </c>
      <c r="I108" t="s">
        <v>1896</v>
      </c>
      <c r="J108" t="s">
        <v>91</v>
      </c>
      <c r="K108" t="s">
        <v>1922</v>
      </c>
      <c r="L108" t="s">
        <v>100</v>
      </c>
      <c r="M108" t="s">
        <v>1923</v>
      </c>
      <c r="N108" s="87">
        <v>43297</v>
      </c>
      <c r="O108" s="87">
        <v>43304</v>
      </c>
      <c r="P108" t="s">
        <v>62</v>
      </c>
      <c r="Q108" t="s">
        <v>62</v>
      </c>
    </row>
    <row r="109" spans="1:17">
      <c r="A109" t="s">
        <v>1695</v>
      </c>
      <c r="B109" t="s">
        <v>69</v>
      </c>
      <c r="C109" t="s">
        <v>1647</v>
      </c>
      <c r="D109" t="s">
        <v>14</v>
      </c>
      <c r="E109">
        <v>-0.44</v>
      </c>
      <c r="F109">
        <v>0</v>
      </c>
      <c r="G109" t="s">
        <v>88</v>
      </c>
      <c r="H109" t="s">
        <v>1889</v>
      </c>
      <c r="I109" t="s">
        <v>1895</v>
      </c>
      <c r="J109" t="s">
        <v>91</v>
      </c>
      <c r="K109" t="s">
        <v>1922</v>
      </c>
      <c r="L109" t="s">
        <v>100</v>
      </c>
      <c r="M109" t="s">
        <v>1923</v>
      </c>
      <c r="N109" s="87">
        <v>43297</v>
      </c>
      <c r="O109" s="87">
        <v>43304</v>
      </c>
      <c r="P109" t="s">
        <v>62</v>
      </c>
      <c r="Q109" t="s">
        <v>62</v>
      </c>
    </row>
    <row r="110" spans="1:17">
      <c r="A110" t="s">
        <v>1695</v>
      </c>
      <c r="B110" t="s">
        <v>69</v>
      </c>
      <c r="C110" t="s">
        <v>1647</v>
      </c>
      <c r="D110" t="s">
        <v>14</v>
      </c>
      <c r="E110">
        <v>-1.63</v>
      </c>
      <c r="F110">
        <v>0</v>
      </c>
      <c r="G110" t="s">
        <v>88</v>
      </c>
      <c r="H110" t="s">
        <v>1889</v>
      </c>
      <c r="I110" t="s">
        <v>1894</v>
      </c>
      <c r="J110" t="s">
        <v>91</v>
      </c>
      <c r="K110" t="s">
        <v>1922</v>
      </c>
      <c r="L110" t="s">
        <v>100</v>
      </c>
      <c r="M110" t="s">
        <v>1923</v>
      </c>
      <c r="N110" s="87">
        <v>43297</v>
      </c>
      <c r="O110" s="87">
        <v>43304</v>
      </c>
      <c r="P110" t="s">
        <v>62</v>
      </c>
      <c r="Q110" t="s">
        <v>62</v>
      </c>
    </row>
    <row r="111" spans="1:17">
      <c r="A111" t="s">
        <v>1695</v>
      </c>
      <c r="B111" t="s">
        <v>69</v>
      </c>
      <c r="C111" t="s">
        <v>1647</v>
      </c>
      <c r="D111" t="s">
        <v>14</v>
      </c>
      <c r="E111">
        <v>-0.09</v>
      </c>
      <c r="F111">
        <v>0</v>
      </c>
      <c r="G111" t="s">
        <v>88</v>
      </c>
      <c r="H111" t="s">
        <v>1889</v>
      </c>
      <c r="I111" t="s">
        <v>1893</v>
      </c>
      <c r="J111" t="s">
        <v>91</v>
      </c>
      <c r="K111" t="s">
        <v>1922</v>
      </c>
      <c r="L111" t="s">
        <v>100</v>
      </c>
      <c r="M111" t="s">
        <v>1923</v>
      </c>
      <c r="N111" s="87">
        <v>43297</v>
      </c>
      <c r="O111" s="87">
        <v>43304</v>
      </c>
      <c r="P111" t="s">
        <v>62</v>
      </c>
      <c r="Q111" t="s">
        <v>62</v>
      </c>
    </row>
    <row r="112" spans="1:17">
      <c r="A112" t="s">
        <v>1695</v>
      </c>
      <c r="B112" t="s">
        <v>69</v>
      </c>
      <c r="C112" t="s">
        <v>1647</v>
      </c>
      <c r="D112" t="s">
        <v>14</v>
      </c>
      <c r="E112">
        <v>-0.37</v>
      </c>
      <c r="F112">
        <v>0</v>
      </c>
      <c r="G112" t="s">
        <v>88</v>
      </c>
      <c r="H112" t="s">
        <v>1889</v>
      </c>
      <c r="I112" t="s">
        <v>1892</v>
      </c>
      <c r="J112" t="s">
        <v>91</v>
      </c>
      <c r="K112" t="s">
        <v>1922</v>
      </c>
      <c r="L112" t="s">
        <v>100</v>
      </c>
      <c r="M112" t="s">
        <v>1923</v>
      </c>
      <c r="N112" s="87">
        <v>43297</v>
      </c>
      <c r="O112" s="87">
        <v>43304</v>
      </c>
      <c r="P112" t="s">
        <v>62</v>
      </c>
      <c r="Q112" t="s">
        <v>62</v>
      </c>
    </row>
    <row r="113" spans="1:17">
      <c r="A113" t="s">
        <v>1695</v>
      </c>
      <c r="B113" t="s">
        <v>69</v>
      </c>
      <c r="C113" t="s">
        <v>1647</v>
      </c>
      <c r="D113" t="s">
        <v>14</v>
      </c>
      <c r="E113">
        <v>-0.72</v>
      </c>
      <c r="F113">
        <v>0</v>
      </c>
      <c r="G113" t="s">
        <v>88</v>
      </c>
      <c r="H113" t="s">
        <v>1889</v>
      </c>
      <c r="I113" t="s">
        <v>1890</v>
      </c>
      <c r="J113" t="s">
        <v>91</v>
      </c>
      <c r="K113" t="s">
        <v>1922</v>
      </c>
      <c r="L113" t="s">
        <v>100</v>
      </c>
      <c r="M113" t="s">
        <v>1923</v>
      </c>
      <c r="N113" s="87">
        <v>43297</v>
      </c>
      <c r="O113" s="87">
        <v>43304</v>
      </c>
      <c r="P113" t="s">
        <v>62</v>
      </c>
      <c r="Q113" t="s">
        <v>62</v>
      </c>
    </row>
    <row r="114" spans="1:17">
      <c r="A114" t="s">
        <v>1695</v>
      </c>
      <c r="B114" t="s">
        <v>69</v>
      </c>
      <c r="C114" t="s">
        <v>1647</v>
      </c>
      <c r="D114" t="s">
        <v>14</v>
      </c>
      <c r="E114">
        <v>-0.09</v>
      </c>
      <c r="F114">
        <v>0</v>
      </c>
      <c r="G114" t="s">
        <v>88</v>
      </c>
      <c r="H114" t="s">
        <v>1908</v>
      </c>
      <c r="I114" t="s">
        <v>1909</v>
      </c>
      <c r="J114" t="s">
        <v>91</v>
      </c>
      <c r="K114" t="s">
        <v>1920</v>
      </c>
      <c r="L114" t="s">
        <v>100</v>
      </c>
      <c r="M114" t="s">
        <v>1921</v>
      </c>
      <c r="N114" s="87">
        <v>43297</v>
      </c>
      <c r="O114" s="87">
        <v>43304</v>
      </c>
      <c r="P114" t="s">
        <v>62</v>
      </c>
      <c r="Q114" t="s">
        <v>62</v>
      </c>
    </row>
    <row r="115" spans="1:17">
      <c r="A115" t="s">
        <v>1695</v>
      </c>
      <c r="B115" t="s">
        <v>69</v>
      </c>
      <c r="C115" t="s">
        <v>1647</v>
      </c>
      <c r="D115" t="s">
        <v>14</v>
      </c>
      <c r="E115">
        <v>-8.2899999999999991</v>
      </c>
      <c r="F115">
        <v>0</v>
      </c>
      <c r="G115" t="s">
        <v>88</v>
      </c>
      <c r="H115" t="s">
        <v>1780</v>
      </c>
      <c r="I115" t="s">
        <v>1888</v>
      </c>
      <c r="J115" t="s">
        <v>91</v>
      </c>
      <c r="K115" t="s">
        <v>1783</v>
      </c>
      <c r="L115" t="s">
        <v>100</v>
      </c>
      <c r="M115" t="s">
        <v>1784</v>
      </c>
      <c r="N115" s="87">
        <v>43293</v>
      </c>
      <c r="O115" s="87">
        <v>43304</v>
      </c>
      <c r="P115" t="s">
        <v>62</v>
      </c>
      <c r="Q115" t="s">
        <v>62</v>
      </c>
    </row>
    <row r="116" spans="1:17">
      <c r="A116" t="s">
        <v>1695</v>
      </c>
      <c r="B116" t="s">
        <v>69</v>
      </c>
      <c r="C116" t="s">
        <v>1647</v>
      </c>
      <c r="D116" t="s">
        <v>14</v>
      </c>
      <c r="E116">
        <v>-1.66</v>
      </c>
      <c r="F116">
        <v>0</v>
      </c>
      <c r="G116" t="s">
        <v>88</v>
      </c>
      <c r="H116" t="s">
        <v>1898</v>
      </c>
      <c r="I116" t="s">
        <v>1907</v>
      </c>
      <c r="J116" t="s">
        <v>91</v>
      </c>
      <c r="K116" t="s">
        <v>1918</v>
      </c>
      <c r="L116" t="s">
        <v>100</v>
      </c>
      <c r="M116" t="s">
        <v>1919</v>
      </c>
      <c r="N116" s="87">
        <v>43297</v>
      </c>
      <c r="O116" s="87">
        <v>43304</v>
      </c>
      <c r="P116" t="s">
        <v>62</v>
      </c>
      <c r="Q116" t="s">
        <v>62</v>
      </c>
    </row>
    <row r="117" spans="1:17">
      <c r="A117" t="s">
        <v>1695</v>
      </c>
      <c r="B117" t="s">
        <v>69</v>
      </c>
      <c r="C117" t="s">
        <v>1647</v>
      </c>
      <c r="D117" t="s">
        <v>14</v>
      </c>
      <c r="E117">
        <v>-0.05</v>
      </c>
      <c r="F117">
        <v>0</v>
      </c>
      <c r="G117" t="s">
        <v>88</v>
      </c>
      <c r="H117" t="s">
        <v>1898</v>
      </c>
      <c r="I117" t="s">
        <v>1906</v>
      </c>
      <c r="J117" t="s">
        <v>91</v>
      </c>
      <c r="K117" t="s">
        <v>1918</v>
      </c>
      <c r="L117" t="s">
        <v>100</v>
      </c>
      <c r="M117" t="s">
        <v>1919</v>
      </c>
      <c r="N117" s="87">
        <v>43297</v>
      </c>
      <c r="O117" s="87">
        <v>43304</v>
      </c>
      <c r="P117" t="s">
        <v>62</v>
      </c>
      <c r="Q117" t="s">
        <v>62</v>
      </c>
    </row>
    <row r="118" spans="1:17">
      <c r="A118" t="s">
        <v>1695</v>
      </c>
      <c r="B118" t="s">
        <v>69</v>
      </c>
      <c r="C118" t="s">
        <v>1647</v>
      </c>
      <c r="D118" t="s">
        <v>14</v>
      </c>
      <c r="E118">
        <v>-0.04</v>
      </c>
      <c r="F118">
        <v>0</v>
      </c>
      <c r="G118" t="s">
        <v>88</v>
      </c>
      <c r="H118" t="s">
        <v>1898</v>
      </c>
      <c r="I118" t="s">
        <v>1905</v>
      </c>
      <c r="J118" t="s">
        <v>91</v>
      </c>
      <c r="K118" t="s">
        <v>1918</v>
      </c>
      <c r="L118" t="s">
        <v>100</v>
      </c>
      <c r="M118" t="s">
        <v>1919</v>
      </c>
      <c r="N118" s="87">
        <v>43297</v>
      </c>
      <c r="O118" s="87">
        <v>43304</v>
      </c>
      <c r="P118" t="s">
        <v>62</v>
      </c>
      <c r="Q118" t="s">
        <v>62</v>
      </c>
    </row>
    <row r="119" spans="1:17">
      <c r="A119" t="s">
        <v>1695</v>
      </c>
      <c r="B119" t="s">
        <v>69</v>
      </c>
      <c r="C119" t="s">
        <v>1647</v>
      </c>
      <c r="D119" t="s">
        <v>14</v>
      </c>
      <c r="E119">
        <v>-2.79</v>
      </c>
      <c r="F119">
        <v>0</v>
      </c>
      <c r="G119" t="s">
        <v>88</v>
      </c>
      <c r="H119" t="s">
        <v>1898</v>
      </c>
      <c r="I119" t="s">
        <v>1904</v>
      </c>
      <c r="J119" t="s">
        <v>91</v>
      </c>
      <c r="K119" t="s">
        <v>1918</v>
      </c>
      <c r="L119" t="s">
        <v>100</v>
      </c>
      <c r="M119" t="s">
        <v>1919</v>
      </c>
      <c r="N119" s="87">
        <v>43297</v>
      </c>
      <c r="O119" s="87">
        <v>43304</v>
      </c>
      <c r="P119" t="s">
        <v>62</v>
      </c>
      <c r="Q119" t="s">
        <v>62</v>
      </c>
    </row>
    <row r="120" spans="1:17">
      <c r="A120" t="s">
        <v>1695</v>
      </c>
      <c r="B120" t="s">
        <v>69</v>
      </c>
      <c r="C120" t="s">
        <v>1647</v>
      </c>
      <c r="D120" t="s">
        <v>14</v>
      </c>
      <c r="E120">
        <v>-1.47</v>
      </c>
      <c r="F120">
        <v>0</v>
      </c>
      <c r="G120" t="s">
        <v>88</v>
      </c>
      <c r="H120" t="s">
        <v>1898</v>
      </c>
      <c r="I120" t="s">
        <v>1903</v>
      </c>
      <c r="J120" t="s">
        <v>91</v>
      </c>
      <c r="K120" t="s">
        <v>1918</v>
      </c>
      <c r="L120" t="s">
        <v>100</v>
      </c>
      <c r="M120" t="s">
        <v>1919</v>
      </c>
      <c r="N120" s="87">
        <v>43297</v>
      </c>
      <c r="O120" s="87">
        <v>43304</v>
      </c>
      <c r="P120" t="s">
        <v>62</v>
      </c>
      <c r="Q120" t="s">
        <v>62</v>
      </c>
    </row>
    <row r="121" spans="1:17">
      <c r="A121" t="s">
        <v>1695</v>
      </c>
      <c r="B121" t="s">
        <v>69</v>
      </c>
      <c r="C121" t="s">
        <v>1647</v>
      </c>
      <c r="D121" t="s">
        <v>14</v>
      </c>
      <c r="E121">
        <v>-0.08</v>
      </c>
      <c r="F121">
        <v>0</v>
      </c>
      <c r="G121" t="s">
        <v>88</v>
      </c>
      <c r="H121" t="s">
        <v>1898</v>
      </c>
      <c r="I121" t="s">
        <v>1902</v>
      </c>
      <c r="J121" t="s">
        <v>91</v>
      </c>
      <c r="K121" t="s">
        <v>1918</v>
      </c>
      <c r="L121" t="s">
        <v>100</v>
      </c>
      <c r="M121" t="s">
        <v>1919</v>
      </c>
      <c r="N121" s="87">
        <v>43297</v>
      </c>
      <c r="O121" s="87">
        <v>43304</v>
      </c>
      <c r="P121" t="s">
        <v>62</v>
      </c>
      <c r="Q121" t="s">
        <v>62</v>
      </c>
    </row>
    <row r="122" spans="1:17">
      <c r="A122" t="s">
        <v>1695</v>
      </c>
      <c r="B122" t="s">
        <v>69</v>
      </c>
      <c r="C122" t="s">
        <v>1647</v>
      </c>
      <c r="D122" t="s">
        <v>14</v>
      </c>
      <c r="E122">
        <v>-1.19</v>
      </c>
      <c r="F122">
        <v>0</v>
      </c>
      <c r="G122" t="s">
        <v>88</v>
      </c>
      <c r="H122" t="s">
        <v>1898</v>
      </c>
      <c r="I122" t="s">
        <v>1901</v>
      </c>
      <c r="J122" t="s">
        <v>91</v>
      </c>
      <c r="K122" t="s">
        <v>1918</v>
      </c>
      <c r="L122" t="s">
        <v>100</v>
      </c>
      <c r="M122" t="s">
        <v>1919</v>
      </c>
      <c r="N122" s="87">
        <v>43297</v>
      </c>
      <c r="O122" s="87">
        <v>43304</v>
      </c>
      <c r="P122" t="s">
        <v>62</v>
      </c>
      <c r="Q122" t="s">
        <v>62</v>
      </c>
    </row>
    <row r="123" spans="1:17">
      <c r="A123" t="s">
        <v>1695</v>
      </c>
      <c r="B123" t="s">
        <v>69</v>
      </c>
      <c r="C123" t="s">
        <v>1647</v>
      </c>
      <c r="D123" t="s">
        <v>14</v>
      </c>
      <c r="E123">
        <v>-0.36</v>
      </c>
      <c r="F123">
        <v>0</v>
      </c>
      <c r="G123" t="s">
        <v>88</v>
      </c>
      <c r="H123" t="s">
        <v>1898</v>
      </c>
      <c r="I123" t="s">
        <v>1900</v>
      </c>
      <c r="J123" t="s">
        <v>91</v>
      </c>
      <c r="K123" t="s">
        <v>1918</v>
      </c>
      <c r="L123" t="s">
        <v>100</v>
      </c>
      <c r="M123" t="s">
        <v>1919</v>
      </c>
      <c r="N123" s="87">
        <v>43297</v>
      </c>
      <c r="O123" s="87">
        <v>43304</v>
      </c>
      <c r="P123" t="s">
        <v>62</v>
      </c>
      <c r="Q123" t="s">
        <v>62</v>
      </c>
    </row>
    <row r="124" spans="1:17">
      <c r="A124" t="s">
        <v>1695</v>
      </c>
      <c r="B124" t="s">
        <v>69</v>
      </c>
      <c r="C124" t="s">
        <v>1647</v>
      </c>
      <c r="D124" t="s">
        <v>14</v>
      </c>
      <c r="E124">
        <v>-0.04</v>
      </c>
      <c r="F124">
        <v>0</v>
      </c>
      <c r="G124" t="s">
        <v>88</v>
      </c>
      <c r="H124" t="s">
        <v>1898</v>
      </c>
      <c r="I124" t="s">
        <v>1896</v>
      </c>
      <c r="J124" t="s">
        <v>91</v>
      </c>
      <c r="K124" t="s">
        <v>1918</v>
      </c>
      <c r="L124" t="s">
        <v>100</v>
      </c>
      <c r="M124" t="s">
        <v>1919</v>
      </c>
      <c r="N124" s="87">
        <v>43297</v>
      </c>
      <c r="O124" s="87">
        <v>43304</v>
      </c>
      <c r="P124" t="s">
        <v>62</v>
      </c>
      <c r="Q124" t="s">
        <v>62</v>
      </c>
    </row>
    <row r="125" spans="1:17">
      <c r="A125" t="s">
        <v>1695</v>
      </c>
      <c r="B125" t="s">
        <v>69</v>
      </c>
      <c r="C125" t="s">
        <v>1647</v>
      </c>
      <c r="D125" t="s">
        <v>14</v>
      </c>
      <c r="E125">
        <v>-0.42</v>
      </c>
      <c r="F125">
        <v>0</v>
      </c>
      <c r="G125" t="s">
        <v>88</v>
      </c>
      <c r="H125" t="s">
        <v>1898</v>
      </c>
      <c r="I125" t="s">
        <v>1897</v>
      </c>
      <c r="J125" t="s">
        <v>91</v>
      </c>
      <c r="K125" t="s">
        <v>1918</v>
      </c>
      <c r="L125" t="s">
        <v>100</v>
      </c>
      <c r="M125" t="s">
        <v>1919</v>
      </c>
      <c r="N125" s="87">
        <v>43297</v>
      </c>
      <c r="O125" s="87">
        <v>43304</v>
      </c>
      <c r="P125" t="s">
        <v>62</v>
      </c>
      <c r="Q125" t="s">
        <v>62</v>
      </c>
    </row>
    <row r="126" spans="1:17">
      <c r="A126" t="s">
        <v>1695</v>
      </c>
      <c r="B126" t="s">
        <v>69</v>
      </c>
      <c r="C126" t="s">
        <v>1647</v>
      </c>
      <c r="D126" t="s">
        <v>14</v>
      </c>
      <c r="E126">
        <v>-3.55</v>
      </c>
      <c r="F126">
        <v>0</v>
      </c>
      <c r="G126" t="s">
        <v>88</v>
      </c>
      <c r="H126" t="s">
        <v>1872</v>
      </c>
      <c r="I126" t="s">
        <v>1873</v>
      </c>
      <c r="J126" t="s">
        <v>91</v>
      </c>
      <c r="K126" t="s">
        <v>1916</v>
      </c>
      <c r="L126" t="s">
        <v>100</v>
      </c>
      <c r="M126" t="s">
        <v>1917</v>
      </c>
      <c r="N126" s="87">
        <v>43297</v>
      </c>
      <c r="O126" s="87">
        <v>43305</v>
      </c>
      <c r="P126" t="s">
        <v>62</v>
      </c>
      <c r="Q126" t="s">
        <v>62</v>
      </c>
    </row>
    <row r="127" spans="1:17">
      <c r="A127" t="s">
        <v>1695</v>
      </c>
      <c r="B127" t="s">
        <v>69</v>
      </c>
      <c r="C127" t="s">
        <v>1647</v>
      </c>
      <c r="D127" t="s">
        <v>14</v>
      </c>
      <c r="E127">
        <v>-0.03</v>
      </c>
      <c r="F127">
        <v>0</v>
      </c>
      <c r="G127" t="s">
        <v>88</v>
      </c>
      <c r="H127" t="s">
        <v>1875</v>
      </c>
      <c r="I127" t="s">
        <v>1878</v>
      </c>
      <c r="J127" t="s">
        <v>91</v>
      </c>
      <c r="K127" t="s">
        <v>1914</v>
      </c>
      <c r="L127" t="s">
        <v>100</v>
      </c>
      <c r="M127" t="s">
        <v>1915</v>
      </c>
      <c r="N127" s="87">
        <v>43299</v>
      </c>
      <c r="O127" s="87">
        <v>43304</v>
      </c>
      <c r="P127" t="s">
        <v>62</v>
      </c>
      <c r="Q127" t="s">
        <v>62</v>
      </c>
    </row>
    <row r="128" spans="1:17">
      <c r="A128" t="s">
        <v>1695</v>
      </c>
      <c r="B128" t="s">
        <v>69</v>
      </c>
      <c r="C128" t="s">
        <v>1647</v>
      </c>
      <c r="D128" t="s">
        <v>14</v>
      </c>
      <c r="E128">
        <v>-5.7</v>
      </c>
      <c r="F128">
        <v>0</v>
      </c>
      <c r="G128" t="s">
        <v>88</v>
      </c>
      <c r="H128" t="s">
        <v>1875</v>
      </c>
      <c r="I128" t="s">
        <v>1876</v>
      </c>
      <c r="J128" t="s">
        <v>91</v>
      </c>
      <c r="K128" t="s">
        <v>1914</v>
      </c>
      <c r="L128" t="s">
        <v>100</v>
      </c>
      <c r="M128" t="s">
        <v>1915</v>
      </c>
      <c r="N128" s="87">
        <v>43299</v>
      </c>
      <c r="O128" s="87">
        <v>43304</v>
      </c>
      <c r="P128" t="s">
        <v>62</v>
      </c>
      <c r="Q128" t="s">
        <v>62</v>
      </c>
    </row>
    <row r="129" spans="1:17">
      <c r="A129" t="s">
        <v>1695</v>
      </c>
      <c r="B129" t="s">
        <v>69</v>
      </c>
      <c r="C129" t="s">
        <v>1647</v>
      </c>
      <c r="D129" t="s">
        <v>14</v>
      </c>
      <c r="E129">
        <v>-0.14000000000000001</v>
      </c>
      <c r="F129" s="1">
        <v>0</v>
      </c>
      <c r="G129" t="s">
        <v>88</v>
      </c>
      <c r="H129" t="s">
        <v>1836</v>
      </c>
      <c r="I129" t="s">
        <v>1839</v>
      </c>
      <c r="J129" t="s">
        <v>91</v>
      </c>
      <c r="K129" t="s">
        <v>1912</v>
      </c>
      <c r="L129" t="s">
        <v>100</v>
      </c>
      <c r="M129" t="s">
        <v>1913</v>
      </c>
      <c r="N129" s="87">
        <v>43291</v>
      </c>
      <c r="O129" s="87">
        <v>43301</v>
      </c>
      <c r="P129" t="s">
        <v>62</v>
      </c>
      <c r="Q129" t="s">
        <v>62</v>
      </c>
    </row>
    <row r="130" spans="1:17">
      <c r="A130" t="s">
        <v>1695</v>
      </c>
      <c r="B130" t="s">
        <v>69</v>
      </c>
      <c r="C130" t="s">
        <v>1647</v>
      </c>
      <c r="D130" t="s">
        <v>14</v>
      </c>
      <c r="E130">
        <v>-0.44</v>
      </c>
      <c r="F130" s="1">
        <v>0</v>
      </c>
      <c r="G130" t="s">
        <v>88</v>
      </c>
      <c r="H130" t="s">
        <v>1836</v>
      </c>
      <c r="I130" t="s">
        <v>1837</v>
      </c>
      <c r="J130" t="s">
        <v>91</v>
      </c>
      <c r="K130" t="s">
        <v>1912</v>
      </c>
      <c r="L130" t="s">
        <v>100</v>
      </c>
      <c r="M130" t="s">
        <v>1913</v>
      </c>
      <c r="N130" s="87">
        <v>43291</v>
      </c>
      <c r="O130" s="87">
        <v>43301</v>
      </c>
      <c r="P130" t="s">
        <v>62</v>
      </c>
      <c r="Q130" t="s">
        <v>62</v>
      </c>
    </row>
    <row r="131" spans="1:17">
      <c r="A131" t="s">
        <v>1695</v>
      </c>
      <c r="B131" t="s">
        <v>69</v>
      </c>
      <c r="C131" t="s">
        <v>1647</v>
      </c>
      <c r="D131" t="s">
        <v>14</v>
      </c>
      <c r="E131">
        <v>5.65</v>
      </c>
      <c r="F131">
        <v>81200</v>
      </c>
      <c r="G131" t="s">
        <v>88</v>
      </c>
      <c r="H131" t="s">
        <v>1884</v>
      </c>
      <c r="I131" t="s">
        <v>1885</v>
      </c>
      <c r="J131" t="s">
        <v>91</v>
      </c>
      <c r="K131" t="s">
        <v>1911</v>
      </c>
      <c r="L131" t="s">
        <v>93</v>
      </c>
      <c r="M131" t="s">
        <v>62</v>
      </c>
      <c r="N131" s="87">
        <v>43299</v>
      </c>
      <c r="O131" s="87">
        <v>43299</v>
      </c>
      <c r="P131" t="s">
        <v>62</v>
      </c>
      <c r="Q131" t="s">
        <v>62</v>
      </c>
    </row>
    <row r="132" spans="1:17">
      <c r="A132" t="s">
        <v>1695</v>
      </c>
      <c r="B132" t="s">
        <v>69</v>
      </c>
      <c r="C132" t="s">
        <v>1647</v>
      </c>
      <c r="D132" t="s">
        <v>14</v>
      </c>
      <c r="E132">
        <v>9.39</v>
      </c>
      <c r="F132">
        <v>135000</v>
      </c>
      <c r="G132" t="s">
        <v>88</v>
      </c>
      <c r="H132" t="s">
        <v>1908</v>
      </c>
      <c r="I132" t="s">
        <v>1909</v>
      </c>
      <c r="J132" t="s">
        <v>91</v>
      </c>
      <c r="K132" t="s">
        <v>1910</v>
      </c>
      <c r="L132" t="s">
        <v>93</v>
      </c>
      <c r="M132" t="s">
        <v>62</v>
      </c>
      <c r="N132" s="87">
        <v>43299</v>
      </c>
      <c r="O132" s="87">
        <v>43299</v>
      </c>
      <c r="P132" t="s">
        <v>62</v>
      </c>
      <c r="Q132" t="s">
        <v>62</v>
      </c>
    </row>
    <row r="133" spans="1:17">
      <c r="A133" t="s">
        <v>1695</v>
      </c>
      <c r="B133" t="s">
        <v>69</v>
      </c>
      <c r="C133" t="s">
        <v>1647</v>
      </c>
      <c r="D133" t="s">
        <v>14</v>
      </c>
      <c r="E133">
        <v>172.52</v>
      </c>
      <c r="F133">
        <v>2480000</v>
      </c>
      <c r="G133" t="s">
        <v>88</v>
      </c>
      <c r="H133" t="s">
        <v>1898</v>
      </c>
      <c r="I133" t="s">
        <v>1907</v>
      </c>
      <c r="J133" t="s">
        <v>91</v>
      </c>
      <c r="K133" t="s">
        <v>1899</v>
      </c>
      <c r="L133" t="s">
        <v>93</v>
      </c>
      <c r="M133" t="s">
        <v>62</v>
      </c>
      <c r="N133" s="87">
        <v>43299</v>
      </c>
      <c r="O133" s="87">
        <v>43299</v>
      </c>
      <c r="P133" t="s">
        <v>62</v>
      </c>
      <c r="Q133" t="s">
        <v>62</v>
      </c>
    </row>
    <row r="134" spans="1:17">
      <c r="A134" t="s">
        <v>1695</v>
      </c>
      <c r="B134" t="s">
        <v>69</v>
      </c>
      <c r="C134" t="s">
        <v>1647</v>
      </c>
      <c r="D134" t="s">
        <v>14</v>
      </c>
      <c r="E134">
        <v>5.91</v>
      </c>
      <c r="F134">
        <v>85000</v>
      </c>
      <c r="G134" t="s">
        <v>88</v>
      </c>
      <c r="H134" t="s">
        <v>1898</v>
      </c>
      <c r="I134" t="s">
        <v>1906</v>
      </c>
      <c r="J134" t="s">
        <v>91</v>
      </c>
      <c r="K134" t="s">
        <v>1899</v>
      </c>
      <c r="L134" t="s">
        <v>93</v>
      </c>
      <c r="M134" t="s">
        <v>62</v>
      </c>
      <c r="N134" s="87">
        <v>43299</v>
      </c>
      <c r="O134" s="87">
        <v>43299</v>
      </c>
      <c r="P134" t="s">
        <v>62</v>
      </c>
      <c r="Q134" t="s">
        <v>62</v>
      </c>
    </row>
    <row r="135" spans="1:17">
      <c r="A135" t="s">
        <v>1695</v>
      </c>
      <c r="B135" t="s">
        <v>69</v>
      </c>
      <c r="C135" t="s">
        <v>1647</v>
      </c>
      <c r="D135" t="s">
        <v>14</v>
      </c>
      <c r="E135">
        <v>4.5199999999999996</v>
      </c>
      <c r="F135">
        <v>65000</v>
      </c>
      <c r="G135" t="s">
        <v>88</v>
      </c>
      <c r="H135" t="s">
        <v>1898</v>
      </c>
      <c r="I135" t="s">
        <v>1905</v>
      </c>
      <c r="J135" t="s">
        <v>91</v>
      </c>
      <c r="K135" t="s">
        <v>1899</v>
      </c>
      <c r="L135" t="s">
        <v>93</v>
      </c>
      <c r="M135" t="s">
        <v>62</v>
      </c>
      <c r="N135" s="87">
        <v>43299</v>
      </c>
      <c r="O135" s="87">
        <v>43299</v>
      </c>
      <c r="P135" t="s">
        <v>62</v>
      </c>
      <c r="Q135" t="s">
        <v>62</v>
      </c>
    </row>
    <row r="136" spans="1:17">
      <c r="A136" t="s">
        <v>1695</v>
      </c>
      <c r="B136" t="s">
        <v>69</v>
      </c>
      <c r="C136" t="s">
        <v>1647</v>
      </c>
      <c r="D136" t="s">
        <v>14</v>
      </c>
      <c r="E136">
        <v>289.39</v>
      </c>
      <c r="F136">
        <v>4160000</v>
      </c>
      <c r="G136" t="s">
        <v>88</v>
      </c>
      <c r="H136" t="s">
        <v>1898</v>
      </c>
      <c r="I136" t="s">
        <v>1904</v>
      </c>
      <c r="J136" t="s">
        <v>91</v>
      </c>
      <c r="K136" t="s">
        <v>1899</v>
      </c>
      <c r="L136" t="s">
        <v>93</v>
      </c>
      <c r="M136" t="s">
        <v>62</v>
      </c>
      <c r="N136" s="87">
        <v>43299</v>
      </c>
      <c r="O136" s="87">
        <v>43299</v>
      </c>
      <c r="P136" t="s">
        <v>62</v>
      </c>
      <c r="Q136" t="s">
        <v>62</v>
      </c>
    </row>
    <row r="137" spans="1:17">
      <c r="A137" t="s">
        <v>1695</v>
      </c>
      <c r="B137" t="s">
        <v>69</v>
      </c>
      <c r="C137" t="s">
        <v>1647</v>
      </c>
      <c r="D137" t="s">
        <v>14</v>
      </c>
      <c r="E137">
        <v>153.04</v>
      </c>
      <c r="F137">
        <v>2200000</v>
      </c>
      <c r="G137" t="s">
        <v>88</v>
      </c>
      <c r="H137" t="s">
        <v>1898</v>
      </c>
      <c r="I137" t="s">
        <v>1903</v>
      </c>
      <c r="J137" t="s">
        <v>91</v>
      </c>
      <c r="K137" t="s">
        <v>1899</v>
      </c>
      <c r="L137" t="s">
        <v>93</v>
      </c>
      <c r="M137" t="s">
        <v>62</v>
      </c>
      <c r="N137" s="87">
        <v>43299</v>
      </c>
      <c r="O137" s="87">
        <v>43299</v>
      </c>
      <c r="P137" t="s">
        <v>62</v>
      </c>
      <c r="Q137" t="s">
        <v>62</v>
      </c>
    </row>
    <row r="138" spans="1:17">
      <c r="A138" t="s">
        <v>1695</v>
      </c>
      <c r="B138" t="s">
        <v>69</v>
      </c>
      <c r="C138" t="s">
        <v>1647</v>
      </c>
      <c r="D138" t="s">
        <v>14</v>
      </c>
      <c r="E138">
        <v>8.35</v>
      </c>
      <c r="F138">
        <v>120000</v>
      </c>
      <c r="G138" t="s">
        <v>88</v>
      </c>
      <c r="H138" t="s">
        <v>1898</v>
      </c>
      <c r="I138" t="s">
        <v>1902</v>
      </c>
      <c r="J138" t="s">
        <v>91</v>
      </c>
      <c r="K138" t="s">
        <v>1899</v>
      </c>
      <c r="L138" t="s">
        <v>93</v>
      </c>
      <c r="M138" t="s">
        <v>62</v>
      </c>
      <c r="N138" s="87">
        <v>43299</v>
      </c>
      <c r="O138" s="87">
        <v>43299</v>
      </c>
      <c r="P138" t="s">
        <v>62</v>
      </c>
      <c r="Q138" t="s">
        <v>62</v>
      </c>
    </row>
    <row r="139" spans="1:17">
      <c r="A139" t="s">
        <v>1695</v>
      </c>
      <c r="B139" t="s">
        <v>69</v>
      </c>
      <c r="C139" t="s">
        <v>1647</v>
      </c>
      <c r="D139" t="s">
        <v>14</v>
      </c>
      <c r="E139">
        <v>123.48</v>
      </c>
      <c r="F139">
        <v>1775000</v>
      </c>
      <c r="G139" t="s">
        <v>88</v>
      </c>
      <c r="H139" t="s">
        <v>1898</v>
      </c>
      <c r="I139" t="s">
        <v>1901</v>
      </c>
      <c r="J139" t="s">
        <v>91</v>
      </c>
      <c r="K139" t="s">
        <v>1899</v>
      </c>
      <c r="L139" t="s">
        <v>93</v>
      </c>
      <c r="M139" t="s">
        <v>62</v>
      </c>
      <c r="N139" s="87">
        <v>43299</v>
      </c>
      <c r="O139" s="87">
        <v>43299</v>
      </c>
      <c r="P139" t="s">
        <v>62</v>
      </c>
      <c r="Q139" t="s">
        <v>62</v>
      </c>
    </row>
    <row r="140" spans="1:17">
      <c r="A140" t="s">
        <v>1695</v>
      </c>
      <c r="B140" t="s">
        <v>69</v>
      </c>
      <c r="C140" t="s">
        <v>1647</v>
      </c>
      <c r="D140" t="s">
        <v>14</v>
      </c>
      <c r="E140">
        <v>36.869999999999997</v>
      </c>
      <c r="F140">
        <v>530000</v>
      </c>
      <c r="G140" t="s">
        <v>88</v>
      </c>
      <c r="H140" t="s">
        <v>1898</v>
      </c>
      <c r="I140" t="s">
        <v>1900</v>
      </c>
      <c r="J140" t="s">
        <v>91</v>
      </c>
      <c r="K140" t="s">
        <v>1899</v>
      </c>
      <c r="L140" t="s">
        <v>93</v>
      </c>
      <c r="M140" t="s">
        <v>62</v>
      </c>
      <c r="N140" s="87">
        <v>43299</v>
      </c>
      <c r="O140" s="87">
        <v>43299</v>
      </c>
      <c r="P140" t="s">
        <v>62</v>
      </c>
      <c r="Q140" t="s">
        <v>62</v>
      </c>
    </row>
    <row r="141" spans="1:17">
      <c r="A141" t="s">
        <v>1695</v>
      </c>
      <c r="B141" t="s">
        <v>69</v>
      </c>
      <c r="C141" t="s">
        <v>1647</v>
      </c>
      <c r="D141" t="s">
        <v>14</v>
      </c>
      <c r="E141">
        <v>4.5199999999999996</v>
      </c>
      <c r="F141">
        <v>65000</v>
      </c>
      <c r="G141" t="s">
        <v>88</v>
      </c>
      <c r="H141" t="s">
        <v>1898</v>
      </c>
      <c r="I141" t="s">
        <v>1896</v>
      </c>
      <c r="J141" t="s">
        <v>91</v>
      </c>
      <c r="K141" t="s">
        <v>1899</v>
      </c>
      <c r="L141" t="s">
        <v>93</v>
      </c>
      <c r="M141" t="s">
        <v>62</v>
      </c>
      <c r="N141" s="87">
        <v>43299</v>
      </c>
      <c r="O141" s="87">
        <v>43299</v>
      </c>
      <c r="P141" t="s">
        <v>62</v>
      </c>
      <c r="Q141" t="s">
        <v>62</v>
      </c>
    </row>
    <row r="142" spans="1:17">
      <c r="A142" t="s">
        <v>1695</v>
      </c>
      <c r="B142" t="s">
        <v>69</v>
      </c>
      <c r="C142" t="s">
        <v>1647</v>
      </c>
      <c r="D142" t="s">
        <v>14</v>
      </c>
      <c r="E142">
        <v>43.48</v>
      </c>
      <c r="F142">
        <v>625000</v>
      </c>
      <c r="G142" t="s">
        <v>88</v>
      </c>
      <c r="H142" t="s">
        <v>1898</v>
      </c>
      <c r="I142" t="s">
        <v>1897</v>
      </c>
      <c r="J142" t="s">
        <v>91</v>
      </c>
      <c r="K142" t="s">
        <v>1899</v>
      </c>
      <c r="L142" t="s">
        <v>93</v>
      </c>
      <c r="M142" t="s">
        <v>62</v>
      </c>
      <c r="N142" s="87">
        <v>43299</v>
      </c>
      <c r="O142" s="87">
        <v>43299</v>
      </c>
      <c r="P142" t="s">
        <v>62</v>
      </c>
      <c r="Q142" t="s">
        <v>62</v>
      </c>
    </row>
    <row r="143" spans="1:17">
      <c r="A143" t="s">
        <v>1695</v>
      </c>
      <c r="B143" t="s">
        <v>69</v>
      </c>
      <c r="C143" t="s">
        <v>1647</v>
      </c>
      <c r="D143" t="s">
        <v>14</v>
      </c>
      <c r="E143">
        <v>52.17</v>
      </c>
      <c r="F143">
        <v>750000</v>
      </c>
      <c r="G143" t="s">
        <v>88</v>
      </c>
      <c r="H143" t="s">
        <v>1889</v>
      </c>
      <c r="I143" t="s">
        <v>1897</v>
      </c>
      <c r="J143" t="s">
        <v>91</v>
      </c>
      <c r="K143" t="s">
        <v>1891</v>
      </c>
      <c r="L143" t="s">
        <v>93</v>
      </c>
      <c r="M143" t="s">
        <v>62</v>
      </c>
      <c r="N143" s="87">
        <v>43299</v>
      </c>
      <c r="O143" s="87">
        <v>43299</v>
      </c>
      <c r="P143" t="s">
        <v>62</v>
      </c>
      <c r="Q143" t="s">
        <v>62</v>
      </c>
    </row>
    <row r="144" spans="1:17">
      <c r="A144" t="s">
        <v>1695</v>
      </c>
      <c r="B144" t="s">
        <v>69</v>
      </c>
      <c r="C144" t="s">
        <v>1647</v>
      </c>
      <c r="D144" t="s">
        <v>14</v>
      </c>
      <c r="E144">
        <v>4.5199999999999996</v>
      </c>
      <c r="F144">
        <v>65000</v>
      </c>
      <c r="G144" t="s">
        <v>88</v>
      </c>
      <c r="H144" t="s">
        <v>1889</v>
      </c>
      <c r="I144" t="s">
        <v>1896</v>
      </c>
      <c r="J144" t="s">
        <v>91</v>
      </c>
      <c r="K144" t="s">
        <v>1891</v>
      </c>
      <c r="L144" t="s">
        <v>93</v>
      </c>
      <c r="M144" t="s">
        <v>62</v>
      </c>
      <c r="N144" s="87">
        <v>43299</v>
      </c>
      <c r="O144" s="87">
        <v>43299</v>
      </c>
      <c r="P144" t="s">
        <v>62</v>
      </c>
      <c r="Q144" t="s">
        <v>62</v>
      </c>
    </row>
    <row r="145" spans="1:17">
      <c r="A145" t="s">
        <v>1695</v>
      </c>
      <c r="B145" t="s">
        <v>69</v>
      </c>
      <c r="C145" t="s">
        <v>1647</v>
      </c>
      <c r="D145" t="s">
        <v>14</v>
      </c>
      <c r="E145">
        <v>45.91</v>
      </c>
      <c r="F145">
        <v>660000</v>
      </c>
      <c r="G145" t="s">
        <v>88</v>
      </c>
      <c r="H145" t="s">
        <v>1889</v>
      </c>
      <c r="I145" t="s">
        <v>1895</v>
      </c>
      <c r="J145" t="s">
        <v>91</v>
      </c>
      <c r="K145" t="s">
        <v>1891</v>
      </c>
      <c r="L145" t="s">
        <v>93</v>
      </c>
      <c r="M145" t="s">
        <v>62</v>
      </c>
      <c r="N145" s="87">
        <v>43299</v>
      </c>
      <c r="O145" s="87">
        <v>43299</v>
      </c>
      <c r="P145" t="s">
        <v>62</v>
      </c>
      <c r="Q145" t="s">
        <v>62</v>
      </c>
    </row>
    <row r="146" spans="1:17">
      <c r="A146" t="s">
        <v>1695</v>
      </c>
      <c r="B146" t="s">
        <v>69</v>
      </c>
      <c r="C146" t="s">
        <v>1647</v>
      </c>
      <c r="D146" t="s">
        <v>14</v>
      </c>
      <c r="E146">
        <v>169.04</v>
      </c>
      <c r="F146">
        <v>2430000</v>
      </c>
      <c r="G146" t="s">
        <v>88</v>
      </c>
      <c r="H146" t="s">
        <v>1889</v>
      </c>
      <c r="I146" t="s">
        <v>1894</v>
      </c>
      <c r="J146" t="s">
        <v>91</v>
      </c>
      <c r="K146" t="s">
        <v>1891</v>
      </c>
      <c r="L146" t="s">
        <v>93</v>
      </c>
      <c r="M146" t="s">
        <v>62</v>
      </c>
      <c r="N146" s="87">
        <v>43299</v>
      </c>
      <c r="O146" s="87">
        <v>43299</v>
      </c>
      <c r="P146" t="s">
        <v>62</v>
      </c>
      <c r="Q146" t="s">
        <v>62</v>
      </c>
    </row>
    <row r="147" spans="1:17">
      <c r="A147" t="s">
        <v>1695</v>
      </c>
      <c r="B147" t="s">
        <v>69</v>
      </c>
      <c r="C147" t="s">
        <v>1647</v>
      </c>
      <c r="D147" t="s">
        <v>14</v>
      </c>
      <c r="E147">
        <v>9.39</v>
      </c>
      <c r="F147">
        <v>135000</v>
      </c>
      <c r="G147" t="s">
        <v>88</v>
      </c>
      <c r="H147" t="s">
        <v>1889</v>
      </c>
      <c r="I147" t="s">
        <v>1893</v>
      </c>
      <c r="J147" t="s">
        <v>91</v>
      </c>
      <c r="K147" t="s">
        <v>1891</v>
      </c>
      <c r="L147" t="s">
        <v>93</v>
      </c>
      <c r="M147" t="s">
        <v>62</v>
      </c>
      <c r="N147" s="87">
        <v>43299</v>
      </c>
      <c r="O147" s="87">
        <v>43299</v>
      </c>
      <c r="P147" t="s">
        <v>62</v>
      </c>
      <c r="Q147" t="s">
        <v>62</v>
      </c>
    </row>
    <row r="148" spans="1:17">
      <c r="A148" t="s">
        <v>1695</v>
      </c>
      <c r="B148" t="s">
        <v>69</v>
      </c>
      <c r="C148" t="s">
        <v>1647</v>
      </c>
      <c r="D148" t="s">
        <v>14</v>
      </c>
      <c r="E148">
        <v>38.26</v>
      </c>
      <c r="F148">
        <v>550000</v>
      </c>
      <c r="G148" t="s">
        <v>88</v>
      </c>
      <c r="H148" t="s">
        <v>1889</v>
      </c>
      <c r="I148" t="s">
        <v>1892</v>
      </c>
      <c r="J148" t="s">
        <v>91</v>
      </c>
      <c r="K148" t="s">
        <v>1891</v>
      </c>
      <c r="L148" t="s">
        <v>93</v>
      </c>
      <c r="M148" t="s">
        <v>62</v>
      </c>
      <c r="N148" s="87">
        <v>43299</v>
      </c>
      <c r="O148" s="87">
        <v>43299</v>
      </c>
      <c r="P148" t="s">
        <v>62</v>
      </c>
      <c r="Q148" t="s">
        <v>62</v>
      </c>
    </row>
    <row r="149" spans="1:17">
      <c r="A149" t="s">
        <v>1695</v>
      </c>
      <c r="B149" t="s">
        <v>69</v>
      </c>
      <c r="C149" t="s">
        <v>1647</v>
      </c>
      <c r="D149" t="s">
        <v>14</v>
      </c>
      <c r="E149">
        <v>75.13</v>
      </c>
      <c r="F149">
        <v>1080000</v>
      </c>
      <c r="G149" t="s">
        <v>88</v>
      </c>
      <c r="H149" t="s">
        <v>1889</v>
      </c>
      <c r="I149" t="s">
        <v>1890</v>
      </c>
      <c r="J149" t="s">
        <v>91</v>
      </c>
      <c r="K149" t="s">
        <v>1891</v>
      </c>
      <c r="L149" t="s">
        <v>93</v>
      </c>
      <c r="M149" t="s">
        <v>62</v>
      </c>
      <c r="N149" s="87">
        <v>43299</v>
      </c>
      <c r="O149" s="87">
        <v>43299</v>
      </c>
      <c r="P149" t="s">
        <v>62</v>
      </c>
      <c r="Q149" t="s">
        <v>62</v>
      </c>
    </row>
    <row r="150" spans="1:17">
      <c r="A150" t="s">
        <v>1695</v>
      </c>
      <c r="B150" t="s">
        <v>69</v>
      </c>
      <c r="C150" t="s">
        <v>1647</v>
      </c>
      <c r="D150" t="s">
        <v>14</v>
      </c>
      <c r="E150">
        <v>859.13</v>
      </c>
      <c r="F150">
        <v>12350000</v>
      </c>
      <c r="G150" t="s">
        <v>88</v>
      </c>
      <c r="H150" t="s">
        <v>1780</v>
      </c>
      <c r="I150" t="s">
        <v>1888</v>
      </c>
      <c r="J150" t="s">
        <v>91</v>
      </c>
      <c r="K150" t="s">
        <v>1782</v>
      </c>
      <c r="L150" t="s">
        <v>93</v>
      </c>
      <c r="M150" t="s">
        <v>62</v>
      </c>
      <c r="N150" s="87">
        <v>43299</v>
      </c>
      <c r="O150" s="87">
        <v>43299</v>
      </c>
      <c r="P150" t="s">
        <v>62</v>
      </c>
      <c r="Q150" t="s">
        <v>62</v>
      </c>
    </row>
    <row r="151" spans="1:17">
      <c r="A151" t="s">
        <v>1695</v>
      </c>
      <c r="B151" t="s">
        <v>69</v>
      </c>
      <c r="C151" t="s">
        <v>1647</v>
      </c>
      <c r="D151" t="s">
        <v>14</v>
      </c>
      <c r="E151">
        <v>-0.02</v>
      </c>
      <c r="F151">
        <v>0</v>
      </c>
      <c r="G151" t="s">
        <v>88</v>
      </c>
      <c r="H151" t="s">
        <v>1884</v>
      </c>
      <c r="I151" t="s">
        <v>1885</v>
      </c>
      <c r="J151" t="s">
        <v>91</v>
      </c>
      <c r="K151" t="s">
        <v>1886</v>
      </c>
      <c r="L151" t="s">
        <v>100</v>
      </c>
      <c r="M151" t="s">
        <v>1887</v>
      </c>
      <c r="N151" s="87">
        <v>43297</v>
      </c>
      <c r="O151" s="87">
        <v>43301</v>
      </c>
      <c r="P151" t="s">
        <v>62</v>
      </c>
      <c r="Q151" t="s">
        <v>62</v>
      </c>
    </row>
    <row r="152" spans="1:17">
      <c r="A152" t="s">
        <v>1695</v>
      </c>
      <c r="B152" t="s">
        <v>69</v>
      </c>
      <c r="C152" t="s">
        <v>1647</v>
      </c>
      <c r="D152" t="s">
        <v>14</v>
      </c>
      <c r="E152">
        <v>-1.74</v>
      </c>
      <c r="F152" s="1">
        <v>0</v>
      </c>
      <c r="G152" t="s">
        <v>88</v>
      </c>
      <c r="H152" t="s">
        <v>1844</v>
      </c>
      <c r="I152" t="s">
        <v>1845</v>
      </c>
      <c r="J152" t="s">
        <v>91</v>
      </c>
      <c r="K152" t="s">
        <v>1882</v>
      </c>
      <c r="L152" t="s">
        <v>100</v>
      </c>
      <c r="M152" t="s">
        <v>1883</v>
      </c>
      <c r="N152" s="87">
        <v>43291</v>
      </c>
      <c r="O152" s="87">
        <v>43298</v>
      </c>
      <c r="P152" t="s">
        <v>62</v>
      </c>
      <c r="Q152" t="s">
        <v>62</v>
      </c>
    </row>
    <row r="153" spans="1:17">
      <c r="A153" t="s">
        <v>1695</v>
      </c>
      <c r="B153" t="s">
        <v>69</v>
      </c>
      <c r="C153" t="s">
        <v>1647</v>
      </c>
      <c r="D153" t="s">
        <v>2037</v>
      </c>
      <c r="E153">
        <v>639.55999999999995</v>
      </c>
      <c r="F153">
        <v>9200000</v>
      </c>
      <c r="G153" t="s">
        <v>1696</v>
      </c>
      <c r="H153" t="s">
        <v>1879</v>
      </c>
      <c r="I153" t="s">
        <v>1880</v>
      </c>
      <c r="J153" t="s">
        <v>1699</v>
      </c>
      <c r="K153" t="s">
        <v>1881</v>
      </c>
      <c r="L153" t="s">
        <v>100</v>
      </c>
      <c r="M153" t="s">
        <v>62</v>
      </c>
      <c r="N153" s="87">
        <v>43297</v>
      </c>
      <c r="O153" s="87">
        <v>43298</v>
      </c>
      <c r="P153" t="s">
        <v>62</v>
      </c>
      <c r="Q153" t="s">
        <v>62</v>
      </c>
    </row>
    <row r="154" spans="1:17">
      <c r="A154" t="s">
        <v>1695</v>
      </c>
      <c r="B154" t="s">
        <v>69</v>
      </c>
      <c r="C154" t="s">
        <v>1647</v>
      </c>
      <c r="D154" t="s">
        <v>14</v>
      </c>
      <c r="E154">
        <v>3.13</v>
      </c>
      <c r="F154">
        <v>45000</v>
      </c>
      <c r="G154" t="s">
        <v>88</v>
      </c>
      <c r="H154" t="s">
        <v>1875</v>
      </c>
      <c r="I154" t="s">
        <v>1878</v>
      </c>
      <c r="J154" t="s">
        <v>91</v>
      </c>
      <c r="K154" t="s">
        <v>1877</v>
      </c>
      <c r="L154" t="s">
        <v>93</v>
      </c>
      <c r="M154" t="s">
        <v>62</v>
      </c>
      <c r="N154" s="87">
        <v>43299</v>
      </c>
      <c r="O154" s="87">
        <v>43299</v>
      </c>
      <c r="P154" t="s">
        <v>62</v>
      </c>
      <c r="Q154" t="s">
        <v>62</v>
      </c>
    </row>
    <row r="155" spans="1:17">
      <c r="A155" t="s">
        <v>1695</v>
      </c>
      <c r="B155" t="s">
        <v>69</v>
      </c>
      <c r="C155" t="s">
        <v>1647</v>
      </c>
      <c r="D155" t="s">
        <v>14</v>
      </c>
      <c r="E155">
        <v>591.29999999999995</v>
      </c>
      <c r="F155">
        <v>8500000</v>
      </c>
      <c r="G155" t="s">
        <v>88</v>
      </c>
      <c r="H155" t="s">
        <v>1875</v>
      </c>
      <c r="I155" t="s">
        <v>1876</v>
      </c>
      <c r="J155" t="s">
        <v>91</v>
      </c>
      <c r="K155" t="s">
        <v>1877</v>
      </c>
      <c r="L155" t="s">
        <v>93</v>
      </c>
      <c r="M155" t="s">
        <v>62</v>
      </c>
      <c r="N155" s="87">
        <v>43299</v>
      </c>
      <c r="O155" s="87">
        <v>43299</v>
      </c>
      <c r="P155" t="s">
        <v>62</v>
      </c>
      <c r="Q155" t="s">
        <v>62</v>
      </c>
    </row>
    <row r="156" spans="1:17">
      <c r="A156" t="s">
        <v>1695</v>
      </c>
      <c r="B156" t="s">
        <v>69</v>
      </c>
      <c r="C156" t="s">
        <v>1647</v>
      </c>
      <c r="D156" t="s">
        <v>14</v>
      </c>
      <c r="E156">
        <v>604.79999999999995</v>
      </c>
      <c r="F156">
        <v>8700000</v>
      </c>
      <c r="G156" t="s">
        <v>88</v>
      </c>
      <c r="H156" t="s">
        <v>1872</v>
      </c>
      <c r="I156" t="s">
        <v>1873</v>
      </c>
      <c r="J156" t="s">
        <v>91</v>
      </c>
      <c r="K156" t="s">
        <v>1874</v>
      </c>
      <c r="L156" t="s">
        <v>93</v>
      </c>
      <c r="M156" t="s">
        <v>62</v>
      </c>
      <c r="N156" s="87">
        <v>43298</v>
      </c>
      <c r="O156" s="87">
        <v>43298</v>
      </c>
      <c r="P156" t="s">
        <v>62</v>
      </c>
      <c r="Q156" t="s">
        <v>62</v>
      </c>
    </row>
    <row r="157" spans="1:17">
      <c r="A157" t="s">
        <v>1695</v>
      </c>
      <c r="B157" t="s">
        <v>69</v>
      </c>
      <c r="C157" t="s">
        <v>1647</v>
      </c>
      <c r="D157" t="s">
        <v>14</v>
      </c>
      <c r="E157">
        <v>1.55</v>
      </c>
      <c r="F157">
        <v>0</v>
      </c>
      <c r="G157" t="s">
        <v>1715</v>
      </c>
      <c r="H157" t="s">
        <v>1857</v>
      </c>
      <c r="I157" t="s">
        <v>1860</v>
      </c>
      <c r="J157" t="s">
        <v>1716</v>
      </c>
      <c r="K157" t="s">
        <v>1870</v>
      </c>
      <c r="L157" t="s">
        <v>100</v>
      </c>
      <c r="M157" t="s">
        <v>1871</v>
      </c>
      <c r="N157" s="87">
        <v>43293</v>
      </c>
      <c r="O157" s="87">
        <v>43298</v>
      </c>
      <c r="P157" t="s">
        <v>62</v>
      </c>
      <c r="Q157" t="s">
        <v>62</v>
      </c>
    </row>
    <row r="158" spans="1:17">
      <c r="A158" t="s">
        <v>1695</v>
      </c>
      <c r="B158" t="s">
        <v>69</v>
      </c>
      <c r="C158" t="s">
        <v>1647</v>
      </c>
      <c r="D158" t="s">
        <v>14</v>
      </c>
      <c r="E158">
        <v>0.24</v>
      </c>
      <c r="F158">
        <v>0</v>
      </c>
      <c r="G158" t="s">
        <v>1715</v>
      </c>
      <c r="H158" t="s">
        <v>1857</v>
      </c>
      <c r="I158" t="s">
        <v>1858</v>
      </c>
      <c r="J158" t="s">
        <v>1716</v>
      </c>
      <c r="K158" t="s">
        <v>1870</v>
      </c>
      <c r="L158" t="s">
        <v>100</v>
      </c>
      <c r="M158" t="s">
        <v>1871</v>
      </c>
      <c r="N158" s="87">
        <v>43293</v>
      </c>
      <c r="O158" s="87">
        <v>43298</v>
      </c>
      <c r="P158" t="s">
        <v>62</v>
      </c>
      <c r="Q158" t="s">
        <v>62</v>
      </c>
    </row>
    <row r="159" spans="1:17">
      <c r="A159" t="s">
        <v>1695</v>
      </c>
      <c r="B159" t="s">
        <v>69</v>
      </c>
      <c r="C159" t="s">
        <v>1647</v>
      </c>
      <c r="D159" t="s">
        <v>14</v>
      </c>
      <c r="E159">
        <v>1.1399999999999999</v>
      </c>
      <c r="F159">
        <v>0</v>
      </c>
      <c r="G159" t="s">
        <v>1715</v>
      </c>
      <c r="H159" t="s">
        <v>1854</v>
      </c>
      <c r="I159" t="s">
        <v>1855</v>
      </c>
      <c r="J159" t="s">
        <v>1716</v>
      </c>
      <c r="K159" t="s">
        <v>1868</v>
      </c>
      <c r="L159" t="s">
        <v>100</v>
      </c>
      <c r="M159" t="s">
        <v>1869</v>
      </c>
      <c r="N159" s="87">
        <v>43293</v>
      </c>
      <c r="O159" s="87">
        <v>43298</v>
      </c>
      <c r="P159" t="s">
        <v>62</v>
      </c>
      <c r="Q159" t="s">
        <v>62</v>
      </c>
    </row>
    <row r="160" spans="1:17">
      <c r="A160" t="s">
        <v>1695</v>
      </c>
      <c r="B160" t="s">
        <v>69</v>
      </c>
      <c r="C160" t="s">
        <v>1647</v>
      </c>
      <c r="D160" t="s">
        <v>2037</v>
      </c>
      <c r="E160">
        <v>902.3</v>
      </c>
      <c r="F160" s="1">
        <v>13000000</v>
      </c>
      <c r="G160" t="s">
        <v>88</v>
      </c>
      <c r="H160" t="s">
        <v>1864</v>
      </c>
      <c r="I160" t="s">
        <v>1867</v>
      </c>
      <c r="J160" t="s">
        <v>91</v>
      </c>
      <c r="K160" t="s">
        <v>1866</v>
      </c>
      <c r="L160" t="s">
        <v>93</v>
      </c>
      <c r="M160" t="s">
        <v>62</v>
      </c>
      <c r="N160" s="87">
        <v>43297</v>
      </c>
      <c r="O160" s="87">
        <v>43297</v>
      </c>
      <c r="P160" t="s">
        <v>62</v>
      </c>
      <c r="Q160" t="s">
        <v>62</v>
      </c>
    </row>
    <row r="161" spans="1:17">
      <c r="A161" t="s">
        <v>1695</v>
      </c>
      <c r="B161" t="s">
        <v>69</v>
      </c>
      <c r="C161" t="s">
        <v>1647</v>
      </c>
      <c r="D161" t="s">
        <v>2038</v>
      </c>
      <c r="E161">
        <v>90.23</v>
      </c>
      <c r="F161" s="1">
        <v>1300000</v>
      </c>
      <c r="G161" t="s">
        <v>88</v>
      </c>
      <c r="H161" t="s">
        <v>1864</v>
      </c>
      <c r="I161" t="s">
        <v>1865</v>
      </c>
      <c r="J161" t="s">
        <v>91</v>
      </c>
      <c r="K161" t="s">
        <v>1866</v>
      </c>
      <c r="L161" t="s">
        <v>93</v>
      </c>
      <c r="M161" t="s">
        <v>62</v>
      </c>
      <c r="N161" s="87">
        <v>43297</v>
      </c>
      <c r="O161" s="87">
        <v>43297</v>
      </c>
      <c r="P161" t="s">
        <v>62</v>
      </c>
      <c r="Q161" t="s">
        <v>62</v>
      </c>
    </row>
    <row r="162" spans="1:17">
      <c r="A162" t="s">
        <v>1695</v>
      </c>
      <c r="B162" t="s">
        <v>69</v>
      </c>
      <c r="C162" t="s">
        <v>1647</v>
      </c>
      <c r="D162" t="s">
        <v>14</v>
      </c>
      <c r="E162">
        <v>20.88</v>
      </c>
      <c r="F162">
        <v>300000</v>
      </c>
      <c r="G162" t="s">
        <v>88</v>
      </c>
      <c r="H162" t="s">
        <v>1861</v>
      </c>
      <c r="I162" t="s">
        <v>1862</v>
      </c>
      <c r="J162" t="s">
        <v>91</v>
      </c>
      <c r="K162" t="s">
        <v>1863</v>
      </c>
      <c r="L162" t="s">
        <v>93</v>
      </c>
      <c r="M162" t="s">
        <v>62</v>
      </c>
      <c r="N162" s="87">
        <v>43295</v>
      </c>
      <c r="O162" s="87">
        <v>43295</v>
      </c>
      <c r="P162" t="s">
        <v>62</v>
      </c>
      <c r="Q162" t="s">
        <v>62</v>
      </c>
    </row>
    <row r="163" spans="1:17">
      <c r="A163" t="s">
        <v>1695</v>
      </c>
      <c r="B163" t="s">
        <v>69</v>
      </c>
      <c r="C163" t="s">
        <v>1647</v>
      </c>
      <c r="D163" t="s">
        <v>14</v>
      </c>
      <c r="E163">
        <v>985.59</v>
      </c>
      <c r="F163">
        <v>14200000</v>
      </c>
      <c r="G163" t="s">
        <v>88</v>
      </c>
      <c r="H163" t="s">
        <v>1857</v>
      </c>
      <c r="I163" t="s">
        <v>1860</v>
      </c>
      <c r="J163" t="s">
        <v>91</v>
      </c>
      <c r="K163" t="s">
        <v>1859</v>
      </c>
      <c r="L163" t="s">
        <v>93</v>
      </c>
      <c r="M163" t="s">
        <v>62</v>
      </c>
      <c r="N163" s="87">
        <v>43294</v>
      </c>
      <c r="O163" s="87">
        <v>43294</v>
      </c>
      <c r="P163" t="s">
        <v>62</v>
      </c>
      <c r="Q163" t="s">
        <v>62</v>
      </c>
    </row>
    <row r="164" spans="1:17">
      <c r="A164" t="s">
        <v>1695</v>
      </c>
      <c r="B164" t="s">
        <v>69</v>
      </c>
      <c r="C164" t="s">
        <v>1647</v>
      </c>
      <c r="D164" t="s">
        <v>14</v>
      </c>
      <c r="E164">
        <v>156.16999999999999</v>
      </c>
      <c r="F164">
        <v>2250000</v>
      </c>
      <c r="G164" t="s">
        <v>88</v>
      </c>
      <c r="H164" t="s">
        <v>1857</v>
      </c>
      <c r="I164" t="s">
        <v>1858</v>
      </c>
      <c r="J164" t="s">
        <v>91</v>
      </c>
      <c r="K164" t="s">
        <v>1859</v>
      </c>
      <c r="L164" t="s">
        <v>93</v>
      </c>
      <c r="M164" t="s">
        <v>62</v>
      </c>
      <c r="N164" s="87">
        <v>43294</v>
      </c>
      <c r="O164" s="87">
        <v>43294</v>
      </c>
      <c r="P164" t="s">
        <v>62</v>
      </c>
      <c r="Q164" t="s">
        <v>62</v>
      </c>
    </row>
    <row r="165" spans="1:17">
      <c r="A165" t="s">
        <v>1695</v>
      </c>
      <c r="B165" t="s">
        <v>69</v>
      </c>
      <c r="C165" t="s">
        <v>1647</v>
      </c>
      <c r="D165" t="s">
        <v>14</v>
      </c>
      <c r="E165">
        <v>721.84</v>
      </c>
      <c r="F165">
        <v>10400000</v>
      </c>
      <c r="G165" t="s">
        <v>88</v>
      </c>
      <c r="H165" t="s">
        <v>1854</v>
      </c>
      <c r="I165" t="s">
        <v>1855</v>
      </c>
      <c r="J165" t="s">
        <v>91</v>
      </c>
      <c r="K165" t="s">
        <v>1856</v>
      </c>
      <c r="L165" t="s">
        <v>93</v>
      </c>
      <c r="M165" t="s">
        <v>62</v>
      </c>
      <c r="N165" s="87">
        <v>43294</v>
      </c>
      <c r="O165" s="87">
        <v>43294</v>
      </c>
      <c r="P165" t="s">
        <v>62</v>
      </c>
      <c r="Q165" t="s">
        <v>62</v>
      </c>
    </row>
    <row r="166" spans="1:17">
      <c r="A166" t="s">
        <v>1695</v>
      </c>
      <c r="B166" t="s">
        <v>69</v>
      </c>
      <c r="C166" t="s">
        <v>1647</v>
      </c>
      <c r="D166" t="s">
        <v>14</v>
      </c>
      <c r="E166">
        <v>728.78</v>
      </c>
      <c r="F166">
        <v>10500000</v>
      </c>
      <c r="G166" t="s">
        <v>1696</v>
      </c>
      <c r="H166" t="s">
        <v>1851</v>
      </c>
      <c r="I166" t="s">
        <v>1852</v>
      </c>
      <c r="J166" t="s">
        <v>1699</v>
      </c>
      <c r="K166" t="s">
        <v>1853</v>
      </c>
      <c r="L166" t="s">
        <v>100</v>
      </c>
      <c r="M166" t="s">
        <v>62</v>
      </c>
      <c r="N166" s="87">
        <v>43282</v>
      </c>
      <c r="O166" s="87">
        <v>43294</v>
      </c>
      <c r="P166" t="s">
        <v>62</v>
      </c>
      <c r="Q166" t="s">
        <v>62</v>
      </c>
    </row>
    <row r="167" spans="1:17">
      <c r="A167" t="s">
        <v>1695</v>
      </c>
      <c r="B167" t="s">
        <v>69</v>
      </c>
      <c r="C167" t="s">
        <v>1647</v>
      </c>
      <c r="D167" t="s">
        <v>2038</v>
      </c>
      <c r="E167">
        <v>83.38</v>
      </c>
      <c r="F167">
        <v>1200000</v>
      </c>
      <c r="G167" t="s">
        <v>1696</v>
      </c>
      <c r="H167" t="s">
        <v>1847</v>
      </c>
      <c r="I167" t="s">
        <v>1850</v>
      </c>
      <c r="J167" t="s">
        <v>1699</v>
      </c>
      <c r="K167" t="s">
        <v>1849</v>
      </c>
      <c r="L167" t="s">
        <v>100</v>
      </c>
      <c r="M167" t="s">
        <v>62</v>
      </c>
      <c r="N167" s="87">
        <v>43292</v>
      </c>
      <c r="O167" s="87">
        <v>43293</v>
      </c>
      <c r="P167" t="s">
        <v>62</v>
      </c>
      <c r="Q167" t="s">
        <v>62</v>
      </c>
    </row>
    <row r="168" spans="1:17">
      <c r="A168" t="s">
        <v>1695</v>
      </c>
      <c r="B168" t="s">
        <v>69</v>
      </c>
      <c r="C168" t="s">
        <v>1647</v>
      </c>
      <c r="D168" t="s">
        <v>2038</v>
      </c>
      <c r="E168">
        <v>66.010000000000005</v>
      </c>
      <c r="F168">
        <v>950000</v>
      </c>
      <c r="G168" t="s">
        <v>1696</v>
      </c>
      <c r="H168" t="s">
        <v>1847</v>
      </c>
      <c r="I168" t="s">
        <v>1848</v>
      </c>
      <c r="J168" t="s">
        <v>1699</v>
      </c>
      <c r="K168" t="s">
        <v>1849</v>
      </c>
      <c r="L168" t="s">
        <v>100</v>
      </c>
      <c r="M168" t="s">
        <v>62</v>
      </c>
      <c r="N168" s="87">
        <v>43292</v>
      </c>
      <c r="O168" s="87">
        <v>43293</v>
      </c>
      <c r="P168" t="s">
        <v>62</v>
      </c>
      <c r="Q168" t="s">
        <v>62</v>
      </c>
    </row>
    <row r="169" spans="1:17">
      <c r="A169" t="s">
        <v>1695</v>
      </c>
      <c r="B169" t="s">
        <v>69</v>
      </c>
      <c r="C169" t="s">
        <v>1647</v>
      </c>
      <c r="D169" t="s">
        <v>2042</v>
      </c>
      <c r="E169">
        <v>835.94</v>
      </c>
      <c r="F169" s="85">
        <v>12000000</v>
      </c>
      <c r="G169" t="s">
        <v>88</v>
      </c>
      <c r="H169" t="s">
        <v>1844</v>
      </c>
      <c r="I169" t="s">
        <v>1845</v>
      </c>
      <c r="J169" t="s">
        <v>91</v>
      </c>
      <c r="K169" t="s">
        <v>1846</v>
      </c>
      <c r="L169" t="s">
        <v>93</v>
      </c>
      <c r="M169" t="s">
        <v>62</v>
      </c>
      <c r="N169" s="87">
        <v>43292</v>
      </c>
      <c r="O169" s="87">
        <v>43292</v>
      </c>
      <c r="P169" t="s">
        <v>62</v>
      </c>
      <c r="Q169" t="s">
        <v>62</v>
      </c>
    </row>
    <row r="170" spans="1:17">
      <c r="A170" t="s">
        <v>1695</v>
      </c>
      <c r="B170" t="s">
        <v>69</v>
      </c>
      <c r="C170" t="s">
        <v>1647</v>
      </c>
      <c r="D170" t="s">
        <v>2043</v>
      </c>
      <c r="E170">
        <v>40.74</v>
      </c>
      <c r="F170" s="1">
        <v>584800</v>
      </c>
      <c r="G170" t="s">
        <v>1720</v>
      </c>
      <c r="H170" t="s">
        <v>1840</v>
      </c>
      <c r="I170" t="s">
        <v>1841</v>
      </c>
      <c r="J170" t="s">
        <v>1722</v>
      </c>
      <c r="K170" t="s">
        <v>1842</v>
      </c>
      <c r="L170" t="s">
        <v>100</v>
      </c>
      <c r="M170" t="s">
        <v>1843</v>
      </c>
      <c r="N170" s="87">
        <v>43231</v>
      </c>
      <c r="O170" s="87">
        <v>43292</v>
      </c>
      <c r="P170" t="s">
        <v>62</v>
      </c>
      <c r="Q170" t="s">
        <v>62</v>
      </c>
    </row>
    <row r="171" spans="1:17">
      <c r="A171" t="s">
        <v>1695</v>
      </c>
      <c r="B171" t="s">
        <v>69</v>
      </c>
      <c r="C171" t="s">
        <v>1647</v>
      </c>
      <c r="D171" t="s">
        <v>2042</v>
      </c>
      <c r="E171">
        <v>29.9</v>
      </c>
      <c r="F171" s="85">
        <v>429200</v>
      </c>
      <c r="G171" t="s">
        <v>88</v>
      </c>
      <c r="H171" t="s">
        <v>1836</v>
      </c>
      <c r="I171" t="s">
        <v>1839</v>
      </c>
      <c r="J171" t="s">
        <v>91</v>
      </c>
      <c r="K171" t="s">
        <v>1838</v>
      </c>
      <c r="L171" t="s">
        <v>93</v>
      </c>
      <c r="M171" t="s">
        <v>62</v>
      </c>
      <c r="N171" s="87">
        <v>43292</v>
      </c>
      <c r="O171" s="87">
        <v>43292</v>
      </c>
      <c r="P171" t="s">
        <v>62</v>
      </c>
      <c r="Q171" t="s">
        <v>62</v>
      </c>
    </row>
    <row r="172" spans="1:17">
      <c r="A172" t="s">
        <v>1695</v>
      </c>
      <c r="B172" t="s">
        <v>69</v>
      </c>
      <c r="C172" t="s">
        <v>1647</v>
      </c>
      <c r="D172" t="s">
        <v>14</v>
      </c>
      <c r="E172">
        <v>93.35</v>
      </c>
      <c r="F172" s="1">
        <v>1340000</v>
      </c>
      <c r="G172" t="s">
        <v>88</v>
      </c>
      <c r="H172" t="s">
        <v>1836</v>
      </c>
      <c r="I172" t="s">
        <v>1837</v>
      </c>
      <c r="J172" t="s">
        <v>91</v>
      </c>
      <c r="K172" t="s">
        <v>1838</v>
      </c>
      <c r="L172" t="s">
        <v>93</v>
      </c>
      <c r="M172" t="s">
        <v>62</v>
      </c>
      <c r="N172" s="87">
        <v>43292</v>
      </c>
      <c r="O172" s="87">
        <v>43292</v>
      </c>
      <c r="P172" t="s">
        <v>62</v>
      </c>
      <c r="Q172" t="s">
        <v>62</v>
      </c>
    </row>
    <row r="173" spans="1:17">
      <c r="A173" t="s">
        <v>1695</v>
      </c>
      <c r="B173" t="s">
        <v>69</v>
      </c>
      <c r="C173" t="s">
        <v>1647</v>
      </c>
      <c r="D173" t="s">
        <v>14</v>
      </c>
      <c r="E173">
        <v>0.34</v>
      </c>
      <c r="F173">
        <v>0</v>
      </c>
      <c r="G173" t="s">
        <v>1832</v>
      </c>
      <c r="H173" t="s">
        <v>1829</v>
      </c>
      <c r="I173" t="s">
        <v>1830</v>
      </c>
      <c r="J173" t="s">
        <v>1833</v>
      </c>
      <c r="K173" t="s">
        <v>1834</v>
      </c>
      <c r="L173" t="s">
        <v>100</v>
      </c>
      <c r="M173" t="s">
        <v>1835</v>
      </c>
      <c r="N173" s="87">
        <v>43287</v>
      </c>
      <c r="O173" s="87">
        <v>43293</v>
      </c>
      <c r="P173" t="s">
        <v>62</v>
      </c>
      <c r="Q173" t="s">
        <v>62</v>
      </c>
    </row>
    <row r="174" spans="1:17">
      <c r="A174" t="s">
        <v>1695</v>
      </c>
      <c r="B174" t="s">
        <v>69</v>
      </c>
      <c r="C174" t="s">
        <v>1647</v>
      </c>
      <c r="D174" t="s">
        <v>14</v>
      </c>
      <c r="E174">
        <v>216.24</v>
      </c>
      <c r="F174">
        <v>3117120</v>
      </c>
      <c r="G174" t="s">
        <v>88</v>
      </c>
      <c r="H174" t="s">
        <v>1829</v>
      </c>
      <c r="I174" t="s">
        <v>1830</v>
      </c>
      <c r="J174" t="s">
        <v>91</v>
      </c>
      <c r="K174" t="s">
        <v>1831</v>
      </c>
      <c r="L174" t="s">
        <v>93</v>
      </c>
      <c r="M174" t="s">
        <v>62</v>
      </c>
      <c r="N174" s="87">
        <v>43287</v>
      </c>
      <c r="O174" s="87">
        <v>43287</v>
      </c>
      <c r="P174" t="s">
        <v>62</v>
      </c>
      <c r="Q174" t="s">
        <v>62</v>
      </c>
    </row>
    <row r="175" spans="1:17">
      <c r="A175" t="s">
        <v>1695</v>
      </c>
      <c r="B175" t="s">
        <v>69</v>
      </c>
      <c r="C175" t="s">
        <v>1647</v>
      </c>
      <c r="D175" t="s">
        <v>14</v>
      </c>
      <c r="E175">
        <v>-1.85</v>
      </c>
      <c r="F175">
        <v>0</v>
      </c>
      <c r="G175" t="s">
        <v>88</v>
      </c>
      <c r="H175" t="s">
        <v>1752</v>
      </c>
      <c r="I175" t="s">
        <v>1757</v>
      </c>
      <c r="J175" t="s">
        <v>91</v>
      </c>
      <c r="K175" t="s">
        <v>1827</v>
      </c>
      <c r="L175" t="s">
        <v>100</v>
      </c>
      <c r="M175" t="s">
        <v>1828</v>
      </c>
      <c r="N175" s="87">
        <v>43279</v>
      </c>
      <c r="O175" s="87">
        <v>43285</v>
      </c>
      <c r="P175" t="s">
        <v>62</v>
      </c>
      <c r="Q175" t="s">
        <v>62</v>
      </c>
    </row>
    <row r="176" spans="1:17">
      <c r="A176" t="s">
        <v>1695</v>
      </c>
      <c r="B176" t="s">
        <v>69</v>
      </c>
      <c r="C176" t="s">
        <v>1647</v>
      </c>
      <c r="D176" t="s">
        <v>14</v>
      </c>
      <c r="E176">
        <v>-0.35</v>
      </c>
      <c r="F176">
        <v>0</v>
      </c>
      <c r="G176" t="s">
        <v>88</v>
      </c>
      <c r="H176" t="s">
        <v>1752</v>
      </c>
      <c r="I176" t="s">
        <v>1756</v>
      </c>
      <c r="J176" t="s">
        <v>91</v>
      </c>
      <c r="K176" t="s">
        <v>1827</v>
      </c>
      <c r="L176" t="s">
        <v>100</v>
      </c>
      <c r="M176" t="s">
        <v>1828</v>
      </c>
      <c r="N176" s="87">
        <v>43279</v>
      </c>
      <c r="O176" s="87">
        <v>43285</v>
      </c>
      <c r="P176" t="s">
        <v>62</v>
      </c>
      <c r="Q176" t="s">
        <v>62</v>
      </c>
    </row>
    <row r="177" spans="1:17">
      <c r="A177" t="s">
        <v>1695</v>
      </c>
      <c r="B177" t="s">
        <v>69</v>
      </c>
      <c r="C177" t="s">
        <v>1647</v>
      </c>
      <c r="D177" t="s">
        <v>14</v>
      </c>
      <c r="E177">
        <v>-0.42</v>
      </c>
      <c r="F177">
        <v>0</v>
      </c>
      <c r="G177" t="s">
        <v>88</v>
      </c>
      <c r="H177" t="s">
        <v>1752</v>
      </c>
      <c r="I177" t="s">
        <v>1755</v>
      </c>
      <c r="J177" t="s">
        <v>91</v>
      </c>
      <c r="K177" t="s">
        <v>1827</v>
      </c>
      <c r="L177" t="s">
        <v>100</v>
      </c>
      <c r="M177" t="s">
        <v>1828</v>
      </c>
      <c r="N177" s="87">
        <v>43279</v>
      </c>
      <c r="O177" s="87">
        <v>43285</v>
      </c>
      <c r="P177" t="s">
        <v>62</v>
      </c>
      <c r="Q177" t="s">
        <v>62</v>
      </c>
    </row>
    <row r="178" spans="1:17">
      <c r="A178" t="s">
        <v>1695</v>
      </c>
      <c r="B178" t="s">
        <v>69</v>
      </c>
      <c r="C178" t="s">
        <v>1647</v>
      </c>
      <c r="D178" t="s">
        <v>14</v>
      </c>
      <c r="E178">
        <v>-0.1</v>
      </c>
      <c r="F178">
        <v>0</v>
      </c>
      <c r="G178" t="s">
        <v>88</v>
      </c>
      <c r="H178" t="s">
        <v>1752</v>
      </c>
      <c r="I178" t="s">
        <v>1753</v>
      </c>
      <c r="J178" t="s">
        <v>91</v>
      </c>
      <c r="K178" t="s">
        <v>1827</v>
      </c>
      <c r="L178" t="s">
        <v>100</v>
      </c>
      <c r="M178" t="s">
        <v>1828</v>
      </c>
      <c r="N178" s="87">
        <v>43279</v>
      </c>
      <c r="O178" s="87">
        <v>43285</v>
      </c>
      <c r="P178" t="s">
        <v>62</v>
      </c>
      <c r="Q178" t="s">
        <v>62</v>
      </c>
    </row>
    <row r="179" spans="1:17">
      <c r="A179" t="s">
        <v>1695</v>
      </c>
      <c r="B179" t="s">
        <v>69</v>
      </c>
      <c r="C179" t="s">
        <v>1647</v>
      </c>
      <c r="D179" t="s">
        <v>14</v>
      </c>
      <c r="E179">
        <v>-10.41</v>
      </c>
      <c r="F179">
        <v>0</v>
      </c>
      <c r="G179" t="s">
        <v>88</v>
      </c>
      <c r="H179" t="s">
        <v>1748</v>
      </c>
      <c r="I179" t="s">
        <v>1751</v>
      </c>
      <c r="J179" t="s">
        <v>91</v>
      </c>
      <c r="K179" t="s">
        <v>1825</v>
      </c>
      <c r="L179" t="s">
        <v>100</v>
      </c>
      <c r="M179" t="s">
        <v>1826</v>
      </c>
      <c r="N179" s="87">
        <v>43277</v>
      </c>
      <c r="O179" s="87">
        <v>43284</v>
      </c>
      <c r="P179" t="s">
        <v>62</v>
      </c>
      <c r="Q179" t="s">
        <v>62</v>
      </c>
    </row>
    <row r="180" spans="1:17">
      <c r="A180" t="s">
        <v>1695</v>
      </c>
      <c r="B180" t="s">
        <v>69</v>
      </c>
      <c r="C180" t="s">
        <v>1647</v>
      </c>
      <c r="D180" t="s">
        <v>14</v>
      </c>
      <c r="E180">
        <v>-10.35</v>
      </c>
      <c r="F180">
        <v>0</v>
      </c>
      <c r="G180" t="s">
        <v>88</v>
      </c>
      <c r="H180" t="s">
        <v>1748</v>
      </c>
      <c r="I180" t="s">
        <v>1749</v>
      </c>
      <c r="J180" t="s">
        <v>91</v>
      </c>
      <c r="K180" t="s">
        <v>1825</v>
      </c>
      <c r="L180" t="s">
        <v>100</v>
      </c>
      <c r="M180" t="s">
        <v>1826</v>
      </c>
      <c r="N180" s="87">
        <v>43277</v>
      </c>
      <c r="O180" s="87">
        <v>43284</v>
      </c>
      <c r="P180" t="s">
        <v>62</v>
      </c>
      <c r="Q180" t="s">
        <v>62</v>
      </c>
    </row>
    <row r="181" spans="1:17">
      <c r="A181" t="s">
        <v>1682</v>
      </c>
      <c r="B181" t="s">
        <v>69</v>
      </c>
      <c r="C181" t="s">
        <v>1647</v>
      </c>
      <c r="D181" t="s">
        <v>2033</v>
      </c>
      <c r="E181">
        <v>545.32000000000005</v>
      </c>
      <c r="F181">
        <v>7895143</v>
      </c>
      <c r="G181" t="s">
        <v>1815</v>
      </c>
      <c r="H181" t="s">
        <v>1816</v>
      </c>
      <c r="I181" t="s">
        <v>1821</v>
      </c>
      <c r="J181" t="s">
        <v>1818</v>
      </c>
      <c r="K181" t="s">
        <v>1819</v>
      </c>
      <c r="L181" t="s">
        <v>100</v>
      </c>
      <c r="M181" t="s">
        <v>62</v>
      </c>
      <c r="N181" s="87">
        <v>43180</v>
      </c>
      <c r="O181" s="87">
        <v>43312</v>
      </c>
      <c r="P181" t="s">
        <v>62</v>
      </c>
      <c r="Q181" t="s">
        <v>62</v>
      </c>
    </row>
    <row r="182" spans="1:17">
      <c r="A182" t="s">
        <v>85</v>
      </c>
      <c r="B182" t="s">
        <v>69</v>
      </c>
      <c r="C182" t="s">
        <v>1647</v>
      </c>
      <c r="D182" t="s">
        <v>14</v>
      </c>
      <c r="E182">
        <v>75.319999999999993</v>
      </c>
      <c r="F182">
        <v>1080000</v>
      </c>
      <c r="G182" t="s">
        <v>88</v>
      </c>
      <c r="H182" t="s">
        <v>1772</v>
      </c>
      <c r="I182" t="s">
        <v>1773</v>
      </c>
      <c r="J182" t="s">
        <v>91</v>
      </c>
      <c r="K182" t="s">
        <v>1774</v>
      </c>
      <c r="L182" t="s">
        <v>93</v>
      </c>
      <c r="M182" t="s">
        <v>62</v>
      </c>
      <c r="N182" s="87">
        <v>43291</v>
      </c>
      <c r="O182" s="87">
        <v>43291</v>
      </c>
      <c r="P182" t="s">
        <v>62</v>
      </c>
      <c r="Q182" t="s">
        <v>62</v>
      </c>
    </row>
    <row r="183" spans="1:17">
      <c r="A183" t="s">
        <v>85</v>
      </c>
      <c r="B183" t="s">
        <v>69</v>
      </c>
      <c r="C183" t="s">
        <v>1647</v>
      </c>
      <c r="D183" t="s">
        <v>14</v>
      </c>
      <c r="E183">
        <v>383.57</v>
      </c>
      <c r="F183">
        <v>5500000</v>
      </c>
      <c r="G183" t="s">
        <v>88</v>
      </c>
      <c r="H183" t="s">
        <v>1772</v>
      </c>
      <c r="I183" t="s">
        <v>1775</v>
      </c>
      <c r="J183" t="s">
        <v>91</v>
      </c>
      <c r="K183" t="s">
        <v>1774</v>
      </c>
      <c r="L183" t="s">
        <v>93</v>
      </c>
      <c r="M183" t="s">
        <v>62</v>
      </c>
      <c r="N183" s="87">
        <v>43291</v>
      </c>
      <c r="O183" s="87">
        <v>43291</v>
      </c>
      <c r="P183" t="s">
        <v>62</v>
      </c>
      <c r="Q183" t="s">
        <v>62</v>
      </c>
    </row>
    <row r="184" spans="1:17">
      <c r="A184" t="s">
        <v>85</v>
      </c>
      <c r="B184" t="s">
        <v>69</v>
      </c>
      <c r="C184" t="s">
        <v>1647</v>
      </c>
      <c r="D184" t="s">
        <v>14</v>
      </c>
      <c r="E184">
        <v>362.65</v>
      </c>
      <c r="F184">
        <v>5200000</v>
      </c>
      <c r="G184" t="s">
        <v>88</v>
      </c>
      <c r="H184" t="s">
        <v>1772</v>
      </c>
      <c r="I184" t="s">
        <v>1776</v>
      </c>
      <c r="J184" t="s">
        <v>91</v>
      </c>
      <c r="K184" t="s">
        <v>1774</v>
      </c>
      <c r="L184" t="s">
        <v>93</v>
      </c>
      <c r="M184" t="s">
        <v>62</v>
      </c>
      <c r="N184" s="87">
        <v>43291</v>
      </c>
      <c r="O184" s="87">
        <v>43291</v>
      </c>
      <c r="P184" t="s">
        <v>62</v>
      </c>
      <c r="Q184" t="s">
        <v>62</v>
      </c>
    </row>
    <row r="185" spans="1:17">
      <c r="A185" t="s">
        <v>85</v>
      </c>
      <c r="B185" t="s">
        <v>69</v>
      </c>
      <c r="C185" t="s">
        <v>1647</v>
      </c>
      <c r="D185" t="s">
        <v>14</v>
      </c>
      <c r="E185" s="91">
        <v>502.29</v>
      </c>
      <c r="F185" s="1">
        <v>6800000</v>
      </c>
      <c r="G185" t="s">
        <v>88</v>
      </c>
      <c r="H185" t="s">
        <v>1680</v>
      </c>
      <c r="I185" t="s">
        <v>1681</v>
      </c>
      <c r="J185" t="s">
        <v>91</v>
      </c>
      <c r="K185" t="s">
        <v>1777</v>
      </c>
      <c r="L185" t="s">
        <v>93</v>
      </c>
      <c r="M185" t="s">
        <v>62</v>
      </c>
      <c r="N185" s="87">
        <v>43049</v>
      </c>
      <c r="O185" s="87">
        <v>43293</v>
      </c>
      <c r="P185" t="s">
        <v>62</v>
      </c>
      <c r="Q185" t="s">
        <v>62</v>
      </c>
    </row>
    <row r="186" spans="1:17">
      <c r="A186" t="s">
        <v>85</v>
      </c>
      <c r="B186" t="s">
        <v>69</v>
      </c>
      <c r="C186" t="s">
        <v>1647</v>
      </c>
      <c r="D186" t="s">
        <v>14</v>
      </c>
      <c r="E186">
        <v>-0.36</v>
      </c>
      <c r="F186">
        <v>0</v>
      </c>
      <c r="G186" t="s">
        <v>88</v>
      </c>
      <c r="H186" t="s">
        <v>1772</v>
      </c>
      <c r="I186" t="s">
        <v>1773</v>
      </c>
      <c r="J186" t="s">
        <v>91</v>
      </c>
      <c r="K186" t="s">
        <v>1778</v>
      </c>
      <c r="L186" t="s">
        <v>100</v>
      </c>
      <c r="M186" t="s">
        <v>1779</v>
      </c>
      <c r="N186" s="87">
        <v>43288</v>
      </c>
      <c r="O186" s="87">
        <v>43294</v>
      </c>
      <c r="P186" t="s">
        <v>62</v>
      </c>
      <c r="Q186" t="s">
        <v>62</v>
      </c>
    </row>
    <row r="187" spans="1:17">
      <c r="A187" t="s">
        <v>85</v>
      </c>
      <c r="B187" t="s">
        <v>69</v>
      </c>
      <c r="C187" t="s">
        <v>1647</v>
      </c>
      <c r="D187" t="s">
        <v>14</v>
      </c>
      <c r="E187">
        <v>-1.83</v>
      </c>
      <c r="F187">
        <v>0</v>
      </c>
      <c r="G187" t="s">
        <v>88</v>
      </c>
      <c r="H187" t="s">
        <v>1772</v>
      </c>
      <c r="I187" t="s">
        <v>1775</v>
      </c>
      <c r="J187" t="s">
        <v>91</v>
      </c>
      <c r="K187" t="s">
        <v>1778</v>
      </c>
      <c r="L187" t="s">
        <v>100</v>
      </c>
      <c r="M187" t="s">
        <v>1779</v>
      </c>
      <c r="N187" s="87">
        <v>43288</v>
      </c>
      <c r="O187" s="87">
        <v>43294</v>
      </c>
      <c r="P187" t="s">
        <v>62</v>
      </c>
      <c r="Q187" t="s">
        <v>62</v>
      </c>
    </row>
    <row r="188" spans="1:17">
      <c r="A188" t="s">
        <v>85</v>
      </c>
      <c r="B188" t="s">
        <v>69</v>
      </c>
      <c r="C188" t="s">
        <v>1647</v>
      </c>
      <c r="D188" t="s">
        <v>14</v>
      </c>
      <c r="E188">
        <v>-1.73</v>
      </c>
      <c r="F188">
        <v>0</v>
      </c>
      <c r="G188" t="s">
        <v>88</v>
      </c>
      <c r="H188" t="s">
        <v>1772</v>
      </c>
      <c r="I188" t="s">
        <v>1776</v>
      </c>
      <c r="J188" t="s">
        <v>91</v>
      </c>
      <c r="K188" t="s">
        <v>1778</v>
      </c>
      <c r="L188" t="s">
        <v>100</v>
      </c>
      <c r="M188" t="s">
        <v>1779</v>
      </c>
      <c r="N188" s="87">
        <v>43288</v>
      </c>
      <c r="O188" s="87">
        <v>43294</v>
      </c>
      <c r="P188" t="s">
        <v>62</v>
      </c>
      <c r="Q188" t="s">
        <v>62</v>
      </c>
    </row>
    <row r="189" spans="1:17">
      <c r="A189" t="s">
        <v>85</v>
      </c>
      <c r="B189" t="s">
        <v>69</v>
      </c>
      <c r="C189" t="s">
        <v>1647</v>
      </c>
      <c r="D189" t="s">
        <v>14</v>
      </c>
      <c r="E189">
        <v>24.35</v>
      </c>
      <c r="F189">
        <v>350000</v>
      </c>
      <c r="G189" t="s">
        <v>88</v>
      </c>
      <c r="H189" t="s">
        <v>1780</v>
      </c>
      <c r="I189" t="s">
        <v>1781</v>
      </c>
      <c r="J189" t="s">
        <v>91</v>
      </c>
      <c r="K189" t="s">
        <v>1782</v>
      </c>
      <c r="L189" t="s">
        <v>93</v>
      </c>
      <c r="M189" t="s">
        <v>62</v>
      </c>
      <c r="N189" s="87">
        <v>43299</v>
      </c>
      <c r="O189" s="87">
        <v>43299</v>
      </c>
      <c r="P189" t="s">
        <v>62</v>
      </c>
      <c r="Q189" t="s">
        <v>62</v>
      </c>
    </row>
    <row r="190" spans="1:17">
      <c r="A190" t="s">
        <v>85</v>
      </c>
      <c r="B190" t="s">
        <v>69</v>
      </c>
      <c r="C190" t="s">
        <v>1647</v>
      </c>
      <c r="D190" t="s">
        <v>14</v>
      </c>
      <c r="E190">
        <v>-0.24</v>
      </c>
      <c r="F190">
        <v>0</v>
      </c>
      <c r="G190" t="s">
        <v>88</v>
      </c>
      <c r="H190" t="s">
        <v>1780</v>
      </c>
      <c r="I190" t="s">
        <v>1781</v>
      </c>
      <c r="J190" t="s">
        <v>91</v>
      </c>
      <c r="K190" t="s">
        <v>1783</v>
      </c>
      <c r="L190" t="s">
        <v>100</v>
      </c>
      <c r="M190" t="s">
        <v>1784</v>
      </c>
      <c r="N190" s="87">
        <v>43293</v>
      </c>
      <c r="O190" s="87">
        <v>43304</v>
      </c>
      <c r="P190" t="s">
        <v>62</v>
      </c>
      <c r="Q190" t="s">
        <v>62</v>
      </c>
    </row>
    <row r="191" spans="1:17">
      <c r="A191" t="s">
        <v>85</v>
      </c>
      <c r="B191" t="s">
        <v>69</v>
      </c>
      <c r="C191" t="s">
        <v>1647</v>
      </c>
      <c r="D191" t="s">
        <v>2037</v>
      </c>
      <c r="E191">
        <v>481.26</v>
      </c>
      <c r="F191" s="1">
        <v>7000000</v>
      </c>
      <c r="G191" t="s">
        <v>1696</v>
      </c>
      <c r="H191" t="s">
        <v>1785</v>
      </c>
      <c r="I191" t="s">
        <v>1786</v>
      </c>
      <c r="J191" t="s">
        <v>1699</v>
      </c>
      <c r="K191" t="s">
        <v>1787</v>
      </c>
      <c r="L191" t="s">
        <v>100</v>
      </c>
      <c r="M191" t="s">
        <v>62</v>
      </c>
      <c r="N191" s="87">
        <v>43305</v>
      </c>
      <c r="O191" s="87">
        <v>43306</v>
      </c>
      <c r="P191" t="s">
        <v>62</v>
      </c>
      <c r="Q191" t="s">
        <v>62</v>
      </c>
    </row>
    <row r="192" spans="1:17">
      <c r="A192" t="s">
        <v>85</v>
      </c>
      <c r="B192" t="s">
        <v>69</v>
      </c>
      <c r="C192" t="s">
        <v>1647</v>
      </c>
      <c r="D192" t="s">
        <v>2037</v>
      </c>
      <c r="E192">
        <v>330.01</v>
      </c>
      <c r="F192" s="1">
        <v>4800000</v>
      </c>
      <c r="G192" t="s">
        <v>88</v>
      </c>
      <c r="H192" t="s">
        <v>1788</v>
      </c>
      <c r="I192" t="s">
        <v>1789</v>
      </c>
      <c r="J192" t="s">
        <v>91</v>
      </c>
      <c r="K192" t="s">
        <v>1790</v>
      </c>
      <c r="L192" t="s">
        <v>93</v>
      </c>
      <c r="M192" t="s">
        <v>62</v>
      </c>
      <c r="N192" s="87">
        <v>43311</v>
      </c>
      <c r="O192" s="87">
        <v>43311</v>
      </c>
      <c r="P192" t="s">
        <v>62</v>
      </c>
      <c r="Q192" t="s">
        <v>62</v>
      </c>
    </row>
    <row r="193" spans="1:17">
      <c r="A193" t="s">
        <v>85</v>
      </c>
      <c r="B193" t="s">
        <v>69</v>
      </c>
      <c r="C193" t="s">
        <v>1647</v>
      </c>
      <c r="D193" t="s">
        <v>2037</v>
      </c>
      <c r="E193">
        <v>584.39</v>
      </c>
      <c r="F193" s="1">
        <v>8500000</v>
      </c>
      <c r="G193" t="s">
        <v>88</v>
      </c>
      <c r="H193" t="s">
        <v>1788</v>
      </c>
      <c r="I193" t="s">
        <v>1791</v>
      </c>
      <c r="J193" t="s">
        <v>91</v>
      </c>
      <c r="K193" t="s">
        <v>1790</v>
      </c>
      <c r="L193" t="s">
        <v>93</v>
      </c>
      <c r="M193" t="s">
        <v>62</v>
      </c>
      <c r="N193" s="87">
        <v>43311</v>
      </c>
      <c r="O193" s="87">
        <v>43311</v>
      </c>
      <c r="P193" t="s">
        <v>62</v>
      </c>
      <c r="Q193" t="s">
        <v>62</v>
      </c>
    </row>
    <row r="194" spans="1:17">
      <c r="A194" t="s">
        <v>85</v>
      </c>
      <c r="B194" t="s">
        <v>69</v>
      </c>
      <c r="C194" t="s">
        <v>1647</v>
      </c>
      <c r="D194" t="s">
        <v>2038</v>
      </c>
      <c r="E194">
        <v>44.95</v>
      </c>
      <c r="F194" s="1">
        <v>650000</v>
      </c>
      <c r="G194" t="s">
        <v>1696</v>
      </c>
      <c r="H194" t="s">
        <v>1792</v>
      </c>
      <c r="I194" t="s">
        <v>1793</v>
      </c>
      <c r="J194" t="s">
        <v>1699</v>
      </c>
      <c r="K194" t="s">
        <v>1794</v>
      </c>
      <c r="L194" t="s">
        <v>100</v>
      </c>
      <c r="M194" t="s">
        <v>62</v>
      </c>
      <c r="N194" s="87">
        <v>43308</v>
      </c>
      <c r="O194" s="87">
        <v>43311</v>
      </c>
      <c r="P194" t="s">
        <v>62</v>
      </c>
      <c r="Q194" t="s">
        <v>62</v>
      </c>
    </row>
    <row r="195" spans="1:17">
      <c r="A195" t="s">
        <v>85</v>
      </c>
      <c r="B195" t="s">
        <v>69</v>
      </c>
      <c r="C195" t="s">
        <v>1647</v>
      </c>
      <c r="D195" t="s">
        <v>2038</v>
      </c>
      <c r="E195">
        <v>27.66</v>
      </c>
      <c r="F195" s="1">
        <v>400000</v>
      </c>
      <c r="G195" t="s">
        <v>1696</v>
      </c>
      <c r="H195" t="s">
        <v>1792</v>
      </c>
      <c r="I195" t="s">
        <v>1795</v>
      </c>
      <c r="J195" t="s">
        <v>1699</v>
      </c>
      <c r="K195" t="s">
        <v>1794</v>
      </c>
      <c r="L195" t="s">
        <v>100</v>
      </c>
      <c r="M195" t="s">
        <v>62</v>
      </c>
      <c r="N195" s="87">
        <v>43308</v>
      </c>
      <c r="O195" s="87">
        <v>43311</v>
      </c>
      <c r="P195" t="s">
        <v>62</v>
      </c>
      <c r="Q195" t="s">
        <v>62</v>
      </c>
    </row>
    <row r="196" spans="1:17">
      <c r="A196" t="s">
        <v>1682</v>
      </c>
      <c r="B196" t="s">
        <v>69</v>
      </c>
      <c r="C196" t="s">
        <v>1647</v>
      </c>
      <c r="D196" t="s">
        <v>2033</v>
      </c>
      <c r="E196">
        <v>545.30999999999995</v>
      </c>
      <c r="F196">
        <v>7894998</v>
      </c>
      <c r="G196" t="s">
        <v>1815</v>
      </c>
      <c r="H196" t="s">
        <v>1816</v>
      </c>
      <c r="I196" t="s">
        <v>1820</v>
      </c>
      <c r="J196" t="s">
        <v>1818</v>
      </c>
      <c r="K196" t="s">
        <v>1819</v>
      </c>
      <c r="L196" t="s">
        <v>100</v>
      </c>
      <c r="M196" t="s">
        <v>62</v>
      </c>
      <c r="N196" s="87">
        <v>43180</v>
      </c>
      <c r="O196" s="87">
        <v>43312</v>
      </c>
      <c r="P196" t="s">
        <v>62</v>
      </c>
      <c r="Q196" t="s">
        <v>62</v>
      </c>
    </row>
    <row r="197" spans="1:17">
      <c r="A197" t="s">
        <v>1682</v>
      </c>
      <c r="B197" t="s">
        <v>69</v>
      </c>
      <c r="C197" t="s">
        <v>1647</v>
      </c>
      <c r="D197" t="s">
        <v>2033</v>
      </c>
      <c r="E197">
        <v>605.9</v>
      </c>
      <c r="F197">
        <v>8772220</v>
      </c>
      <c r="G197" t="s">
        <v>1815</v>
      </c>
      <c r="H197" t="s">
        <v>1816</v>
      </c>
      <c r="I197" t="s">
        <v>1817</v>
      </c>
      <c r="J197" t="s">
        <v>1818</v>
      </c>
      <c r="K197" t="s">
        <v>1819</v>
      </c>
      <c r="L197" t="s">
        <v>100</v>
      </c>
      <c r="M197" t="s">
        <v>62</v>
      </c>
      <c r="N197" s="87">
        <v>43180</v>
      </c>
      <c r="O197" s="87">
        <v>43312</v>
      </c>
      <c r="P197" t="s">
        <v>62</v>
      </c>
      <c r="Q197" t="s">
        <v>62</v>
      </c>
    </row>
    <row r="198" spans="1:17">
      <c r="A198" t="s">
        <v>1682</v>
      </c>
      <c r="B198" t="s">
        <v>69</v>
      </c>
      <c r="C198" t="s">
        <v>1647</v>
      </c>
      <c r="D198" t="s">
        <v>2033</v>
      </c>
      <c r="E198">
        <v>0.39</v>
      </c>
      <c r="F198">
        <v>0</v>
      </c>
      <c r="G198" t="s">
        <v>1715</v>
      </c>
      <c r="H198" t="s">
        <v>1689</v>
      </c>
      <c r="I198" t="s">
        <v>1810</v>
      </c>
      <c r="J198" t="s">
        <v>1716</v>
      </c>
      <c r="K198" t="s">
        <v>1813</v>
      </c>
      <c r="L198" t="s">
        <v>100</v>
      </c>
      <c r="M198" t="s">
        <v>1814</v>
      </c>
      <c r="N198" s="87">
        <v>43293</v>
      </c>
      <c r="O198" s="87">
        <v>43298</v>
      </c>
      <c r="P198" t="s">
        <v>62</v>
      </c>
      <c r="Q198" t="s">
        <v>62</v>
      </c>
    </row>
    <row r="199" spans="1:17">
      <c r="A199" t="s">
        <v>1682</v>
      </c>
      <c r="B199" t="s">
        <v>69</v>
      </c>
      <c r="C199" t="s">
        <v>1647</v>
      </c>
      <c r="D199" t="s">
        <v>2033</v>
      </c>
      <c r="E199">
        <v>0.32</v>
      </c>
      <c r="F199">
        <v>0</v>
      </c>
      <c r="G199" t="s">
        <v>1715</v>
      </c>
      <c r="H199" t="s">
        <v>1689</v>
      </c>
      <c r="I199" t="s">
        <v>1808</v>
      </c>
      <c r="J199" t="s">
        <v>1716</v>
      </c>
      <c r="K199" t="s">
        <v>1813</v>
      </c>
      <c r="L199" t="s">
        <v>100</v>
      </c>
      <c r="M199" t="s">
        <v>1814</v>
      </c>
      <c r="N199" s="87">
        <v>43293</v>
      </c>
      <c r="O199" s="87">
        <v>43298</v>
      </c>
      <c r="P199" t="s">
        <v>62</v>
      </c>
      <c r="Q199" t="s">
        <v>62</v>
      </c>
    </row>
    <row r="200" spans="1:17">
      <c r="A200" t="s">
        <v>1682</v>
      </c>
      <c r="B200" t="s">
        <v>69</v>
      </c>
      <c r="C200" t="s">
        <v>1647</v>
      </c>
      <c r="D200" t="s">
        <v>2033</v>
      </c>
      <c r="E200">
        <v>0.59</v>
      </c>
      <c r="F200">
        <v>0</v>
      </c>
      <c r="G200" t="s">
        <v>1715</v>
      </c>
      <c r="H200" t="s">
        <v>1686</v>
      </c>
      <c r="I200" t="s">
        <v>1807</v>
      </c>
      <c r="J200" t="s">
        <v>1716</v>
      </c>
      <c r="K200" t="s">
        <v>1811</v>
      </c>
      <c r="L200" t="s">
        <v>100</v>
      </c>
      <c r="M200" t="s">
        <v>1812</v>
      </c>
      <c r="N200" s="87">
        <v>43293</v>
      </c>
      <c r="O200" s="87">
        <v>43298</v>
      </c>
      <c r="P200" t="s">
        <v>62</v>
      </c>
      <c r="Q200" t="s">
        <v>62</v>
      </c>
    </row>
    <row r="201" spans="1:17">
      <c r="A201" t="s">
        <v>1682</v>
      </c>
      <c r="B201" t="s">
        <v>69</v>
      </c>
      <c r="C201" t="s">
        <v>1647</v>
      </c>
      <c r="D201" t="s">
        <v>2033</v>
      </c>
      <c r="E201">
        <v>0.47</v>
      </c>
      <c r="F201">
        <v>0</v>
      </c>
      <c r="G201" t="s">
        <v>1715</v>
      </c>
      <c r="H201" t="s">
        <v>1686</v>
      </c>
      <c r="I201" t="s">
        <v>1806</v>
      </c>
      <c r="J201" t="s">
        <v>1716</v>
      </c>
      <c r="K201" t="s">
        <v>1811</v>
      </c>
      <c r="L201" t="s">
        <v>100</v>
      </c>
      <c r="M201" t="s">
        <v>1812</v>
      </c>
      <c r="N201" s="87">
        <v>43293</v>
      </c>
      <c r="O201" s="87">
        <v>43298</v>
      </c>
      <c r="P201" t="s">
        <v>62</v>
      </c>
      <c r="Q201" t="s">
        <v>62</v>
      </c>
    </row>
    <row r="202" spans="1:17">
      <c r="A202" t="s">
        <v>1682</v>
      </c>
      <c r="B202" t="s">
        <v>69</v>
      </c>
      <c r="C202" t="s">
        <v>1647</v>
      </c>
      <c r="D202" t="s">
        <v>2033</v>
      </c>
      <c r="E202">
        <v>0.2</v>
      </c>
      <c r="F202">
        <v>0</v>
      </c>
      <c r="G202" t="s">
        <v>1715</v>
      </c>
      <c r="H202" t="s">
        <v>1686</v>
      </c>
      <c r="I202" t="s">
        <v>1804</v>
      </c>
      <c r="J202" t="s">
        <v>1716</v>
      </c>
      <c r="K202" t="s">
        <v>1811</v>
      </c>
      <c r="L202" t="s">
        <v>100</v>
      </c>
      <c r="M202" t="s">
        <v>1812</v>
      </c>
      <c r="N202" s="87">
        <v>43293</v>
      </c>
      <c r="O202" s="87">
        <v>43298</v>
      </c>
      <c r="P202" t="s">
        <v>62</v>
      </c>
      <c r="Q202" t="s">
        <v>62</v>
      </c>
    </row>
    <row r="203" spans="1:17">
      <c r="A203" t="s">
        <v>1682</v>
      </c>
      <c r="B203" t="s">
        <v>69</v>
      </c>
      <c r="C203" t="s">
        <v>1647</v>
      </c>
      <c r="D203" t="s">
        <v>2033</v>
      </c>
      <c r="E203">
        <v>246.4</v>
      </c>
      <c r="F203">
        <v>3550000</v>
      </c>
      <c r="G203" t="s">
        <v>88</v>
      </c>
      <c r="H203" t="s">
        <v>1689</v>
      </c>
      <c r="I203" t="s">
        <v>1810</v>
      </c>
      <c r="J203" t="s">
        <v>91</v>
      </c>
      <c r="K203" t="s">
        <v>1809</v>
      </c>
      <c r="L203" t="s">
        <v>93</v>
      </c>
      <c r="M203" t="s">
        <v>62</v>
      </c>
      <c r="N203" s="87">
        <v>43294</v>
      </c>
      <c r="O203" s="87">
        <v>43294</v>
      </c>
      <c r="P203" t="s">
        <v>62</v>
      </c>
      <c r="Q203" t="s">
        <v>62</v>
      </c>
    </row>
    <row r="204" spans="1:17">
      <c r="A204" t="s">
        <v>1682</v>
      </c>
      <c r="B204" t="s">
        <v>69</v>
      </c>
      <c r="C204" t="s">
        <v>1647</v>
      </c>
      <c r="D204" t="s">
        <v>2033</v>
      </c>
      <c r="E204">
        <v>201.28</v>
      </c>
      <c r="F204">
        <v>2900000</v>
      </c>
      <c r="G204" t="s">
        <v>88</v>
      </c>
      <c r="H204" t="s">
        <v>1689</v>
      </c>
      <c r="I204" t="s">
        <v>1808</v>
      </c>
      <c r="J204" t="s">
        <v>91</v>
      </c>
      <c r="K204" t="s">
        <v>1809</v>
      </c>
      <c r="L204" t="s">
        <v>93</v>
      </c>
      <c r="M204" t="s">
        <v>62</v>
      </c>
      <c r="N204" s="87">
        <v>43294</v>
      </c>
      <c r="O204" s="87">
        <v>43294</v>
      </c>
      <c r="P204" t="s">
        <v>62</v>
      </c>
      <c r="Q204" t="s">
        <v>62</v>
      </c>
    </row>
    <row r="205" spans="1:17">
      <c r="A205" t="s">
        <v>1682</v>
      </c>
      <c r="B205" t="s">
        <v>69</v>
      </c>
      <c r="C205" t="s">
        <v>1647</v>
      </c>
      <c r="D205" t="s">
        <v>2033</v>
      </c>
      <c r="E205">
        <v>374.8</v>
      </c>
      <c r="F205">
        <v>5400000</v>
      </c>
      <c r="G205" t="s">
        <v>88</v>
      </c>
      <c r="H205" t="s">
        <v>1686</v>
      </c>
      <c r="I205" t="s">
        <v>1807</v>
      </c>
      <c r="J205" t="s">
        <v>91</v>
      </c>
      <c r="K205" t="s">
        <v>1805</v>
      </c>
      <c r="L205" t="s">
        <v>93</v>
      </c>
      <c r="M205" t="s">
        <v>62</v>
      </c>
      <c r="N205" s="87">
        <v>43294</v>
      </c>
      <c r="O205" s="87">
        <v>43294</v>
      </c>
      <c r="P205" t="s">
        <v>62</v>
      </c>
      <c r="Q205" t="s">
        <v>62</v>
      </c>
    </row>
    <row r="206" spans="1:17">
      <c r="A206" t="s">
        <v>1682</v>
      </c>
      <c r="B206" t="s">
        <v>69</v>
      </c>
      <c r="C206" t="s">
        <v>1647</v>
      </c>
      <c r="D206" t="s">
        <v>2033</v>
      </c>
      <c r="E206">
        <v>305.39999999999998</v>
      </c>
      <c r="F206">
        <v>4400000</v>
      </c>
      <c r="G206" t="s">
        <v>88</v>
      </c>
      <c r="H206" t="s">
        <v>1686</v>
      </c>
      <c r="I206" t="s">
        <v>1806</v>
      </c>
      <c r="J206" t="s">
        <v>91</v>
      </c>
      <c r="K206" t="s">
        <v>1805</v>
      </c>
      <c r="L206" t="s">
        <v>93</v>
      </c>
      <c r="M206" t="s">
        <v>62</v>
      </c>
      <c r="N206" s="87">
        <v>43294</v>
      </c>
      <c r="O206" s="87">
        <v>43294</v>
      </c>
      <c r="P206" t="s">
        <v>62</v>
      </c>
      <c r="Q206" t="s">
        <v>62</v>
      </c>
    </row>
    <row r="207" spans="1:17">
      <c r="A207" t="s">
        <v>1682</v>
      </c>
      <c r="B207" t="s">
        <v>69</v>
      </c>
      <c r="C207" t="s">
        <v>1647</v>
      </c>
      <c r="D207" t="s">
        <v>2033</v>
      </c>
      <c r="E207">
        <v>126.32</v>
      </c>
      <c r="F207">
        <v>1820000</v>
      </c>
      <c r="G207" t="s">
        <v>88</v>
      </c>
      <c r="H207" t="s">
        <v>1686</v>
      </c>
      <c r="I207" t="s">
        <v>1804</v>
      </c>
      <c r="J207" t="s">
        <v>91</v>
      </c>
      <c r="K207" t="s">
        <v>1805</v>
      </c>
      <c r="L207" t="s">
        <v>93</v>
      </c>
      <c r="M207" t="s">
        <v>62</v>
      </c>
      <c r="N207" s="87">
        <v>43294</v>
      </c>
      <c r="O207" s="87">
        <v>43294</v>
      </c>
      <c r="P207" t="s">
        <v>62</v>
      </c>
      <c r="Q207" t="s">
        <v>62</v>
      </c>
    </row>
    <row r="208" spans="1:17">
      <c r="A208" t="s">
        <v>1682</v>
      </c>
      <c r="B208" t="s">
        <v>69</v>
      </c>
      <c r="C208" t="s">
        <v>1647</v>
      </c>
      <c r="D208" t="s">
        <v>2033</v>
      </c>
      <c r="E208">
        <v>156.33000000000001</v>
      </c>
      <c r="F208">
        <v>2250000</v>
      </c>
      <c r="G208" t="s">
        <v>1715</v>
      </c>
      <c r="H208" t="s">
        <v>1800</v>
      </c>
      <c r="I208" t="s">
        <v>1801</v>
      </c>
      <c r="J208" t="s">
        <v>1716</v>
      </c>
      <c r="K208" t="s">
        <v>1802</v>
      </c>
      <c r="L208" t="s">
        <v>100</v>
      </c>
      <c r="M208" t="s">
        <v>1803</v>
      </c>
      <c r="N208" s="87">
        <v>43274</v>
      </c>
      <c r="O208" s="87">
        <v>43284</v>
      </c>
      <c r="P208" t="s">
        <v>62</v>
      </c>
      <c r="Q208" t="s">
        <v>62</v>
      </c>
    </row>
    <row r="209" spans="1:17">
      <c r="A209" t="s">
        <v>1682</v>
      </c>
      <c r="B209" t="s">
        <v>69</v>
      </c>
      <c r="C209" t="s">
        <v>1647</v>
      </c>
      <c r="D209" t="s">
        <v>2033</v>
      </c>
      <c r="E209">
        <v>1794.7</v>
      </c>
      <c r="F209">
        <v>25000000</v>
      </c>
      <c r="G209" t="s">
        <v>88</v>
      </c>
      <c r="H209" t="s">
        <v>1797</v>
      </c>
      <c r="I209" t="s">
        <v>1798</v>
      </c>
      <c r="J209" t="s">
        <v>91</v>
      </c>
      <c r="K209" t="s">
        <v>1799</v>
      </c>
      <c r="L209" t="s">
        <v>93</v>
      </c>
      <c r="M209" t="s">
        <v>62</v>
      </c>
      <c r="N209" s="87">
        <v>43283</v>
      </c>
      <c r="O209" s="87">
        <v>43283</v>
      </c>
      <c r="P209" t="s">
        <v>62</v>
      </c>
      <c r="Q209" t="s">
        <v>62</v>
      </c>
    </row>
    <row r="228" spans="1:4">
      <c r="A228" t="s">
        <v>2036</v>
      </c>
      <c r="B228" t="s">
        <v>70</v>
      </c>
      <c r="C228" t="s">
        <v>2038</v>
      </c>
      <c r="D228">
        <f>SUMIF($D$2:$D$209,C228,$E$2:$E$209)</f>
        <v>595.82000000000005</v>
      </c>
    </row>
    <row r="229" spans="1:4">
      <c r="A229" t="s">
        <v>2037</v>
      </c>
      <c r="C229" t="s">
        <v>14</v>
      </c>
      <c r="D229">
        <f t="shared" ref="D229:D235" si="0">SUMIF($D$2:$D$209,C229,$E$2:$E$209)</f>
        <v>17734.62</v>
      </c>
    </row>
    <row r="230" spans="1:4">
      <c r="A230" t="s">
        <v>14</v>
      </c>
      <c r="C230" t="s">
        <v>1796</v>
      </c>
      <c r="D230">
        <f t="shared" si="0"/>
        <v>783.03</v>
      </c>
    </row>
    <row r="231" spans="1:4">
      <c r="A231" t="s">
        <v>2039</v>
      </c>
      <c r="B231">
        <v>15350000</v>
      </c>
      <c r="C231" t="s">
        <v>0</v>
      </c>
      <c r="D231">
        <f t="shared" si="0"/>
        <v>180.47</v>
      </c>
    </row>
    <row r="232" spans="1:4">
      <c r="A232" t="s">
        <v>2041</v>
      </c>
      <c r="B232">
        <v>15360000</v>
      </c>
      <c r="C232" t="s">
        <v>2033</v>
      </c>
      <c r="D232">
        <f t="shared" si="0"/>
        <v>4903.7300000000005</v>
      </c>
    </row>
    <row r="233" spans="1:4">
      <c r="A233" t="s">
        <v>2040</v>
      </c>
      <c r="C233" t="s">
        <v>2042</v>
      </c>
      <c r="D233">
        <f t="shared" si="0"/>
        <v>2492.69</v>
      </c>
    </row>
    <row r="234" spans="1:4">
      <c r="C234" t="s">
        <v>2043</v>
      </c>
      <c r="D234">
        <f t="shared" si="0"/>
        <v>1872.34</v>
      </c>
    </row>
    <row r="235" spans="1:4">
      <c r="C235" t="s">
        <v>2037</v>
      </c>
      <c r="D235">
        <f t="shared" si="0"/>
        <v>3573.32</v>
      </c>
    </row>
  </sheetData>
  <autoFilter ref="A1:Q210" xr:uid="{86CDBB89-5158-4B6D-AC0B-F58E446154E4}"/>
  <pageMargins left="0.7" right="0.7" top="0.75" bottom="0.75" header="0.3" footer="0.3"/>
  <pageSetup orientation="portrait" r:id="rId1"/>
  <headerFooter>
    <oddFooter>&amp;R&amp;1#&amp;"Calibri"&amp;8&amp;K737373General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E98E-A6C7-4A38-870B-17FBED19C088}">
  <dimension ref="A1:Q49"/>
  <sheetViews>
    <sheetView workbookViewId="0">
      <selection activeCell="H48" sqref="H48"/>
    </sheetView>
  </sheetViews>
  <sheetFormatPr defaultRowHeight="14.4"/>
  <cols>
    <col min="1" max="1" width="13.88671875" customWidth="1"/>
    <col min="2" max="2" width="12.5546875" customWidth="1"/>
    <col min="3" max="3" width="19.109375" customWidth="1"/>
    <col min="4" max="4" width="14.5546875" customWidth="1"/>
    <col min="5" max="5" width="22.44140625" customWidth="1"/>
    <col min="6" max="6" width="18.109375" customWidth="1"/>
    <col min="7" max="7" width="21.109375" customWidth="1"/>
    <col min="8" max="8" width="36.88671875" bestFit="1" customWidth="1"/>
    <col min="9" max="9" width="25.5546875" customWidth="1"/>
    <col min="10" max="10" width="17.5546875" customWidth="1"/>
    <col min="11" max="11" width="18.88671875" customWidth="1"/>
    <col min="12" max="12" width="19.44140625" customWidth="1"/>
    <col min="13" max="13" width="22.109375" customWidth="1"/>
    <col min="14" max="14" width="16" customWidth="1"/>
    <col min="15" max="15" width="13.44140625" customWidth="1"/>
    <col min="16" max="16" width="9.88671875" customWidth="1"/>
    <col min="17" max="17" width="19.88671875" customWidth="1"/>
  </cols>
  <sheetData>
    <row r="1" spans="1:17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1648</v>
      </c>
      <c r="Q1" t="s">
        <v>1649</v>
      </c>
    </row>
    <row r="2" spans="1:17">
      <c r="A2" t="s">
        <v>2065</v>
      </c>
      <c r="B2" t="s">
        <v>1695</v>
      </c>
      <c r="C2" t="s">
        <v>2066</v>
      </c>
      <c r="D2">
        <v>5.12</v>
      </c>
      <c r="E2" t="s">
        <v>94</v>
      </c>
      <c r="F2" t="s">
        <v>2078</v>
      </c>
      <c r="G2" t="s">
        <v>2147</v>
      </c>
      <c r="H2" t="s">
        <v>2148</v>
      </c>
      <c r="I2" t="s">
        <v>2079</v>
      </c>
      <c r="J2">
        <v>0</v>
      </c>
      <c r="K2" t="s">
        <v>2174</v>
      </c>
      <c r="L2" t="s">
        <v>100</v>
      </c>
      <c r="M2" t="s">
        <v>2175</v>
      </c>
      <c r="N2" s="81">
        <v>43479</v>
      </c>
      <c r="O2" s="81">
        <v>43495</v>
      </c>
      <c r="P2" t="s">
        <v>62</v>
      </c>
      <c r="Q2" t="s">
        <v>62</v>
      </c>
    </row>
    <row r="3" spans="1:17" hidden="1">
      <c r="A3" t="s">
        <v>2065</v>
      </c>
      <c r="B3" t="s">
        <v>1695</v>
      </c>
      <c r="C3" t="s">
        <v>2066</v>
      </c>
      <c r="D3">
        <v>46.26</v>
      </c>
      <c r="E3" t="s">
        <v>94</v>
      </c>
      <c r="F3" t="s">
        <v>1715</v>
      </c>
      <c r="G3" t="s">
        <v>2169</v>
      </c>
      <c r="H3" t="s">
        <v>2173</v>
      </c>
      <c r="I3" t="s">
        <v>1716</v>
      </c>
      <c r="J3">
        <v>650000</v>
      </c>
      <c r="K3" t="s">
        <v>2171</v>
      </c>
      <c r="L3" t="s">
        <v>100</v>
      </c>
      <c r="M3" t="s">
        <v>2172</v>
      </c>
      <c r="N3" s="81">
        <v>43480</v>
      </c>
      <c r="O3" s="81">
        <v>43494</v>
      </c>
      <c r="P3" t="s">
        <v>62</v>
      </c>
      <c r="Q3" t="s">
        <v>62</v>
      </c>
    </row>
    <row r="4" spans="1:17" hidden="1">
      <c r="A4" t="s">
        <v>2065</v>
      </c>
      <c r="B4" t="s">
        <v>1695</v>
      </c>
      <c r="C4" t="s">
        <v>2066</v>
      </c>
      <c r="D4">
        <v>112.1</v>
      </c>
      <c r="E4" t="s">
        <v>94</v>
      </c>
      <c r="F4" t="s">
        <v>1715</v>
      </c>
      <c r="G4" t="s">
        <v>2169</v>
      </c>
      <c r="H4" t="s">
        <v>2170</v>
      </c>
      <c r="I4" t="s">
        <v>1716</v>
      </c>
      <c r="J4">
        <v>1575000</v>
      </c>
      <c r="K4" t="s">
        <v>2171</v>
      </c>
      <c r="L4" t="s">
        <v>100</v>
      </c>
      <c r="M4" t="s">
        <v>2172</v>
      </c>
      <c r="N4" s="81">
        <v>43480</v>
      </c>
      <c r="O4" s="81">
        <v>43494</v>
      </c>
      <c r="P4" t="s">
        <v>62</v>
      </c>
      <c r="Q4" t="s">
        <v>62</v>
      </c>
    </row>
    <row r="5" spans="1:17" hidden="1">
      <c r="A5" t="s">
        <v>2065</v>
      </c>
      <c r="B5" t="s">
        <v>1695</v>
      </c>
      <c r="C5" t="s">
        <v>2066</v>
      </c>
      <c r="D5">
        <v>0</v>
      </c>
      <c r="E5" t="s">
        <v>87</v>
      </c>
      <c r="F5" t="s">
        <v>88</v>
      </c>
      <c r="G5" t="s">
        <v>2104</v>
      </c>
      <c r="H5" t="s">
        <v>2108</v>
      </c>
      <c r="I5" t="s">
        <v>91</v>
      </c>
      <c r="J5">
        <v>-19500</v>
      </c>
      <c r="K5" t="s">
        <v>2168</v>
      </c>
      <c r="L5" t="s">
        <v>100</v>
      </c>
      <c r="M5" t="s">
        <v>62</v>
      </c>
      <c r="N5" s="81">
        <v>43462</v>
      </c>
      <c r="O5" s="81">
        <v>43490</v>
      </c>
      <c r="P5" t="s">
        <v>62</v>
      </c>
      <c r="Q5" t="s">
        <v>62</v>
      </c>
    </row>
    <row r="6" spans="1:17" hidden="1">
      <c r="A6" t="s">
        <v>2065</v>
      </c>
      <c r="B6" t="s">
        <v>1695</v>
      </c>
      <c r="C6" t="s">
        <v>2066</v>
      </c>
      <c r="D6">
        <v>-300</v>
      </c>
      <c r="E6" t="s">
        <v>87</v>
      </c>
      <c r="F6" t="s">
        <v>88</v>
      </c>
      <c r="G6" t="s">
        <v>2104</v>
      </c>
      <c r="H6" t="s">
        <v>2105</v>
      </c>
      <c r="I6" t="s">
        <v>91</v>
      </c>
      <c r="J6">
        <v>-4340250</v>
      </c>
      <c r="K6" t="s">
        <v>2168</v>
      </c>
      <c r="L6" t="s">
        <v>100</v>
      </c>
      <c r="M6" t="s">
        <v>62</v>
      </c>
      <c r="N6" s="81">
        <v>43462</v>
      </c>
      <c r="O6" s="81">
        <v>43490</v>
      </c>
      <c r="P6" t="s">
        <v>62</v>
      </c>
      <c r="Q6" t="s">
        <v>62</v>
      </c>
    </row>
    <row r="7" spans="1:17">
      <c r="A7" t="s">
        <v>2065</v>
      </c>
      <c r="B7" t="s">
        <v>1695</v>
      </c>
      <c r="C7" t="s">
        <v>2066</v>
      </c>
      <c r="D7">
        <v>0.72</v>
      </c>
      <c r="E7" t="s">
        <v>94</v>
      </c>
      <c r="F7" t="s">
        <v>2078</v>
      </c>
      <c r="G7" t="s">
        <v>2125</v>
      </c>
      <c r="H7" t="s">
        <v>2126</v>
      </c>
      <c r="I7" t="s">
        <v>2079</v>
      </c>
      <c r="J7">
        <v>0</v>
      </c>
      <c r="K7" t="s">
        <v>2166</v>
      </c>
      <c r="L7" t="s">
        <v>100</v>
      </c>
      <c r="M7" t="s">
        <v>2167</v>
      </c>
      <c r="N7" s="81">
        <v>43479</v>
      </c>
      <c r="O7" s="81">
        <v>43489</v>
      </c>
      <c r="P7" t="s">
        <v>62</v>
      </c>
      <c r="Q7" t="s">
        <v>62</v>
      </c>
    </row>
    <row r="8" spans="1:17">
      <c r="A8" t="s">
        <v>2065</v>
      </c>
      <c r="B8" t="s">
        <v>1695</v>
      </c>
      <c r="C8" t="s">
        <v>2066</v>
      </c>
      <c r="D8">
        <v>-4.22</v>
      </c>
      <c r="E8" t="s">
        <v>87</v>
      </c>
      <c r="F8" t="s">
        <v>88</v>
      </c>
      <c r="G8" t="s">
        <v>2151</v>
      </c>
      <c r="H8" t="s">
        <v>2152</v>
      </c>
      <c r="I8" t="s">
        <v>91</v>
      </c>
      <c r="J8">
        <v>0</v>
      </c>
      <c r="K8" t="s">
        <v>2164</v>
      </c>
      <c r="L8" t="s">
        <v>100</v>
      </c>
      <c r="M8" t="s">
        <v>2165</v>
      </c>
      <c r="N8" s="81">
        <v>43479</v>
      </c>
      <c r="O8" s="81">
        <v>43487</v>
      </c>
      <c r="P8" t="s">
        <v>62</v>
      </c>
      <c r="Q8" t="s">
        <v>62</v>
      </c>
    </row>
    <row r="9" spans="1:17" hidden="1">
      <c r="A9" t="s">
        <v>2065</v>
      </c>
      <c r="B9" t="s">
        <v>1695</v>
      </c>
      <c r="C9" t="s">
        <v>2066</v>
      </c>
      <c r="D9">
        <v>7.3</v>
      </c>
      <c r="E9" t="s">
        <v>87</v>
      </c>
      <c r="F9" t="s">
        <v>88</v>
      </c>
      <c r="G9" t="s">
        <v>2155</v>
      </c>
      <c r="H9" t="s">
        <v>2163</v>
      </c>
      <c r="I9" t="s">
        <v>91</v>
      </c>
      <c r="J9">
        <v>103400</v>
      </c>
      <c r="K9" t="s">
        <v>2157</v>
      </c>
      <c r="L9" t="s">
        <v>93</v>
      </c>
      <c r="M9" t="s">
        <v>2158</v>
      </c>
      <c r="N9" s="81">
        <v>43486</v>
      </c>
      <c r="O9" s="81">
        <v>43485</v>
      </c>
      <c r="P9" t="s">
        <v>62</v>
      </c>
      <c r="Q9" t="s">
        <v>62</v>
      </c>
    </row>
    <row r="10" spans="1:17" hidden="1">
      <c r="A10" t="s">
        <v>2065</v>
      </c>
      <c r="B10" t="s">
        <v>1695</v>
      </c>
      <c r="C10" t="s">
        <v>2066</v>
      </c>
      <c r="D10">
        <v>6.23</v>
      </c>
      <c r="E10" t="s">
        <v>87</v>
      </c>
      <c r="F10" t="s">
        <v>88</v>
      </c>
      <c r="G10" t="s">
        <v>2155</v>
      </c>
      <c r="H10" t="s">
        <v>2162</v>
      </c>
      <c r="I10" t="s">
        <v>91</v>
      </c>
      <c r="J10">
        <v>88400</v>
      </c>
      <c r="K10" t="s">
        <v>2157</v>
      </c>
      <c r="L10" t="s">
        <v>93</v>
      </c>
      <c r="M10" t="s">
        <v>2158</v>
      </c>
      <c r="N10" s="81">
        <v>43486</v>
      </c>
      <c r="O10" s="81">
        <v>43485</v>
      </c>
      <c r="P10" t="s">
        <v>62</v>
      </c>
      <c r="Q10" t="s">
        <v>62</v>
      </c>
    </row>
    <row r="11" spans="1:17" hidden="1">
      <c r="A11" t="s">
        <v>2065</v>
      </c>
      <c r="B11" t="s">
        <v>1695</v>
      </c>
      <c r="C11" t="s">
        <v>2066</v>
      </c>
      <c r="D11">
        <v>3.23</v>
      </c>
      <c r="E11" t="s">
        <v>87</v>
      </c>
      <c r="F11" t="s">
        <v>88</v>
      </c>
      <c r="G11" t="s">
        <v>2155</v>
      </c>
      <c r="H11" t="s">
        <v>2161</v>
      </c>
      <c r="I11" t="s">
        <v>91</v>
      </c>
      <c r="J11">
        <v>45800</v>
      </c>
      <c r="K11" t="s">
        <v>2157</v>
      </c>
      <c r="L11" t="s">
        <v>93</v>
      </c>
      <c r="M11" t="s">
        <v>2158</v>
      </c>
      <c r="N11" s="81">
        <v>43486</v>
      </c>
      <c r="O11" s="81">
        <v>43485</v>
      </c>
      <c r="P11" t="s">
        <v>62</v>
      </c>
      <c r="Q11" t="s">
        <v>62</v>
      </c>
    </row>
    <row r="12" spans="1:17" hidden="1">
      <c r="A12" t="s">
        <v>2065</v>
      </c>
      <c r="B12" t="s">
        <v>1695</v>
      </c>
      <c r="C12" t="s">
        <v>2066</v>
      </c>
      <c r="D12">
        <v>35.58</v>
      </c>
      <c r="E12" t="s">
        <v>87</v>
      </c>
      <c r="F12" t="s">
        <v>88</v>
      </c>
      <c r="G12" t="s">
        <v>2155</v>
      </c>
      <c r="H12" t="s">
        <v>2160</v>
      </c>
      <c r="I12" t="s">
        <v>91</v>
      </c>
      <c r="J12">
        <v>504000</v>
      </c>
      <c r="K12" t="s">
        <v>2157</v>
      </c>
      <c r="L12" t="s">
        <v>93</v>
      </c>
      <c r="M12" t="s">
        <v>2158</v>
      </c>
      <c r="N12" s="81">
        <v>43486</v>
      </c>
      <c r="O12" s="81">
        <v>43485</v>
      </c>
      <c r="P12" t="s">
        <v>62</v>
      </c>
      <c r="Q12" t="s">
        <v>62</v>
      </c>
    </row>
    <row r="13" spans="1:17" hidden="1">
      <c r="A13" t="s">
        <v>2065</v>
      </c>
      <c r="B13" t="s">
        <v>1695</v>
      </c>
      <c r="C13" t="s">
        <v>2066</v>
      </c>
      <c r="D13">
        <v>21.86</v>
      </c>
      <c r="E13" t="s">
        <v>87</v>
      </c>
      <c r="F13" t="s">
        <v>88</v>
      </c>
      <c r="G13" t="s">
        <v>2155</v>
      </c>
      <c r="H13" t="s">
        <v>2159</v>
      </c>
      <c r="I13" t="s">
        <v>91</v>
      </c>
      <c r="J13">
        <v>309700</v>
      </c>
      <c r="K13" t="s">
        <v>2157</v>
      </c>
      <c r="L13" t="s">
        <v>93</v>
      </c>
      <c r="M13" t="s">
        <v>2158</v>
      </c>
      <c r="N13" s="81">
        <v>43486</v>
      </c>
      <c r="O13" s="81">
        <v>43485</v>
      </c>
      <c r="P13" t="s">
        <v>62</v>
      </c>
      <c r="Q13" t="s">
        <v>62</v>
      </c>
    </row>
    <row r="14" spans="1:17" hidden="1">
      <c r="A14" t="s">
        <v>2065</v>
      </c>
      <c r="B14" t="s">
        <v>1695</v>
      </c>
      <c r="C14" t="s">
        <v>2066</v>
      </c>
      <c r="D14">
        <v>613.78</v>
      </c>
      <c r="E14" t="s">
        <v>87</v>
      </c>
      <c r="F14" t="s">
        <v>88</v>
      </c>
      <c r="G14" t="s">
        <v>2155</v>
      </c>
      <c r="H14" t="s">
        <v>2156</v>
      </c>
      <c r="I14" t="s">
        <v>91</v>
      </c>
      <c r="J14">
        <v>8694100</v>
      </c>
      <c r="K14" t="s">
        <v>2157</v>
      </c>
      <c r="L14" t="s">
        <v>93</v>
      </c>
      <c r="M14" t="s">
        <v>2158</v>
      </c>
      <c r="N14" s="81">
        <v>43486</v>
      </c>
      <c r="O14" s="81">
        <v>43485</v>
      </c>
      <c r="P14" t="s">
        <v>62</v>
      </c>
      <c r="Q14" t="s">
        <v>62</v>
      </c>
    </row>
    <row r="15" spans="1:17">
      <c r="A15" t="s">
        <v>2065</v>
      </c>
      <c r="B15" t="s">
        <v>1695</v>
      </c>
      <c r="C15" t="s">
        <v>2066</v>
      </c>
      <c r="D15">
        <v>1719.52</v>
      </c>
      <c r="E15" t="s">
        <v>87</v>
      </c>
      <c r="F15" t="s">
        <v>88</v>
      </c>
      <c r="G15" t="s">
        <v>2151</v>
      </c>
      <c r="H15" t="s">
        <v>2152</v>
      </c>
      <c r="I15" t="s">
        <v>91</v>
      </c>
      <c r="J15">
        <v>24400000</v>
      </c>
      <c r="K15" t="s">
        <v>2153</v>
      </c>
      <c r="L15" t="s">
        <v>93</v>
      </c>
      <c r="M15" t="s">
        <v>2154</v>
      </c>
      <c r="N15" s="81">
        <v>43487</v>
      </c>
      <c r="O15" s="81">
        <v>43486</v>
      </c>
      <c r="P15" t="s">
        <v>62</v>
      </c>
      <c r="Q15" t="s">
        <v>62</v>
      </c>
    </row>
    <row r="16" spans="1:17">
      <c r="A16" t="s">
        <v>2065</v>
      </c>
      <c r="B16" t="s">
        <v>1695</v>
      </c>
      <c r="C16" t="s">
        <v>2066</v>
      </c>
      <c r="D16">
        <v>739.96</v>
      </c>
      <c r="E16" t="s">
        <v>87</v>
      </c>
      <c r="F16" t="s">
        <v>88</v>
      </c>
      <c r="G16" t="s">
        <v>2147</v>
      </c>
      <c r="H16" t="s">
        <v>2148</v>
      </c>
      <c r="I16" t="s">
        <v>91</v>
      </c>
      <c r="J16">
        <v>10500000</v>
      </c>
      <c r="K16" t="s">
        <v>2149</v>
      </c>
      <c r="L16" t="s">
        <v>93</v>
      </c>
      <c r="M16" t="s">
        <v>2150</v>
      </c>
      <c r="N16" s="81">
        <v>43487</v>
      </c>
      <c r="O16" s="81">
        <v>43486</v>
      </c>
      <c r="P16" t="s">
        <v>62</v>
      </c>
      <c r="Q16" t="s">
        <v>62</v>
      </c>
    </row>
    <row r="17" spans="1:17" hidden="1">
      <c r="A17" t="s">
        <v>2065</v>
      </c>
      <c r="B17" t="s">
        <v>1695</v>
      </c>
      <c r="C17" t="s">
        <v>2066</v>
      </c>
      <c r="D17">
        <v>628.96</v>
      </c>
      <c r="E17" t="s">
        <v>87</v>
      </c>
      <c r="F17" t="s">
        <v>88</v>
      </c>
      <c r="G17" t="s">
        <v>2143</v>
      </c>
      <c r="H17" t="s">
        <v>2144</v>
      </c>
      <c r="I17" t="s">
        <v>91</v>
      </c>
      <c r="J17">
        <v>8925000</v>
      </c>
      <c r="K17" t="s">
        <v>2145</v>
      </c>
      <c r="L17" t="s">
        <v>93</v>
      </c>
      <c r="M17" t="s">
        <v>2146</v>
      </c>
      <c r="N17" s="81">
        <v>43487</v>
      </c>
      <c r="O17" s="81">
        <v>43486</v>
      </c>
      <c r="P17" t="s">
        <v>62</v>
      </c>
      <c r="Q17" t="s">
        <v>62</v>
      </c>
    </row>
    <row r="18" spans="1:17" hidden="1">
      <c r="A18" t="s">
        <v>2065</v>
      </c>
      <c r="B18" t="s">
        <v>1695</v>
      </c>
      <c r="C18" t="s">
        <v>2066</v>
      </c>
      <c r="D18">
        <v>278.01</v>
      </c>
      <c r="E18" t="s">
        <v>87</v>
      </c>
      <c r="F18" t="s">
        <v>88</v>
      </c>
      <c r="G18" t="s">
        <v>2138</v>
      </c>
      <c r="H18" t="s">
        <v>2142</v>
      </c>
      <c r="I18" t="s">
        <v>91</v>
      </c>
      <c r="J18">
        <v>3945000</v>
      </c>
      <c r="K18" t="s">
        <v>2140</v>
      </c>
      <c r="L18" t="s">
        <v>93</v>
      </c>
      <c r="M18" t="s">
        <v>2141</v>
      </c>
      <c r="N18" s="81">
        <v>43487</v>
      </c>
      <c r="O18" s="81">
        <v>43486</v>
      </c>
      <c r="P18" t="s">
        <v>62</v>
      </c>
      <c r="Q18" t="s">
        <v>62</v>
      </c>
    </row>
    <row r="19" spans="1:17">
      <c r="A19" t="s">
        <v>2065</v>
      </c>
      <c r="B19" t="s">
        <v>1695</v>
      </c>
      <c r="C19" t="s">
        <v>2066</v>
      </c>
      <c r="D19">
        <v>481.32</v>
      </c>
      <c r="E19" t="s">
        <v>87</v>
      </c>
      <c r="F19" t="s">
        <v>88</v>
      </c>
      <c r="G19" t="s">
        <v>2138</v>
      </c>
      <c r="H19" t="s">
        <v>2139</v>
      </c>
      <c r="I19" t="s">
        <v>91</v>
      </c>
      <c r="J19">
        <v>6830000</v>
      </c>
      <c r="K19" t="s">
        <v>2140</v>
      </c>
      <c r="L19" t="s">
        <v>93</v>
      </c>
      <c r="M19" t="s">
        <v>2141</v>
      </c>
      <c r="N19" s="81">
        <v>43487</v>
      </c>
      <c r="O19" s="81">
        <v>43486</v>
      </c>
      <c r="P19" t="s">
        <v>62</v>
      </c>
      <c r="Q19" t="s">
        <v>62</v>
      </c>
    </row>
    <row r="20" spans="1:17" hidden="1">
      <c r="A20" t="s">
        <v>2065</v>
      </c>
      <c r="B20" t="s">
        <v>1695</v>
      </c>
      <c r="C20" t="s">
        <v>2066</v>
      </c>
      <c r="D20">
        <v>495.07</v>
      </c>
      <c r="E20" t="s">
        <v>87</v>
      </c>
      <c r="F20" t="s">
        <v>88</v>
      </c>
      <c r="G20" t="s">
        <v>2133</v>
      </c>
      <c r="H20" t="s">
        <v>2137</v>
      </c>
      <c r="I20" t="s">
        <v>91</v>
      </c>
      <c r="J20">
        <v>7025000</v>
      </c>
      <c r="K20" t="s">
        <v>2135</v>
      </c>
      <c r="L20" t="s">
        <v>93</v>
      </c>
      <c r="M20" t="s">
        <v>2136</v>
      </c>
      <c r="N20" s="81">
        <v>43487</v>
      </c>
      <c r="O20" s="81">
        <v>43486</v>
      </c>
      <c r="P20" t="s">
        <v>62</v>
      </c>
      <c r="Q20" t="s">
        <v>62</v>
      </c>
    </row>
    <row r="21" spans="1:17" hidden="1">
      <c r="A21" t="s">
        <v>2065</v>
      </c>
      <c r="B21" t="s">
        <v>1695</v>
      </c>
      <c r="C21" t="s">
        <v>2066</v>
      </c>
      <c r="D21">
        <v>420.01</v>
      </c>
      <c r="E21" t="s">
        <v>87</v>
      </c>
      <c r="F21" t="s">
        <v>88</v>
      </c>
      <c r="G21" t="s">
        <v>2133</v>
      </c>
      <c r="H21" t="s">
        <v>2134</v>
      </c>
      <c r="I21" t="s">
        <v>91</v>
      </c>
      <c r="J21">
        <v>5960000</v>
      </c>
      <c r="K21" t="s">
        <v>2135</v>
      </c>
      <c r="L21" t="s">
        <v>93</v>
      </c>
      <c r="M21" t="s">
        <v>2136</v>
      </c>
      <c r="N21" s="81">
        <v>43487</v>
      </c>
      <c r="O21" s="81">
        <v>43486</v>
      </c>
      <c r="P21" t="s">
        <v>62</v>
      </c>
      <c r="Q21" t="s">
        <v>62</v>
      </c>
    </row>
    <row r="22" spans="1:17" hidden="1">
      <c r="A22" t="s">
        <v>2065</v>
      </c>
      <c r="B22" t="s">
        <v>1695</v>
      </c>
      <c r="C22" t="s">
        <v>2066</v>
      </c>
      <c r="D22">
        <v>234.32</v>
      </c>
      <c r="E22" t="s">
        <v>87</v>
      </c>
      <c r="F22" t="s">
        <v>88</v>
      </c>
      <c r="G22" t="s">
        <v>2129</v>
      </c>
      <c r="H22" t="s">
        <v>2130</v>
      </c>
      <c r="I22" t="s">
        <v>91</v>
      </c>
      <c r="J22">
        <v>3325000</v>
      </c>
      <c r="K22" t="s">
        <v>2131</v>
      </c>
      <c r="L22" t="s">
        <v>93</v>
      </c>
      <c r="M22" t="s">
        <v>2132</v>
      </c>
      <c r="N22" s="81">
        <v>43487</v>
      </c>
      <c r="O22" s="81">
        <v>43486</v>
      </c>
      <c r="P22" t="s">
        <v>62</v>
      </c>
      <c r="Q22" t="s">
        <v>62</v>
      </c>
    </row>
    <row r="23" spans="1:17">
      <c r="A23" t="s">
        <v>2065</v>
      </c>
      <c r="B23" t="s">
        <v>1695</v>
      </c>
      <c r="C23" t="s">
        <v>2066</v>
      </c>
      <c r="D23">
        <v>676.53</v>
      </c>
      <c r="E23" t="s">
        <v>87</v>
      </c>
      <c r="F23" t="s">
        <v>88</v>
      </c>
      <c r="G23" t="s">
        <v>2125</v>
      </c>
      <c r="H23" t="s">
        <v>2126</v>
      </c>
      <c r="I23" t="s">
        <v>91</v>
      </c>
      <c r="J23">
        <v>9600000</v>
      </c>
      <c r="K23" t="s">
        <v>2127</v>
      </c>
      <c r="L23" t="s">
        <v>93</v>
      </c>
      <c r="M23" t="s">
        <v>2128</v>
      </c>
      <c r="N23" s="81">
        <v>43487</v>
      </c>
      <c r="O23" s="81">
        <v>43486</v>
      </c>
      <c r="P23" t="s">
        <v>62</v>
      </c>
      <c r="Q23" t="s">
        <v>62</v>
      </c>
    </row>
    <row r="24" spans="1:17">
      <c r="A24" t="s">
        <v>2065</v>
      </c>
      <c r="B24" t="s">
        <v>1695</v>
      </c>
      <c r="C24" t="s">
        <v>2066</v>
      </c>
      <c r="D24">
        <v>394.64</v>
      </c>
      <c r="E24" t="s">
        <v>87</v>
      </c>
      <c r="F24" t="s">
        <v>88</v>
      </c>
      <c r="G24" t="s">
        <v>2121</v>
      </c>
      <c r="H24" t="s">
        <v>2122</v>
      </c>
      <c r="I24" t="s">
        <v>91</v>
      </c>
      <c r="J24">
        <v>5600000</v>
      </c>
      <c r="K24" t="s">
        <v>2123</v>
      </c>
      <c r="L24" t="s">
        <v>93</v>
      </c>
      <c r="M24" t="s">
        <v>2124</v>
      </c>
      <c r="N24" s="81">
        <v>43487</v>
      </c>
      <c r="O24" s="81">
        <v>43486</v>
      </c>
      <c r="P24" t="s">
        <v>62</v>
      </c>
      <c r="Q24" t="s">
        <v>62</v>
      </c>
    </row>
    <row r="25" spans="1:17" hidden="1">
      <c r="A25" t="s">
        <v>2065</v>
      </c>
      <c r="B25" t="s">
        <v>1695</v>
      </c>
      <c r="C25" t="s">
        <v>2066</v>
      </c>
      <c r="D25">
        <v>221.17</v>
      </c>
      <c r="E25" t="s">
        <v>87</v>
      </c>
      <c r="F25" t="s">
        <v>88</v>
      </c>
      <c r="G25" t="s">
        <v>2117</v>
      </c>
      <c r="H25" t="s">
        <v>2118</v>
      </c>
      <c r="I25" t="s">
        <v>91</v>
      </c>
      <c r="J25">
        <v>3132800</v>
      </c>
      <c r="K25" t="s">
        <v>2119</v>
      </c>
      <c r="L25" t="s">
        <v>93</v>
      </c>
      <c r="M25" t="s">
        <v>2120</v>
      </c>
      <c r="N25" s="81">
        <v>43487</v>
      </c>
      <c r="O25" s="81">
        <v>43486</v>
      </c>
      <c r="P25" t="s">
        <v>62</v>
      </c>
      <c r="Q25" t="s">
        <v>62</v>
      </c>
    </row>
    <row r="26" spans="1:17" hidden="1">
      <c r="A26" t="s">
        <v>2065</v>
      </c>
      <c r="B26" t="s">
        <v>1695</v>
      </c>
      <c r="C26" t="s">
        <v>2066</v>
      </c>
      <c r="D26">
        <v>128.41</v>
      </c>
      <c r="E26" t="s">
        <v>87</v>
      </c>
      <c r="F26" t="s">
        <v>88</v>
      </c>
      <c r="G26" t="s">
        <v>2109</v>
      </c>
      <c r="H26" t="s">
        <v>2116</v>
      </c>
      <c r="I26" t="s">
        <v>91</v>
      </c>
      <c r="J26">
        <v>1800000</v>
      </c>
      <c r="K26" t="s">
        <v>2111</v>
      </c>
      <c r="L26" t="s">
        <v>93</v>
      </c>
      <c r="M26" t="s">
        <v>2112</v>
      </c>
      <c r="N26" s="81">
        <v>43486</v>
      </c>
      <c r="O26" s="81">
        <v>43485</v>
      </c>
      <c r="P26" t="s">
        <v>62</v>
      </c>
      <c r="Q26" t="s">
        <v>62</v>
      </c>
    </row>
    <row r="27" spans="1:17" hidden="1">
      <c r="A27" t="s">
        <v>2065</v>
      </c>
      <c r="B27" t="s">
        <v>1695</v>
      </c>
      <c r="C27" t="s">
        <v>2066</v>
      </c>
      <c r="D27">
        <v>128.41</v>
      </c>
      <c r="E27" t="s">
        <v>87</v>
      </c>
      <c r="F27" t="s">
        <v>88</v>
      </c>
      <c r="G27" t="s">
        <v>2109</v>
      </c>
      <c r="H27" t="s">
        <v>2115</v>
      </c>
      <c r="I27" t="s">
        <v>91</v>
      </c>
      <c r="J27">
        <v>1800000</v>
      </c>
      <c r="K27" t="s">
        <v>2111</v>
      </c>
      <c r="L27" t="s">
        <v>93</v>
      </c>
      <c r="M27" t="s">
        <v>2112</v>
      </c>
      <c r="N27" s="81">
        <v>43486</v>
      </c>
      <c r="O27" s="81">
        <v>43485</v>
      </c>
      <c r="P27" t="s">
        <v>62</v>
      </c>
      <c r="Q27" t="s">
        <v>62</v>
      </c>
    </row>
    <row r="28" spans="1:17" hidden="1">
      <c r="A28" t="s">
        <v>2065</v>
      </c>
      <c r="B28" t="s">
        <v>1695</v>
      </c>
      <c r="C28" t="s">
        <v>2066</v>
      </c>
      <c r="D28">
        <v>128.41</v>
      </c>
      <c r="E28" t="s">
        <v>87</v>
      </c>
      <c r="F28" t="s">
        <v>88</v>
      </c>
      <c r="G28" t="s">
        <v>2109</v>
      </c>
      <c r="H28" t="s">
        <v>2114</v>
      </c>
      <c r="I28" t="s">
        <v>91</v>
      </c>
      <c r="J28">
        <v>1800000</v>
      </c>
      <c r="K28" t="s">
        <v>2111</v>
      </c>
      <c r="L28" t="s">
        <v>93</v>
      </c>
      <c r="M28" t="s">
        <v>2112</v>
      </c>
      <c r="N28" s="81">
        <v>43486</v>
      </c>
      <c r="O28" s="81">
        <v>43485</v>
      </c>
      <c r="P28" t="s">
        <v>62</v>
      </c>
      <c r="Q28" t="s">
        <v>62</v>
      </c>
    </row>
    <row r="29" spans="1:17" hidden="1">
      <c r="A29" t="s">
        <v>2065</v>
      </c>
      <c r="B29" t="s">
        <v>1695</v>
      </c>
      <c r="C29" t="s">
        <v>2066</v>
      </c>
      <c r="D29">
        <v>142.68</v>
      </c>
      <c r="E29" t="s">
        <v>87</v>
      </c>
      <c r="F29" t="s">
        <v>88</v>
      </c>
      <c r="G29" t="s">
        <v>2109</v>
      </c>
      <c r="H29" t="s">
        <v>2113</v>
      </c>
      <c r="I29" t="s">
        <v>91</v>
      </c>
      <c r="J29">
        <v>2000000</v>
      </c>
      <c r="K29" t="s">
        <v>2111</v>
      </c>
      <c r="L29" t="s">
        <v>93</v>
      </c>
      <c r="M29" t="s">
        <v>2112</v>
      </c>
      <c r="N29" s="81">
        <v>43486</v>
      </c>
      <c r="O29" s="81">
        <v>43485</v>
      </c>
      <c r="P29" t="s">
        <v>62</v>
      </c>
      <c r="Q29" t="s">
        <v>62</v>
      </c>
    </row>
    <row r="30" spans="1:17" hidden="1">
      <c r="A30" t="s">
        <v>2065</v>
      </c>
      <c r="B30" t="s">
        <v>1695</v>
      </c>
      <c r="C30" t="s">
        <v>2066</v>
      </c>
      <c r="D30">
        <v>142.46</v>
      </c>
      <c r="E30" t="s">
        <v>87</v>
      </c>
      <c r="F30" t="s">
        <v>88</v>
      </c>
      <c r="G30" t="s">
        <v>2109</v>
      </c>
      <c r="H30" t="s">
        <v>2110</v>
      </c>
      <c r="I30" t="s">
        <v>91</v>
      </c>
      <c r="J30">
        <v>2000000</v>
      </c>
      <c r="K30" t="s">
        <v>2111</v>
      </c>
      <c r="L30" t="s">
        <v>93</v>
      </c>
      <c r="M30" t="s">
        <v>2112</v>
      </c>
      <c r="N30" s="81">
        <v>43486</v>
      </c>
      <c r="O30" s="81">
        <v>43485</v>
      </c>
      <c r="P30" t="s">
        <v>62</v>
      </c>
      <c r="Q30" t="s">
        <v>62</v>
      </c>
    </row>
    <row r="31" spans="1:17" hidden="1">
      <c r="A31" t="s">
        <v>2065</v>
      </c>
      <c r="B31" t="s">
        <v>1695</v>
      </c>
      <c r="C31" t="s">
        <v>2066</v>
      </c>
      <c r="D31">
        <v>300</v>
      </c>
      <c r="E31" t="s">
        <v>87</v>
      </c>
      <c r="F31" t="s">
        <v>88</v>
      </c>
      <c r="G31" t="s">
        <v>2104</v>
      </c>
      <c r="H31" t="s">
        <v>2108</v>
      </c>
      <c r="I31" t="s">
        <v>91</v>
      </c>
      <c r="J31">
        <v>4275900</v>
      </c>
      <c r="K31" t="s">
        <v>2106</v>
      </c>
      <c r="L31" t="s">
        <v>93</v>
      </c>
      <c r="M31" t="s">
        <v>2107</v>
      </c>
      <c r="N31" s="81">
        <v>43480</v>
      </c>
      <c r="O31" s="81">
        <v>43479</v>
      </c>
      <c r="P31" t="s">
        <v>62</v>
      </c>
      <c r="Q31" t="s">
        <v>62</v>
      </c>
    </row>
    <row r="32" spans="1:17" hidden="1">
      <c r="A32" t="s">
        <v>2065</v>
      </c>
      <c r="B32" t="s">
        <v>1695</v>
      </c>
      <c r="C32" t="s">
        <v>2066</v>
      </c>
      <c r="D32">
        <v>1290</v>
      </c>
      <c r="E32" t="s">
        <v>87</v>
      </c>
      <c r="F32" t="s">
        <v>88</v>
      </c>
      <c r="G32" t="s">
        <v>2104</v>
      </c>
      <c r="H32" t="s">
        <v>2105</v>
      </c>
      <c r="I32" t="s">
        <v>91</v>
      </c>
      <c r="J32">
        <v>18386370</v>
      </c>
      <c r="K32" t="s">
        <v>2106</v>
      </c>
      <c r="L32" t="s">
        <v>93</v>
      </c>
      <c r="M32" t="s">
        <v>2107</v>
      </c>
      <c r="N32" s="81">
        <v>43480</v>
      </c>
      <c r="O32" s="81">
        <v>43479</v>
      </c>
      <c r="P32" t="s">
        <v>62</v>
      </c>
      <c r="Q32" t="s">
        <v>62</v>
      </c>
    </row>
    <row r="33" spans="1:17" hidden="1">
      <c r="A33" t="s">
        <v>2065</v>
      </c>
      <c r="B33" t="s">
        <v>1695</v>
      </c>
      <c r="C33" t="s">
        <v>2066</v>
      </c>
      <c r="D33">
        <v>198.63</v>
      </c>
      <c r="E33" t="s">
        <v>87</v>
      </c>
      <c r="F33" t="s">
        <v>88</v>
      </c>
      <c r="G33" t="s">
        <v>2099</v>
      </c>
      <c r="H33" t="s">
        <v>2103</v>
      </c>
      <c r="I33" t="s">
        <v>91</v>
      </c>
      <c r="J33">
        <v>2890000</v>
      </c>
      <c r="K33" t="s">
        <v>2101</v>
      </c>
      <c r="L33" t="s">
        <v>93</v>
      </c>
      <c r="M33" t="s">
        <v>2102</v>
      </c>
      <c r="N33" s="81">
        <v>43467</v>
      </c>
      <c r="O33" s="81">
        <v>43467</v>
      </c>
      <c r="P33" t="s">
        <v>62</v>
      </c>
      <c r="Q33" t="s">
        <v>62</v>
      </c>
    </row>
    <row r="34" spans="1:17" hidden="1">
      <c r="A34" t="s">
        <v>2065</v>
      </c>
      <c r="B34" t="s">
        <v>1695</v>
      </c>
      <c r="C34" t="s">
        <v>2066</v>
      </c>
      <c r="D34">
        <v>487.98</v>
      </c>
      <c r="E34" t="s">
        <v>87</v>
      </c>
      <c r="F34" t="s">
        <v>88</v>
      </c>
      <c r="G34" t="s">
        <v>2099</v>
      </c>
      <c r="H34" t="s">
        <v>2100</v>
      </c>
      <c r="I34" t="s">
        <v>91</v>
      </c>
      <c r="J34">
        <v>7100000</v>
      </c>
      <c r="K34" t="s">
        <v>2101</v>
      </c>
      <c r="L34" t="s">
        <v>93</v>
      </c>
      <c r="M34" t="s">
        <v>2102</v>
      </c>
      <c r="N34" s="81">
        <v>43467</v>
      </c>
      <c r="O34" s="81">
        <v>43467</v>
      </c>
      <c r="P34" t="s">
        <v>62</v>
      </c>
      <c r="Q34" t="s">
        <v>62</v>
      </c>
    </row>
    <row r="35" spans="1:17" hidden="1">
      <c r="A35" t="s">
        <v>2065</v>
      </c>
      <c r="B35" t="s">
        <v>1695</v>
      </c>
      <c r="C35" t="s">
        <v>2066</v>
      </c>
      <c r="D35">
        <v>24.84</v>
      </c>
      <c r="E35" t="s">
        <v>87</v>
      </c>
      <c r="F35" t="s">
        <v>88</v>
      </c>
      <c r="G35" t="s">
        <v>2093</v>
      </c>
      <c r="H35" t="s">
        <v>2098</v>
      </c>
      <c r="I35" t="s">
        <v>91</v>
      </c>
      <c r="J35">
        <v>360000</v>
      </c>
      <c r="K35" t="s">
        <v>2095</v>
      </c>
      <c r="L35" t="s">
        <v>93</v>
      </c>
      <c r="M35" t="s">
        <v>2096</v>
      </c>
      <c r="N35" s="81">
        <v>43467</v>
      </c>
      <c r="O35" s="81">
        <v>43466</v>
      </c>
      <c r="P35" t="s">
        <v>62</v>
      </c>
      <c r="Q35" t="s">
        <v>62</v>
      </c>
    </row>
    <row r="36" spans="1:17" hidden="1">
      <c r="A36" t="s">
        <v>2065</v>
      </c>
      <c r="B36" t="s">
        <v>1695</v>
      </c>
      <c r="C36" t="s">
        <v>2066</v>
      </c>
      <c r="D36">
        <v>31.05</v>
      </c>
      <c r="E36" t="s">
        <v>87</v>
      </c>
      <c r="F36" t="s">
        <v>88</v>
      </c>
      <c r="G36" t="s">
        <v>2093</v>
      </c>
      <c r="H36" t="s">
        <v>2097</v>
      </c>
      <c r="I36" t="s">
        <v>91</v>
      </c>
      <c r="J36">
        <v>450000</v>
      </c>
      <c r="K36" t="s">
        <v>2095</v>
      </c>
      <c r="L36" t="s">
        <v>93</v>
      </c>
      <c r="M36" t="s">
        <v>2096</v>
      </c>
      <c r="N36" s="81">
        <v>43467</v>
      </c>
      <c r="O36" s="81">
        <v>43466</v>
      </c>
      <c r="P36" t="s">
        <v>62</v>
      </c>
      <c r="Q36" t="s">
        <v>62</v>
      </c>
    </row>
    <row r="37" spans="1:17" hidden="1">
      <c r="A37" t="s">
        <v>2065</v>
      </c>
      <c r="B37" t="s">
        <v>1695</v>
      </c>
      <c r="C37" t="s">
        <v>2066</v>
      </c>
      <c r="D37">
        <v>33.119999999999997</v>
      </c>
      <c r="E37" t="s">
        <v>87</v>
      </c>
      <c r="F37" t="s">
        <v>88</v>
      </c>
      <c r="G37" t="s">
        <v>2093</v>
      </c>
      <c r="H37" t="s">
        <v>2094</v>
      </c>
      <c r="I37" t="s">
        <v>91</v>
      </c>
      <c r="J37">
        <v>480000</v>
      </c>
      <c r="K37" t="s">
        <v>2095</v>
      </c>
      <c r="L37" t="s">
        <v>93</v>
      </c>
      <c r="M37" t="s">
        <v>2096</v>
      </c>
      <c r="N37" s="81">
        <v>43467</v>
      </c>
      <c r="O37" s="81">
        <v>43466</v>
      </c>
      <c r="P37" t="s">
        <v>62</v>
      </c>
      <c r="Q37" t="s">
        <v>62</v>
      </c>
    </row>
    <row r="38" spans="1:17" hidden="1">
      <c r="A38" t="s">
        <v>2065</v>
      </c>
      <c r="B38" t="s">
        <v>1695</v>
      </c>
      <c r="C38" t="s">
        <v>2066</v>
      </c>
      <c r="D38">
        <v>136.62</v>
      </c>
      <c r="E38" t="s">
        <v>87</v>
      </c>
      <c r="F38" t="s">
        <v>88</v>
      </c>
      <c r="G38" t="s">
        <v>2088</v>
      </c>
      <c r="H38" t="s">
        <v>2092</v>
      </c>
      <c r="I38" t="s">
        <v>91</v>
      </c>
      <c r="J38">
        <v>1980000</v>
      </c>
      <c r="K38" t="s">
        <v>2090</v>
      </c>
      <c r="L38" t="s">
        <v>93</v>
      </c>
      <c r="M38" t="s">
        <v>2091</v>
      </c>
      <c r="N38" s="81">
        <v>43467</v>
      </c>
      <c r="O38" s="81">
        <v>43466</v>
      </c>
      <c r="P38" t="s">
        <v>62</v>
      </c>
      <c r="Q38" t="s">
        <v>62</v>
      </c>
    </row>
    <row r="39" spans="1:17" hidden="1">
      <c r="A39" t="s">
        <v>2065</v>
      </c>
      <c r="B39" t="s">
        <v>1695</v>
      </c>
      <c r="C39" t="s">
        <v>2066</v>
      </c>
      <c r="D39">
        <v>90.25</v>
      </c>
      <c r="E39" t="s">
        <v>87</v>
      </c>
      <c r="F39" t="s">
        <v>88</v>
      </c>
      <c r="G39" t="s">
        <v>2088</v>
      </c>
      <c r="H39" t="s">
        <v>2089</v>
      </c>
      <c r="I39" t="s">
        <v>91</v>
      </c>
      <c r="J39">
        <v>1308000</v>
      </c>
      <c r="K39" t="s">
        <v>2090</v>
      </c>
      <c r="L39" t="s">
        <v>93</v>
      </c>
      <c r="M39" t="s">
        <v>2091</v>
      </c>
      <c r="N39" s="81">
        <v>43467</v>
      </c>
      <c r="O39" s="81">
        <v>43466</v>
      </c>
      <c r="P39" t="s">
        <v>62</v>
      </c>
      <c r="Q39" t="s">
        <v>62</v>
      </c>
    </row>
    <row r="40" spans="1:17" hidden="1">
      <c r="A40" t="s">
        <v>2065</v>
      </c>
      <c r="B40" t="s">
        <v>1695</v>
      </c>
      <c r="C40" t="s">
        <v>2066</v>
      </c>
      <c r="D40">
        <v>37.26</v>
      </c>
      <c r="E40" t="s">
        <v>87</v>
      </c>
      <c r="F40" t="s">
        <v>88</v>
      </c>
      <c r="G40" t="s">
        <v>2080</v>
      </c>
      <c r="H40" t="s">
        <v>2087</v>
      </c>
      <c r="I40" t="s">
        <v>91</v>
      </c>
      <c r="J40">
        <v>540000</v>
      </c>
      <c r="K40" t="s">
        <v>2082</v>
      </c>
      <c r="L40" t="s">
        <v>93</v>
      </c>
      <c r="M40" t="s">
        <v>2083</v>
      </c>
      <c r="N40" s="81">
        <v>43467</v>
      </c>
      <c r="O40" s="81">
        <v>43466</v>
      </c>
      <c r="P40" t="s">
        <v>62</v>
      </c>
      <c r="Q40" t="s">
        <v>62</v>
      </c>
    </row>
    <row r="41" spans="1:17" hidden="1">
      <c r="A41" t="s">
        <v>2065</v>
      </c>
      <c r="B41" t="s">
        <v>1695</v>
      </c>
      <c r="C41" t="s">
        <v>2066</v>
      </c>
      <c r="D41">
        <v>41.4</v>
      </c>
      <c r="E41" t="s">
        <v>87</v>
      </c>
      <c r="F41" t="s">
        <v>88</v>
      </c>
      <c r="G41" t="s">
        <v>2080</v>
      </c>
      <c r="H41" t="s">
        <v>2086</v>
      </c>
      <c r="I41" t="s">
        <v>91</v>
      </c>
      <c r="J41">
        <v>600000</v>
      </c>
      <c r="K41" t="s">
        <v>2082</v>
      </c>
      <c r="L41" t="s">
        <v>93</v>
      </c>
      <c r="M41" t="s">
        <v>2083</v>
      </c>
      <c r="N41" s="81">
        <v>43467</v>
      </c>
      <c r="O41" s="81">
        <v>43466</v>
      </c>
      <c r="P41" t="s">
        <v>62</v>
      </c>
      <c r="Q41" t="s">
        <v>62</v>
      </c>
    </row>
    <row r="42" spans="1:17" hidden="1">
      <c r="A42" t="s">
        <v>2065</v>
      </c>
      <c r="B42" t="s">
        <v>1695</v>
      </c>
      <c r="C42" t="s">
        <v>2066</v>
      </c>
      <c r="D42">
        <v>12.42</v>
      </c>
      <c r="E42" t="s">
        <v>87</v>
      </c>
      <c r="F42" t="s">
        <v>88</v>
      </c>
      <c r="G42" t="s">
        <v>2080</v>
      </c>
      <c r="H42" t="s">
        <v>2085</v>
      </c>
      <c r="I42" t="s">
        <v>91</v>
      </c>
      <c r="J42">
        <v>180000</v>
      </c>
      <c r="K42" t="s">
        <v>2082</v>
      </c>
      <c r="L42" t="s">
        <v>93</v>
      </c>
      <c r="M42" t="s">
        <v>2083</v>
      </c>
      <c r="N42" s="81">
        <v>43467</v>
      </c>
      <c r="O42" s="81">
        <v>43466</v>
      </c>
      <c r="P42" t="s">
        <v>62</v>
      </c>
      <c r="Q42" t="s">
        <v>62</v>
      </c>
    </row>
    <row r="43" spans="1:17" hidden="1">
      <c r="A43" t="s">
        <v>2065</v>
      </c>
      <c r="B43" t="s">
        <v>1695</v>
      </c>
      <c r="C43" t="s">
        <v>2066</v>
      </c>
      <c r="D43">
        <v>28.98</v>
      </c>
      <c r="E43" t="s">
        <v>87</v>
      </c>
      <c r="F43" t="s">
        <v>88</v>
      </c>
      <c r="G43" t="s">
        <v>2080</v>
      </c>
      <c r="H43" t="s">
        <v>2084</v>
      </c>
      <c r="I43" t="s">
        <v>91</v>
      </c>
      <c r="J43">
        <v>420000</v>
      </c>
      <c r="K43" t="s">
        <v>2082</v>
      </c>
      <c r="L43" t="s">
        <v>93</v>
      </c>
      <c r="M43" t="s">
        <v>2083</v>
      </c>
      <c r="N43" s="81">
        <v>43467</v>
      </c>
      <c r="O43" s="81">
        <v>43466</v>
      </c>
      <c r="P43" t="s">
        <v>62</v>
      </c>
      <c r="Q43" t="s">
        <v>62</v>
      </c>
    </row>
    <row r="44" spans="1:17" hidden="1">
      <c r="A44" t="s">
        <v>2065</v>
      </c>
      <c r="B44" t="s">
        <v>1695</v>
      </c>
      <c r="C44" t="s">
        <v>2066</v>
      </c>
      <c r="D44">
        <v>75.349999999999994</v>
      </c>
      <c r="E44" t="s">
        <v>87</v>
      </c>
      <c r="F44" t="s">
        <v>88</v>
      </c>
      <c r="G44" t="s">
        <v>2080</v>
      </c>
      <c r="H44" t="s">
        <v>2081</v>
      </c>
      <c r="I44" t="s">
        <v>91</v>
      </c>
      <c r="J44">
        <v>1092000</v>
      </c>
      <c r="K44" t="s">
        <v>2082</v>
      </c>
      <c r="L44" t="s">
        <v>93</v>
      </c>
      <c r="M44" t="s">
        <v>2083</v>
      </c>
      <c r="N44" s="81">
        <v>43467</v>
      </c>
      <c r="O44" s="81">
        <v>43466</v>
      </c>
      <c r="P44" t="s">
        <v>62</v>
      </c>
      <c r="Q44" t="s">
        <v>62</v>
      </c>
    </row>
    <row r="45" spans="1:17" hidden="1">
      <c r="A45" t="s">
        <v>2065</v>
      </c>
      <c r="B45" t="s">
        <v>85</v>
      </c>
      <c r="C45" t="s">
        <v>2066</v>
      </c>
      <c r="D45">
        <v>10.68</v>
      </c>
      <c r="E45" t="s">
        <v>94</v>
      </c>
      <c r="F45" t="s">
        <v>1696</v>
      </c>
      <c r="G45" t="s">
        <v>2073</v>
      </c>
      <c r="H45" t="s">
        <v>2077</v>
      </c>
      <c r="I45" t="s">
        <v>1699</v>
      </c>
      <c r="J45">
        <v>150000</v>
      </c>
      <c r="K45" t="s">
        <v>2075</v>
      </c>
      <c r="L45" t="s">
        <v>100</v>
      </c>
      <c r="M45" t="s">
        <v>62</v>
      </c>
      <c r="N45" s="81">
        <v>43473</v>
      </c>
      <c r="O45" s="81">
        <v>43479</v>
      </c>
      <c r="P45" t="s">
        <v>62</v>
      </c>
      <c r="Q45" t="s">
        <v>62</v>
      </c>
    </row>
    <row r="46" spans="1:17" hidden="1">
      <c r="A46" t="s">
        <v>2065</v>
      </c>
      <c r="B46" t="s">
        <v>85</v>
      </c>
      <c r="C46" t="s">
        <v>2066</v>
      </c>
      <c r="D46">
        <v>17.79</v>
      </c>
      <c r="E46" t="s">
        <v>94</v>
      </c>
      <c r="F46" t="s">
        <v>1696</v>
      </c>
      <c r="G46" t="s">
        <v>2073</v>
      </c>
      <c r="H46" t="s">
        <v>2076</v>
      </c>
      <c r="I46" t="s">
        <v>1699</v>
      </c>
      <c r="J46">
        <v>250000</v>
      </c>
      <c r="K46" t="s">
        <v>2075</v>
      </c>
      <c r="L46" t="s">
        <v>100</v>
      </c>
      <c r="M46" t="s">
        <v>62</v>
      </c>
      <c r="N46" s="81">
        <v>43473</v>
      </c>
      <c r="O46" s="81">
        <v>43479</v>
      </c>
      <c r="P46" t="s">
        <v>62</v>
      </c>
      <c r="Q46" t="s">
        <v>62</v>
      </c>
    </row>
    <row r="47" spans="1:17" hidden="1">
      <c r="A47" t="s">
        <v>2065</v>
      </c>
      <c r="B47" t="s">
        <v>85</v>
      </c>
      <c r="C47" t="s">
        <v>2066</v>
      </c>
      <c r="D47">
        <v>21.35</v>
      </c>
      <c r="E47" t="s">
        <v>94</v>
      </c>
      <c r="F47" t="s">
        <v>1696</v>
      </c>
      <c r="G47" t="s">
        <v>2073</v>
      </c>
      <c r="H47" t="s">
        <v>2074</v>
      </c>
      <c r="I47" t="s">
        <v>1699</v>
      </c>
      <c r="J47">
        <v>300000</v>
      </c>
      <c r="K47" t="s">
        <v>2075</v>
      </c>
      <c r="L47" t="s">
        <v>100</v>
      </c>
      <c r="M47" t="s">
        <v>62</v>
      </c>
      <c r="N47" s="81">
        <v>43473</v>
      </c>
      <c r="O47" s="81">
        <v>43479</v>
      </c>
      <c r="P47" t="s">
        <v>62</v>
      </c>
      <c r="Q47" t="s">
        <v>62</v>
      </c>
    </row>
    <row r="49" spans="4:4">
      <c r="D49">
        <f>SUBTOTAL(9,D2:D24)</f>
        <v>4013.5899999999997</v>
      </c>
    </row>
  </sheetData>
  <pageMargins left="0.7" right="0.7" top="0.75" bottom="0.75" header="0.3" footer="0.3"/>
  <pageSetup orientation="portrait" horizontalDpi="4294967293" verticalDpi="90" r:id="rId1"/>
  <headerFooter>
    <oddFooter>&amp;R&amp;1#&amp;"Calibri"&amp;8&amp;K737373General</oddFooter>
  </headerFooter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P21"/>
  <sheetViews>
    <sheetView topLeftCell="A2" workbookViewId="0">
      <selection activeCell="D17" sqref="D3:D17"/>
    </sheetView>
  </sheetViews>
  <sheetFormatPr defaultRowHeight="14.4" outlineLevelRow="2"/>
  <sheetData>
    <row r="2" spans="1:16" s="54" customFormat="1" ht="57.6">
      <c r="A2" s="52" t="s">
        <v>70</v>
      </c>
      <c r="B2" s="52" t="s">
        <v>71</v>
      </c>
      <c r="C2" s="52" t="s">
        <v>72</v>
      </c>
      <c r="D2" s="52" t="s">
        <v>73</v>
      </c>
      <c r="E2" s="53" t="s">
        <v>74</v>
      </c>
      <c r="F2" s="53" t="s">
        <v>75</v>
      </c>
      <c r="G2" s="53" t="s">
        <v>76</v>
      </c>
      <c r="H2" s="52" t="s">
        <v>77</v>
      </c>
      <c r="I2" s="52" t="s">
        <v>78</v>
      </c>
      <c r="J2" s="52" t="s">
        <v>79</v>
      </c>
      <c r="K2" s="52" t="s">
        <v>80</v>
      </c>
      <c r="L2" s="53" t="s">
        <v>81</v>
      </c>
      <c r="M2" s="52" t="s">
        <v>82</v>
      </c>
      <c r="N2" s="52" t="s">
        <v>83</v>
      </c>
      <c r="O2" s="52" t="s">
        <v>84</v>
      </c>
    </row>
    <row r="3" spans="1:16" s="54" customFormat="1" outlineLevel="2">
      <c r="A3" s="54" t="s">
        <v>68</v>
      </c>
      <c r="B3" s="54" t="s">
        <v>85</v>
      </c>
      <c r="C3" s="54" t="s">
        <v>86</v>
      </c>
      <c r="D3" s="55">
        <v>435.95</v>
      </c>
      <c r="E3" s="54" t="s">
        <v>87</v>
      </c>
      <c r="F3" s="54" t="s">
        <v>88</v>
      </c>
      <c r="G3" s="54" t="s">
        <v>89</v>
      </c>
      <c r="H3" s="54" t="s">
        <v>90</v>
      </c>
      <c r="I3" s="54" t="s">
        <v>91</v>
      </c>
      <c r="J3" s="56">
        <v>6000000</v>
      </c>
      <c r="K3" s="54" t="s">
        <v>92</v>
      </c>
      <c r="L3" s="54" t="s">
        <v>93</v>
      </c>
      <c r="M3" s="54" t="s">
        <v>62</v>
      </c>
      <c r="N3" s="57">
        <v>43192</v>
      </c>
      <c r="O3" s="57">
        <v>43192</v>
      </c>
      <c r="P3" s="54" t="s">
        <v>147</v>
      </c>
    </row>
    <row r="4" spans="1:16" s="54" customFormat="1" outlineLevel="2">
      <c r="A4" s="54" t="s">
        <v>68</v>
      </c>
      <c r="B4" s="54" t="s">
        <v>85</v>
      </c>
      <c r="C4" s="54" t="s">
        <v>86</v>
      </c>
      <c r="D4" s="55">
        <v>1821.94</v>
      </c>
      <c r="E4" s="54" t="s">
        <v>94</v>
      </c>
      <c r="F4" s="54" t="s">
        <v>95</v>
      </c>
      <c r="G4" s="54" t="s">
        <v>96</v>
      </c>
      <c r="H4" s="54" t="s">
        <v>97</v>
      </c>
      <c r="I4" s="54" t="s">
        <v>98</v>
      </c>
      <c r="J4" s="56">
        <v>25080000</v>
      </c>
      <c r="K4" s="54" t="s">
        <v>99</v>
      </c>
      <c r="L4" s="54" t="s">
        <v>100</v>
      </c>
      <c r="M4" s="54" t="s">
        <v>62</v>
      </c>
      <c r="N4" s="57">
        <v>43098</v>
      </c>
      <c r="O4" s="57">
        <v>43196</v>
      </c>
      <c r="P4" s="54" t="s">
        <v>147</v>
      </c>
    </row>
    <row r="5" spans="1:16" s="54" customFormat="1" outlineLevel="2">
      <c r="A5" s="54" t="s">
        <v>68</v>
      </c>
      <c r="B5" s="54" t="s">
        <v>85</v>
      </c>
      <c r="C5" s="54" t="s">
        <v>86</v>
      </c>
      <c r="D5" s="55">
        <v>103.92</v>
      </c>
      <c r="E5" s="54" t="s">
        <v>94</v>
      </c>
      <c r="F5" s="54" t="s">
        <v>95</v>
      </c>
      <c r="G5" s="54" t="s">
        <v>101</v>
      </c>
      <c r="H5" s="54" t="s">
        <v>102</v>
      </c>
      <c r="I5" s="54" t="s">
        <v>98</v>
      </c>
      <c r="J5" s="56">
        <v>1430500</v>
      </c>
      <c r="K5" s="54" t="s">
        <v>103</v>
      </c>
      <c r="L5" s="54" t="s">
        <v>100</v>
      </c>
      <c r="M5" s="54" t="s">
        <v>62</v>
      </c>
      <c r="N5" s="57">
        <v>43098</v>
      </c>
      <c r="O5" s="57">
        <v>43196</v>
      </c>
      <c r="P5" s="54" t="s">
        <v>147</v>
      </c>
    </row>
    <row r="6" spans="1:16" s="54" customFormat="1" outlineLevel="2">
      <c r="A6" s="54" t="s">
        <v>68</v>
      </c>
      <c r="B6" s="54" t="s">
        <v>85</v>
      </c>
      <c r="C6" s="54" t="s">
        <v>86</v>
      </c>
      <c r="D6" s="55">
        <v>77.37</v>
      </c>
      <c r="E6" s="54" t="s">
        <v>94</v>
      </c>
      <c r="F6" s="54" t="s">
        <v>95</v>
      </c>
      <c r="G6" s="54" t="s">
        <v>101</v>
      </c>
      <c r="H6" s="54" t="s">
        <v>104</v>
      </c>
      <c r="I6" s="54" t="s">
        <v>98</v>
      </c>
      <c r="J6" s="56">
        <v>1065000</v>
      </c>
      <c r="K6" s="54" t="s">
        <v>103</v>
      </c>
      <c r="L6" s="54" t="s">
        <v>100</v>
      </c>
      <c r="M6" s="54" t="s">
        <v>62</v>
      </c>
      <c r="N6" s="57">
        <v>43098</v>
      </c>
      <c r="O6" s="57">
        <v>43196</v>
      </c>
      <c r="P6" s="54" t="s">
        <v>147</v>
      </c>
    </row>
    <row r="7" spans="1:16" s="54" customFormat="1" outlineLevel="2">
      <c r="A7" s="54" t="s">
        <v>68</v>
      </c>
      <c r="B7" s="54" t="s">
        <v>85</v>
      </c>
      <c r="C7" s="54" t="s">
        <v>86</v>
      </c>
      <c r="D7" s="55">
        <v>142.87</v>
      </c>
      <c r="E7" s="54" t="s">
        <v>94</v>
      </c>
      <c r="F7" s="54" t="s">
        <v>95</v>
      </c>
      <c r="G7" s="54" t="s">
        <v>101</v>
      </c>
      <c r="H7" s="54" t="s">
        <v>105</v>
      </c>
      <c r="I7" s="54" t="s">
        <v>98</v>
      </c>
      <c r="J7" s="56">
        <v>1966750</v>
      </c>
      <c r="K7" s="54" t="s">
        <v>103</v>
      </c>
      <c r="L7" s="54" t="s">
        <v>100</v>
      </c>
      <c r="M7" s="54" t="s">
        <v>62</v>
      </c>
      <c r="N7" s="57">
        <v>43098</v>
      </c>
      <c r="O7" s="57">
        <v>43196</v>
      </c>
      <c r="P7" s="54" t="s">
        <v>147</v>
      </c>
    </row>
    <row r="8" spans="1:16" s="54" customFormat="1" outlineLevel="2">
      <c r="A8" s="54" t="s">
        <v>68</v>
      </c>
      <c r="B8" s="54" t="s">
        <v>85</v>
      </c>
      <c r="C8" s="54" t="s">
        <v>86</v>
      </c>
      <c r="D8" s="55">
        <v>20.34</v>
      </c>
      <c r="E8" s="54" t="s">
        <v>94</v>
      </c>
      <c r="F8" s="54" t="s">
        <v>95</v>
      </c>
      <c r="G8" s="54" t="s">
        <v>101</v>
      </c>
      <c r="H8" s="54" t="s">
        <v>106</v>
      </c>
      <c r="I8" s="54" t="s">
        <v>98</v>
      </c>
      <c r="J8" s="56">
        <v>280000</v>
      </c>
      <c r="K8" s="54" t="s">
        <v>103</v>
      </c>
      <c r="L8" s="54" t="s">
        <v>100</v>
      </c>
      <c r="M8" s="54" t="s">
        <v>62</v>
      </c>
      <c r="N8" s="57">
        <v>43098</v>
      </c>
      <c r="O8" s="57">
        <v>43196</v>
      </c>
      <c r="P8" s="54" t="s">
        <v>147</v>
      </c>
    </row>
    <row r="9" spans="1:16" s="54" customFormat="1" outlineLevel="2">
      <c r="A9" s="54" t="s">
        <v>68</v>
      </c>
      <c r="B9" s="54" t="s">
        <v>85</v>
      </c>
      <c r="C9" s="54" t="s">
        <v>86</v>
      </c>
      <c r="D9" s="55">
        <v>77.37</v>
      </c>
      <c r="E9" s="54" t="s">
        <v>94</v>
      </c>
      <c r="F9" s="54" t="s">
        <v>95</v>
      </c>
      <c r="G9" s="54" t="s">
        <v>101</v>
      </c>
      <c r="H9" s="54" t="s">
        <v>107</v>
      </c>
      <c r="I9" s="54" t="s">
        <v>98</v>
      </c>
      <c r="J9" s="56">
        <v>1065000</v>
      </c>
      <c r="K9" s="54" t="s">
        <v>103</v>
      </c>
      <c r="L9" s="54" t="s">
        <v>100</v>
      </c>
      <c r="M9" s="54" t="s">
        <v>62</v>
      </c>
      <c r="N9" s="57">
        <v>43098</v>
      </c>
      <c r="O9" s="57">
        <v>43196</v>
      </c>
      <c r="P9" s="54" t="s">
        <v>147</v>
      </c>
    </row>
    <row r="10" spans="1:16" s="54" customFormat="1" outlineLevel="2">
      <c r="A10" s="54" t="s">
        <v>68</v>
      </c>
      <c r="B10" s="54" t="s">
        <v>85</v>
      </c>
      <c r="C10" s="54" t="s">
        <v>86</v>
      </c>
      <c r="D10" s="55">
        <v>151.83000000000001</v>
      </c>
      <c r="E10" s="54" t="s">
        <v>94</v>
      </c>
      <c r="F10" s="54" t="s">
        <v>95</v>
      </c>
      <c r="G10" s="54" t="s">
        <v>101</v>
      </c>
      <c r="H10" s="54" t="s">
        <v>108</v>
      </c>
      <c r="I10" s="54" t="s">
        <v>98</v>
      </c>
      <c r="J10" s="56">
        <v>2090000</v>
      </c>
      <c r="K10" s="54" t="s">
        <v>103</v>
      </c>
      <c r="L10" s="54" t="s">
        <v>100</v>
      </c>
      <c r="M10" s="54" t="s">
        <v>62</v>
      </c>
      <c r="N10" s="57">
        <v>43098</v>
      </c>
      <c r="O10" s="57">
        <v>43196</v>
      </c>
      <c r="P10" s="54" t="s">
        <v>147</v>
      </c>
    </row>
    <row r="11" spans="1:16" s="54" customFormat="1" outlineLevel="2">
      <c r="A11" s="54" t="s">
        <v>68</v>
      </c>
      <c r="B11" s="54" t="s">
        <v>85</v>
      </c>
      <c r="C11" s="54" t="s">
        <v>86</v>
      </c>
      <c r="D11" s="55">
        <v>218.06</v>
      </c>
      <c r="E11" s="54" t="s">
        <v>87</v>
      </c>
      <c r="F11" s="54" t="s">
        <v>88</v>
      </c>
      <c r="G11" s="54" t="s">
        <v>109</v>
      </c>
      <c r="H11" s="54" t="s">
        <v>110</v>
      </c>
      <c r="I11" s="54" t="s">
        <v>91</v>
      </c>
      <c r="J11" s="56">
        <v>3000000</v>
      </c>
      <c r="K11" s="54" t="s">
        <v>111</v>
      </c>
      <c r="L11" s="54" t="s">
        <v>93</v>
      </c>
      <c r="M11" s="54" t="s">
        <v>62</v>
      </c>
      <c r="N11" s="57">
        <v>43204</v>
      </c>
      <c r="O11" s="57">
        <v>43204</v>
      </c>
      <c r="P11" s="54" t="s">
        <v>147</v>
      </c>
    </row>
    <row r="12" spans="1:16" s="54" customFormat="1" outlineLevel="2">
      <c r="A12" s="54" t="s">
        <v>68</v>
      </c>
      <c r="B12" s="54" t="s">
        <v>85</v>
      </c>
      <c r="C12" s="54" t="s">
        <v>86</v>
      </c>
      <c r="D12" s="55">
        <v>-0.25</v>
      </c>
      <c r="E12" s="54" t="s">
        <v>87</v>
      </c>
      <c r="F12" s="54" t="s">
        <v>88</v>
      </c>
      <c r="G12" s="54" t="s">
        <v>109</v>
      </c>
      <c r="H12" s="54" t="s">
        <v>110</v>
      </c>
      <c r="I12" s="54" t="s">
        <v>91</v>
      </c>
      <c r="J12" s="56">
        <v>0</v>
      </c>
      <c r="K12" s="54" t="s">
        <v>112</v>
      </c>
      <c r="L12" s="54" t="s">
        <v>100</v>
      </c>
      <c r="M12" s="54" t="s">
        <v>113</v>
      </c>
      <c r="N12" s="57">
        <v>43205</v>
      </c>
      <c r="O12" s="57">
        <v>43207</v>
      </c>
      <c r="P12" s="54" t="s">
        <v>147</v>
      </c>
    </row>
    <row r="13" spans="1:16" s="54" customFormat="1" outlineLevel="2">
      <c r="A13" s="54" t="s">
        <v>68</v>
      </c>
      <c r="B13" s="54" t="s">
        <v>85</v>
      </c>
      <c r="C13" s="54" t="s">
        <v>86</v>
      </c>
      <c r="D13" s="55">
        <v>1243.48</v>
      </c>
      <c r="E13" s="54" t="s">
        <v>94</v>
      </c>
      <c r="F13" s="54" t="s">
        <v>114</v>
      </c>
      <c r="G13" s="54" t="s">
        <v>115</v>
      </c>
      <c r="H13" s="54" t="s">
        <v>116</v>
      </c>
      <c r="I13" s="54" t="s">
        <v>117</v>
      </c>
      <c r="J13" s="56">
        <v>17124000</v>
      </c>
      <c r="K13" s="54" t="s">
        <v>118</v>
      </c>
      <c r="L13" s="54" t="s">
        <v>100</v>
      </c>
      <c r="M13" s="54" t="s">
        <v>119</v>
      </c>
      <c r="N13" s="57">
        <v>43185</v>
      </c>
      <c r="O13" s="57">
        <v>43208</v>
      </c>
      <c r="P13" s="54" t="s">
        <v>147</v>
      </c>
    </row>
    <row r="14" spans="1:16" s="54" customFormat="1" outlineLevel="2">
      <c r="A14" s="54" t="s">
        <v>68</v>
      </c>
      <c r="B14" s="54" t="s">
        <v>85</v>
      </c>
      <c r="C14" s="54" t="s">
        <v>86</v>
      </c>
      <c r="D14" s="55">
        <v>446.59</v>
      </c>
      <c r="E14" s="54" t="s">
        <v>94</v>
      </c>
      <c r="F14" s="54" t="s">
        <v>114</v>
      </c>
      <c r="G14" s="54" t="s">
        <v>115</v>
      </c>
      <c r="H14" s="54" t="s">
        <v>120</v>
      </c>
      <c r="I14" s="54" t="s">
        <v>117</v>
      </c>
      <c r="J14" s="56">
        <v>6150000</v>
      </c>
      <c r="K14" s="54" t="s">
        <v>121</v>
      </c>
      <c r="L14" s="54" t="s">
        <v>100</v>
      </c>
      <c r="M14" s="54" t="s">
        <v>122</v>
      </c>
      <c r="N14" s="57">
        <v>43185</v>
      </c>
      <c r="O14" s="57">
        <v>43208</v>
      </c>
      <c r="P14" s="54" t="s">
        <v>147</v>
      </c>
    </row>
    <row r="15" spans="1:16" s="54" customFormat="1" outlineLevel="2">
      <c r="A15" s="54" t="s">
        <v>68</v>
      </c>
      <c r="B15" s="54" t="s">
        <v>85</v>
      </c>
      <c r="C15" s="54" t="s">
        <v>86</v>
      </c>
      <c r="D15" s="55">
        <v>134.34</v>
      </c>
      <c r="E15" s="54" t="s">
        <v>94</v>
      </c>
      <c r="F15" s="54" t="s">
        <v>114</v>
      </c>
      <c r="G15" s="54" t="s">
        <v>115</v>
      </c>
      <c r="H15" s="54" t="s">
        <v>123</v>
      </c>
      <c r="I15" s="54" t="s">
        <v>117</v>
      </c>
      <c r="J15" s="56">
        <v>1850000</v>
      </c>
      <c r="K15" s="54" t="s">
        <v>124</v>
      </c>
      <c r="L15" s="54" t="s">
        <v>100</v>
      </c>
      <c r="M15" s="54" t="s">
        <v>125</v>
      </c>
      <c r="N15" s="57">
        <v>43185</v>
      </c>
      <c r="O15" s="57">
        <v>43208</v>
      </c>
      <c r="P15" s="54" t="s">
        <v>147</v>
      </c>
    </row>
    <row r="16" spans="1:16" s="54" customFormat="1" outlineLevel="2">
      <c r="A16" s="54" t="s">
        <v>68</v>
      </c>
      <c r="B16" s="54" t="s">
        <v>85</v>
      </c>
      <c r="C16" s="54" t="s">
        <v>86</v>
      </c>
      <c r="D16" s="55">
        <v>1006.62</v>
      </c>
      <c r="E16" s="54" t="s">
        <v>94</v>
      </c>
      <c r="F16" s="54" t="s">
        <v>114</v>
      </c>
      <c r="G16" s="54" t="s">
        <v>115</v>
      </c>
      <c r="H16" s="54" t="s">
        <v>126</v>
      </c>
      <c r="I16" s="54" t="s">
        <v>117</v>
      </c>
      <c r="J16" s="56">
        <v>13862275</v>
      </c>
      <c r="K16" s="54" t="s">
        <v>127</v>
      </c>
      <c r="L16" s="54" t="s">
        <v>100</v>
      </c>
      <c r="M16" s="54" t="s">
        <v>128</v>
      </c>
      <c r="N16" s="57">
        <v>43185</v>
      </c>
      <c r="O16" s="57">
        <v>43208</v>
      </c>
      <c r="P16" s="54" t="s">
        <v>147</v>
      </c>
    </row>
    <row r="17" spans="1:16" s="54" customFormat="1" outlineLevel="2">
      <c r="A17" s="54" t="s">
        <v>68</v>
      </c>
      <c r="B17" s="54" t="s">
        <v>85</v>
      </c>
      <c r="C17" s="54" t="s">
        <v>86</v>
      </c>
      <c r="D17" s="55">
        <v>2197.44</v>
      </c>
      <c r="E17" s="54" t="s">
        <v>94</v>
      </c>
      <c r="F17" s="54" t="s">
        <v>114</v>
      </c>
      <c r="G17" s="54" t="s">
        <v>115</v>
      </c>
      <c r="H17" s="54" t="s">
        <v>129</v>
      </c>
      <c r="I17" s="54" t="s">
        <v>117</v>
      </c>
      <c r="J17" s="56">
        <v>30261100</v>
      </c>
      <c r="K17" s="54" t="s">
        <v>130</v>
      </c>
      <c r="L17" s="54" t="s">
        <v>100</v>
      </c>
      <c r="M17" s="54" t="s">
        <v>131</v>
      </c>
      <c r="N17" s="57">
        <v>43182</v>
      </c>
      <c r="O17" s="57">
        <v>43208</v>
      </c>
      <c r="P17" s="54" t="s">
        <v>147</v>
      </c>
    </row>
    <row r="18" spans="1:16" s="54" customFormat="1" outlineLevel="2">
      <c r="A18" s="54" t="s">
        <v>68</v>
      </c>
      <c r="B18" s="54" t="s">
        <v>85</v>
      </c>
      <c r="C18" s="54" t="s">
        <v>86</v>
      </c>
      <c r="D18" s="58">
        <v>500.82</v>
      </c>
      <c r="E18" s="54" t="s">
        <v>94</v>
      </c>
      <c r="F18" s="54" t="s">
        <v>132</v>
      </c>
      <c r="G18" s="54" t="s">
        <v>133</v>
      </c>
      <c r="H18" s="54" t="s">
        <v>134</v>
      </c>
      <c r="I18" s="54" t="s">
        <v>135</v>
      </c>
      <c r="J18" s="56">
        <v>6900000</v>
      </c>
      <c r="K18" s="54" t="s">
        <v>136</v>
      </c>
      <c r="L18" s="54" t="s">
        <v>100</v>
      </c>
      <c r="M18" s="54" t="s">
        <v>62</v>
      </c>
      <c r="N18" s="57">
        <v>43182</v>
      </c>
      <c r="O18" s="57">
        <v>43199</v>
      </c>
      <c r="P18" s="54" t="s">
        <v>146</v>
      </c>
    </row>
    <row r="19" spans="1:16" s="54" customFormat="1" outlineLevel="2">
      <c r="A19" s="54" t="s">
        <v>68</v>
      </c>
      <c r="B19" s="54" t="s">
        <v>85</v>
      </c>
      <c r="C19" s="54" t="s">
        <v>86</v>
      </c>
      <c r="D19" s="58">
        <v>141.65</v>
      </c>
      <c r="E19" s="54" t="s">
        <v>94</v>
      </c>
      <c r="F19" s="54" t="s">
        <v>132</v>
      </c>
      <c r="G19" s="54" t="s">
        <v>137</v>
      </c>
      <c r="H19" s="54" t="s">
        <v>138</v>
      </c>
      <c r="I19" s="54" t="s">
        <v>135</v>
      </c>
      <c r="J19" s="56">
        <v>1950000</v>
      </c>
      <c r="K19" s="54" t="s">
        <v>139</v>
      </c>
      <c r="L19" s="54" t="s">
        <v>100</v>
      </c>
      <c r="M19" s="54" t="s">
        <v>62</v>
      </c>
      <c r="N19" s="57">
        <v>43190</v>
      </c>
      <c r="O19" s="57">
        <v>43200</v>
      </c>
      <c r="P19" s="54" t="s">
        <v>146</v>
      </c>
    </row>
    <row r="20" spans="1:16" s="54" customFormat="1" outlineLevel="2">
      <c r="A20" s="54" t="s">
        <v>68</v>
      </c>
      <c r="B20" s="54" t="s">
        <v>85</v>
      </c>
      <c r="C20" s="54" t="s">
        <v>86</v>
      </c>
      <c r="D20" s="58">
        <v>319.5</v>
      </c>
      <c r="E20" s="54" t="s">
        <v>87</v>
      </c>
      <c r="F20" s="54" t="s">
        <v>88</v>
      </c>
      <c r="G20" s="54" t="s">
        <v>140</v>
      </c>
      <c r="H20" s="54" t="s">
        <v>141</v>
      </c>
      <c r="I20" s="54" t="s">
        <v>91</v>
      </c>
      <c r="J20" s="56">
        <v>4400000</v>
      </c>
      <c r="K20" s="54" t="s">
        <v>142</v>
      </c>
      <c r="L20" s="54" t="s">
        <v>93</v>
      </c>
      <c r="M20" s="54" t="s">
        <v>62</v>
      </c>
      <c r="N20" s="57">
        <v>43210</v>
      </c>
      <c r="O20" s="57">
        <v>43210</v>
      </c>
      <c r="P20" s="54" t="s">
        <v>146</v>
      </c>
    </row>
    <row r="21" spans="1:16" s="54" customFormat="1" outlineLevel="2">
      <c r="A21" s="54" t="s">
        <v>68</v>
      </c>
      <c r="B21" s="54" t="s">
        <v>85</v>
      </c>
      <c r="C21" s="54" t="s">
        <v>86</v>
      </c>
      <c r="D21" s="58">
        <v>212.27</v>
      </c>
      <c r="E21" s="54" t="s">
        <v>94</v>
      </c>
      <c r="F21" s="54" t="s">
        <v>132</v>
      </c>
      <c r="G21" s="54" t="s">
        <v>143</v>
      </c>
      <c r="H21" s="54" t="s">
        <v>144</v>
      </c>
      <c r="I21" s="54" t="s">
        <v>135</v>
      </c>
      <c r="J21" s="56">
        <v>2950000</v>
      </c>
      <c r="K21" s="54" t="s">
        <v>145</v>
      </c>
      <c r="L21" s="54" t="s">
        <v>100</v>
      </c>
      <c r="M21" s="54" t="s">
        <v>62</v>
      </c>
      <c r="N21" s="57">
        <v>43202</v>
      </c>
      <c r="O21" s="57">
        <v>43217</v>
      </c>
      <c r="P21" s="54" t="s">
        <v>146</v>
      </c>
    </row>
  </sheetData>
  <pageMargins left="0.7" right="0.7" top="0.75" bottom="0.75" header="0.3" footer="0.3"/>
  <pageSetup orientation="portrait" r:id="rId1"/>
  <headerFooter>
    <oddFooter>&amp;R&amp;1#&amp;"Calibri"&amp;8&amp;K737373General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MP Summary</vt:lpstr>
      <vt:lpstr>Sheet2</vt:lpstr>
      <vt:lpstr>Hour</vt:lpstr>
      <vt:lpstr>Upload</vt:lpstr>
      <vt:lpstr>Report </vt:lpstr>
      <vt:lpstr>Report detail</vt:lpstr>
      <vt:lpstr>SuM All</vt:lpstr>
      <vt:lpstr>Volume</vt:lpstr>
      <vt:lpstr>Kemanan</vt:lpstr>
      <vt:lpstr>Lingkungan</vt:lpstr>
      <vt:lpstr>Pem Or</vt:lpstr>
      <vt:lpstr>SenBud</vt:lpstr>
      <vt:lpstr>Sar Pra Sar</vt:lpstr>
      <vt:lpstr>PKK</vt:lpstr>
      <vt:lpstr>Hum Kom</vt:lpstr>
      <vt:lpstr>Sekretariat</vt:lpstr>
      <vt:lpstr>SCRY detail</vt:lpstr>
      <vt:lpstr>IPL </vt:lpstr>
      <vt:lpstr>Production (2)</vt:lpstr>
      <vt:lpstr>Logistics (2)</vt:lpstr>
      <vt:lpstr>Summary Sirius</vt:lpstr>
      <vt:lpstr>Jobload</vt:lpstr>
      <vt:lpstr>Support allocation</vt:lpstr>
      <vt:lpstr>HC</vt:lpstr>
      <vt:lpstr>Tools Jun</vt:lpstr>
      <vt:lpstr>Tools Jul</vt:lpstr>
      <vt:lpstr>Repair</vt:lpstr>
      <vt:lpstr>Reclass Subcont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IDSOPHIAA</dc:creator>
  <cp:lastModifiedBy>Dedi Supatman</cp:lastModifiedBy>
  <cp:lastPrinted>2019-09-20T02:58:37Z</cp:lastPrinted>
  <dcterms:created xsi:type="dcterms:W3CDTF">2018-02-02T10:36:15Z</dcterms:created>
  <dcterms:modified xsi:type="dcterms:W3CDTF">2019-11-14T09:36:57Z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b55a0c-bcf3-45fe-8d6b-e30a646beadd_Enabled">
    <vt:lpwstr>True</vt:lpwstr>
  </property>
  <property fmtid="{D5CDD505-2E9C-101B-9397-08002B2CF9AE}" pid="3" name="MSIP_Label_25b55a0c-bcf3-45fe-8d6b-e30a646beadd_SiteId">
    <vt:lpwstr>d2d2794a-61cc-4823-9690-8e288fd554cc</vt:lpwstr>
  </property>
  <property fmtid="{D5CDD505-2E9C-101B-9397-08002B2CF9AE}" pid="4" name="MSIP_Label_25b55a0c-bcf3-45fe-8d6b-e30a646beadd_Ref">
    <vt:lpwstr>https://api.informationprotection.azure.com/api/d2d2794a-61cc-4823-9690-8e288fd554cc</vt:lpwstr>
  </property>
  <property fmtid="{D5CDD505-2E9C-101B-9397-08002B2CF9AE}" pid="5" name="MSIP_Label_25b55a0c-bcf3-45fe-8d6b-e30a646beadd_Owner">
    <vt:lpwstr>IDSOPHIAA@tetrapak.com</vt:lpwstr>
  </property>
  <property fmtid="{D5CDD505-2E9C-101B-9397-08002B2CF9AE}" pid="6" name="MSIP_Label_25b55a0c-bcf3-45fe-8d6b-e30a646beadd_SetDate">
    <vt:lpwstr>2018-02-20T16:45:26.2616485+07:00</vt:lpwstr>
  </property>
  <property fmtid="{D5CDD505-2E9C-101B-9397-08002B2CF9AE}" pid="7" name="MSIP_Label_25b55a0c-bcf3-45fe-8d6b-e30a646beadd_Name">
    <vt:lpwstr>Internal</vt:lpwstr>
  </property>
  <property fmtid="{D5CDD505-2E9C-101B-9397-08002B2CF9AE}" pid="8" name="MSIP_Label_25b55a0c-bcf3-45fe-8d6b-e30a646beadd_Application">
    <vt:lpwstr>Microsoft Azure Information Protection</vt:lpwstr>
  </property>
  <property fmtid="{D5CDD505-2E9C-101B-9397-08002B2CF9AE}" pid="9" name="MSIP_Label_25b55a0c-bcf3-45fe-8d6b-e30a646beadd_Extended_MSFT_Method">
    <vt:lpwstr>Manual</vt:lpwstr>
  </property>
  <property fmtid="{D5CDD505-2E9C-101B-9397-08002B2CF9AE}" pid="10" name="Sensitivity">
    <vt:lpwstr>Internal</vt:lpwstr>
  </property>
</Properties>
</file>