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0455" windowHeight="4620"/>
  </bookViews>
  <sheets>
    <sheet name="2021" sheetId="4" r:id="rId1"/>
    <sheet name="2020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44525"/>
</workbook>
</file>

<file path=xl/calcChain.xml><?xml version="1.0" encoding="utf-8"?>
<calcChain xmlns="http://schemas.openxmlformats.org/spreadsheetml/2006/main">
  <c r="H20" i="4" l="1"/>
  <c r="I23" i="4" l="1"/>
  <c r="E19" i="4" l="1"/>
  <c r="G19" i="4" s="1"/>
  <c r="N19" i="4" s="1"/>
  <c r="E18" i="4"/>
  <c r="G18" i="4" s="1"/>
  <c r="N18" i="4" s="1"/>
  <c r="E17" i="4"/>
  <c r="G17" i="4" s="1"/>
  <c r="N17" i="4" s="1"/>
  <c r="E16" i="4"/>
  <c r="E15" i="4"/>
  <c r="G15" i="4" s="1"/>
  <c r="N15" i="4" s="1"/>
  <c r="E14" i="4"/>
  <c r="G14" i="4" s="1"/>
  <c r="N14" i="4" s="1"/>
  <c r="E13" i="4"/>
  <c r="G13" i="4" s="1"/>
  <c r="N13" i="4" s="1"/>
  <c r="E12" i="4"/>
  <c r="E11" i="4"/>
  <c r="G11" i="4" s="1"/>
  <c r="N11" i="4" s="1"/>
  <c r="E10" i="4"/>
  <c r="G10" i="4" s="1"/>
  <c r="N10" i="4" s="1"/>
  <c r="E9" i="4"/>
  <c r="G9" i="4" s="1"/>
  <c r="N9" i="4" s="1"/>
  <c r="G16" i="4"/>
  <c r="N16" i="4" s="1"/>
  <c r="G12" i="4"/>
  <c r="N12" i="4" s="1"/>
  <c r="N8" i="4"/>
  <c r="E8" i="4"/>
  <c r="M20" i="4" l="1"/>
  <c r="L20" i="4"/>
  <c r="K20" i="4"/>
  <c r="J20" i="4"/>
  <c r="I20" i="4"/>
  <c r="F20" i="4"/>
  <c r="E20" i="4"/>
  <c r="D20" i="4"/>
  <c r="C20" i="4"/>
  <c r="G8" i="4"/>
  <c r="G20" i="4" s="1"/>
  <c r="N20" i="4" l="1"/>
  <c r="E20" i="1"/>
  <c r="K20" i="1"/>
  <c r="L19" i="1" l="1"/>
  <c r="H19" i="1"/>
  <c r="Q19" i="1" s="1"/>
  <c r="H18" i="1" l="1"/>
  <c r="Q18" i="1" s="1"/>
  <c r="D18" i="1"/>
  <c r="C18" i="1"/>
  <c r="C12" i="1" l="1"/>
  <c r="C10" i="1"/>
  <c r="H17" i="1" l="1"/>
  <c r="Q17" i="1" s="1"/>
  <c r="D15" i="1" l="1"/>
  <c r="D14" i="1"/>
  <c r="H15" i="1"/>
  <c r="Q15" i="1" s="1"/>
  <c r="D17" i="1"/>
  <c r="C17" i="1"/>
  <c r="H16" i="1"/>
  <c r="Q16" i="1" s="1"/>
  <c r="D16" i="1"/>
  <c r="C16" i="1"/>
  <c r="L14" i="1"/>
  <c r="H14" i="1"/>
  <c r="Q14" i="1" s="1"/>
  <c r="L13" i="1"/>
  <c r="H13" i="1"/>
  <c r="Q13" i="1" s="1"/>
  <c r="D13" i="1"/>
  <c r="C13" i="1"/>
  <c r="H12" i="1"/>
  <c r="Q12" i="1" s="1"/>
  <c r="L11" i="1"/>
  <c r="H11" i="1"/>
  <c r="Q11" i="1" s="1"/>
  <c r="D11" i="1"/>
  <c r="C11" i="1"/>
  <c r="L10" i="1"/>
  <c r="H10" i="1"/>
  <c r="Q10" i="1" s="1"/>
  <c r="D10" i="1"/>
  <c r="H9" i="1"/>
  <c r="Q9" i="1" s="1"/>
  <c r="D9" i="1"/>
  <c r="C9" i="1"/>
  <c r="H8" i="1"/>
  <c r="Q8" i="1" s="1"/>
  <c r="L8" i="1"/>
  <c r="D8" i="1"/>
  <c r="C8" i="1"/>
  <c r="C15" i="1" l="1"/>
  <c r="I20" i="1"/>
  <c r="J20" i="1"/>
  <c r="D12" i="1" l="1"/>
  <c r="C14" i="1"/>
  <c r="G14" i="1" s="1"/>
  <c r="M14" i="1" s="1"/>
  <c r="G15" i="1"/>
  <c r="M15" i="1" s="1"/>
  <c r="G11" i="1"/>
  <c r="M11" i="1" s="1"/>
  <c r="G18" i="1"/>
  <c r="M18" i="1" s="1"/>
  <c r="H20" i="1"/>
  <c r="L20" i="1"/>
  <c r="G13" i="1"/>
  <c r="M13" i="1" s="1"/>
  <c r="G10" i="1" l="1"/>
  <c r="M10" i="1" s="1"/>
  <c r="G17" i="1"/>
  <c r="M17" i="1" s="1"/>
  <c r="G9" i="1"/>
  <c r="M9" i="1" s="1"/>
  <c r="G16" i="1"/>
  <c r="M16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G8" i="1" l="1"/>
  <c r="M8" i="1" l="1"/>
  <c r="G12" i="1" l="1"/>
  <c r="M12" i="1" l="1"/>
  <c r="F20" i="1" l="1"/>
  <c r="D19" i="1" l="1"/>
  <c r="D20" i="1" s="1"/>
  <c r="C19" i="1" l="1"/>
  <c r="C20" i="1" l="1"/>
  <c r="G19" i="1" l="1"/>
  <c r="M19" i="1" l="1"/>
  <c r="M20" i="1" s="1"/>
  <c r="G20" i="1"/>
</calcChain>
</file>

<file path=xl/sharedStrings.xml><?xml version="1.0" encoding="utf-8"?>
<sst xmlns="http://schemas.openxmlformats.org/spreadsheetml/2006/main" count="132" uniqueCount="48">
  <si>
    <t>JANUARI</t>
  </si>
  <si>
    <t>PEBRUARI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</si>
  <si>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</si>
  <si>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</si>
  <si>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</si>
  <si>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</si>
  <si>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</si>
  <si>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</si>
  <si>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</si>
  <si>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</si>
  <si>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</si>
  <si>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</si>
  <si>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NO</t>
  </si>
  <si>
    <t>BULAN</t>
  </si>
  <si>
    <t>JASA</t>
  </si>
  <si>
    <t>PENJUALAN</t>
  </si>
  <si>
    <t>(Neto)</t>
  </si>
  <si>
    <t>BIAYA</t>
  </si>
  <si>
    <t>TOKO</t>
  </si>
  <si>
    <t>JUMLAH....................................</t>
  </si>
  <si>
    <t xml:space="preserve">                 Mengetahui</t>
  </si>
  <si>
    <t>PRIMKOPAL ARSENAL BATUPORON</t>
  </si>
  <si>
    <t>a.n. Pengurus Primkopal Arsenal</t>
  </si>
  <si>
    <t xml:space="preserve">                  K e t u a,</t>
  </si>
  <si>
    <t>PHL</t>
  </si>
  <si>
    <t>KAUNIT</t>
  </si>
  <si>
    <t>TRANSPORT</t>
  </si>
  <si>
    <t>HPP</t>
  </si>
  <si>
    <t>BRUTO</t>
  </si>
  <si>
    <t>PENJ</t>
  </si>
  <si>
    <t>LAIN-LAIN</t>
  </si>
  <si>
    <t>KOTOR</t>
  </si>
  <si>
    <t xml:space="preserve">PENDAPATAN </t>
  </si>
  <si>
    <t>Ka Unit Toko</t>
  </si>
  <si>
    <t xml:space="preserve">         Ahmad Riyadi, S.Sos.</t>
  </si>
  <si>
    <t xml:space="preserve">          Nip 19660213 198803 1 005</t>
  </si>
  <si>
    <t xml:space="preserve">             Nip 19630818 198603 1 008</t>
  </si>
  <si>
    <t>BIAYA PERSONIL</t>
  </si>
  <si>
    <t>PENYUSUTAN</t>
  </si>
  <si>
    <t xml:space="preserve">      Suroso</t>
  </si>
  <si>
    <t>REKAP PENJUALAN DAN PENDAPATAN TOKO TAHUN 2020</t>
  </si>
  <si>
    <t xml:space="preserve">      Batuporon ,       Desember  2020</t>
  </si>
  <si>
    <t>REKAP PENJUALAN DAN PENDAPATAN TOKO TAHUN 2021</t>
  </si>
  <si>
    <t xml:space="preserve">      Batuporon ,       Desember  2021</t>
  </si>
  <si>
    <t>KA UNIT</t>
  </si>
  <si>
    <t>PEMB. UNIT</t>
  </si>
  <si>
    <t>LEMBUR</t>
  </si>
  <si>
    <t>LABA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</si>
</sst>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164" fontId="3" fillId="0" borderId="0" xfId="2" applyNumberFormat="1" applyFont="1"/>
    <xf numFmtId="41" fontId="4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164" fontId="3" fillId="0" borderId="0" xfId="3" applyNumberFormat="1" applyFont="1"/>
    <xf numFmtId="0" fontId="5" fillId="0" borderId="0" xfId="0" applyFont="1"/>
    <xf numFmtId="42" fontId="0" fillId="0" borderId="0" xfId="0" applyNumberFormat="1"/>
    <xf numFmtId="0" fontId="6" fillId="0" borderId="0" xfId="0" applyFont="1"/>
    <xf numFmtId="0" fontId="7" fillId="0" borderId="0" xfId="0" applyFont="1"/>
    <xf numFmtId="41" fontId="0" fillId="0" borderId="0" xfId="1" applyFont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42" fontId="3" fillId="0" borderId="0" xfId="0" applyNumberFormat="1" applyFont="1"/>
    <xf numFmtId="41" fontId="3" fillId="0" borderId="0" xfId="1" applyFont="1"/>
    <xf numFmtId="0" fontId="8" fillId="0" borderId="0" xfId="0" applyFont="1"/>
    <xf numFmtId="41" fontId="8" fillId="0" borderId="0" xfId="1" applyFont="1"/>
    <xf numFmtId="42" fontId="8" fillId="0" borderId="0" xfId="0" applyNumberFormat="1" applyFont="1"/>
    <xf numFmtId="41" fontId="0" fillId="0" borderId="0" xfId="1" applyFont="1" applyBorder="1"/>
    <xf numFmtId="0" fontId="3" fillId="0" borderId="0" xfId="0" applyFont="1" applyAlignment="1">
      <alignment horizontal="center"/>
    </xf>
    <xf numFmtId="41" fontId="4" fillId="0" borderId="0" xfId="1" applyFont="1" applyBorder="1"/>
    <xf numFmtId="0" fontId="0" fillId="0" borderId="0" xfId="0" applyAlignment="1">
      <alignment horizontal="center"/>
    </xf>
    <xf numFmtId="42" fontId="10" fillId="0" borderId="3" xfId="2" applyNumberFormat="1" applyFont="1" applyBorder="1"/>
    <xf numFmtId="42" fontId="11" fillId="0" borderId="3" xfId="0" applyNumberFormat="1" applyFont="1" applyBorder="1"/>
    <xf numFmtId="41" fontId="11" fillId="0" borderId="3" xfId="1" applyFont="1" applyBorder="1"/>
    <xf numFmtId="42" fontId="10" fillId="0" borderId="3" xfId="1" applyNumberFormat="1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2" xfId="0" applyFont="1" applyBorder="1" applyAlignment="1"/>
    <xf numFmtId="0" fontId="12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3" fillId="0" borderId="3" xfId="0" applyNumberFormat="1" applyFont="1" applyBorder="1"/>
    <xf numFmtId="0" fontId="0" fillId="0" borderId="8" xfId="0" applyBorder="1" applyAlignment="1">
      <alignment horizontal="center"/>
    </xf>
    <xf numFmtId="41" fontId="12" fillId="0" borderId="3" xfId="0" applyNumberFormat="1" applyFont="1" applyBorder="1"/>
    <xf numFmtId="42" fontId="10" fillId="0" borderId="3" xfId="0" applyNumberFormat="1" applyFont="1" applyBorder="1"/>
    <xf numFmtId="41" fontId="10" fillId="0" borderId="3" xfId="1" applyFont="1" applyBorder="1"/>
    <xf numFmtId="42" fontId="10" fillId="0" borderId="4" xfId="0" applyNumberFormat="1" applyFont="1" applyBorder="1"/>
    <xf numFmtId="41" fontId="12" fillId="0" borderId="2" xfId="0" applyNumberFormat="1" applyFont="1" applyBorder="1" applyAlignment="1"/>
    <xf numFmtId="42" fontId="10" fillId="0" borderId="4" xfId="1" applyNumberFormat="1" applyFont="1" applyBorder="1"/>
    <xf numFmtId="42" fontId="10" fillId="0" borderId="2" xfId="2" applyNumberFormat="1" applyFont="1" applyBorder="1"/>
    <xf numFmtId="42" fontId="10" fillId="0" borderId="2" xfId="0" applyNumberFormat="1" applyFont="1" applyBorder="1"/>
    <xf numFmtId="164" fontId="3" fillId="0" borderId="0" xfId="2" applyNumberFormat="1" applyFont="1" applyBorder="1"/>
    <xf numFmtId="0" fontId="0" fillId="0" borderId="0" xfId="0" applyFont="1"/>
    <xf numFmtId="41" fontId="11" fillId="0" borderId="4" xfId="1" applyFont="1" applyBorder="1"/>
    <xf numFmtId="41" fontId="12" fillId="0" borderId="4" xfId="0" applyNumberFormat="1" applyFont="1" applyBorder="1"/>
    <xf numFmtId="41" fontId="0" fillId="0" borderId="0" xfId="0" applyNumberFormat="1"/>
    <xf numFmtId="0" fontId="0" fillId="0" borderId="8" xfId="0" applyFill="1" applyBorder="1" applyAlignment="1">
      <alignment horizontal="center"/>
    </xf>
    <xf numFmtId="0" fontId="4" fillId="0" borderId="0" xfId="0" applyFont="1" applyAlignment="1"/>
    <xf numFmtId="42" fontId="11" fillId="0" borderId="4" xfId="0" applyNumberFormat="1" applyFont="1" applyBorder="1"/>
    <xf numFmtId="42" fontId="10" fillId="2" borderId="0" xfId="0" applyNumberFormat="1" applyFont="1" applyFill="1"/>
    <xf numFmtId="42" fontId="11" fillId="5" borderId="0" xfId="0" applyNumberFormat="1" applyFont="1" applyFill="1"/>
    <xf numFmtId="42" fontId="9" fillId="3" borderId="0" xfId="0" applyNumberFormat="1" applyFont="1" applyFill="1"/>
    <xf numFmtId="41" fontId="11" fillId="4" borderId="0" xfId="1" applyFont="1" applyFill="1"/>
    <xf numFmtId="42" fontId="0" fillId="0" borderId="0" xfId="0" applyNumberFormat="1" applyFont="1"/>
    <xf numFmtId="42" fontId="10" fillId="0" borderId="9" xfId="0" applyNumberFormat="1" applyFont="1" applyFill="1" applyBorder="1"/>
    <xf numFmtId="42" fontId="11" fillId="0" borderId="10" xfId="0" applyNumberFormat="1" applyFont="1" applyBorder="1"/>
    <xf numFmtId="42" fontId="0" fillId="3" borderId="11" xfId="0" applyNumberFormat="1" applyFill="1" applyBorder="1"/>
    <xf numFmtId="42" fontId="10" fillId="0" borderId="3" xfId="0" applyNumberFormat="1" applyFont="1" applyFill="1" applyBorder="1"/>
    <xf numFmtId="42" fontId="11" fillId="0" borderId="3" xfId="0" applyNumberFormat="1" applyFont="1" applyFill="1" applyBorder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/>
    <xf numFmtId="41" fontId="12" fillId="0" borderId="3" xfId="0" applyNumberFormat="1" applyFont="1" applyFill="1" applyBorder="1"/>
    <xf numFmtId="42" fontId="10" fillId="0" borderId="3" xfId="1" applyNumberFormat="1" applyFont="1" applyFill="1" applyBorder="1"/>
    <xf numFmtId="41" fontId="11" fillId="0" borderId="3" xfId="1" applyFont="1" applyFill="1" applyBorder="1"/>
    <xf numFmtId="41" fontId="9" fillId="0" borderId="0" xfId="1" applyFont="1" applyFill="1"/>
    <xf numFmtId="42" fontId="0" fillId="0" borderId="0" xfId="0" applyNumberFormat="1" applyFill="1"/>
    <xf numFmtId="0" fontId="0" fillId="0" borderId="0" xfId="0" applyFill="1"/>
    <xf numFmtId="41" fontId="3" fillId="0" borderId="0" xfId="0" applyNumberFormat="1" applyFont="1" applyAlignment="1"/>
    <xf numFmtId="42" fontId="10" fillId="6" borderId="3" xfId="0" applyNumberFormat="1" applyFont="1" applyFill="1" applyBorder="1"/>
    <xf numFmtId="42" fontId="10" fillId="0" borderId="12" xfId="3" applyNumberFormat="1" applyFont="1" applyBorder="1"/>
    <xf numFmtId="41" fontId="7" fillId="0" borderId="0" xfId="0" applyNumberFormat="1" applyFont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41" fontId="0" fillId="0" borderId="3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/>
    </xf>
    <xf numFmtId="41" fontId="0" fillId="0" borderId="3" xfId="1" applyFont="1" applyBorder="1" applyAlignment="1"/>
    <xf numFmtId="41" fontId="0" fillId="0" borderId="1" xfId="1" applyFont="1" applyBorder="1" applyAlignment="1">
      <alignment horizontal="center"/>
    </xf>
    <xf numFmtId="41" fontId="0" fillId="0" borderId="2" xfId="1" applyFont="1" applyBorder="1" applyAlignment="1">
      <alignment horizontal="center"/>
    </xf>
    <xf numFmtId="0" fontId="0" fillId="0" borderId="3" xfId="0" applyBorder="1"/>
    <xf numFmtId="41" fontId="12" fillId="0" borderId="3" xfId="1" applyFont="1" applyBorder="1"/>
    <xf numFmtId="41" fontId="0" fillId="0" borderId="3" xfId="1" applyFont="1" applyBorder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41" fontId="12" fillId="0" borderId="2" xfId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41" fontId="0" fillId="0" borderId="3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left"/>
    </xf>
    <xf numFmtId="41" fontId="13" fillId="0" borderId="3" xfId="1" applyFont="1" applyBorder="1"/>
  </cellXfs>
  <cellStyles count="4">
    <cellStyle name="Comma" xfId="3" builtinId="3"/>
    <cellStyle name="Comma [0]" xfId="1" builtinId="6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1.%20LAP%20TOKO%20JANUAR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10.%20LAP%20TOKO%20%20OKTOB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11.%20LAP%20TOKO%20%20NOPEMB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12.%20LAP%20TOKO%20%20DESEMB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2.%20LAP%20TOKO%20FEBRUAR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3.%20LAP%20TOKO%20MAR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4.%20LAP%20TOKO%20%20APRI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5.%20LAP%20TOKO%20%20ME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6.%20LAP%20TOKO%20%20JUN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7.%20LAP%20TOKO%20%20JUL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8.%20LAP%20TOKO%20%20AGUSTU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OKO/LAPRN.%20TOKO%20BARU/LAPTOKO''2020/Laptoko%20%202020/9.%20LAP%20TOKO%20%20SEPTEMB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20"/>
      <sheetName val="RKS"/>
      <sheetName val="m"/>
      <sheetName val="rm"/>
      <sheetName val="RKM"/>
      <sheetName val="NP"/>
      <sheetName val="RMM"/>
      <sheetName val="RL"/>
      <sheetName val="NPT"/>
      <sheetName val="REKAP PIUTANG"/>
      <sheetName val="Sheet2"/>
    </sheetNames>
    <sheetDataSet>
      <sheetData sheetId="0">
        <row r="3">
          <cell r="A3">
            <v>28516600</v>
          </cell>
        </row>
        <row r="8">
          <cell r="A8">
            <v>74521000</v>
          </cell>
          <cell r="C8">
            <v>218000</v>
          </cell>
        </row>
        <row r="15">
          <cell r="B15">
            <v>112807500</v>
          </cell>
        </row>
        <row r="105">
          <cell r="D105">
            <v>20000</v>
          </cell>
        </row>
        <row r="107">
          <cell r="D107">
            <v>200000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6">
          <cell r="H26">
            <v>7847400</v>
          </cell>
        </row>
      </sheetData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20 (2)"/>
      <sheetName val="1020"/>
      <sheetName val="RKS"/>
      <sheetName val="m"/>
      <sheetName val="rm"/>
      <sheetName val="RKM"/>
      <sheetName val="NP"/>
      <sheetName val="RMM"/>
      <sheetName val="RL"/>
      <sheetName val="NPT"/>
      <sheetName val="REKAP PIUTANG"/>
    </sheetNames>
    <sheetDataSet>
      <sheetData sheetId="0">
        <row r="4">
          <cell r="A4">
            <v>18481200</v>
          </cell>
        </row>
        <row r="9">
          <cell r="A9">
            <v>102171000</v>
          </cell>
        </row>
        <row r="17">
          <cell r="D17">
            <v>132568500</v>
          </cell>
        </row>
        <row r="98">
          <cell r="D98">
            <v>15000</v>
          </cell>
        </row>
        <row r="100">
          <cell r="D100">
            <v>200000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20 (2)"/>
      <sheetName val="1120"/>
      <sheetName val="RKS"/>
      <sheetName val="m"/>
      <sheetName val="rm"/>
      <sheetName val="RKM"/>
      <sheetName val="NP"/>
      <sheetName val="RMM"/>
      <sheetName val="RL"/>
      <sheetName val="NPT"/>
      <sheetName val="REKAP PIUTANG"/>
    </sheetNames>
    <sheetDataSet>
      <sheetData sheetId="0">
        <row r="3">
          <cell r="A3">
            <v>23114800</v>
          </cell>
        </row>
        <row r="4">
          <cell r="A4">
            <v>26422000</v>
          </cell>
        </row>
        <row r="8">
          <cell r="A8">
            <v>131228000</v>
          </cell>
        </row>
        <row r="9">
          <cell r="A9">
            <v>143955500</v>
          </cell>
        </row>
        <row r="109">
          <cell r="D109">
            <v>200000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20 (2)"/>
      <sheetName val="1220"/>
      <sheetName val="RKS"/>
      <sheetName val="m"/>
      <sheetName val="rm"/>
      <sheetName val="RKM"/>
      <sheetName val="NP"/>
      <sheetName val="RMM"/>
      <sheetName val="RL"/>
      <sheetName val="NPT"/>
      <sheetName val="REKAP PIUTANG"/>
    </sheetNames>
    <sheetDataSet>
      <sheetData sheetId="0">
        <row r="3">
          <cell r="A3">
            <v>29693400</v>
          </cell>
        </row>
        <row r="4">
          <cell r="A4">
            <v>34213000</v>
          </cell>
        </row>
        <row r="8">
          <cell r="A8">
            <v>124107525</v>
          </cell>
        </row>
        <row r="9">
          <cell r="A9">
            <v>134490025</v>
          </cell>
        </row>
        <row r="99">
          <cell r="C99">
            <v>15000</v>
          </cell>
        </row>
        <row r="100">
          <cell r="C100">
            <v>15000</v>
          </cell>
        </row>
        <row r="102">
          <cell r="C102">
            <v>200000</v>
          </cell>
        </row>
        <row r="108">
          <cell r="C108">
            <v>190000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20"/>
      <sheetName val="RKS"/>
      <sheetName val="m"/>
      <sheetName val="rm"/>
      <sheetName val="RKM"/>
      <sheetName val="NP"/>
      <sheetName val="RMM"/>
      <sheetName val="RL"/>
      <sheetName val="NPT"/>
      <sheetName val="REKAP PIUTANG"/>
      <sheetName val="Sheet2"/>
    </sheetNames>
    <sheetDataSet>
      <sheetData sheetId="0">
        <row r="4">
          <cell r="A4">
            <v>26929350</v>
          </cell>
        </row>
        <row r="9">
          <cell r="A9">
            <v>88199000</v>
          </cell>
        </row>
        <row r="16">
          <cell r="B16">
            <v>125908000</v>
          </cell>
        </row>
        <row r="110">
          <cell r="D110">
            <v>200000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7">
          <cell r="H27">
            <v>16904750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0 (2)"/>
      <sheetName val="320"/>
      <sheetName val="RKS"/>
      <sheetName val="m"/>
      <sheetName val="rm"/>
      <sheetName val="RKM"/>
      <sheetName val="NP"/>
      <sheetName val="RMM"/>
      <sheetName val="RL"/>
      <sheetName val="NPT"/>
      <sheetName val="REKAP PIUTANG"/>
      <sheetName val="Sheet2"/>
    </sheetNames>
    <sheetDataSet>
      <sheetData sheetId="0">
        <row r="4">
          <cell r="A4">
            <v>25868650</v>
          </cell>
        </row>
        <row r="9">
          <cell r="A9">
            <v>109565000</v>
          </cell>
          <cell r="C9">
            <v>80500</v>
          </cell>
        </row>
        <row r="16">
          <cell r="B16">
            <v>148304000</v>
          </cell>
        </row>
        <row r="110">
          <cell r="D110">
            <v>200000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0 (2)"/>
      <sheetName val="420"/>
      <sheetName val="RKS"/>
      <sheetName val="m"/>
      <sheetName val="rm"/>
      <sheetName val="RKM"/>
      <sheetName val="NP"/>
      <sheetName val="RMM"/>
      <sheetName val="RL"/>
      <sheetName val="NPT"/>
      <sheetName val="REKAP PIUTANG"/>
      <sheetName val="Sheet2"/>
    </sheetNames>
    <sheetDataSet>
      <sheetData sheetId="0">
        <row r="3">
          <cell r="A3">
            <v>22866925</v>
          </cell>
        </row>
        <row r="8">
          <cell r="A8">
            <v>95391000</v>
          </cell>
        </row>
        <row r="15">
          <cell r="C15">
            <v>128771200</v>
          </cell>
        </row>
        <row r="103">
          <cell r="C103">
            <v>200000</v>
          </cell>
        </row>
        <row r="108">
          <cell r="C108">
            <v>100000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8">
          <cell r="H28">
            <v>20171175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520"/>
      <sheetName val="RKS"/>
      <sheetName val="m"/>
      <sheetName val="rm"/>
      <sheetName val="RKM"/>
      <sheetName val="NP"/>
      <sheetName val="RMM"/>
      <sheetName val="RL"/>
      <sheetName val="NPT"/>
      <sheetName val="REKAP PIUTANG"/>
    </sheetNames>
    <sheetDataSet>
      <sheetData sheetId="0">
        <row r="3">
          <cell r="A3">
            <v>20198075</v>
          </cell>
        </row>
        <row r="8">
          <cell r="A8">
            <v>94453625</v>
          </cell>
        </row>
        <row r="15">
          <cell r="C15">
            <v>128698500</v>
          </cell>
        </row>
        <row r="81">
          <cell r="D81">
            <v>20000</v>
          </cell>
        </row>
        <row r="83">
          <cell r="D83">
            <v>200000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620"/>
      <sheetName val="RKS"/>
      <sheetName val="m"/>
      <sheetName val="rm"/>
      <sheetName val="RKM"/>
      <sheetName val="NP"/>
      <sheetName val="RMM"/>
      <sheetName val="RL"/>
      <sheetName val="NPT"/>
      <sheetName val="REKAP PIUTANG"/>
    </sheetNames>
    <sheetDataSet>
      <sheetData sheetId="0">
        <row r="4">
          <cell r="A4">
            <v>24224100</v>
          </cell>
        </row>
        <row r="9">
          <cell r="A9">
            <v>107883000</v>
          </cell>
        </row>
        <row r="16">
          <cell r="C16">
            <v>145347000</v>
          </cell>
        </row>
        <row r="91">
          <cell r="D91">
            <v>150000</v>
          </cell>
        </row>
        <row r="96">
          <cell r="D96">
            <v>398000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8">
          <cell r="H28">
            <v>22602200</v>
          </cell>
        </row>
      </sheetData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20 (2)"/>
      <sheetName val="720"/>
      <sheetName val="RKS"/>
      <sheetName val="m"/>
      <sheetName val="rm"/>
      <sheetName val="RKM"/>
      <sheetName val="NP"/>
      <sheetName val="RMM"/>
      <sheetName val="RL"/>
      <sheetName val="NPT"/>
      <sheetName val="REKAP PIUTANG"/>
    </sheetNames>
    <sheetDataSet>
      <sheetData sheetId="0">
        <row r="4">
          <cell r="A4">
            <v>25654225</v>
          </cell>
        </row>
        <row r="9">
          <cell r="A9">
            <v>101466000</v>
          </cell>
        </row>
        <row r="16">
          <cell r="C16">
            <v>139620700</v>
          </cell>
        </row>
        <row r="107">
          <cell r="D107">
            <v>100000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0 (2)"/>
      <sheetName val="820"/>
      <sheetName val="RKS"/>
      <sheetName val="m"/>
      <sheetName val="rm"/>
      <sheetName val="RKM"/>
      <sheetName val="NP"/>
      <sheetName val="RMM"/>
      <sheetName val="RL"/>
      <sheetName val="NPT"/>
      <sheetName val="REKAP PIUTANG"/>
    </sheetNames>
    <sheetDataSet>
      <sheetData sheetId="0">
        <row r="3">
          <cell r="A3">
            <v>19941150</v>
          </cell>
        </row>
        <row r="8">
          <cell r="A8">
            <v>105876000</v>
          </cell>
        </row>
        <row r="15">
          <cell r="C15">
            <v>138678000</v>
          </cell>
        </row>
        <row r="88">
          <cell r="D88">
            <v>150000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20 (2)"/>
      <sheetName val="920"/>
      <sheetName val="RKS"/>
      <sheetName val="m"/>
      <sheetName val="rm"/>
      <sheetName val="RKM"/>
      <sheetName val="NP"/>
      <sheetName val="RMM"/>
      <sheetName val="RL"/>
      <sheetName val="NPT"/>
      <sheetName val="REKAP PIUTANG"/>
      <sheetName val="Sheet1"/>
    </sheetNames>
    <sheetDataSet>
      <sheetData sheetId="0">
        <row r="5">
          <cell r="A5">
            <v>21432475</v>
          </cell>
        </row>
        <row r="10">
          <cell r="A10">
            <v>100763450</v>
          </cell>
        </row>
        <row r="17">
          <cell r="C17">
            <v>134294500</v>
          </cell>
        </row>
        <row r="96">
          <cell r="D96">
            <v>200000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B1" zoomScale="96" zoomScaleNormal="96" workbookViewId="0">
      <selection activeCell="H20" sqref="H20"/>
    </sheetView>
  </sheetViews>
  <sheetFormatPr defaultRowHeight="15.75" x14ac:dyDescent="0.25"/>
  <cols>
    <col min="1" max="1" width="4.42578125" customWidth="1"/>
    <col min="2" max="2" width="10.85546875" customWidth="1"/>
    <col min="3" max="3" width="14.7109375" style="38" customWidth="1"/>
    <col min="4" max="5" width="14.5703125" customWidth="1"/>
    <col min="6" max="6" width="14.42578125" customWidth="1"/>
    <col min="7" max="7" width="15.5703125" customWidth="1"/>
    <col min="8" max="8" width="13.85546875" customWidth="1"/>
    <col min="9" max="9" width="13.7109375" customWidth="1"/>
    <col min="10" max="10" width="13.140625" customWidth="1"/>
    <col min="11" max="11" width="13.7109375" customWidth="1"/>
    <col min="12" max="13" width="14.7109375" customWidth="1"/>
    <col min="14" max="14" width="17.28515625" customWidth="1"/>
    <col min="15" max="15" width="19.5703125" customWidth="1"/>
    <col min="16" max="16" width="17.7109375" customWidth="1"/>
    <col min="17" max="17" width="14.28515625" customWidth="1"/>
    <col min="18" max="18" width="23.28515625" customWidth="1"/>
  </cols>
  <sheetData>
    <row r="1" spans="1:14" x14ac:dyDescent="0.25">
      <c r="A1" t="s">
        <v>21</v>
      </c>
      <c r="I1" s="27"/>
      <c r="J1" s="27"/>
      <c r="K1" s="25"/>
      <c r="L1" s="25"/>
    </row>
    <row r="2" spans="1:14" x14ac:dyDescent="0.25">
      <c r="I2" s="25"/>
      <c r="J2" s="25"/>
      <c r="K2" s="25"/>
      <c r="L2" s="25"/>
    </row>
    <row r="3" spans="1:14" ht="15.75" customHeight="1" x14ac:dyDescent="0.25">
      <c r="A3" s="95" t="s">
        <v>42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1:14" x14ac:dyDescent="0.25">
      <c r="I4" s="25"/>
      <c r="J4" s="25"/>
      <c r="K4" s="25"/>
      <c r="L4" s="25"/>
    </row>
    <row r="5" spans="1:14" x14ac:dyDescent="0.25">
      <c r="I5" s="25"/>
      <c r="J5" s="25"/>
      <c r="K5" s="25"/>
      <c r="L5" s="25"/>
    </row>
    <row r="6" spans="1:14" x14ac:dyDescent="0.25">
      <c r="A6" s="96" t="s">
        <v>12</v>
      </c>
      <c r="B6" s="96" t="s">
        <v>13</v>
      </c>
      <c r="C6" s="81" t="s">
        <v>15</v>
      </c>
      <c r="D6" s="96" t="s">
        <v>27</v>
      </c>
      <c r="E6" s="96" t="s">
        <v>14</v>
      </c>
      <c r="F6" s="96"/>
      <c r="G6" s="92" t="s">
        <v>32</v>
      </c>
      <c r="H6" s="97" t="s">
        <v>37</v>
      </c>
      <c r="I6" s="97"/>
      <c r="J6" s="97"/>
      <c r="K6" s="97"/>
      <c r="L6" s="87" t="s">
        <v>17</v>
      </c>
      <c r="M6" s="3" t="s">
        <v>17</v>
      </c>
      <c r="N6" s="98" t="s">
        <v>47</v>
      </c>
    </row>
    <row r="7" spans="1:14" x14ac:dyDescent="0.25">
      <c r="A7" s="96"/>
      <c r="B7" s="96"/>
      <c r="C7" s="82" t="s">
        <v>28</v>
      </c>
      <c r="D7" s="96"/>
      <c r="E7" s="83" t="s">
        <v>29</v>
      </c>
      <c r="F7" s="83" t="s">
        <v>30</v>
      </c>
      <c r="G7" s="93" t="s">
        <v>31</v>
      </c>
      <c r="H7" s="83" t="s">
        <v>44</v>
      </c>
      <c r="I7" s="85" t="s">
        <v>45</v>
      </c>
      <c r="J7" s="86" t="s">
        <v>46</v>
      </c>
      <c r="K7" s="84" t="s">
        <v>24</v>
      </c>
      <c r="L7" s="88" t="s">
        <v>38</v>
      </c>
      <c r="M7" s="5" t="s">
        <v>18</v>
      </c>
      <c r="N7" s="99"/>
    </row>
    <row r="8" spans="1:14" x14ac:dyDescent="0.25">
      <c r="A8" s="89">
        <v>1</v>
      </c>
      <c r="B8" s="89" t="s">
        <v>0</v>
      </c>
      <c r="C8" s="90">
        <v>138527750</v>
      </c>
      <c r="D8" s="90">
        <v>126218297</v>
      </c>
      <c r="E8" s="90">
        <f>C8-D8</f>
        <v>12309453</v>
      </c>
      <c r="F8" s="90">
        <v>272300</v>
      </c>
      <c r="G8" s="90">
        <f>E8+F8</f>
        <v>12581753</v>
      </c>
      <c r="H8" s="94">
        <v>300000</v>
      </c>
      <c r="I8" s="94">
        <v>175000</v>
      </c>
      <c r="J8" s="94">
        <v>200000</v>
      </c>
      <c r="K8" s="94">
        <v>1500000</v>
      </c>
      <c r="L8" s="90">
        <v>0</v>
      </c>
      <c r="M8" s="90">
        <v>23000</v>
      </c>
      <c r="N8" s="90">
        <f>G8-H8-I8-J8-K8-L8-M8</f>
        <v>10383753</v>
      </c>
    </row>
    <row r="9" spans="1:14" x14ac:dyDescent="0.25">
      <c r="A9" s="89">
        <v>2</v>
      </c>
      <c r="B9" s="89" t="s">
        <v>1</v>
      </c>
      <c r="C9" s="90">
        <v>148000000</v>
      </c>
      <c r="D9" s="90">
        <v>135009750</v>
      </c>
      <c r="E9" s="90">
        <f t="shared" ref="E9:E19" si="0">C9-D9</f>
        <v>12990250</v>
      </c>
      <c r="F9" s="90">
        <v>243900</v>
      </c>
      <c r="G9" s="90">
        <f t="shared" ref="G9:G19" si="1">E9+F9</f>
        <v>13234150</v>
      </c>
      <c r="H9" s="90">
        <v>300000</v>
      </c>
      <c r="I9" s="90">
        <v>175000</v>
      </c>
      <c r="J9" s="90">
        <v>0</v>
      </c>
      <c r="K9" s="90">
        <v>2000000</v>
      </c>
      <c r="L9" s="90">
        <v>0</v>
      </c>
      <c r="M9" s="90">
        <v>25000</v>
      </c>
      <c r="N9" s="90">
        <f t="shared" ref="N9:N19" si="2">G9-H9-I9-J9-K9-L9-M9</f>
        <v>10734150</v>
      </c>
    </row>
    <row r="10" spans="1:14" x14ac:dyDescent="0.25">
      <c r="A10" s="89">
        <v>3</v>
      </c>
      <c r="B10" s="89" t="s">
        <v>2</v>
      </c>
      <c r="C10" s="90">
        <v>198633500</v>
      </c>
      <c r="D10" s="90">
        <v>181854875</v>
      </c>
      <c r="E10" s="90">
        <f t="shared" si="0"/>
        <v>16778625</v>
      </c>
      <c r="F10" s="90">
        <v>319200</v>
      </c>
      <c r="G10" s="90">
        <f t="shared" si="1"/>
        <v>17097825</v>
      </c>
      <c r="H10" s="90">
        <v>300000</v>
      </c>
      <c r="I10" s="90">
        <v>175000</v>
      </c>
      <c r="J10" s="90">
        <v>0</v>
      </c>
      <c r="K10" s="90">
        <v>2000000</v>
      </c>
      <c r="L10" s="90">
        <v>0</v>
      </c>
      <c r="M10" s="90">
        <v>286000</v>
      </c>
      <c r="N10" s="90">
        <f t="shared" si="2"/>
        <v>14336825</v>
      </c>
    </row>
    <row r="11" spans="1:14" x14ac:dyDescent="0.25">
      <c r="A11" s="89">
        <v>4</v>
      </c>
      <c r="B11" s="89" t="s">
        <v>3</v>
      </c>
      <c r="C11" s="90">
        <v>143781500</v>
      </c>
      <c r="D11" s="90">
        <v>131164775</v>
      </c>
      <c r="E11" s="90">
        <f t="shared" si="0"/>
        <v>12616725</v>
      </c>
      <c r="F11" s="90">
        <v>107000</v>
      </c>
      <c r="G11" s="90">
        <f t="shared" si="1"/>
        <v>12723725</v>
      </c>
      <c r="H11" s="90">
        <v>300000</v>
      </c>
      <c r="I11" s="90">
        <v>175000</v>
      </c>
      <c r="J11" s="90">
        <v>0</v>
      </c>
      <c r="K11" s="90">
        <v>2000000</v>
      </c>
      <c r="L11" s="90">
        <v>0</v>
      </c>
      <c r="M11" s="90">
        <v>0</v>
      </c>
      <c r="N11" s="90">
        <f t="shared" si="2"/>
        <v>10248725</v>
      </c>
    </row>
    <row r="12" spans="1:14" x14ac:dyDescent="0.25">
      <c r="A12" s="89">
        <v>5</v>
      </c>
      <c r="B12" s="89" t="s">
        <v>4</v>
      </c>
      <c r="C12" s="90">
        <v>163107500</v>
      </c>
      <c r="D12" s="90">
        <v>150154060</v>
      </c>
      <c r="E12" s="90">
        <f t="shared" si="0"/>
        <v>12953440</v>
      </c>
      <c r="F12" s="90">
        <v>109000</v>
      </c>
      <c r="G12" s="90">
        <f t="shared" si="1"/>
        <v>13062440</v>
      </c>
      <c r="H12" s="90">
        <v>300000</v>
      </c>
      <c r="I12" s="90">
        <v>175000</v>
      </c>
      <c r="J12" s="90">
        <v>0</v>
      </c>
      <c r="K12" s="90">
        <v>2000000</v>
      </c>
      <c r="L12" s="90">
        <v>0</v>
      </c>
      <c r="M12" s="90">
        <v>220000</v>
      </c>
      <c r="N12" s="90">
        <f t="shared" si="2"/>
        <v>10367440</v>
      </c>
    </row>
    <row r="13" spans="1:14" x14ac:dyDescent="0.25">
      <c r="A13" s="89">
        <v>6</v>
      </c>
      <c r="B13" s="89" t="s">
        <v>5</v>
      </c>
      <c r="C13" s="90">
        <v>155243000</v>
      </c>
      <c r="D13" s="90">
        <v>142314980</v>
      </c>
      <c r="E13" s="90">
        <f t="shared" si="0"/>
        <v>12928020</v>
      </c>
      <c r="F13" s="90">
        <v>263000</v>
      </c>
      <c r="G13" s="90">
        <f t="shared" si="1"/>
        <v>13191020</v>
      </c>
      <c r="H13" s="90">
        <v>300000</v>
      </c>
      <c r="I13" s="90">
        <v>175000</v>
      </c>
      <c r="J13" s="90">
        <v>100000</v>
      </c>
      <c r="K13" s="90">
        <v>2000000</v>
      </c>
      <c r="L13" s="90">
        <v>0</v>
      </c>
      <c r="M13" s="90">
        <v>87500</v>
      </c>
      <c r="N13" s="90">
        <f t="shared" si="2"/>
        <v>10528520</v>
      </c>
    </row>
    <row r="14" spans="1:14" x14ac:dyDescent="0.25">
      <c r="A14" s="89">
        <v>7</v>
      </c>
      <c r="B14" s="89" t="s">
        <v>6</v>
      </c>
      <c r="C14" s="90">
        <v>183856000</v>
      </c>
      <c r="D14" s="90">
        <v>168908510</v>
      </c>
      <c r="E14" s="90">
        <f t="shared" si="0"/>
        <v>14947490</v>
      </c>
      <c r="F14" s="90">
        <v>196000</v>
      </c>
      <c r="G14" s="90">
        <f t="shared" si="1"/>
        <v>15143490</v>
      </c>
      <c r="H14" s="90">
        <v>300000</v>
      </c>
      <c r="I14" s="90">
        <v>175000</v>
      </c>
      <c r="J14" s="90">
        <v>200000</v>
      </c>
      <c r="K14" s="90">
        <v>2000000</v>
      </c>
      <c r="L14" s="90">
        <v>0</v>
      </c>
      <c r="M14" s="90">
        <v>49000</v>
      </c>
      <c r="N14" s="90">
        <f t="shared" si="2"/>
        <v>12419490</v>
      </c>
    </row>
    <row r="15" spans="1:14" x14ac:dyDescent="0.25">
      <c r="A15" s="89">
        <v>8</v>
      </c>
      <c r="B15" s="89" t="s">
        <v>7</v>
      </c>
      <c r="C15" s="90">
        <v>197222000</v>
      </c>
      <c r="D15" s="90">
        <v>182095600</v>
      </c>
      <c r="E15" s="90">
        <f t="shared" si="0"/>
        <v>15126400</v>
      </c>
      <c r="F15" s="90">
        <v>272000</v>
      </c>
      <c r="G15" s="90">
        <f t="shared" si="1"/>
        <v>15398400</v>
      </c>
      <c r="H15" s="90">
        <v>300000</v>
      </c>
      <c r="I15" s="90">
        <v>175000</v>
      </c>
      <c r="J15" s="90">
        <v>200000</v>
      </c>
      <c r="K15" s="90">
        <v>2000000</v>
      </c>
      <c r="L15" s="90">
        <v>0</v>
      </c>
      <c r="M15" s="90">
        <v>90000</v>
      </c>
      <c r="N15" s="90">
        <f t="shared" si="2"/>
        <v>12633400</v>
      </c>
    </row>
    <row r="16" spans="1:14" x14ac:dyDescent="0.25">
      <c r="A16" s="89">
        <v>9</v>
      </c>
      <c r="B16" s="89" t="s">
        <v>8</v>
      </c>
      <c r="C16" s="90">
        <v>194127400</v>
      </c>
      <c r="D16" s="90">
        <v>177895605</v>
      </c>
      <c r="E16" s="90">
        <f t="shared" si="0"/>
        <v>16231795</v>
      </c>
      <c r="F16" s="90">
        <v>328000</v>
      </c>
      <c r="G16" s="90">
        <f t="shared" si="1"/>
        <v>16559795</v>
      </c>
      <c r="H16" s="90">
        <v>300000</v>
      </c>
      <c r="I16" s="90">
        <v>175000</v>
      </c>
      <c r="J16" s="90">
        <v>200000</v>
      </c>
      <c r="K16" s="108">
        <v>2500000</v>
      </c>
      <c r="L16" s="90">
        <v>0</v>
      </c>
      <c r="M16" s="90">
        <v>0</v>
      </c>
      <c r="N16" s="90">
        <f t="shared" si="2"/>
        <v>13384795</v>
      </c>
    </row>
    <row r="17" spans="1:14" x14ac:dyDescent="0.25">
      <c r="A17" s="89">
        <v>10</v>
      </c>
      <c r="B17" s="89" t="s">
        <v>9</v>
      </c>
      <c r="C17" s="90">
        <v>0</v>
      </c>
      <c r="D17" s="90">
        <v>0</v>
      </c>
      <c r="E17" s="90">
        <f t="shared" si="0"/>
        <v>0</v>
      </c>
      <c r="F17" s="90">
        <v>0</v>
      </c>
      <c r="G17" s="90">
        <f t="shared" si="1"/>
        <v>0</v>
      </c>
      <c r="H17" s="90"/>
      <c r="I17" s="90">
        <v>0</v>
      </c>
      <c r="J17" s="90">
        <v>0</v>
      </c>
      <c r="K17" s="90">
        <v>0</v>
      </c>
      <c r="L17" s="90">
        <v>0</v>
      </c>
      <c r="M17" s="90">
        <v>0</v>
      </c>
      <c r="N17" s="90">
        <f t="shared" si="2"/>
        <v>0</v>
      </c>
    </row>
    <row r="18" spans="1:14" x14ac:dyDescent="0.25">
      <c r="A18" s="89">
        <v>11</v>
      </c>
      <c r="B18" s="89" t="s">
        <v>10</v>
      </c>
      <c r="C18" s="90">
        <v>0</v>
      </c>
      <c r="D18" s="90">
        <v>0</v>
      </c>
      <c r="E18" s="90">
        <f t="shared" si="0"/>
        <v>0</v>
      </c>
      <c r="F18" s="90">
        <v>0</v>
      </c>
      <c r="G18" s="90">
        <f t="shared" si="1"/>
        <v>0</v>
      </c>
      <c r="H18" s="90"/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f t="shared" si="2"/>
        <v>0</v>
      </c>
    </row>
    <row r="19" spans="1:14" x14ac:dyDescent="0.25">
      <c r="A19" s="89">
        <v>12</v>
      </c>
      <c r="B19" s="89" t="s">
        <v>11</v>
      </c>
      <c r="C19" s="90">
        <v>0</v>
      </c>
      <c r="D19" s="90">
        <v>0</v>
      </c>
      <c r="E19" s="90">
        <f t="shared" si="0"/>
        <v>0</v>
      </c>
      <c r="F19" s="90">
        <v>0</v>
      </c>
      <c r="G19" s="90">
        <f t="shared" si="1"/>
        <v>0</v>
      </c>
      <c r="H19" s="90"/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f t="shared" si="2"/>
        <v>0</v>
      </c>
    </row>
    <row r="20" spans="1:14" x14ac:dyDescent="0.25">
      <c r="A20" t="s">
        <v>19</v>
      </c>
      <c r="C20" s="90">
        <f>SUM(C8:C19)</f>
        <v>1522498650</v>
      </c>
      <c r="D20" s="90">
        <f t="shared" ref="D20:N20" si="3">SUM(D8:D19)</f>
        <v>1395616452</v>
      </c>
      <c r="E20" s="90">
        <f t="shared" si="3"/>
        <v>126882198</v>
      </c>
      <c r="F20" s="90">
        <f t="shared" si="3"/>
        <v>2110400</v>
      </c>
      <c r="G20" s="90">
        <f t="shared" si="3"/>
        <v>128992598</v>
      </c>
      <c r="H20" s="90">
        <f t="shared" si="3"/>
        <v>2700000</v>
      </c>
      <c r="I20" s="90">
        <f t="shared" si="3"/>
        <v>1575000</v>
      </c>
      <c r="J20" s="90">
        <f t="shared" si="3"/>
        <v>900000</v>
      </c>
      <c r="K20" s="90">
        <f t="shared" si="3"/>
        <v>18000000</v>
      </c>
      <c r="L20" s="90">
        <f t="shared" si="3"/>
        <v>0</v>
      </c>
      <c r="M20" s="90">
        <f t="shared" si="3"/>
        <v>780500</v>
      </c>
      <c r="N20" s="90">
        <f t="shared" si="3"/>
        <v>105037098</v>
      </c>
    </row>
    <row r="21" spans="1:14" x14ac:dyDescent="0.25">
      <c r="I21" s="25"/>
      <c r="J21" s="25"/>
      <c r="K21" s="25"/>
      <c r="L21" s="25"/>
    </row>
    <row r="22" spans="1:14" x14ac:dyDescent="0.25">
      <c r="I22" s="25"/>
      <c r="J22" s="25"/>
      <c r="K22" s="25"/>
      <c r="L22" s="25"/>
    </row>
    <row r="23" spans="1:14" x14ac:dyDescent="0.25">
      <c r="I23" s="25">
        <f>H16+I16+J16+K16</f>
        <v>3175000</v>
      </c>
      <c r="J23" s="25"/>
      <c r="K23" s="25"/>
      <c r="L23" s="25"/>
    </row>
    <row r="24" spans="1:14" x14ac:dyDescent="0.25">
      <c r="B24" t="s">
        <v>20</v>
      </c>
      <c r="I24" s="25"/>
      <c r="J24" s="25"/>
      <c r="K24" s="25"/>
      <c r="L24" s="25" t="s">
        <v>43</v>
      </c>
    </row>
    <row r="25" spans="1:14" x14ac:dyDescent="0.25">
      <c r="B25" t="s">
        <v>22</v>
      </c>
      <c r="I25" s="25"/>
      <c r="J25" s="25"/>
      <c r="K25" s="25"/>
      <c r="L25" s="25"/>
      <c r="M25" t="s">
        <v>33</v>
      </c>
    </row>
    <row r="26" spans="1:14" x14ac:dyDescent="0.25">
      <c r="B26" t="s">
        <v>23</v>
      </c>
      <c r="I26" s="25"/>
      <c r="J26" s="25"/>
      <c r="K26" s="25"/>
      <c r="L26" s="25"/>
    </row>
    <row r="27" spans="1:14" x14ac:dyDescent="0.25">
      <c r="I27" s="25"/>
      <c r="J27" s="25"/>
      <c r="K27" s="25"/>
      <c r="L27" s="25"/>
    </row>
    <row r="28" spans="1:14" x14ac:dyDescent="0.25">
      <c r="I28" s="25"/>
      <c r="J28" s="25"/>
      <c r="K28" s="25"/>
      <c r="L28" s="25"/>
    </row>
    <row r="29" spans="1:14" x14ac:dyDescent="0.25">
      <c r="I29" s="17"/>
      <c r="J29" s="17"/>
      <c r="K29" s="17"/>
      <c r="L29" s="17"/>
      <c r="M29" t="s">
        <v>39</v>
      </c>
    </row>
    <row r="30" spans="1:14" x14ac:dyDescent="0.25">
      <c r="B30" t="s">
        <v>34</v>
      </c>
      <c r="I30" s="17"/>
      <c r="J30" s="17"/>
      <c r="K30" s="17"/>
      <c r="L30" s="17" t="s">
        <v>36</v>
      </c>
    </row>
    <row r="31" spans="1:14" x14ac:dyDescent="0.25">
      <c r="A31" t="s">
        <v>35</v>
      </c>
      <c r="I31" s="17"/>
      <c r="J31" s="17"/>
      <c r="K31" s="17"/>
      <c r="L31" s="17"/>
    </row>
    <row r="32" spans="1:14" x14ac:dyDescent="0.25">
      <c r="I32" s="17"/>
      <c r="J32" s="17"/>
      <c r="K32" s="17"/>
      <c r="L32" s="17"/>
    </row>
    <row r="33" spans="9:12" x14ac:dyDescent="0.25">
      <c r="I33" s="17"/>
      <c r="J33" s="17"/>
      <c r="K33" s="17"/>
      <c r="L33" s="17"/>
    </row>
    <row r="34" spans="9:12" x14ac:dyDescent="0.25">
      <c r="I34" s="17"/>
      <c r="J34" s="17"/>
      <c r="K34" s="17"/>
      <c r="L34" s="17"/>
    </row>
    <row r="35" spans="9:12" x14ac:dyDescent="0.25">
      <c r="I35" s="17"/>
      <c r="J35" s="17"/>
      <c r="K35" s="17"/>
      <c r="L35" s="17"/>
    </row>
    <row r="36" spans="9:12" x14ac:dyDescent="0.25">
      <c r="I36" s="17"/>
      <c r="J36" s="17"/>
      <c r="K36" s="17"/>
      <c r="L36" s="17"/>
    </row>
    <row r="37" spans="9:12" x14ac:dyDescent="0.25">
      <c r="I37" s="17"/>
      <c r="J37" s="17"/>
      <c r="K37" s="17"/>
      <c r="L37" s="17"/>
    </row>
    <row r="38" spans="9:12" x14ac:dyDescent="0.25">
      <c r="I38" s="17"/>
      <c r="J38" s="17"/>
      <c r="K38" s="17"/>
      <c r="L38" s="17"/>
    </row>
    <row r="39" spans="9:12" x14ac:dyDescent="0.25">
      <c r="I39" s="17"/>
      <c r="J39" s="17"/>
      <c r="K39" s="17"/>
      <c r="L39" s="17"/>
    </row>
    <row r="40" spans="9:12" x14ac:dyDescent="0.25">
      <c r="I40" s="17"/>
      <c r="J40" s="17"/>
      <c r="K40" s="17"/>
      <c r="L40" s="17"/>
    </row>
    <row r="41" spans="9:12" x14ac:dyDescent="0.25">
      <c r="I41" s="17"/>
      <c r="J41" s="17"/>
      <c r="K41" s="17"/>
      <c r="L41" s="17"/>
    </row>
    <row r="42" spans="9:12" x14ac:dyDescent="0.25">
      <c r="I42" s="17"/>
      <c r="J42" s="17"/>
      <c r="K42" s="17"/>
      <c r="L42" s="17"/>
    </row>
    <row r="43" spans="9:12" x14ac:dyDescent="0.25">
      <c r="I43" s="17"/>
      <c r="J43" s="17"/>
      <c r="K43" s="17"/>
      <c r="L43" s="17"/>
    </row>
    <row r="44" spans="9:12" x14ac:dyDescent="0.25">
      <c r="I44" s="17"/>
      <c r="J44" s="17"/>
      <c r="K44" s="17"/>
      <c r="L44" s="17"/>
    </row>
    <row r="45" spans="9:12" x14ac:dyDescent="0.25">
      <c r="I45" s="17"/>
      <c r="J45" s="17"/>
      <c r="K45" s="17"/>
      <c r="L45" s="17"/>
    </row>
    <row r="46" spans="9:12" x14ac:dyDescent="0.25">
      <c r="I46" s="17"/>
      <c r="J46" s="17"/>
      <c r="K46" s="17"/>
      <c r="L46" s="17"/>
    </row>
    <row r="47" spans="9:12" x14ac:dyDescent="0.25">
      <c r="I47" s="17"/>
      <c r="J47" s="17"/>
      <c r="K47" s="17"/>
      <c r="L47" s="17"/>
    </row>
    <row r="48" spans="9:12" x14ac:dyDescent="0.25">
      <c r="I48" s="17"/>
      <c r="J48" s="17"/>
      <c r="K48" s="17"/>
      <c r="L48" s="17"/>
    </row>
    <row r="49" spans="9:12" x14ac:dyDescent="0.25">
      <c r="I49" s="17"/>
      <c r="J49" s="17"/>
      <c r="K49" s="17"/>
      <c r="L49" s="17"/>
    </row>
    <row r="50" spans="9:12" x14ac:dyDescent="0.25">
      <c r="I50" s="17"/>
      <c r="J50" s="17"/>
      <c r="K50" s="17"/>
      <c r="L50" s="17"/>
    </row>
    <row r="51" spans="9:12" x14ac:dyDescent="0.25">
      <c r="I51" s="17"/>
      <c r="J51" s="17"/>
      <c r="K51" s="17"/>
      <c r="L51" s="17"/>
    </row>
    <row r="52" spans="9:12" x14ac:dyDescent="0.25">
      <c r="I52" s="17"/>
      <c r="J52" s="17"/>
      <c r="K52" s="17"/>
      <c r="L52" s="17"/>
    </row>
    <row r="53" spans="9:12" x14ac:dyDescent="0.25">
      <c r="I53" s="17"/>
      <c r="J53" s="17"/>
      <c r="K53" s="17"/>
      <c r="L53" s="17"/>
    </row>
  </sheetData>
  <mergeCells count="7">
    <mergeCell ref="A3:N3"/>
    <mergeCell ref="A6:A7"/>
    <mergeCell ref="B6:B7"/>
    <mergeCell ref="D6:D7"/>
    <mergeCell ref="E6:F6"/>
    <mergeCell ref="H6:K6"/>
    <mergeCell ref="N6:N7"/>
  </mergeCells>
  <pageMargins left="0.31496062992125984" right="0.11811023622047245" top="0.74803149606299213" bottom="0.74803149606299213" header="0.31496062992125984" footer="0.31496062992125984"/>
  <pageSetup paperSize="5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zoomScale="96" zoomScaleNormal="96" workbookViewId="0">
      <selection activeCell="M8" sqref="M8"/>
    </sheetView>
  </sheetViews>
  <sheetFormatPr defaultRowHeight="15.75" x14ac:dyDescent="0.25"/>
  <cols>
    <col min="1" max="1" width="4.42578125" customWidth="1"/>
    <col min="2" max="2" width="10.85546875" customWidth="1"/>
    <col min="3" max="3" width="14.7109375" style="38" customWidth="1"/>
    <col min="4" max="4" width="18.7109375" customWidth="1"/>
    <col min="5" max="5" width="17.140625" customWidth="1"/>
    <col min="6" max="6" width="14.42578125" customWidth="1"/>
    <col min="7" max="7" width="17.140625" customWidth="1"/>
    <col min="8" max="8" width="14.7109375" customWidth="1"/>
    <col min="9" max="9" width="14.42578125" customWidth="1"/>
    <col min="10" max="10" width="17" customWidth="1"/>
    <col min="11" max="12" width="14.7109375" customWidth="1"/>
    <col min="13" max="13" width="17.28515625" customWidth="1"/>
    <col min="14" max="14" width="19.5703125" customWidth="1"/>
    <col min="15" max="15" width="17.7109375" customWidth="1"/>
    <col min="16" max="16" width="14.28515625" customWidth="1"/>
    <col min="17" max="17" width="23.28515625" customWidth="1"/>
  </cols>
  <sheetData>
    <row r="1" spans="1:17" x14ac:dyDescent="0.25">
      <c r="A1" s="15" t="s">
        <v>21</v>
      </c>
    </row>
    <row r="3" spans="1:17" x14ac:dyDescent="0.25">
      <c r="A3" s="101" t="s">
        <v>40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17" x14ac:dyDescent="0.25">
      <c r="H4" s="14"/>
      <c r="I4" s="14"/>
      <c r="J4" s="14"/>
      <c r="K4" s="14"/>
    </row>
    <row r="5" spans="1:17" x14ac:dyDescent="0.25">
      <c r="H5" s="14"/>
      <c r="I5" s="14"/>
    </row>
    <row r="6" spans="1:17" x14ac:dyDescent="0.25">
      <c r="A6" s="96" t="s">
        <v>12</v>
      </c>
      <c r="B6" s="96" t="s">
        <v>13</v>
      </c>
      <c r="C6" s="39" t="s">
        <v>15</v>
      </c>
      <c r="D6" s="3" t="s">
        <v>27</v>
      </c>
      <c r="E6" s="105" t="s">
        <v>14</v>
      </c>
      <c r="F6" s="106"/>
      <c r="G6" s="42" t="s">
        <v>32</v>
      </c>
      <c r="H6" s="102" t="s">
        <v>37</v>
      </c>
      <c r="I6" s="103"/>
      <c r="J6" s="104"/>
      <c r="K6" s="56" t="s">
        <v>17</v>
      </c>
      <c r="L6" s="6" t="s">
        <v>17</v>
      </c>
      <c r="M6" s="6" t="s">
        <v>14</v>
      </c>
    </row>
    <row r="7" spans="1:17" x14ac:dyDescent="0.25">
      <c r="A7" s="96"/>
      <c r="B7" s="96"/>
      <c r="C7" s="40" t="s">
        <v>28</v>
      </c>
      <c r="D7" s="4"/>
      <c r="E7" s="5" t="s">
        <v>29</v>
      </c>
      <c r="F7" s="5" t="s">
        <v>30</v>
      </c>
      <c r="G7" s="5" t="s">
        <v>31</v>
      </c>
      <c r="H7" s="28" t="s">
        <v>26</v>
      </c>
      <c r="I7" s="5" t="s">
        <v>25</v>
      </c>
      <c r="J7" s="5" t="s">
        <v>24</v>
      </c>
      <c r="K7" s="5" t="s">
        <v>38</v>
      </c>
      <c r="L7" s="5" t="s">
        <v>18</v>
      </c>
      <c r="M7" s="5" t="s">
        <v>16</v>
      </c>
      <c r="N7" s="17"/>
      <c r="O7" s="14"/>
    </row>
    <row r="8" spans="1:17" s="16" customFormat="1" x14ac:dyDescent="0.25">
      <c r="A8" s="18">
        <v>1</v>
      </c>
      <c r="B8" s="19" t="s">
        <v>0</v>
      </c>
      <c r="C8" s="41">
        <f>[1]Sheet1!$B$15</f>
        <v>112807500</v>
      </c>
      <c r="D8" s="32">
        <f>[1]Sheet1!$A$3+[1]Sheet1!$A$8</f>
        <v>103037600</v>
      </c>
      <c r="E8" s="79">
        <v>9769900</v>
      </c>
      <c r="F8" s="32">
        <v>490500</v>
      </c>
      <c r="G8" s="32">
        <f>E8+F8</f>
        <v>10260400</v>
      </c>
      <c r="H8" s="31">
        <f>[1]Sheet1!$D$105+[1]Sheet1!$D$107</f>
        <v>220000</v>
      </c>
      <c r="I8" s="31">
        <v>300000</v>
      </c>
      <c r="J8" s="30">
        <v>1675000</v>
      </c>
      <c r="K8" s="30">
        <v>0</v>
      </c>
      <c r="L8" s="30">
        <f>[1]Sheet1!$C$8</f>
        <v>218000</v>
      </c>
      <c r="M8" s="78">
        <f t="shared" ref="M8:M13" si="0">G8-H8-I8-J8-L8</f>
        <v>7847400</v>
      </c>
      <c r="Q8" s="80">
        <f>SUM(H8:J8)</f>
        <v>2195000</v>
      </c>
    </row>
    <row r="9" spans="1:17" s="22" customFormat="1" x14ac:dyDescent="0.25">
      <c r="A9" s="18">
        <f>A8+1</f>
        <v>2</v>
      </c>
      <c r="B9" s="19" t="s">
        <v>1</v>
      </c>
      <c r="C9" s="41">
        <f>[2]Sheet1!$B$16</f>
        <v>125908000</v>
      </c>
      <c r="D9" s="32">
        <f>[2]Sheet1!$A$4+[2]Sheet1!$A$9</f>
        <v>115128350</v>
      </c>
      <c r="E9" s="29">
        <v>10779650</v>
      </c>
      <c r="F9" s="32">
        <v>452700</v>
      </c>
      <c r="G9" s="32">
        <f t="shared" ref="G9:G13" si="1">E9+F9</f>
        <v>11232350</v>
      </c>
      <c r="H9" s="31">
        <f>[2]Sheet1!$D$110</f>
        <v>200000</v>
      </c>
      <c r="I9" s="31">
        <v>300000</v>
      </c>
      <c r="J9" s="30">
        <v>1675000</v>
      </c>
      <c r="K9" s="30">
        <v>0</v>
      </c>
      <c r="L9" s="30">
        <v>0</v>
      </c>
      <c r="M9" s="78">
        <f t="shared" si="0"/>
        <v>9057350</v>
      </c>
      <c r="N9" s="24"/>
      <c r="Q9" s="80">
        <f t="shared" ref="Q9:Q19" si="2">SUM(H9:J9)</f>
        <v>2175000</v>
      </c>
    </row>
    <row r="10" spans="1:17" s="22" customFormat="1" x14ac:dyDescent="0.25">
      <c r="A10" s="18">
        <f t="shared" ref="A10:A19" si="3">A9+1</f>
        <v>3</v>
      </c>
      <c r="B10" s="19" t="s">
        <v>2</v>
      </c>
      <c r="C10" s="41">
        <f>'[3]320 (2)'!$B$16-922500</f>
        <v>147381500</v>
      </c>
      <c r="D10" s="32">
        <f>'[3]320 (2)'!$A$4+'[3]320 (2)'!$A$9</f>
        <v>135433650</v>
      </c>
      <c r="E10" s="29">
        <v>12870350</v>
      </c>
      <c r="F10" s="32">
        <v>404200</v>
      </c>
      <c r="G10" s="29">
        <f>E10+F10</f>
        <v>13274550</v>
      </c>
      <c r="H10" s="31">
        <f>'[3]320 (2)'!$D$110</f>
        <v>200000</v>
      </c>
      <c r="I10" s="31">
        <v>300000</v>
      </c>
      <c r="J10" s="30">
        <v>1675000</v>
      </c>
      <c r="K10" s="30">
        <v>0</v>
      </c>
      <c r="L10" s="30">
        <f>'[3]320 (2)'!$C$9</f>
        <v>80500</v>
      </c>
      <c r="M10" s="67">
        <f>G10-H10-I10-J10-L10</f>
        <v>11019050</v>
      </c>
      <c r="Q10" s="80">
        <f t="shared" si="2"/>
        <v>2175000</v>
      </c>
    </row>
    <row r="11" spans="1:17" s="22" customFormat="1" x14ac:dyDescent="0.25">
      <c r="A11" s="18">
        <f t="shared" si="3"/>
        <v>4</v>
      </c>
      <c r="B11" s="19" t="s">
        <v>3</v>
      </c>
      <c r="C11" s="41">
        <f>'[4]420 (2)'!$C$15</f>
        <v>128771200</v>
      </c>
      <c r="D11" s="32">
        <f>'[4]420 (2)'!$A$3+'[4]420 (2)'!$A$8</f>
        <v>118257925</v>
      </c>
      <c r="E11" s="32">
        <v>10513275</v>
      </c>
      <c r="F11" s="32">
        <v>201850</v>
      </c>
      <c r="G11" s="32">
        <f t="shared" si="1"/>
        <v>10715125</v>
      </c>
      <c r="H11" s="31">
        <f>'[4]420 (2)'!$C$103</f>
        <v>200000</v>
      </c>
      <c r="I11" s="31">
        <v>300000</v>
      </c>
      <c r="J11" s="30">
        <v>1675000</v>
      </c>
      <c r="K11" s="30">
        <v>0</v>
      </c>
      <c r="L11" s="30">
        <f>'[4]420 (2)'!$C$108</f>
        <v>100000</v>
      </c>
      <c r="M11" s="78">
        <f t="shared" si="0"/>
        <v>8440125</v>
      </c>
      <c r="N11" s="59"/>
      <c r="Q11" s="80">
        <f t="shared" si="2"/>
        <v>2175000</v>
      </c>
    </row>
    <row r="12" spans="1:17" s="22" customFormat="1" x14ac:dyDescent="0.25">
      <c r="A12" s="18">
        <f t="shared" si="3"/>
        <v>5</v>
      </c>
      <c r="B12" s="19" t="s">
        <v>4</v>
      </c>
      <c r="C12" s="41">
        <f>[5]Sheet2!$C$15-1694875</f>
        <v>127003625</v>
      </c>
      <c r="D12" s="32">
        <f>[5]Sheet2!$A$3+[5]Sheet2!$A$8</f>
        <v>114651700</v>
      </c>
      <c r="E12" s="29">
        <v>14046800</v>
      </c>
      <c r="F12" s="32">
        <v>97500</v>
      </c>
      <c r="G12" s="29">
        <f t="shared" si="1"/>
        <v>14144300</v>
      </c>
      <c r="H12" s="31">
        <f>[5]Sheet2!$D$83+[5]Sheet2!$D$81</f>
        <v>220000</v>
      </c>
      <c r="I12" s="31">
        <v>300000</v>
      </c>
      <c r="J12" s="30">
        <v>1675000</v>
      </c>
      <c r="K12" s="30">
        <v>0</v>
      </c>
      <c r="L12" s="30">
        <v>0</v>
      </c>
      <c r="M12" s="67">
        <f t="shared" si="0"/>
        <v>11949300</v>
      </c>
      <c r="N12" s="62"/>
      <c r="O12" s="14"/>
      <c r="Q12" s="80">
        <f t="shared" si="2"/>
        <v>2195000</v>
      </c>
    </row>
    <row r="13" spans="1:17" s="22" customFormat="1" x14ac:dyDescent="0.25">
      <c r="A13" s="18">
        <f t="shared" si="3"/>
        <v>6</v>
      </c>
      <c r="B13" s="19" t="s">
        <v>5</v>
      </c>
      <c r="C13" s="41">
        <f>[6]Sheet1!$C$16</f>
        <v>145347000</v>
      </c>
      <c r="D13" s="32">
        <f>[6]Sheet1!$A$4+[6]Sheet1!$A$9</f>
        <v>132107100</v>
      </c>
      <c r="E13" s="32">
        <v>13239900</v>
      </c>
      <c r="F13" s="32">
        <v>332500</v>
      </c>
      <c r="G13" s="32">
        <f t="shared" si="1"/>
        <v>13572400</v>
      </c>
      <c r="H13" s="31">
        <f>[6]Sheet1!$D$91</f>
        <v>150000</v>
      </c>
      <c r="I13" s="31">
        <v>300000</v>
      </c>
      <c r="J13" s="30">
        <v>1675000</v>
      </c>
      <c r="K13" s="30">
        <v>0</v>
      </c>
      <c r="L13" s="30">
        <f>[6]Sheet1!$D$96</f>
        <v>398000</v>
      </c>
      <c r="M13" s="78">
        <f t="shared" si="0"/>
        <v>11049400</v>
      </c>
      <c r="N13" s="23"/>
      <c r="Q13" s="80">
        <f t="shared" si="2"/>
        <v>2125000</v>
      </c>
    </row>
    <row r="14" spans="1:17" x14ac:dyDescent="0.25">
      <c r="A14" s="33">
        <f t="shared" si="3"/>
        <v>7</v>
      </c>
      <c r="B14" s="34" t="s">
        <v>6</v>
      </c>
      <c r="C14" s="43">
        <f>'[7]720 (2)'!$C$16</f>
        <v>139620700</v>
      </c>
      <c r="D14" s="32">
        <f>'[7]720 (2)'!$A$4+'[7]720 (2)'!$A$9</f>
        <v>127120225</v>
      </c>
      <c r="E14" s="32">
        <v>12500475</v>
      </c>
      <c r="F14" s="32">
        <v>436400</v>
      </c>
      <c r="G14" s="72">
        <f t="shared" ref="G14:G17" si="4">E14+F14</f>
        <v>12936875</v>
      </c>
      <c r="H14" s="31">
        <f>'[7]720 (2)'!$D$107</f>
        <v>100000</v>
      </c>
      <c r="I14" s="31">
        <v>300000</v>
      </c>
      <c r="J14" s="30">
        <v>1675000</v>
      </c>
      <c r="K14" s="30">
        <v>0</v>
      </c>
      <c r="L14" s="30">
        <f>0</f>
        <v>0</v>
      </c>
      <c r="M14" s="78">
        <f t="shared" ref="M14:M18" si="5">G14-H14-I14-J14-L14</f>
        <v>10861875</v>
      </c>
      <c r="N14" s="60"/>
      <c r="Q14" s="80">
        <f t="shared" si="2"/>
        <v>2075000</v>
      </c>
    </row>
    <row r="15" spans="1:17" s="76" customFormat="1" x14ac:dyDescent="0.25">
      <c r="A15" s="69">
        <f t="shared" si="3"/>
        <v>8</v>
      </c>
      <c r="B15" s="70" t="s">
        <v>7</v>
      </c>
      <c r="C15" s="71">
        <f>'[8]820 (2)'!$C$15</f>
        <v>138678000</v>
      </c>
      <c r="D15" s="72">
        <f>'[8]820 (2)'!$A$3+'[8]820 (2)'!$A$8</f>
        <v>125817150</v>
      </c>
      <c r="E15" s="72">
        <v>12860850</v>
      </c>
      <c r="F15" s="72">
        <v>207500</v>
      </c>
      <c r="G15" s="72">
        <f>E15+F15</f>
        <v>13068350</v>
      </c>
      <c r="H15" s="73">
        <f>'[8]820 (2)'!$D$88</f>
        <v>150000</v>
      </c>
      <c r="I15" s="73">
        <v>300000</v>
      </c>
      <c r="J15" s="68">
        <v>1675000</v>
      </c>
      <c r="K15" s="68">
        <v>0</v>
      </c>
      <c r="L15" s="68">
        <v>0</v>
      </c>
      <c r="M15" s="67">
        <f>G15-H15-I15-J15-L15</f>
        <v>10943350</v>
      </c>
      <c r="N15" s="74"/>
      <c r="O15" s="75"/>
      <c r="Q15" s="80">
        <f t="shared" si="2"/>
        <v>2125000</v>
      </c>
    </row>
    <row r="16" spans="1:17" x14ac:dyDescent="0.25">
      <c r="A16" s="33">
        <f t="shared" si="3"/>
        <v>9</v>
      </c>
      <c r="B16" s="34" t="s">
        <v>8</v>
      </c>
      <c r="C16" s="43">
        <f>'[9]920 (2)'!$C$17</f>
        <v>134294500</v>
      </c>
      <c r="D16" s="32">
        <f>'[9]920 (2)'!$A$5+'[9]920 (2)'!$A$10</f>
        <v>122195925</v>
      </c>
      <c r="E16" s="32">
        <v>12098575</v>
      </c>
      <c r="F16" s="32">
        <v>228000</v>
      </c>
      <c r="G16" s="32">
        <f t="shared" si="4"/>
        <v>12326575</v>
      </c>
      <c r="H16" s="31">
        <f>'[9]920 (2)'!$D$96</f>
        <v>200000</v>
      </c>
      <c r="I16" s="45">
        <v>300000</v>
      </c>
      <c r="J16" s="44">
        <v>1675000</v>
      </c>
      <c r="K16" s="44">
        <v>0</v>
      </c>
      <c r="L16" s="30">
        <v>0</v>
      </c>
      <c r="M16" s="67">
        <f>G16-H16-I16-J16-L16</f>
        <v>10151575</v>
      </c>
      <c r="N16" s="61"/>
      <c r="O16" s="14"/>
      <c r="P16" s="14"/>
      <c r="Q16" s="80">
        <f t="shared" si="2"/>
        <v>2175000</v>
      </c>
    </row>
    <row r="17" spans="1:17" x14ac:dyDescent="0.25">
      <c r="A17" s="33">
        <f t="shared" si="3"/>
        <v>10</v>
      </c>
      <c r="B17" s="34" t="s">
        <v>9</v>
      </c>
      <c r="C17" s="43">
        <f>'[10]1020 (2)'!$D$17</f>
        <v>132568500</v>
      </c>
      <c r="D17" s="32">
        <f>'[10]1020 (2)'!$A$4+'[10]1020 (2)'!$A$9</f>
        <v>120652200</v>
      </c>
      <c r="E17" s="32">
        <v>11916300</v>
      </c>
      <c r="F17" s="32">
        <v>184400</v>
      </c>
      <c r="G17" s="32">
        <f t="shared" si="4"/>
        <v>12100700</v>
      </c>
      <c r="H17" s="31">
        <f>'[10]1020 (2)'!$D$98+'[10]1020 (2)'!$D$100</f>
        <v>215000</v>
      </c>
      <c r="I17" s="45">
        <v>300000</v>
      </c>
      <c r="J17" s="44">
        <v>1675000</v>
      </c>
      <c r="K17" s="44">
        <v>0</v>
      </c>
      <c r="L17" s="30">
        <v>0</v>
      </c>
      <c r="M17" s="67">
        <f>G17-H17-I17-J17</f>
        <v>9910700</v>
      </c>
      <c r="N17" s="61"/>
      <c r="O17" s="14"/>
      <c r="Q17" s="80">
        <f t="shared" si="2"/>
        <v>2190000</v>
      </c>
    </row>
    <row r="18" spans="1:17" x14ac:dyDescent="0.25">
      <c r="A18" s="33">
        <f t="shared" si="3"/>
        <v>11</v>
      </c>
      <c r="B18" s="34" t="s">
        <v>10</v>
      </c>
      <c r="C18" s="43">
        <f>'[11]1120 (2)'!$A$4+'[11]1120 (2)'!$A$9</f>
        <v>170377500</v>
      </c>
      <c r="D18" s="32">
        <f>'[11]1120 (2)'!$A$3+'[11]1120 (2)'!$A$8</f>
        <v>154342800</v>
      </c>
      <c r="E18" s="32">
        <v>16034700</v>
      </c>
      <c r="F18" s="32">
        <v>277200</v>
      </c>
      <c r="G18" s="32">
        <f>E18+F18</f>
        <v>16311900</v>
      </c>
      <c r="H18" s="31">
        <f>'[11]1120 (2)'!$D$109</f>
        <v>200000</v>
      </c>
      <c r="I18" s="45">
        <v>300000</v>
      </c>
      <c r="J18" s="44">
        <v>1675000</v>
      </c>
      <c r="K18" s="44">
        <v>0</v>
      </c>
      <c r="L18" s="30">
        <v>0</v>
      </c>
      <c r="M18" s="30">
        <f t="shared" si="5"/>
        <v>14136900</v>
      </c>
      <c r="N18" s="64"/>
      <c r="P18" s="14"/>
      <c r="Q18" s="80">
        <f t="shared" si="2"/>
        <v>2175000</v>
      </c>
    </row>
    <row r="19" spans="1:17" ht="16.5" thickBot="1" x14ac:dyDescent="0.3">
      <c r="A19" s="35">
        <f t="shared" si="3"/>
        <v>12</v>
      </c>
      <c r="B19" s="36" t="s">
        <v>11</v>
      </c>
      <c r="C19" s="54">
        <f>'[12]1220 (2)'!$A$4+'[12]1220 (2)'!$A$9</f>
        <v>168703025</v>
      </c>
      <c r="D19" s="32">
        <f>'[12]1220 (2)'!$A$3+'[12]1220 (2)'!$A$8</f>
        <v>153800925</v>
      </c>
      <c r="E19" s="48">
        <v>14902075</v>
      </c>
      <c r="F19" s="32">
        <v>292100</v>
      </c>
      <c r="G19" s="48">
        <f>E19+F19</f>
        <v>15194175</v>
      </c>
      <c r="H19" s="31">
        <f>'[12]1220 (2)'!$C$102+'[12]1220 (2)'!$C$99+'[12]1220 (2)'!$C$100</f>
        <v>230000</v>
      </c>
      <c r="I19" s="53">
        <v>300000</v>
      </c>
      <c r="J19" s="44">
        <v>1675000</v>
      </c>
      <c r="K19" s="46">
        <v>3837621</v>
      </c>
      <c r="L19" s="30">
        <f>'[12]1220 (2)'!$C$108</f>
        <v>190000</v>
      </c>
      <c r="M19" s="58">
        <f>G19-H19-I19-J19-L19-K19</f>
        <v>8961554</v>
      </c>
      <c r="N19" s="65"/>
      <c r="Q19" s="80">
        <f t="shared" si="2"/>
        <v>2205000</v>
      </c>
    </row>
    <row r="20" spans="1:17" s="52" customFormat="1" ht="16.5" thickTop="1" x14ac:dyDescent="0.25">
      <c r="A20" s="37" t="s">
        <v>19</v>
      </c>
      <c r="B20" s="37"/>
      <c r="C20" s="47">
        <f>SUM(C8:C19)</f>
        <v>1671461050</v>
      </c>
      <c r="D20" s="49">
        <f t="shared" ref="D20" si="6">SUM(D8:D19)</f>
        <v>1522545550</v>
      </c>
      <c r="E20" s="49">
        <f>SUM(E8:E19)</f>
        <v>151532850</v>
      </c>
      <c r="F20" s="49">
        <f t="shared" ref="F20:L20" si="7">SUM(F8:F19)</f>
        <v>3604850</v>
      </c>
      <c r="G20" s="49">
        <f t="shared" si="7"/>
        <v>155137700</v>
      </c>
      <c r="H20" s="50">
        <f t="shared" si="7"/>
        <v>2285000</v>
      </c>
      <c r="I20" s="50">
        <f t="shared" si="7"/>
        <v>3600000</v>
      </c>
      <c r="J20" s="50">
        <f t="shared" si="7"/>
        <v>20100000</v>
      </c>
      <c r="K20" s="50">
        <f t="shared" si="7"/>
        <v>3837621</v>
      </c>
      <c r="L20" s="50">
        <f t="shared" si="7"/>
        <v>986500</v>
      </c>
      <c r="M20" s="50">
        <f>SUM(M8:M19)</f>
        <v>124328579</v>
      </c>
      <c r="N20" s="63"/>
      <c r="O20" s="63"/>
    </row>
    <row r="21" spans="1:17" ht="16.5" thickBot="1" x14ac:dyDescent="0.3">
      <c r="D21" s="2"/>
      <c r="E21" s="2"/>
      <c r="F21" s="2"/>
      <c r="G21" s="2"/>
      <c r="H21" s="14"/>
      <c r="I21" s="14"/>
      <c r="M21" s="14"/>
      <c r="N21" s="66"/>
    </row>
    <row r="22" spans="1:17" ht="16.5" thickTop="1" x14ac:dyDescent="0.25">
      <c r="D22" s="1"/>
      <c r="E22" s="1"/>
      <c r="F22" s="51"/>
      <c r="G22" s="1"/>
      <c r="H22" s="55"/>
      <c r="I22" s="55"/>
      <c r="J22" s="55"/>
      <c r="K22" s="55"/>
      <c r="L22" s="14"/>
      <c r="M22" s="17"/>
      <c r="N22" s="14"/>
    </row>
    <row r="23" spans="1:17" x14ac:dyDescent="0.25">
      <c r="B23" s="7"/>
      <c r="C23" s="7"/>
      <c r="D23" s="21"/>
      <c r="E23" s="21"/>
      <c r="F23" s="21"/>
      <c r="G23" s="21"/>
      <c r="H23" s="8"/>
      <c r="I23" s="8"/>
      <c r="J23" s="77"/>
      <c r="K23" s="8"/>
      <c r="L23" s="8"/>
      <c r="M23" s="8"/>
      <c r="N23" s="8"/>
      <c r="O23" s="14"/>
    </row>
    <row r="24" spans="1:17" x14ac:dyDescent="0.25">
      <c r="B24" s="8" t="s">
        <v>20</v>
      </c>
      <c r="C24" s="8"/>
      <c r="D24" s="8"/>
      <c r="E24" s="8"/>
      <c r="F24" s="8"/>
      <c r="I24" s="8"/>
      <c r="J24" s="8"/>
      <c r="K24" s="8" t="s">
        <v>41</v>
      </c>
      <c r="L24" s="8"/>
      <c r="M24" s="7"/>
      <c r="N24" s="7"/>
    </row>
    <row r="25" spans="1:17" x14ac:dyDescent="0.25">
      <c r="B25" s="8" t="s">
        <v>22</v>
      </c>
      <c r="C25" s="8"/>
      <c r="D25" s="8"/>
      <c r="E25" s="8"/>
      <c r="F25" s="8"/>
      <c r="G25" s="20"/>
      <c r="H25" s="7"/>
      <c r="I25" s="7"/>
      <c r="J25" s="7"/>
      <c r="K25" s="7"/>
      <c r="L25" s="11" t="s">
        <v>33</v>
      </c>
      <c r="M25" s="11"/>
      <c r="N25" s="11"/>
    </row>
    <row r="26" spans="1:17" x14ac:dyDescent="0.25">
      <c r="B26" s="8" t="s">
        <v>23</v>
      </c>
      <c r="C26" s="8"/>
      <c r="D26" s="8"/>
      <c r="E26" s="8"/>
      <c r="F26" s="8"/>
      <c r="H26" s="11"/>
      <c r="I26" s="11"/>
      <c r="J26" s="11"/>
      <c r="K26" s="11"/>
      <c r="L26" s="11"/>
      <c r="M26" s="11"/>
      <c r="N26" s="8"/>
    </row>
    <row r="27" spans="1:17" x14ac:dyDescent="0.25">
      <c r="B27" s="9"/>
      <c r="C27" s="26"/>
      <c r="D27" s="7"/>
      <c r="E27" s="7"/>
      <c r="F27" s="7"/>
      <c r="G27" s="7"/>
      <c r="H27" s="7"/>
      <c r="I27" s="10"/>
      <c r="J27" s="11"/>
      <c r="K27" s="11"/>
      <c r="L27" s="8"/>
      <c r="M27" s="11"/>
      <c r="N27" s="12"/>
    </row>
    <row r="28" spans="1:17" x14ac:dyDescent="0.25">
      <c r="B28" s="7"/>
      <c r="C28" s="7"/>
      <c r="D28" s="7"/>
      <c r="E28" s="7"/>
      <c r="F28" s="7"/>
      <c r="G28" s="7"/>
      <c r="H28" s="7"/>
      <c r="I28" s="10"/>
      <c r="J28" s="11"/>
      <c r="K28" s="11"/>
      <c r="L28" s="12"/>
      <c r="M28" s="10"/>
      <c r="N28" s="12"/>
    </row>
    <row r="29" spans="1:17" x14ac:dyDescent="0.25">
      <c r="E29" s="8"/>
      <c r="F29" s="8"/>
      <c r="G29" s="7"/>
      <c r="H29" s="7"/>
      <c r="I29" s="10"/>
      <c r="J29" s="10"/>
      <c r="K29" s="10"/>
      <c r="L29" s="11" t="s">
        <v>39</v>
      </c>
      <c r="M29" s="11"/>
      <c r="N29" s="11"/>
    </row>
    <row r="30" spans="1:17" x14ac:dyDescent="0.25">
      <c r="B30" s="8" t="s">
        <v>34</v>
      </c>
      <c r="C30" s="8"/>
      <c r="D30" s="8"/>
      <c r="E30" s="7"/>
      <c r="F30" s="7"/>
      <c r="H30" s="11"/>
      <c r="I30" s="11"/>
      <c r="J30" s="11"/>
      <c r="K30" s="57" t="s">
        <v>36</v>
      </c>
      <c r="L30" s="11"/>
      <c r="M30" s="13"/>
      <c r="N30" s="13"/>
    </row>
    <row r="31" spans="1:17" x14ac:dyDescent="0.25">
      <c r="A31" s="107" t="s">
        <v>35</v>
      </c>
      <c r="B31" s="107"/>
      <c r="C31" s="107"/>
      <c r="D31" s="107"/>
      <c r="E31" s="8"/>
      <c r="F31" s="8"/>
      <c r="G31" s="8"/>
      <c r="I31" s="57"/>
      <c r="J31" s="57"/>
      <c r="K31" s="57"/>
      <c r="L31" s="57"/>
      <c r="M31" s="8"/>
      <c r="N31" s="8"/>
    </row>
    <row r="32" spans="1:17" x14ac:dyDescent="0.25">
      <c r="D32" s="1"/>
      <c r="E32" s="1"/>
      <c r="F32" s="1"/>
      <c r="G32" s="1"/>
      <c r="H32" s="2"/>
      <c r="I32" s="2"/>
    </row>
    <row r="33" spans="1:13" x14ac:dyDescent="0.25">
      <c r="D33" s="2"/>
      <c r="E33" s="2"/>
      <c r="F33" s="2"/>
      <c r="G33" s="2"/>
      <c r="H33" s="2"/>
      <c r="I33" s="2"/>
    </row>
    <row r="34" spans="1:13" x14ac:dyDescent="0.25">
      <c r="H34" s="2"/>
      <c r="I34" s="2"/>
    </row>
    <row r="35" spans="1:13" x14ac:dyDescent="0.25">
      <c r="H35" s="2"/>
      <c r="I35" s="2"/>
    </row>
    <row r="36" spans="1:13" x14ac:dyDescent="0.25">
      <c r="H36" s="2"/>
      <c r="I36" s="2"/>
      <c r="J36" s="17"/>
      <c r="K36" s="17"/>
    </row>
    <row r="37" spans="1:13" x14ac:dyDescent="0.25">
      <c r="H37" s="27"/>
      <c r="I37" s="27"/>
      <c r="J37" s="25"/>
      <c r="K37" s="25"/>
    </row>
    <row r="38" spans="1:13" x14ac:dyDescent="0.25">
      <c r="H38" s="27"/>
      <c r="I38" s="27"/>
      <c r="J38" s="25"/>
      <c r="K38" s="25"/>
    </row>
    <row r="39" spans="1:13" x14ac:dyDescent="0.25">
      <c r="A39" t="s">
        <v>21</v>
      </c>
      <c r="H39" s="27"/>
      <c r="I39" s="27"/>
      <c r="J39" s="25"/>
      <c r="K39" s="25"/>
    </row>
    <row r="40" spans="1:13" x14ac:dyDescent="0.25">
      <c r="H40" s="25"/>
      <c r="I40" s="25"/>
      <c r="J40" s="25"/>
      <c r="K40" s="25"/>
    </row>
    <row r="41" spans="1:13" ht="15.75" customHeight="1" x14ac:dyDescent="0.25">
      <c r="A41" s="95" t="s">
        <v>40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</row>
    <row r="42" spans="1:13" x14ac:dyDescent="0.25">
      <c r="H42" s="25"/>
      <c r="I42" s="25"/>
      <c r="J42" s="25"/>
      <c r="K42" s="25"/>
    </row>
    <row r="43" spans="1:13" x14ac:dyDescent="0.25">
      <c r="H43" s="25"/>
      <c r="I43" s="25"/>
      <c r="J43" s="25"/>
      <c r="K43" s="25"/>
    </row>
    <row r="44" spans="1:13" x14ac:dyDescent="0.25">
      <c r="A44" s="96" t="s">
        <v>12</v>
      </c>
      <c r="B44" s="96" t="s">
        <v>13</v>
      </c>
      <c r="C44" s="81" t="s">
        <v>15</v>
      </c>
      <c r="D44" s="96" t="s">
        <v>27</v>
      </c>
      <c r="E44" s="96" t="s">
        <v>14</v>
      </c>
      <c r="F44" s="96"/>
      <c r="G44" s="3" t="s">
        <v>32</v>
      </c>
      <c r="H44" s="97" t="s">
        <v>37</v>
      </c>
      <c r="I44" s="97"/>
      <c r="J44" s="100" t="s">
        <v>24</v>
      </c>
      <c r="K44" s="87" t="s">
        <v>17</v>
      </c>
      <c r="L44" s="3" t="s">
        <v>17</v>
      </c>
      <c r="M44" s="3" t="s">
        <v>14</v>
      </c>
    </row>
    <row r="45" spans="1:13" x14ac:dyDescent="0.25">
      <c r="A45" s="96"/>
      <c r="B45" s="96"/>
      <c r="C45" s="82" t="s">
        <v>28</v>
      </c>
      <c r="D45" s="96"/>
      <c r="E45" s="83" t="s">
        <v>29</v>
      </c>
      <c r="F45" s="83" t="s">
        <v>30</v>
      </c>
      <c r="G45" s="5" t="s">
        <v>31</v>
      </c>
      <c r="H45" s="85" t="s">
        <v>26</v>
      </c>
      <c r="I45" s="86" t="s">
        <v>25</v>
      </c>
      <c r="J45" s="100"/>
      <c r="K45" s="88" t="s">
        <v>38</v>
      </c>
      <c r="L45" s="5" t="s">
        <v>18</v>
      </c>
      <c r="M45" s="5" t="s">
        <v>16</v>
      </c>
    </row>
    <row r="46" spans="1:13" x14ac:dyDescent="0.25">
      <c r="A46" s="89">
        <v>1</v>
      </c>
      <c r="B46" s="89" t="s">
        <v>0</v>
      </c>
      <c r="C46" s="90">
        <v>112807500</v>
      </c>
      <c r="D46" s="91">
        <v>103037600</v>
      </c>
      <c r="E46" s="91">
        <v>9769900</v>
      </c>
      <c r="F46" s="91">
        <v>490500</v>
      </c>
      <c r="G46" s="91">
        <v>10260400</v>
      </c>
      <c r="H46" s="91">
        <v>220000</v>
      </c>
      <c r="I46" s="91">
        <v>300000</v>
      </c>
      <c r="J46" s="91">
        <v>1675000</v>
      </c>
      <c r="K46" s="91">
        <v>0</v>
      </c>
      <c r="L46" s="91">
        <v>218000</v>
      </c>
      <c r="M46" s="91">
        <v>7847400</v>
      </c>
    </row>
    <row r="47" spans="1:13" x14ac:dyDescent="0.25">
      <c r="A47" s="89">
        <v>2</v>
      </c>
      <c r="B47" s="89" t="s">
        <v>1</v>
      </c>
      <c r="C47" s="90">
        <v>125908000</v>
      </c>
      <c r="D47" s="91">
        <v>115128350</v>
      </c>
      <c r="E47" s="91">
        <v>10779650</v>
      </c>
      <c r="F47" s="91">
        <v>452700</v>
      </c>
      <c r="G47" s="91">
        <v>11232350</v>
      </c>
      <c r="H47" s="91">
        <v>200000</v>
      </c>
      <c r="I47" s="91">
        <v>300000</v>
      </c>
      <c r="J47" s="91">
        <v>1675000</v>
      </c>
      <c r="K47" s="91">
        <v>0</v>
      </c>
      <c r="L47" s="91">
        <v>0</v>
      </c>
      <c r="M47" s="91">
        <v>9057350</v>
      </c>
    </row>
    <row r="48" spans="1:13" x14ac:dyDescent="0.25">
      <c r="A48" s="89">
        <v>3</v>
      </c>
      <c r="B48" s="89" t="s">
        <v>2</v>
      </c>
      <c r="C48" s="90">
        <v>147381500</v>
      </c>
      <c r="D48" s="91">
        <v>135433650</v>
      </c>
      <c r="E48" s="91">
        <v>12870350</v>
      </c>
      <c r="F48" s="91">
        <v>404200</v>
      </c>
      <c r="G48" s="91">
        <v>13274550</v>
      </c>
      <c r="H48" s="91">
        <v>200000</v>
      </c>
      <c r="I48" s="91">
        <v>300000</v>
      </c>
      <c r="J48" s="91">
        <v>1675000</v>
      </c>
      <c r="K48" s="91">
        <v>0</v>
      </c>
      <c r="L48" s="91">
        <v>80500</v>
      </c>
      <c r="M48" s="91">
        <v>11019050</v>
      </c>
    </row>
    <row r="49" spans="1:13" x14ac:dyDescent="0.25">
      <c r="A49" s="89">
        <v>4</v>
      </c>
      <c r="B49" s="89" t="s">
        <v>3</v>
      </c>
      <c r="C49" s="90">
        <v>128771200</v>
      </c>
      <c r="D49" s="91">
        <v>118257925</v>
      </c>
      <c r="E49" s="91">
        <v>10513275</v>
      </c>
      <c r="F49" s="91">
        <v>201850</v>
      </c>
      <c r="G49" s="91">
        <v>10715125</v>
      </c>
      <c r="H49" s="91">
        <v>200000</v>
      </c>
      <c r="I49" s="91">
        <v>300000</v>
      </c>
      <c r="J49" s="91">
        <v>1675000</v>
      </c>
      <c r="K49" s="91">
        <v>0</v>
      </c>
      <c r="L49" s="91">
        <v>100000</v>
      </c>
      <c r="M49" s="91">
        <v>8440125</v>
      </c>
    </row>
    <row r="50" spans="1:13" x14ac:dyDescent="0.25">
      <c r="A50" s="89">
        <v>5</v>
      </c>
      <c r="B50" s="89" t="s">
        <v>4</v>
      </c>
      <c r="C50" s="90">
        <v>127003625</v>
      </c>
      <c r="D50" s="91">
        <v>114651700</v>
      </c>
      <c r="E50" s="91">
        <v>14046800</v>
      </c>
      <c r="F50" s="91">
        <v>97500</v>
      </c>
      <c r="G50" s="91">
        <v>14144300</v>
      </c>
      <c r="H50" s="91">
        <v>220000</v>
      </c>
      <c r="I50" s="91">
        <v>300000</v>
      </c>
      <c r="J50" s="91">
        <v>1675000</v>
      </c>
      <c r="K50" s="91">
        <v>0</v>
      </c>
      <c r="L50" s="91">
        <v>0</v>
      </c>
      <c r="M50" s="91">
        <v>11949300</v>
      </c>
    </row>
    <row r="51" spans="1:13" x14ac:dyDescent="0.25">
      <c r="A51" s="89">
        <v>6</v>
      </c>
      <c r="B51" s="89" t="s">
        <v>5</v>
      </c>
      <c r="C51" s="90">
        <v>145347000</v>
      </c>
      <c r="D51" s="91">
        <v>132107100</v>
      </c>
      <c r="E51" s="91">
        <v>13239900</v>
      </c>
      <c r="F51" s="91">
        <v>332500</v>
      </c>
      <c r="G51" s="91">
        <v>13572400</v>
      </c>
      <c r="H51" s="91">
        <v>150000</v>
      </c>
      <c r="I51" s="91">
        <v>300000</v>
      </c>
      <c r="J51" s="91">
        <v>1675000</v>
      </c>
      <c r="K51" s="91">
        <v>0</v>
      </c>
      <c r="L51" s="91">
        <v>398000</v>
      </c>
      <c r="M51" s="91">
        <v>11049400</v>
      </c>
    </row>
    <row r="52" spans="1:13" x14ac:dyDescent="0.25">
      <c r="A52" s="89">
        <v>7</v>
      </c>
      <c r="B52" s="89" t="s">
        <v>6</v>
      </c>
      <c r="C52" s="90">
        <v>139620700</v>
      </c>
      <c r="D52" s="91">
        <v>127120225</v>
      </c>
      <c r="E52" s="91">
        <v>12500475</v>
      </c>
      <c r="F52" s="91">
        <v>436400</v>
      </c>
      <c r="G52" s="91">
        <v>12936875</v>
      </c>
      <c r="H52" s="91">
        <v>100000</v>
      </c>
      <c r="I52" s="91">
        <v>300000</v>
      </c>
      <c r="J52" s="91">
        <v>1675000</v>
      </c>
      <c r="K52" s="91">
        <v>0</v>
      </c>
      <c r="L52" s="91">
        <v>0</v>
      </c>
      <c r="M52" s="91">
        <v>10861875</v>
      </c>
    </row>
    <row r="53" spans="1:13" x14ac:dyDescent="0.25">
      <c r="A53" s="89">
        <v>8</v>
      </c>
      <c r="B53" s="89" t="s">
        <v>7</v>
      </c>
      <c r="C53" s="90">
        <v>138678000</v>
      </c>
      <c r="D53" s="91">
        <v>125817150</v>
      </c>
      <c r="E53" s="91">
        <v>12860850</v>
      </c>
      <c r="F53" s="91">
        <v>207500</v>
      </c>
      <c r="G53" s="91">
        <v>13068350</v>
      </c>
      <c r="H53" s="91">
        <v>150000</v>
      </c>
      <c r="I53" s="91">
        <v>300000</v>
      </c>
      <c r="J53" s="91">
        <v>1675000</v>
      </c>
      <c r="K53" s="91">
        <v>0</v>
      </c>
      <c r="L53" s="91">
        <v>0</v>
      </c>
      <c r="M53" s="91">
        <v>10943350</v>
      </c>
    </row>
    <row r="54" spans="1:13" x14ac:dyDescent="0.25">
      <c r="A54" s="89">
        <v>9</v>
      </c>
      <c r="B54" s="89" t="s">
        <v>8</v>
      </c>
      <c r="C54" s="90">
        <v>134294500</v>
      </c>
      <c r="D54" s="91">
        <v>122195925</v>
      </c>
      <c r="E54" s="91">
        <v>12098575</v>
      </c>
      <c r="F54" s="91">
        <v>228000</v>
      </c>
      <c r="G54" s="91">
        <v>12326575</v>
      </c>
      <c r="H54" s="91">
        <v>200000</v>
      </c>
      <c r="I54" s="91">
        <v>300000</v>
      </c>
      <c r="J54" s="91">
        <v>1675000</v>
      </c>
      <c r="K54" s="91">
        <v>0</v>
      </c>
      <c r="L54" s="91">
        <v>0</v>
      </c>
      <c r="M54" s="91">
        <v>10151575</v>
      </c>
    </row>
    <row r="55" spans="1:13" x14ac:dyDescent="0.25">
      <c r="A55" s="89">
        <v>10</v>
      </c>
      <c r="B55" s="89" t="s">
        <v>9</v>
      </c>
      <c r="C55" s="90">
        <v>132568500</v>
      </c>
      <c r="D55" s="91">
        <v>120652200</v>
      </c>
      <c r="E55" s="91">
        <v>11916300</v>
      </c>
      <c r="F55" s="91">
        <v>184400</v>
      </c>
      <c r="G55" s="91">
        <v>12100700</v>
      </c>
      <c r="H55" s="91">
        <v>215000</v>
      </c>
      <c r="I55" s="91">
        <v>300000</v>
      </c>
      <c r="J55" s="91">
        <v>1675000</v>
      </c>
      <c r="K55" s="91">
        <v>0</v>
      </c>
      <c r="L55" s="91">
        <v>0</v>
      </c>
      <c r="M55" s="91">
        <v>9910700</v>
      </c>
    </row>
    <row r="56" spans="1:13" x14ac:dyDescent="0.25">
      <c r="A56" s="89">
        <v>11</v>
      </c>
      <c r="B56" s="89" t="s">
        <v>10</v>
      </c>
      <c r="C56" s="90">
        <v>170377500</v>
      </c>
      <c r="D56" s="91">
        <v>154342800</v>
      </c>
      <c r="E56" s="91">
        <v>16034700</v>
      </c>
      <c r="F56" s="91">
        <v>277200</v>
      </c>
      <c r="G56" s="91">
        <v>16311900</v>
      </c>
      <c r="H56" s="91">
        <v>200000</v>
      </c>
      <c r="I56" s="91">
        <v>300000</v>
      </c>
      <c r="J56" s="91">
        <v>1675000</v>
      </c>
      <c r="K56" s="91">
        <v>0</v>
      </c>
      <c r="L56" s="91">
        <v>0</v>
      </c>
      <c r="M56" s="91">
        <v>14136900</v>
      </c>
    </row>
    <row r="57" spans="1:13" x14ac:dyDescent="0.25">
      <c r="A57" s="89">
        <v>12</v>
      </c>
      <c r="B57" s="89" t="s">
        <v>11</v>
      </c>
      <c r="C57" s="90">
        <v>168703025</v>
      </c>
      <c r="D57" s="91">
        <v>153800925</v>
      </c>
      <c r="E57" s="91">
        <v>14902075</v>
      </c>
      <c r="F57" s="91">
        <v>292100</v>
      </c>
      <c r="G57" s="91">
        <v>15194175</v>
      </c>
      <c r="H57" s="91">
        <v>230000</v>
      </c>
      <c r="I57" s="91">
        <v>300000</v>
      </c>
      <c r="J57" s="91">
        <v>1675000</v>
      </c>
      <c r="K57" s="91">
        <v>3837621</v>
      </c>
      <c r="L57" s="91">
        <v>190000</v>
      </c>
      <c r="M57" s="91">
        <v>8961554</v>
      </c>
    </row>
    <row r="58" spans="1:13" x14ac:dyDescent="0.25">
      <c r="A58" t="s">
        <v>19</v>
      </c>
      <c r="C58" s="90">
        <v>1671461050</v>
      </c>
      <c r="D58" s="91">
        <v>1522545550</v>
      </c>
      <c r="E58" s="91">
        <v>151532850</v>
      </c>
      <c r="F58" s="91">
        <v>3604850</v>
      </c>
      <c r="G58" s="91">
        <v>155137700</v>
      </c>
      <c r="H58" s="91">
        <v>2285000</v>
      </c>
      <c r="I58" s="91">
        <v>3600000</v>
      </c>
      <c r="J58" s="91">
        <v>20100000</v>
      </c>
      <c r="K58" s="91">
        <v>3837621</v>
      </c>
      <c r="L58" s="91">
        <v>986500</v>
      </c>
      <c r="M58" s="91">
        <v>124328579</v>
      </c>
    </row>
    <row r="59" spans="1:13" x14ac:dyDescent="0.25">
      <c r="H59" s="25"/>
      <c r="I59" s="25"/>
      <c r="J59" s="25"/>
      <c r="K59" s="25"/>
    </row>
    <row r="60" spans="1:13" x14ac:dyDescent="0.25">
      <c r="H60" s="25"/>
      <c r="I60" s="25"/>
      <c r="J60" s="25"/>
      <c r="K60" s="25"/>
    </row>
    <row r="61" spans="1:13" x14ac:dyDescent="0.25">
      <c r="H61" s="25"/>
      <c r="I61" s="25"/>
      <c r="J61" s="25"/>
      <c r="K61" s="25"/>
    </row>
    <row r="62" spans="1:13" x14ac:dyDescent="0.25">
      <c r="B62" t="s">
        <v>20</v>
      </c>
      <c r="H62" s="25"/>
      <c r="I62" s="25"/>
      <c r="J62" s="25"/>
      <c r="K62" s="25" t="s">
        <v>41</v>
      </c>
    </row>
    <row r="63" spans="1:13" x14ac:dyDescent="0.25">
      <c r="B63" t="s">
        <v>22</v>
      </c>
      <c r="H63" s="25"/>
      <c r="I63" s="25"/>
      <c r="J63" s="25"/>
      <c r="K63" s="25"/>
      <c r="L63" t="s">
        <v>33</v>
      </c>
    </row>
    <row r="64" spans="1:13" x14ac:dyDescent="0.25">
      <c r="B64" t="s">
        <v>23</v>
      </c>
      <c r="H64" s="25"/>
      <c r="I64" s="25"/>
      <c r="J64" s="25"/>
      <c r="K64" s="25"/>
    </row>
    <row r="65" spans="1:12" x14ac:dyDescent="0.25">
      <c r="H65" s="25"/>
      <c r="I65" s="25"/>
      <c r="J65" s="25"/>
      <c r="K65" s="25"/>
    </row>
    <row r="66" spans="1:12" x14ac:dyDescent="0.25">
      <c r="H66" s="25"/>
      <c r="I66" s="25"/>
      <c r="J66" s="25"/>
      <c r="K66" s="25"/>
    </row>
    <row r="67" spans="1:12" x14ac:dyDescent="0.25">
      <c r="H67" s="17"/>
      <c r="I67" s="17"/>
      <c r="J67" s="17"/>
      <c r="K67" s="17"/>
      <c r="L67" t="s">
        <v>39</v>
      </c>
    </row>
    <row r="68" spans="1:12" x14ac:dyDescent="0.25">
      <c r="B68" t="s">
        <v>34</v>
      </c>
      <c r="H68" s="17"/>
      <c r="I68" s="17"/>
      <c r="J68" s="17"/>
      <c r="K68" s="17" t="s">
        <v>36</v>
      </c>
    </row>
    <row r="69" spans="1:12" x14ac:dyDescent="0.25">
      <c r="A69" t="s">
        <v>35</v>
      </c>
      <c r="H69" s="17"/>
      <c r="I69" s="17"/>
      <c r="J69" s="17"/>
      <c r="K69" s="17"/>
    </row>
    <row r="70" spans="1:12" x14ac:dyDescent="0.25">
      <c r="H70" s="17"/>
      <c r="I70" s="17"/>
      <c r="J70" s="17"/>
      <c r="K70" s="17"/>
    </row>
    <row r="71" spans="1:12" x14ac:dyDescent="0.25">
      <c r="H71" s="17"/>
      <c r="I71" s="17"/>
      <c r="J71" s="17"/>
      <c r="K71" s="17"/>
    </row>
    <row r="72" spans="1:12" x14ac:dyDescent="0.25">
      <c r="H72" s="17"/>
      <c r="I72" s="17"/>
      <c r="J72" s="17"/>
      <c r="K72" s="17"/>
    </row>
    <row r="73" spans="1:12" x14ac:dyDescent="0.25">
      <c r="H73" s="17"/>
      <c r="I73" s="17"/>
      <c r="J73" s="17"/>
      <c r="K73" s="17"/>
    </row>
    <row r="74" spans="1:12" x14ac:dyDescent="0.25">
      <c r="H74" s="17"/>
      <c r="I74" s="17"/>
      <c r="J74" s="17"/>
      <c r="K74" s="17"/>
    </row>
    <row r="75" spans="1:12" x14ac:dyDescent="0.25">
      <c r="H75" s="17"/>
      <c r="I75" s="17"/>
      <c r="J75" s="17"/>
      <c r="K75" s="17"/>
    </row>
    <row r="76" spans="1:12" x14ac:dyDescent="0.25">
      <c r="H76" s="17"/>
      <c r="I76" s="17"/>
      <c r="J76" s="17"/>
      <c r="K76" s="17"/>
    </row>
    <row r="77" spans="1:12" x14ac:dyDescent="0.25">
      <c r="H77" s="17"/>
      <c r="I77" s="17"/>
      <c r="J77" s="17"/>
      <c r="K77" s="17"/>
    </row>
    <row r="78" spans="1:12" x14ac:dyDescent="0.25">
      <c r="H78" s="17"/>
      <c r="I78" s="17"/>
      <c r="J78" s="17"/>
      <c r="K78" s="17"/>
    </row>
    <row r="79" spans="1:12" x14ac:dyDescent="0.25">
      <c r="H79" s="17"/>
      <c r="I79" s="17"/>
      <c r="J79" s="17"/>
      <c r="K79" s="17"/>
    </row>
    <row r="80" spans="1:12" x14ac:dyDescent="0.25">
      <c r="H80" s="17"/>
      <c r="I80" s="17"/>
      <c r="J80" s="17"/>
      <c r="K80" s="17"/>
    </row>
    <row r="81" spans="8:11" x14ac:dyDescent="0.25">
      <c r="H81" s="17"/>
      <c r="I81" s="17"/>
      <c r="J81" s="17"/>
      <c r="K81" s="17"/>
    </row>
    <row r="82" spans="8:11" x14ac:dyDescent="0.25">
      <c r="H82" s="17"/>
      <c r="I82" s="17"/>
      <c r="J82" s="17"/>
      <c r="K82" s="17"/>
    </row>
    <row r="83" spans="8:11" x14ac:dyDescent="0.25">
      <c r="H83" s="17"/>
      <c r="I83" s="17"/>
      <c r="J83" s="17"/>
      <c r="K83" s="17"/>
    </row>
    <row r="84" spans="8:11" x14ac:dyDescent="0.25">
      <c r="H84" s="17"/>
      <c r="I84" s="17"/>
      <c r="J84" s="17"/>
      <c r="K84" s="17"/>
    </row>
    <row r="85" spans="8:11" x14ac:dyDescent="0.25">
      <c r="H85" s="17"/>
      <c r="I85" s="17"/>
      <c r="J85" s="17"/>
      <c r="K85" s="17"/>
    </row>
    <row r="86" spans="8:11" x14ac:dyDescent="0.25">
      <c r="H86" s="17"/>
      <c r="I86" s="17"/>
      <c r="J86" s="17"/>
      <c r="K86" s="17"/>
    </row>
    <row r="87" spans="8:11" x14ac:dyDescent="0.25">
      <c r="H87" s="17"/>
      <c r="I87" s="17"/>
      <c r="J87" s="17"/>
      <c r="K87" s="17"/>
    </row>
    <row r="88" spans="8:11" x14ac:dyDescent="0.25">
      <c r="H88" s="17"/>
      <c r="I88" s="17"/>
      <c r="J88" s="17"/>
      <c r="K88" s="17"/>
    </row>
    <row r="89" spans="8:11" x14ac:dyDescent="0.25">
      <c r="H89" s="17"/>
      <c r="I89" s="17"/>
      <c r="J89" s="17"/>
      <c r="K89" s="17"/>
    </row>
    <row r="90" spans="8:11" x14ac:dyDescent="0.25">
      <c r="H90" s="17"/>
      <c r="I90" s="17"/>
      <c r="J90" s="17"/>
      <c r="K90" s="17"/>
    </row>
    <row r="91" spans="8:11" x14ac:dyDescent="0.25">
      <c r="H91" s="17"/>
      <c r="I91" s="17"/>
      <c r="J91" s="17"/>
      <c r="K91" s="17"/>
    </row>
  </sheetData>
  <mergeCells count="13">
    <mergeCell ref="A3:M3"/>
    <mergeCell ref="H6:J6"/>
    <mergeCell ref="E6:F6"/>
    <mergeCell ref="A31:D31"/>
    <mergeCell ref="A6:A7"/>
    <mergeCell ref="B6:B7"/>
    <mergeCell ref="A41:M41"/>
    <mergeCell ref="A44:A45"/>
    <mergeCell ref="B44:B45"/>
    <mergeCell ref="D44:D45"/>
    <mergeCell ref="E44:F44"/>
    <mergeCell ref="H44:I44"/>
    <mergeCell ref="J44:J45"/>
  </mergeCells>
  <pageMargins left="0.31496062992125984" right="0.11811023622047245" top="0.74803149606299213" bottom="0.74803149606299213" header="0.31496062992125984" footer="0.31496062992125984"/>
  <pageSetup paperSize="5" scale="85" orientation="landscape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Toshiba</cp:lastModifiedBy>
  <cp:lastPrinted>2021-10-07T15:06:20Z</cp:lastPrinted>
  <dcterms:created xsi:type="dcterms:W3CDTF">2014-07-01T08:36:59Z</dcterms:created>
  <dcterms:modified xsi:type="dcterms:W3CDTF">2021-10-11T13:53:48Z</dcterms:modified>
</cp:coreProperties>
</file>