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C32" i="1"/>
  <c r="C31" i="1"/>
  <c r="C37" i="1"/>
  <c r="C8" i="1"/>
  <c r="C6" i="1"/>
  <c r="C4" i="1"/>
  <c r="C5" i="1"/>
  <c r="C7" i="1"/>
  <c r="C3" i="1"/>
  <c r="C11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78" i="1"/>
  <c r="C65" i="1" l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L9" i="1"/>
  <c r="C76" i="1" s="1"/>
  <c r="C9" i="1"/>
  <c r="L5" i="1"/>
  <c r="M16" i="1" s="1"/>
  <c r="L3" i="1"/>
  <c r="M3" i="1" s="1"/>
  <c r="K3" i="1"/>
  <c r="C77" i="1" s="1"/>
  <c r="C73" i="1" l="1"/>
  <c r="C72" i="1"/>
  <c r="C75" i="1"/>
  <c r="C74" i="1"/>
  <c r="C69" i="1"/>
  <c r="C68" i="1"/>
  <c r="C71" i="1"/>
  <c r="C67" i="1"/>
  <c r="C70" i="1"/>
  <c r="C66" i="1"/>
  <c r="L16" i="1"/>
  <c r="F20" i="1" l="1"/>
  <c r="I20" i="1" s="1"/>
</calcChain>
</file>

<file path=xl/sharedStrings.xml><?xml version="1.0" encoding="utf-8"?>
<sst xmlns="http://schemas.openxmlformats.org/spreadsheetml/2006/main" count="408" uniqueCount="311">
  <si>
    <t>Estimate</t>
  </si>
  <si>
    <t>Present?</t>
  </si>
  <si>
    <t>Hidden</t>
  </si>
  <si>
    <t>Abergavenny / Cwmtillery</t>
  </si>
  <si>
    <t>L21</t>
  </si>
  <si>
    <t>Population[32612,44970]</t>
  </si>
  <si>
    <t>(Intercept)</t>
  </si>
  <si>
    <t>WQZ</t>
  </si>
  <si>
    <t>year</t>
  </si>
  <si>
    <t>week</t>
  </si>
  <si>
    <t>weekCAT</t>
  </si>
  <si>
    <t>Abergele / Rhyl (Glascoed)</t>
  </si>
  <si>
    <t>B33</t>
  </si>
  <si>
    <t>Population[20679,32612)</t>
  </si>
  <si>
    <t>Date</t>
  </si>
  <si>
    <t>Abergynolwen</t>
  </si>
  <si>
    <t>B18</t>
  </si>
  <si>
    <t>Population[0,2884]</t>
  </si>
  <si>
    <t>Contact in Week?</t>
  </si>
  <si>
    <t>Aberystwyth (Bontgoch / Lovesgrove)</t>
  </si>
  <si>
    <t>D12</t>
  </si>
  <si>
    <t>Population[ 2884, 6603)</t>
  </si>
  <si>
    <t>Bala</t>
  </si>
  <si>
    <t>B16</t>
  </si>
  <si>
    <t>Chlorine</t>
  </si>
  <si>
    <t>Yes</t>
  </si>
  <si>
    <t>Bangor / Caernarfon</t>
  </si>
  <si>
    <t>B04</t>
  </si>
  <si>
    <t>Temperature</t>
  </si>
  <si>
    <t>No</t>
  </si>
  <si>
    <t>Barmouth - Harlech</t>
  </si>
  <si>
    <t>B22</t>
  </si>
  <si>
    <t>Aluminium</t>
  </si>
  <si>
    <t>Blaenau (Garreglwyd)</t>
  </si>
  <si>
    <t>B30</t>
  </si>
  <si>
    <t>Colour</t>
  </si>
  <si>
    <t>Complaint</t>
  </si>
  <si>
    <t>Bolton Hill</t>
  </si>
  <si>
    <t>P22</t>
  </si>
  <si>
    <t>Iron</t>
  </si>
  <si>
    <t>Bontgoch Supply (NOT Aberystwyth)</t>
  </si>
  <si>
    <t>D10</t>
  </si>
  <si>
    <t>Population[ 6603,13444)</t>
  </si>
  <si>
    <t>Manganese</t>
  </si>
  <si>
    <t>Brecon Boreholes</t>
  </si>
  <si>
    <t>H16</t>
  </si>
  <si>
    <t>PH</t>
  </si>
  <si>
    <t>Bridgend / Porthcawl (Felindre / Cray)</t>
  </si>
  <si>
    <t>G25</t>
  </si>
  <si>
    <t>Turbidity</t>
  </si>
  <si>
    <t>Bryncrug</t>
  </si>
  <si>
    <t>B28</t>
  </si>
  <si>
    <t>Hardness</t>
  </si>
  <si>
    <t>Bryngwyn</t>
  </si>
  <si>
    <t>G28</t>
  </si>
  <si>
    <t>Rain Daily Total</t>
  </si>
  <si>
    <t>Builth</t>
  </si>
  <si>
    <t>H23</t>
  </si>
  <si>
    <t>Flow Daily Maximum</t>
  </si>
  <si>
    <t>Population</t>
  </si>
  <si>
    <t>Caerau / Ystradfellte</t>
  </si>
  <si>
    <t>G37</t>
  </si>
  <si>
    <t>Population[13444,20679)</t>
  </si>
  <si>
    <t>Caerphilly</t>
  </si>
  <si>
    <t>N46</t>
  </si>
  <si>
    <t>Capel Curig</t>
  </si>
  <si>
    <t>B32</t>
  </si>
  <si>
    <t>Capel Dewi</t>
  </si>
  <si>
    <t>D29</t>
  </si>
  <si>
    <t>Y</t>
  </si>
  <si>
    <t>Probability of Contact next week</t>
  </si>
  <si>
    <t>Cardiff (Ely / Radyr / Llandaff)</t>
  </si>
  <si>
    <t>N51</t>
  </si>
  <si>
    <t>Cardiff (Heath &amp; Llanishen)</t>
  </si>
  <si>
    <t>N48</t>
  </si>
  <si>
    <t>Notes</t>
  </si>
  <si>
    <t>Cardiff Bay / Canton / Cathays</t>
  </si>
  <si>
    <t>N52</t>
  </si>
  <si>
    <t>Cardiff Bay / Rumney</t>
  </si>
  <si>
    <t>N54</t>
  </si>
  <si>
    <t>Colour[1.602, 2.000)</t>
  </si>
  <si>
    <t>Cardiff East</t>
  </si>
  <si>
    <t>N15</t>
  </si>
  <si>
    <t>Colour[2.000,11.016]</t>
  </si>
  <si>
    <t>Chepstow / Caldicot (Court Farm)</t>
  </si>
  <si>
    <t>L28</t>
  </si>
  <si>
    <t>Iron[0.00000,0.00451)</t>
  </si>
  <si>
    <t>Cowlyd / Llyn Conwy</t>
  </si>
  <si>
    <t>B23</t>
  </si>
  <si>
    <t>Cray / Clydach</t>
  </si>
  <si>
    <t>G35</t>
  </si>
  <si>
    <t>Cwmtillery Ll / Talybont</t>
  </si>
  <si>
    <t>L42</t>
  </si>
  <si>
    <t>Dafen  (Felindre)</t>
  </si>
  <si>
    <t>G17</t>
  </si>
  <si>
    <t>Denbigh (Alwen)</t>
  </si>
  <si>
    <t>B06</t>
  </si>
  <si>
    <t>Dinas Mawddwy</t>
  </si>
  <si>
    <t>B36</t>
  </si>
  <si>
    <t>Dolgellau (Pen y Cefn)</t>
  </si>
  <si>
    <t>B19</t>
  </si>
  <si>
    <t>Dunfield (Crossways)</t>
  </si>
  <si>
    <t>H54</t>
  </si>
  <si>
    <t>East Anglesey (Cefni)</t>
  </si>
  <si>
    <t>B11</t>
  </si>
  <si>
    <t>Ebbw Vale / Brynmawr</t>
  </si>
  <si>
    <t>L43</t>
  </si>
  <si>
    <t>PH[6.20,7.38)</t>
  </si>
  <si>
    <t>Elan</t>
  </si>
  <si>
    <t>H28</t>
  </si>
  <si>
    <t>PH[7.38,7.51)</t>
  </si>
  <si>
    <t>Flint / Connahs Quay (Bretton)</t>
  </si>
  <si>
    <t>B17</t>
  </si>
  <si>
    <t>Halfway</t>
  </si>
  <si>
    <t>D40</t>
  </si>
  <si>
    <t>Hereford  North ( Broomy Hill)</t>
  </si>
  <si>
    <t>H52</t>
  </si>
  <si>
    <t>Hereford  South (Broomy Hill )</t>
  </si>
  <si>
    <t>H12</t>
  </si>
  <si>
    <t>Holywell / Mold (Alwen / Bretton)</t>
  </si>
  <si>
    <t>B21</t>
  </si>
  <si>
    <t>Leintwardine</t>
  </si>
  <si>
    <t>H47</t>
  </si>
  <si>
    <t>Llan y Mawddwy</t>
  </si>
  <si>
    <t>B27</t>
  </si>
  <si>
    <t>Llanelli (Felindre)</t>
  </si>
  <si>
    <t>G10</t>
  </si>
  <si>
    <t>Turbidity[0.1001,0.1052)</t>
  </si>
  <si>
    <t>Llechryd</t>
  </si>
  <si>
    <t>D24</t>
  </si>
  <si>
    <t>Lleyn (Cwmystradllyn)</t>
  </si>
  <si>
    <t>B14</t>
  </si>
  <si>
    <t>Llwyngwril (Gwastadcoed)</t>
  </si>
  <si>
    <t>B29</t>
  </si>
  <si>
    <t>Llyswen</t>
  </si>
  <si>
    <t>H24</t>
  </si>
  <si>
    <t>Maerdy / Porth</t>
  </si>
  <si>
    <t>N26</t>
  </si>
  <si>
    <t>Malpas / Caerleon / Cwmbran</t>
  </si>
  <si>
    <t>L16</t>
  </si>
  <si>
    <t>Merthyr / Abercynon</t>
  </si>
  <si>
    <t>N10</t>
  </si>
  <si>
    <t>Monmouth (Mayhill)</t>
  </si>
  <si>
    <t>L23</t>
  </si>
  <si>
    <t>Newport</t>
  </si>
  <si>
    <t>L10</t>
  </si>
  <si>
    <t>Newport SW / Risca / Abercarn</t>
  </si>
  <si>
    <t>L51</t>
  </si>
  <si>
    <t>Newport West</t>
  </si>
  <si>
    <t>L52</t>
  </si>
  <si>
    <t>North Anglesey (Alaw)</t>
  </si>
  <si>
    <t>B10</t>
  </si>
  <si>
    <t>Penarth</t>
  </si>
  <si>
    <t>N53</t>
  </si>
  <si>
    <t>Penarth / Barry</t>
  </si>
  <si>
    <t>N16</t>
  </si>
  <si>
    <t>Pencoed / Bridgend Valleys</t>
  </si>
  <si>
    <t>G27</t>
  </si>
  <si>
    <t>Penderyn  (Pontsticill)</t>
  </si>
  <si>
    <t>N23</t>
  </si>
  <si>
    <t>Pendine</t>
  </si>
  <si>
    <t>P25</t>
  </si>
  <si>
    <t>Pennal / Corris (Severn Trent)</t>
  </si>
  <si>
    <t>B13</t>
  </si>
  <si>
    <t>Pilleth Knighton / Bleddfa</t>
  </si>
  <si>
    <t>H37</t>
  </si>
  <si>
    <t>Pontypridd (Pontsticill) High</t>
  </si>
  <si>
    <t>N31</t>
  </si>
  <si>
    <t>Port Talbot (Felindre / Cray)</t>
  </si>
  <si>
    <t>G19</t>
  </si>
  <si>
    <t>Preseli Supply</t>
  </si>
  <si>
    <t>P18</t>
  </si>
  <si>
    <t>Population[0,2884)</t>
  </si>
  <si>
    <t>Prestatyn (Glascoed / Trecastell)</t>
  </si>
  <si>
    <t>B07</t>
  </si>
  <si>
    <t>Rassau / Sirhowy Valley</t>
  </si>
  <si>
    <t>L45</t>
  </si>
  <si>
    <t>Rhymney / Bargoed</t>
  </si>
  <si>
    <t>N41</t>
  </si>
  <si>
    <t>Ross-on-Wye (Mitcheldean)</t>
  </si>
  <si>
    <t>H72</t>
  </si>
  <si>
    <t>Sketty / Gower (Bryngwyn / Felindre)</t>
  </si>
  <si>
    <t>G15</t>
  </si>
  <si>
    <t>Skewen / Llandarcy (Felindre / Cray)</t>
  </si>
  <si>
    <t>G18</t>
  </si>
  <si>
    <t>week[0,14)</t>
  </si>
  <si>
    <t>South Anglesey (Cwellyn / Mynydd)</t>
  </si>
  <si>
    <t>B12</t>
  </si>
  <si>
    <t>week[14,27)</t>
  </si>
  <si>
    <t>Strata Florida</t>
  </si>
  <si>
    <t>D16</t>
  </si>
  <si>
    <t>week[27,40)</t>
  </si>
  <si>
    <t>Swansea / Morriston (Bryngwyn / Felindre)</t>
  </si>
  <si>
    <t>G16</t>
  </si>
  <si>
    <t>week[40,53]</t>
  </si>
  <si>
    <t>Symonds Yat East</t>
  </si>
  <si>
    <t>H74</t>
  </si>
  <si>
    <t>binaryCount1</t>
  </si>
  <si>
    <t>Talybont</t>
  </si>
  <si>
    <t>H82</t>
  </si>
  <si>
    <t>as.numeric(as.character(Year))</t>
  </si>
  <si>
    <t>Townhill (Cray)</t>
  </si>
  <si>
    <t>G13</t>
  </si>
  <si>
    <t>Trellech  (Mayhill / Fynnon Gaer)</t>
  </si>
  <si>
    <t>L26</t>
  </si>
  <si>
    <t>Tynywaun</t>
  </si>
  <si>
    <t>N24</t>
  </si>
  <si>
    <t>Upper Sapey</t>
  </si>
  <si>
    <t>H70</t>
  </si>
  <si>
    <t>Vale of Glam / Rhondda Valleys</t>
  </si>
  <si>
    <t>N19</t>
  </si>
  <si>
    <t>Vowchurch</t>
  </si>
  <si>
    <t>H58</t>
  </si>
  <si>
    <t>Whitbourne</t>
  </si>
  <si>
    <t>H68</t>
  </si>
  <si>
    <t>Chlorine.Free[0.490,0.621)</t>
  </si>
  <si>
    <t>Chlorine.Free[0.621,0.720)</t>
  </si>
  <si>
    <t>Chlorine.Free[0.720,0.810)</t>
  </si>
  <si>
    <t>Chlorine.Free[0.810,0.939)</t>
  </si>
  <si>
    <t>Chlorine.Free[0.939,2.050]</t>
  </si>
  <si>
    <t>Temperature[ 6.94, 8.82)</t>
  </si>
  <si>
    <t>Temperature[ 8.82,10.53)</t>
  </si>
  <si>
    <t>Temperature[10.53,12.21)</t>
  </si>
  <si>
    <t>Temperature[12.21,14.45)</t>
  </si>
  <si>
    <t>Temperature[14.45,24.63]</t>
  </si>
  <si>
    <t>Aluminium[0.00489,0.00601)</t>
  </si>
  <si>
    <t>Aluminium[0.00601,0.00767)</t>
  </si>
  <si>
    <t>Aluminium[0.00767,0.01365)</t>
  </si>
  <si>
    <t>Aluminium[0.01365,0.02401)</t>
  </si>
  <si>
    <t>Aluminium[0.02401,0.28100]</t>
  </si>
  <si>
    <t>Colour[0.851, 1.305)</t>
  </si>
  <si>
    <t>Colour[1.305, 1.602)</t>
  </si>
  <si>
    <t>Iron[0.00451,0.00575)</t>
  </si>
  <si>
    <t>Iron[0.00575,0.01001)</t>
  </si>
  <si>
    <t>Iron[0.01001,0.01276)</t>
  </si>
  <si>
    <t>Iron[0.01276,0.88950]</t>
  </si>
  <si>
    <t>Manganese[0.000772,0.001011)</t>
  </si>
  <si>
    <t>Manganese[0.001011,0.001802)</t>
  </si>
  <si>
    <t>Manganese[0.001802,0.002769)</t>
  </si>
  <si>
    <t>Manganese[0.002769,0.056000]</t>
  </si>
  <si>
    <t>PH[7.51,7.61)</t>
  </si>
  <si>
    <t>PH[7.61,7.72)</t>
  </si>
  <si>
    <t>PH[7.72,7.87)</t>
  </si>
  <si>
    <t>PH[7.87,9.42]</t>
  </si>
  <si>
    <t>Turbidity[0.0653,0.0887)</t>
  </si>
  <si>
    <t>Turbidity[0.0887,0.1001)</t>
  </si>
  <si>
    <t>Turbidity[0.1052,0.1314)</t>
  </si>
  <si>
    <t>Turbidity[0.1314,8.5750]</t>
  </si>
  <si>
    <t>Hardness[ 27.0, 43.3)</t>
  </si>
  <si>
    <t>Hardness[ 43.3, 52.9)</t>
  </si>
  <si>
    <t>Hardness[ 52.9, 71.3)</t>
  </si>
  <si>
    <t>Hardness[ 71.3,161.7)</t>
  </si>
  <si>
    <t>Hardness[161.7,402.3]</t>
  </si>
  <si>
    <t>Hardness[  0.0, 27.0)</t>
  </si>
  <si>
    <t>Turbidity[0.0300,0.0653)</t>
  </si>
  <si>
    <t>Manganese[0.000000,0.000772)</t>
  </si>
  <si>
    <t>Colour[0.280, 0.851)</t>
  </si>
  <si>
    <t>Aluminium[0.00000,0.00489)</t>
  </si>
  <si>
    <t>Temperature[ 0.00, 6.94)</t>
  </si>
  <si>
    <t>Chlorine.Free[0.000,0.490)</t>
  </si>
  <si>
    <t>RainDailyTotal[ 0.571178,  1.667)</t>
  </si>
  <si>
    <t>RainDailyTotal[ 1.667304,  2.778)</t>
  </si>
  <si>
    <t>RainDailyTotal[ 2.777844,  4.257)</t>
  </si>
  <si>
    <t>RainDailyTotal[ 4.257282,  6.731)</t>
  </si>
  <si>
    <t>RainDailyTotal[ 6.731116,117.790]</t>
  </si>
  <si>
    <t>FlowDailyMax[ 11.7,    19.9)</t>
  </si>
  <si>
    <t>FlowDailyMax[ 19.9,    29.1)</t>
  </si>
  <si>
    <t>FlowDailyMax[ 29.1,    37.8)</t>
  </si>
  <si>
    <t>FlowDailyMax[ 37.8,    53.1)</t>
  </si>
  <si>
    <t>FlowDailyMax[ 53.1,129152.8]</t>
  </si>
  <si>
    <t>RainDailyTotal[0.0000,0.571178)</t>
  </si>
  <si>
    <t>FlowDailyMax[0,11.7)</t>
  </si>
  <si>
    <t>Chlorine.Free[0.490,0.621).PH[6.20,7.38)</t>
  </si>
  <si>
    <t>Chlorine.Free[0.621,0.720).PH[6.20,7.38)</t>
  </si>
  <si>
    <t>Chlorine.Free[0.720,0.810).PH[6.20,7.38)</t>
  </si>
  <si>
    <t>Chlorine.Free[0.810,0.939).PH[6.20,7.38)</t>
  </si>
  <si>
    <t>Chlorine.Free[0.939,2.050].PH[6.20,7.38)</t>
  </si>
  <si>
    <t>Chlorine.Free[0.490,0.621).PH[7.38,7.51)</t>
  </si>
  <si>
    <t>Chlorine.Free[0.621,0.720).PH[7.38,7.51)</t>
  </si>
  <si>
    <t>Chlorine.Free[0.720,0.810).PH[7.38,7.51)</t>
  </si>
  <si>
    <t>Chlorine.Free[0.810,0.939).PH[7.38,7.51)</t>
  </si>
  <si>
    <t>Chlorine.Free[0.939,2.050].PH[7.38,7.51)</t>
  </si>
  <si>
    <t>Chlorine.Free[0.490,0.621).PH[7.51,7.61)</t>
  </si>
  <si>
    <t>Chlorine.Free[0.621,0.720).PH[7.51,7.61)</t>
  </si>
  <si>
    <t>Chlorine.Free[0.720,0.810).PH[7.51,7.61)</t>
  </si>
  <si>
    <t>Chlorine.Free[0.810,0.939).PH[7.51,7.61)</t>
  </si>
  <si>
    <t>Chlorine.Free[0.939,2.050].PH[7.51,7.61)</t>
  </si>
  <si>
    <t>Chlorine.Free[0.490,0.621).PH[7.61,7.72)</t>
  </si>
  <si>
    <t>Chlorine.Free[0.621,0.720).PH[7.61,7.72)</t>
  </si>
  <si>
    <t>Chlorine.Free[0.720,0.810).PH[7.61,7.72)</t>
  </si>
  <si>
    <t>Chlorine.Free[0.810,0.939).PH[7.61,7.72)</t>
  </si>
  <si>
    <t>Chlorine.Free[0.939,2.050].PH[7.61,7.72)</t>
  </si>
  <si>
    <t>Chlorine.Free[0.000,0.490).PH[7.72,7.87)</t>
  </si>
  <si>
    <t>Chlorine.Free[0.490,0.621).PH[7.72,7.87)</t>
  </si>
  <si>
    <t>Chlorine.Free[0.621,0.720).PH[7.72,7.87)</t>
  </si>
  <si>
    <t>Chlorine.Free[0.720,0.810).PH[7.72,7.87)</t>
  </si>
  <si>
    <t>Chlorine.Free[0.810,0.939).PH[7.72,7.87)</t>
  </si>
  <si>
    <t>Chlorine.Free[0.939,2.050].PH[7.72,7.87)</t>
  </si>
  <si>
    <t>Chlorine.Free[0.000,0.490).PH[7.87,9.42]</t>
  </si>
  <si>
    <t>Chlorine.Free[0.490,0.621).PH[7.87,9.42]</t>
  </si>
  <si>
    <t>Chlorine.Free[0.621,0.720).PH[7.87,9.42]</t>
  </si>
  <si>
    <t>Chlorine.Free[0.720,0.810).PH[7.87,9.42]</t>
  </si>
  <si>
    <t>Chlorine.Free[0.810,0.939).PH[7.87,9.42]</t>
  </si>
  <si>
    <t>Chlorine.Free[0.939,2.050].PH[7.87,9.42]</t>
  </si>
  <si>
    <t>Chlorine.Free[0.000,0.490):PH[6.20,7.38)</t>
  </si>
  <si>
    <t>Chlorine.Free[0.000,0.490):PH[7.61,7.72)</t>
  </si>
  <si>
    <t>Chlorine.Free[0.000,0.490):PH[7.51,7.61)</t>
  </si>
  <si>
    <t>Chlorine.Free[0.000,0.490):PH[7.38,7.51)</t>
  </si>
  <si>
    <t>&gt;50% = V. High Risk</t>
  </si>
  <si>
    <t>&gt;30% = High Risk</t>
  </si>
  <si>
    <t>Water Treatment Works Prediction Applet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</si>
</sst>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0" xfId="0" applyFo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0" fillId="2" borderId="4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0" borderId="0" xfId="0" applyFill="1" applyBorder="1"/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/>
    <xf numFmtId="14" fontId="0" fillId="0" borderId="0" xfId="0" applyNumberForma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tabSelected="1" topLeftCell="G1" workbookViewId="0">
      <selection activeCell="J5" sqref="J5"/>
    </sheetView>
  </sheetViews>
  <sheetFormatPr defaultRowHeight="14.4" x14ac:dyDescent="0.3"/>
  <cols>
    <col min="1" max="1" width="49.109375" hidden="1" customWidth="1"/>
    <col min="2" max="3" width="8.88671875" hidden="1" customWidth="1"/>
    <col min="4" max="4" width="23.44140625" hidden="1" customWidth="1"/>
    <col min="5" max="6" width="8.88671875" hidden="1" customWidth="1"/>
    <col min="8" max="8" width="28.5546875" customWidth="1"/>
    <col min="9" max="9" width="31.88671875" customWidth="1"/>
    <col min="10" max="10" width="19.33203125" customWidth="1"/>
    <col min="11" max="11" width="9.109375" hidden="1" customWidth="1"/>
    <col min="12" max="12" width="21.44140625" hidden="1" customWidth="1"/>
    <col min="13" max="13" width="38.33203125" hidden="1" customWidth="1"/>
    <col min="14" max="14" width="8.88671875" hidden="1" customWidth="1"/>
    <col min="15" max="15" width="26.44140625" hidden="1" customWidth="1"/>
    <col min="16" max="16" width="9" hidden="1" customWidth="1"/>
    <col min="17" max="17" width="9.77734375" hidden="1" customWidth="1"/>
    <col min="18" max="18" width="2.21875" hidden="1" customWidth="1"/>
    <col min="19" max="20" width="8.88671875" hidden="1" customWidth="1"/>
    <col min="21" max="21" width="2.5546875" hidden="1" customWidth="1"/>
    <col min="22" max="22" width="8.88671875" hidden="1" customWidth="1"/>
    <col min="24" max="24" width="10.5546875" bestFit="1" customWidth="1"/>
  </cols>
  <sheetData>
    <row r="1" spans="1:24" ht="15" thickBot="1" x14ac:dyDescent="0.35">
      <c r="B1" t="s">
        <v>0</v>
      </c>
      <c r="C1" t="s">
        <v>1</v>
      </c>
      <c r="H1" s="21" t="s">
        <v>310</v>
      </c>
      <c r="I1" s="22"/>
      <c r="K1" t="s">
        <v>2</v>
      </c>
      <c r="O1" t="s">
        <v>3</v>
      </c>
      <c r="P1" t="s">
        <v>4</v>
      </c>
      <c r="Q1">
        <v>41023</v>
      </c>
      <c r="R1" t="s">
        <v>5</v>
      </c>
    </row>
    <row r="2" spans="1:24" x14ac:dyDescent="0.3">
      <c r="A2" t="s">
        <v>6</v>
      </c>
      <c r="B2">
        <v>-100.550427</v>
      </c>
      <c r="C2">
        <v>1</v>
      </c>
      <c r="H2" s="1" t="s">
        <v>7</v>
      </c>
      <c r="I2" s="2" t="s">
        <v>37</v>
      </c>
      <c r="K2" t="s">
        <v>8</v>
      </c>
      <c r="L2" t="s">
        <v>9</v>
      </c>
      <c r="M2" t="s">
        <v>10</v>
      </c>
      <c r="O2" t="s">
        <v>11</v>
      </c>
      <c r="P2" t="s">
        <v>12</v>
      </c>
      <c r="Q2">
        <v>26489</v>
      </c>
      <c r="R2" t="s">
        <v>13</v>
      </c>
    </row>
    <row r="3" spans="1:24" x14ac:dyDescent="0.3">
      <c r="A3" s="3" t="s">
        <v>259</v>
      </c>
      <c r="B3">
        <v>0</v>
      </c>
      <c r="C3">
        <f>IF($I$6=A3,1,0)</f>
        <v>1</v>
      </c>
      <c r="H3" s="4" t="s">
        <v>14</v>
      </c>
      <c r="I3" s="5">
        <f ca="1">TODAY()</f>
        <v>42984</v>
      </c>
      <c r="K3">
        <f ca="1">YEAR(I3)</f>
        <v>2017</v>
      </c>
      <c r="L3">
        <f ca="1">WEEKNUM(I3)</f>
        <v>36</v>
      </c>
      <c r="M3" t="str">
        <f ca="1">IF(AND(L3&gt;=0,L3&lt;=14),A72,IF(AND(L3&gt;14,L3&lt;=27),A73,IF(AND(L3&gt;27,L3&lt;=40),A74,A75)))</f>
        <v>week[27,40)</v>
      </c>
      <c r="O3" t="s">
        <v>15</v>
      </c>
      <c r="P3" t="s">
        <v>16</v>
      </c>
      <c r="Q3">
        <v>180</v>
      </c>
      <c r="R3" t="s">
        <v>17</v>
      </c>
      <c r="W3" s="20"/>
    </row>
    <row r="4" spans="1:24" ht="15" thickBot="1" x14ac:dyDescent="0.35">
      <c r="A4" s="6" t="s">
        <v>215</v>
      </c>
      <c r="B4">
        <v>0.37814900000000001</v>
      </c>
      <c r="C4">
        <f t="shared" ref="C4:C7" si="0">IF($I$6=A4,1,0)</f>
        <v>0</v>
      </c>
      <c r="H4" s="7" t="s">
        <v>18</v>
      </c>
      <c r="I4" s="8" t="s">
        <v>25</v>
      </c>
      <c r="O4" t="s">
        <v>19</v>
      </c>
      <c r="P4" t="s">
        <v>20</v>
      </c>
      <c r="Q4">
        <v>5364</v>
      </c>
      <c r="R4" t="s">
        <v>21</v>
      </c>
      <c r="X4" s="20"/>
    </row>
    <row r="5" spans="1:24" x14ac:dyDescent="0.3">
      <c r="A5" s="6" t="s">
        <v>216</v>
      </c>
      <c r="B5">
        <v>0.35017300000000001</v>
      </c>
      <c r="C5">
        <f t="shared" si="0"/>
        <v>0</v>
      </c>
      <c r="H5" s="4"/>
      <c r="I5" s="9"/>
      <c r="K5" t="s">
        <v>7</v>
      </c>
      <c r="L5" t="str">
        <f>VLOOKUP(I2,O1:P84,2,FALSE)</f>
        <v>P22</v>
      </c>
      <c r="O5" t="s">
        <v>22</v>
      </c>
      <c r="P5" t="s">
        <v>23</v>
      </c>
      <c r="Q5">
        <v>1976</v>
      </c>
      <c r="R5" t="s">
        <v>17</v>
      </c>
    </row>
    <row r="6" spans="1:24" x14ac:dyDescent="0.3">
      <c r="A6" s="6" t="s">
        <v>217</v>
      </c>
      <c r="B6">
        <v>0.17809900000000001</v>
      </c>
      <c r="C6">
        <f>IF($I$6=A6,1,0)</f>
        <v>0</v>
      </c>
      <c r="H6" s="4" t="s">
        <v>24</v>
      </c>
      <c r="I6" s="9" t="s">
        <v>259</v>
      </c>
      <c r="K6" t="s">
        <v>25</v>
      </c>
      <c r="L6">
        <v>1</v>
      </c>
      <c r="O6" t="s">
        <v>26</v>
      </c>
      <c r="P6" t="s">
        <v>27</v>
      </c>
      <c r="Q6">
        <v>27033</v>
      </c>
      <c r="R6" t="s">
        <v>13</v>
      </c>
    </row>
    <row r="7" spans="1:24" x14ac:dyDescent="0.3">
      <c r="A7" t="s">
        <v>218</v>
      </c>
      <c r="B7">
        <v>0.45297900000000002</v>
      </c>
      <c r="C7">
        <f t="shared" si="0"/>
        <v>0</v>
      </c>
      <c r="H7" s="4" t="s">
        <v>28</v>
      </c>
      <c r="I7" s="9" t="s">
        <v>222</v>
      </c>
      <c r="K7" t="s">
        <v>29</v>
      </c>
      <c r="L7">
        <v>0</v>
      </c>
      <c r="O7" t="s">
        <v>30</v>
      </c>
      <c r="P7" t="s">
        <v>31</v>
      </c>
      <c r="Q7">
        <v>3881</v>
      </c>
      <c r="R7" t="s">
        <v>21</v>
      </c>
    </row>
    <row r="8" spans="1:24" x14ac:dyDescent="0.3">
      <c r="A8" t="s">
        <v>219</v>
      </c>
      <c r="B8">
        <v>1.0691870000000001</v>
      </c>
      <c r="C8">
        <f>IF($I$6=A8,1,0)</f>
        <v>0</v>
      </c>
      <c r="H8" s="4" t="s">
        <v>32</v>
      </c>
      <c r="I8" s="9" t="s">
        <v>226</v>
      </c>
      <c r="O8" t="s">
        <v>33</v>
      </c>
      <c r="P8" t="s">
        <v>34</v>
      </c>
      <c r="Q8">
        <v>3341</v>
      </c>
      <c r="R8" t="s">
        <v>21</v>
      </c>
      <c r="X8" s="20"/>
    </row>
    <row r="9" spans="1:24" x14ac:dyDescent="0.3">
      <c r="A9" t="s">
        <v>258</v>
      </c>
      <c r="B9">
        <v>0</v>
      </c>
      <c r="C9">
        <f>IF(A9=$I$7,1,0)</f>
        <v>0</v>
      </c>
      <c r="H9" s="4" t="s">
        <v>35</v>
      </c>
      <c r="I9" s="9" t="s">
        <v>231</v>
      </c>
      <c r="K9" t="s">
        <v>36</v>
      </c>
      <c r="L9">
        <f>IF(I4="Yes",1,0)</f>
        <v>1</v>
      </c>
      <c r="O9" t="s">
        <v>37</v>
      </c>
      <c r="P9" t="s">
        <v>38</v>
      </c>
      <c r="Q9">
        <v>44970</v>
      </c>
      <c r="R9" t="s">
        <v>5</v>
      </c>
    </row>
    <row r="10" spans="1:24" x14ac:dyDescent="0.3">
      <c r="A10" t="s">
        <v>220</v>
      </c>
      <c r="B10">
        <v>-2.8992E-2</v>
      </c>
      <c r="C10">
        <f t="shared" ref="C10:C14" si="1">IF(A10=$I$7,1,0)</f>
        <v>0</v>
      </c>
      <c r="H10" s="4" t="s">
        <v>39</v>
      </c>
      <c r="I10" s="9" t="s">
        <v>86</v>
      </c>
      <c r="O10" t="s">
        <v>40</v>
      </c>
      <c r="P10" t="s">
        <v>41</v>
      </c>
      <c r="Q10">
        <v>6804</v>
      </c>
      <c r="R10" t="s">
        <v>42</v>
      </c>
    </row>
    <row r="11" spans="1:24" x14ac:dyDescent="0.3">
      <c r="A11" t="s">
        <v>221</v>
      </c>
      <c r="B11">
        <v>0.13822400000000001</v>
      </c>
      <c r="C11">
        <f>IF(A11=$I$7,1,0)</f>
        <v>0</v>
      </c>
      <c r="H11" s="4" t="s">
        <v>43</v>
      </c>
      <c r="I11" s="9" t="s">
        <v>236</v>
      </c>
      <c r="O11" t="s">
        <v>44</v>
      </c>
      <c r="P11" t="s">
        <v>45</v>
      </c>
      <c r="Q11">
        <v>3725</v>
      </c>
      <c r="R11" t="s">
        <v>21</v>
      </c>
    </row>
    <row r="12" spans="1:24" x14ac:dyDescent="0.3">
      <c r="A12" t="s">
        <v>222</v>
      </c>
      <c r="B12">
        <v>0.146314</v>
      </c>
      <c r="C12">
        <f t="shared" si="1"/>
        <v>1</v>
      </c>
      <c r="H12" s="4" t="s">
        <v>46</v>
      </c>
      <c r="I12" s="9" t="s">
        <v>107</v>
      </c>
      <c r="O12" t="s">
        <v>47</v>
      </c>
      <c r="P12" t="s">
        <v>48</v>
      </c>
      <c r="Q12">
        <v>36168</v>
      </c>
      <c r="R12" t="s">
        <v>5</v>
      </c>
    </row>
    <row r="13" spans="1:24" x14ac:dyDescent="0.3">
      <c r="A13" t="s">
        <v>223</v>
      </c>
      <c r="B13">
        <v>0.25049100000000002</v>
      </c>
      <c r="C13">
        <f t="shared" si="1"/>
        <v>0</v>
      </c>
      <c r="H13" s="4" t="s">
        <v>49</v>
      </c>
      <c r="I13" s="9" t="s">
        <v>247</v>
      </c>
      <c r="O13" t="s">
        <v>50</v>
      </c>
      <c r="P13" t="s">
        <v>51</v>
      </c>
      <c r="Q13">
        <v>3036</v>
      </c>
      <c r="R13" t="s">
        <v>21</v>
      </c>
    </row>
    <row r="14" spans="1:24" x14ac:dyDescent="0.3">
      <c r="A14" t="s">
        <v>224</v>
      </c>
      <c r="B14">
        <v>0.121046</v>
      </c>
      <c r="C14">
        <f t="shared" si="1"/>
        <v>0</v>
      </c>
      <c r="H14" s="4" t="s">
        <v>52</v>
      </c>
      <c r="I14" s="9" t="s">
        <v>250</v>
      </c>
      <c r="O14" t="s">
        <v>53</v>
      </c>
      <c r="P14" t="s">
        <v>54</v>
      </c>
      <c r="Q14">
        <v>23907</v>
      </c>
      <c r="R14" t="s">
        <v>13</v>
      </c>
    </row>
    <row r="15" spans="1:24" x14ac:dyDescent="0.3">
      <c r="A15" s="10" t="s">
        <v>257</v>
      </c>
      <c r="B15">
        <v>0</v>
      </c>
      <c r="C15">
        <f t="shared" ref="C15:C20" si="2">IF(A15=$I$8,1,0)</f>
        <v>0</v>
      </c>
      <c r="H15" s="4" t="s">
        <v>55</v>
      </c>
      <c r="I15" s="9" t="s">
        <v>261</v>
      </c>
      <c r="O15" t="s">
        <v>56</v>
      </c>
      <c r="P15" t="s">
        <v>57</v>
      </c>
      <c r="Q15">
        <v>2692</v>
      </c>
      <c r="R15" t="s">
        <v>17</v>
      </c>
    </row>
    <row r="16" spans="1:24" x14ac:dyDescent="0.3">
      <c r="A16" t="s">
        <v>225</v>
      </c>
      <c r="B16">
        <v>-1.8290000000000001E-2</v>
      </c>
      <c r="C16">
        <f t="shared" si="2"/>
        <v>0</v>
      </c>
      <c r="H16" s="4" t="s">
        <v>58</v>
      </c>
      <c r="I16" s="9" t="s">
        <v>266</v>
      </c>
      <c r="K16" t="s">
        <v>59</v>
      </c>
      <c r="L16">
        <f>VLOOKUP(L5,P1:R84,2,FALSE)</f>
        <v>44970</v>
      </c>
      <c r="M16" t="str">
        <f>VLOOKUP(L5,P1:R84,3,FALSE)</f>
        <v>Population[32612,44970]</v>
      </c>
      <c r="O16" t="s">
        <v>60</v>
      </c>
      <c r="P16" t="s">
        <v>61</v>
      </c>
      <c r="Q16">
        <v>18657</v>
      </c>
      <c r="R16" t="s">
        <v>62</v>
      </c>
    </row>
    <row r="17" spans="1:18" x14ac:dyDescent="0.3">
      <c r="A17" t="s">
        <v>226</v>
      </c>
      <c r="B17">
        <v>3.4248000000000001E-2</v>
      </c>
      <c r="C17">
        <f t="shared" si="2"/>
        <v>1</v>
      </c>
      <c r="H17" s="4"/>
      <c r="I17" s="9"/>
      <c r="O17" t="s">
        <v>63</v>
      </c>
      <c r="P17" t="s">
        <v>64</v>
      </c>
      <c r="Q17">
        <v>20679</v>
      </c>
      <c r="R17" t="s">
        <v>62</v>
      </c>
    </row>
    <row r="18" spans="1:18" ht="15" thickBot="1" x14ac:dyDescent="0.35">
      <c r="A18" t="s">
        <v>227</v>
      </c>
      <c r="B18">
        <v>0.115527</v>
      </c>
      <c r="C18">
        <f t="shared" si="2"/>
        <v>0</v>
      </c>
      <c r="H18" s="4"/>
      <c r="I18" s="9"/>
      <c r="O18" t="s">
        <v>65</v>
      </c>
      <c r="P18" t="s">
        <v>66</v>
      </c>
      <c r="Q18">
        <v>81</v>
      </c>
      <c r="R18" t="s">
        <v>17</v>
      </c>
    </row>
    <row r="19" spans="1:18" x14ac:dyDescent="0.3">
      <c r="A19" t="s">
        <v>228</v>
      </c>
      <c r="B19">
        <v>-4.6796999999999998E-2</v>
      </c>
      <c r="C19">
        <f t="shared" si="2"/>
        <v>0</v>
      </c>
      <c r="H19" s="1"/>
      <c r="I19" s="2"/>
      <c r="O19" t="s">
        <v>67</v>
      </c>
      <c r="P19" t="s">
        <v>68</v>
      </c>
      <c r="Q19">
        <v>12224</v>
      </c>
      <c r="R19" t="s">
        <v>42</v>
      </c>
    </row>
    <row r="20" spans="1:18" x14ac:dyDescent="0.3">
      <c r="A20" t="s">
        <v>229</v>
      </c>
      <c r="B20">
        <v>-4.9211999999999999E-2</v>
      </c>
      <c r="C20">
        <f t="shared" si="2"/>
        <v>0</v>
      </c>
      <c r="E20" t="s">
        <v>69</v>
      </c>
      <c r="F20">
        <f ca="1">SUMPRODUCT(B2:B113,C2:C113)</f>
        <v>0.85011299999999324</v>
      </c>
      <c r="H20" s="4" t="s">
        <v>70</v>
      </c>
      <c r="I20" s="11">
        <f ca="1">IF(COUNTA(I2:I18)=14,EXP(F20)/(EXP(F20)+1),"")</f>
        <v>0.70059084626553514</v>
      </c>
      <c r="O20" t="s">
        <v>71</v>
      </c>
      <c r="P20" t="s">
        <v>72</v>
      </c>
      <c r="Q20">
        <v>37616</v>
      </c>
      <c r="R20" t="s">
        <v>5</v>
      </c>
    </row>
    <row r="21" spans="1:18" ht="15" thickBot="1" x14ac:dyDescent="0.35">
      <c r="A21" s="10" t="s">
        <v>256</v>
      </c>
      <c r="B21">
        <v>0</v>
      </c>
      <c r="C21">
        <f>IF(A21=$I$9,1,0)</f>
        <v>0</v>
      </c>
      <c r="H21" s="12"/>
      <c r="I21" s="13"/>
      <c r="O21" t="s">
        <v>73</v>
      </c>
      <c r="P21" t="s">
        <v>74</v>
      </c>
      <c r="Q21">
        <v>37152</v>
      </c>
      <c r="R21" t="s">
        <v>5</v>
      </c>
    </row>
    <row r="22" spans="1:18" x14ac:dyDescent="0.3">
      <c r="A22" t="s">
        <v>230</v>
      </c>
      <c r="B22">
        <v>-2.3560999999999999E-2</v>
      </c>
      <c r="C22">
        <f>IF(A22=$I$9,1,0)</f>
        <v>0</v>
      </c>
      <c r="G22" s="14"/>
      <c r="H22" s="15"/>
      <c r="I22" s="16" t="s">
        <v>75</v>
      </c>
      <c r="O22" t="s">
        <v>76</v>
      </c>
      <c r="P22" t="s">
        <v>77</v>
      </c>
      <c r="Q22">
        <v>19585</v>
      </c>
      <c r="R22" t="s">
        <v>62</v>
      </c>
    </row>
    <row r="23" spans="1:18" x14ac:dyDescent="0.3">
      <c r="A23" t="s">
        <v>231</v>
      </c>
      <c r="B23">
        <v>-2.3639E-2</v>
      </c>
      <c r="C23">
        <f>IF(A23=$I$9,1,0)</f>
        <v>1</v>
      </c>
      <c r="G23" s="14"/>
      <c r="H23" s="15"/>
      <c r="I23" s="17" t="s">
        <v>308</v>
      </c>
      <c r="O23" t="s">
        <v>78</v>
      </c>
      <c r="P23" t="s">
        <v>79</v>
      </c>
      <c r="Q23">
        <v>30016</v>
      </c>
      <c r="R23" t="s">
        <v>13</v>
      </c>
    </row>
    <row r="24" spans="1:18" ht="15" thickBot="1" x14ac:dyDescent="0.35">
      <c r="A24" t="s">
        <v>80</v>
      </c>
      <c r="B24">
        <v>0.17436699999999999</v>
      </c>
      <c r="C24">
        <f>IF(A24=$I$9,1,0)</f>
        <v>0</v>
      </c>
      <c r="G24" s="14"/>
      <c r="H24" s="15"/>
      <c r="I24" s="18" t="s">
        <v>309</v>
      </c>
      <c r="O24" t="s">
        <v>81</v>
      </c>
      <c r="P24" t="s">
        <v>82</v>
      </c>
      <c r="Q24">
        <v>21237</v>
      </c>
      <c r="R24" t="s">
        <v>13</v>
      </c>
    </row>
    <row r="25" spans="1:18" x14ac:dyDescent="0.3">
      <c r="A25" t="s">
        <v>83</v>
      </c>
      <c r="B25">
        <v>8.1923999999999997E-2</v>
      </c>
      <c r="C25">
        <f>IF(A25=$I$9,1,0)</f>
        <v>0</v>
      </c>
      <c r="G25" s="14"/>
      <c r="H25" s="15"/>
      <c r="I25" s="19"/>
      <c r="O25" t="s">
        <v>84</v>
      </c>
      <c r="P25" t="s">
        <v>85</v>
      </c>
      <c r="Q25">
        <v>20345</v>
      </c>
      <c r="R25" t="s">
        <v>62</v>
      </c>
    </row>
    <row r="26" spans="1:18" x14ac:dyDescent="0.3">
      <c r="A26" s="10" t="s">
        <v>86</v>
      </c>
      <c r="B26">
        <v>0</v>
      </c>
      <c r="C26">
        <f>IF(A26=$I$10,1,0)</f>
        <v>1</v>
      </c>
      <c r="H26" s="19"/>
      <c r="O26" t="s">
        <v>87</v>
      </c>
      <c r="P26" t="s">
        <v>88</v>
      </c>
      <c r="Q26">
        <v>43995</v>
      </c>
      <c r="R26" t="s">
        <v>5</v>
      </c>
    </row>
    <row r="27" spans="1:18" x14ac:dyDescent="0.3">
      <c r="A27" t="s">
        <v>232</v>
      </c>
      <c r="B27">
        <v>3.0471999999999999E-2</v>
      </c>
      <c r="C27">
        <f>IF(A27=$I$10,1,0)</f>
        <v>0</v>
      </c>
      <c r="O27" t="s">
        <v>89</v>
      </c>
      <c r="P27" t="s">
        <v>90</v>
      </c>
      <c r="Q27">
        <v>24548</v>
      </c>
      <c r="R27" t="s">
        <v>13</v>
      </c>
    </row>
    <row r="28" spans="1:18" x14ac:dyDescent="0.3">
      <c r="A28" t="s">
        <v>233</v>
      </c>
      <c r="B28">
        <v>0.14119499999999999</v>
      </c>
      <c r="C28">
        <f>IF(A28=$I$10,1,0)</f>
        <v>0</v>
      </c>
      <c r="O28" t="s">
        <v>91</v>
      </c>
      <c r="P28" t="s">
        <v>92</v>
      </c>
      <c r="Q28">
        <v>2440</v>
      </c>
      <c r="R28" t="s">
        <v>17</v>
      </c>
    </row>
    <row r="29" spans="1:18" x14ac:dyDescent="0.3">
      <c r="A29" t="s">
        <v>234</v>
      </c>
      <c r="B29">
        <v>0.15124199999999999</v>
      </c>
      <c r="C29">
        <f>IF(A29=$I$10,1,0)</f>
        <v>0</v>
      </c>
      <c r="O29" t="s">
        <v>93</v>
      </c>
      <c r="P29" t="s">
        <v>94</v>
      </c>
      <c r="Q29">
        <v>19215</v>
      </c>
      <c r="R29" t="s">
        <v>62</v>
      </c>
    </row>
    <row r="30" spans="1:18" x14ac:dyDescent="0.3">
      <c r="A30" t="s">
        <v>235</v>
      </c>
      <c r="B30">
        <v>4.5111999999999999E-2</v>
      </c>
      <c r="C30">
        <f>IF(A30=$I$10,1,0)</f>
        <v>0</v>
      </c>
      <c r="O30" t="s">
        <v>95</v>
      </c>
      <c r="P30" t="s">
        <v>96</v>
      </c>
      <c r="Q30">
        <v>13444</v>
      </c>
      <c r="R30" t="s">
        <v>42</v>
      </c>
    </row>
    <row r="31" spans="1:18" x14ac:dyDescent="0.3">
      <c r="A31" s="10" t="s">
        <v>255</v>
      </c>
      <c r="B31">
        <v>0</v>
      </c>
      <c r="C31">
        <f>IF(A31=$I$11,1,0)</f>
        <v>0</v>
      </c>
      <c r="O31" t="s">
        <v>97</v>
      </c>
      <c r="P31" t="s">
        <v>98</v>
      </c>
      <c r="Q31">
        <v>288</v>
      </c>
      <c r="R31" t="s">
        <v>17</v>
      </c>
    </row>
    <row r="32" spans="1:18" x14ac:dyDescent="0.3">
      <c r="A32" t="s">
        <v>236</v>
      </c>
      <c r="B32">
        <v>-0.10714</v>
      </c>
      <c r="C32">
        <f>IF(A32=$I$11,1,0)</f>
        <v>1</v>
      </c>
      <c r="O32" t="s">
        <v>99</v>
      </c>
      <c r="P32" t="s">
        <v>100</v>
      </c>
      <c r="Q32">
        <v>2884</v>
      </c>
      <c r="R32" t="s">
        <v>17</v>
      </c>
    </row>
    <row r="33" spans="1:18" x14ac:dyDescent="0.3">
      <c r="A33" t="s">
        <v>237</v>
      </c>
      <c r="B33">
        <v>-6.2867999999999993E-2</v>
      </c>
      <c r="C33">
        <f>IF(A33=$I$11,1,0)</f>
        <v>0</v>
      </c>
      <c r="O33" t="s">
        <v>101</v>
      </c>
      <c r="P33" t="s">
        <v>102</v>
      </c>
      <c r="Q33">
        <v>3191</v>
      </c>
      <c r="R33" t="s">
        <v>21</v>
      </c>
    </row>
    <row r="34" spans="1:18" x14ac:dyDescent="0.3">
      <c r="A34" t="s">
        <v>238</v>
      </c>
      <c r="B34">
        <v>0.17144499999999999</v>
      </c>
      <c r="C34">
        <f>IF(A34=$I$11,1,0)</f>
        <v>0</v>
      </c>
      <c r="O34" t="s">
        <v>103</v>
      </c>
      <c r="P34" t="s">
        <v>104</v>
      </c>
      <c r="Q34">
        <v>7354</v>
      </c>
      <c r="R34" t="s">
        <v>42</v>
      </c>
    </row>
    <row r="35" spans="1:18" x14ac:dyDescent="0.3">
      <c r="A35" t="s">
        <v>239</v>
      </c>
      <c r="B35">
        <v>0.156168</v>
      </c>
      <c r="C35">
        <f>IF(A35=$I$11,1,0)</f>
        <v>0</v>
      </c>
      <c r="O35" t="s">
        <v>105</v>
      </c>
      <c r="P35" t="s">
        <v>106</v>
      </c>
      <c r="Q35">
        <v>10415</v>
      </c>
      <c r="R35" t="s">
        <v>42</v>
      </c>
    </row>
    <row r="36" spans="1:18" x14ac:dyDescent="0.3">
      <c r="A36" t="s">
        <v>107</v>
      </c>
      <c r="B36">
        <v>0</v>
      </c>
      <c r="C36">
        <f>IF(A36=$I$12,1,0)</f>
        <v>1</v>
      </c>
      <c r="O36" t="s">
        <v>108</v>
      </c>
      <c r="P36" t="s">
        <v>109</v>
      </c>
      <c r="Q36">
        <v>6603</v>
      </c>
      <c r="R36" t="s">
        <v>21</v>
      </c>
    </row>
    <row r="37" spans="1:18" x14ac:dyDescent="0.3">
      <c r="A37" t="s">
        <v>110</v>
      </c>
      <c r="B37">
        <v>0.38386599999999999</v>
      </c>
      <c r="C37">
        <f>IF(A37=$I$12,1,0)</f>
        <v>0</v>
      </c>
      <c r="O37" t="s">
        <v>111</v>
      </c>
      <c r="P37" t="s">
        <v>112</v>
      </c>
      <c r="Q37">
        <v>18958</v>
      </c>
      <c r="R37" t="s">
        <v>62</v>
      </c>
    </row>
    <row r="38" spans="1:18" x14ac:dyDescent="0.3">
      <c r="A38" t="s">
        <v>240</v>
      </c>
      <c r="B38">
        <v>0.33091399999999999</v>
      </c>
      <c r="C38">
        <f t="shared" ref="C38:C41" si="3">IF(A38=$I$12,1,0)</f>
        <v>0</v>
      </c>
      <c r="O38" t="s">
        <v>113</v>
      </c>
      <c r="P38" t="s">
        <v>114</v>
      </c>
      <c r="Q38">
        <v>10</v>
      </c>
      <c r="R38" t="s">
        <v>17</v>
      </c>
    </row>
    <row r="39" spans="1:18" x14ac:dyDescent="0.3">
      <c r="A39" t="s">
        <v>241</v>
      </c>
      <c r="B39">
        <v>-8.3243999999999999E-2</v>
      </c>
      <c r="C39">
        <f t="shared" si="3"/>
        <v>0</v>
      </c>
      <c r="O39" t="s">
        <v>115</v>
      </c>
      <c r="P39" t="s">
        <v>116</v>
      </c>
      <c r="Q39">
        <v>37108</v>
      </c>
      <c r="R39" t="s">
        <v>5</v>
      </c>
    </row>
    <row r="40" spans="1:18" x14ac:dyDescent="0.3">
      <c r="A40" t="s">
        <v>242</v>
      </c>
      <c r="B40">
        <v>0.42942900000000001</v>
      </c>
      <c r="C40">
        <f t="shared" si="3"/>
        <v>0</v>
      </c>
      <c r="O40" t="s">
        <v>117</v>
      </c>
      <c r="P40" t="s">
        <v>118</v>
      </c>
      <c r="Q40">
        <v>17155</v>
      </c>
      <c r="R40" t="s">
        <v>62</v>
      </c>
    </row>
    <row r="41" spans="1:18" x14ac:dyDescent="0.3">
      <c r="A41" t="s">
        <v>243</v>
      </c>
      <c r="B41">
        <v>0.750892</v>
      </c>
      <c r="C41">
        <f t="shared" si="3"/>
        <v>0</v>
      </c>
      <c r="O41" t="s">
        <v>119</v>
      </c>
      <c r="P41" t="s">
        <v>120</v>
      </c>
      <c r="Q41">
        <v>35186</v>
      </c>
      <c r="R41" t="s">
        <v>5</v>
      </c>
    </row>
    <row r="42" spans="1:18" x14ac:dyDescent="0.3">
      <c r="A42" s="10" t="s">
        <v>254</v>
      </c>
      <c r="B42">
        <v>0</v>
      </c>
      <c r="C42">
        <f>IF(A42=$I$13,1,0)</f>
        <v>0</v>
      </c>
      <c r="O42" t="s">
        <v>121</v>
      </c>
      <c r="P42" t="s">
        <v>122</v>
      </c>
      <c r="Q42">
        <v>1065</v>
      </c>
      <c r="R42" t="s">
        <v>17</v>
      </c>
    </row>
    <row r="43" spans="1:18" x14ac:dyDescent="0.3">
      <c r="A43" t="s">
        <v>244</v>
      </c>
      <c r="B43">
        <v>-4.5852999999999998E-2</v>
      </c>
      <c r="C43">
        <f t="shared" ref="C43:C47" si="4">IF(A43=$I$13,1,0)</f>
        <v>0</v>
      </c>
      <c r="O43" t="s">
        <v>123</v>
      </c>
      <c r="P43" t="s">
        <v>124</v>
      </c>
      <c r="Q43">
        <v>34</v>
      </c>
      <c r="R43" t="s">
        <v>17</v>
      </c>
    </row>
    <row r="44" spans="1:18" x14ac:dyDescent="0.3">
      <c r="A44" t="s">
        <v>245</v>
      </c>
      <c r="B44">
        <v>-9.9768999999999997E-2</v>
      </c>
      <c r="C44">
        <f t="shared" si="4"/>
        <v>0</v>
      </c>
      <c r="O44" t="s">
        <v>125</v>
      </c>
      <c r="P44" t="s">
        <v>126</v>
      </c>
      <c r="Q44">
        <v>29307</v>
      </c>
      <c r="R44" t="s">
        <v>13</v>
      </c>
    </row>
    <row r="45" spans="1:18" x14ac:dyDescent="0.3">
      <c r="A45" t="s">
        <v>127</v>
      </c>
      <c r="B45">
        <v>-0.173093</v>
      </c>
      <c r="C45">
        <f t="shared" si="4"/>
        <v>0</v>
      </c>
      <c r="O45" t="s">
        <v>128</v>
      </c>
      <c r="P45" t="s">
        <v>129</v>
      </c>
      <c r="Q45">
        <v>18536</v>
      </c>
      <c r="R45" t="s">
        <v>62</v>
      </c>
    </row>
    <row r="46" spans="1:18" x14ac:dyDescent="0.3">
      <c r="A46" t="s">
        <v>246</v>
      </c>
      <c r="B46">
        <v>-0.17214399999999999</v>
      </c>
      <c r="C46">
        <f t="shared" si="4"/>
        <v>0</v>
      </c>
      <c r="O46" t="s">
        <v>130</v>
      </c>
      <c r="P46" t="s">
        <v>131</v>
      </c>
      <c r="Q46">
        <v>13782</v>
      </c>
      <c r="R46" t="s">
        <v>62</v>
      </c>
    </row>
    <row r="47" spans="1:18" x14ac:dyDescent="0.3">
      <c r="A47" t="s">
        <v>247</v>
      </c>
      <c r="B47">
        <v>-0.18928700000000001</v>
      </c>
      <c r="C47">
        <f t="shared" si="4"/>
        <v>1</v>
      </c>
      <c r="O47" t="s">
        <v>132</v>
      </c>
      <c r="P47" t="s">
        <v>133</v>
      </c>
      <c r="Q47">
        <v>564</v>
      </c>
      <c r="R47" t="s">
        <v>17</v>
      </c>
    </row>
    <row r="48" spans="1:18" x14ac:dyDescent="0.3">
      <c r="A48" s="10" t="s">
        <v>253</v>
      </c>
      <c r="B48">
        <v>0</v>
      </c>
      <c r="C48">
        <f t="shared" ref="C48:C53" si="5">IF(A48=$I$14,1,0)</f>
        <v>0</v>
      </c>
      <c r="O48" t="s">
        <v>134</v>
      </c>
      <c r="P48" t="s">
        <v>135</v>
      </c>
      <c r="Q48">
        <v>4186</v>
      </c>
      <c r="R48" t="s">
        <v>21</v>
      </c>
    </row>
    <row r="49" spans="1:18" x14ac:dyDescent="0.3">
      <c r="A49" t="s">
        <v>248</v>
      </c>
      <c r="B49">
        <v>-7.0716000000000001E-2</v>
      </c>
      <c r="C49">
        <f t="shared" si="5"/>
        <v>0</v>
      </c>
      <c r="O49" t="s">
        <v>136</v>
      </c>
      <c r="P49" t="s">
        <v>137</v>
      </c>
      <c r="Q49">
        <v>20941</v>
      </c>
      <c r="R49" t="s">
        <v>13</v>
      </c>
    </row>
    <row r="50" spans="1:18" x14ac:dyDescent="0.3">
      <c r="A50" t="s">
        <v>249</v>
      </c>
      <c r="B50">
        <v>-6.5965999999999997E-2</v>
      </c>
      <c r="C50">
        <f t="shared" si="5"/>
        <v>0</v>
      </c>
      <c r="O50" t="s">
        <v>138</v>
      </c>
      <c r="P50" t="s">
        <v>139</v>
      </c>
      <c r="Q50">
        <v>35526</v>
      </c>
      <c r="R50" t="s">
        <v>5</v>
      </c>
    </row>
    <row r="51" spans="1:18" x14ac:dyDescent="0.3">
      <c r="A51" t="s">
        <v>250</v>
      </c>
      <c r="B51">
        <v>0.101717</v>
      </c>
      <c r="C51">
        <f t="shared" si="5"/>
        <v>1</v>
      </c>
      <c r="O51" t="s">
        <v>140</v>
      </c>
      <c r="P51" t="s">
        <v>141</v>
      </c>
      <c r="Q51">
        <v>35666</v>
      </c>
      <c r="R51" t="s">
        <v>5</v>
      </c>
    </row>
    <row r="52" spans="1:18" x14ac:dyDescent="0.3">
      <c r="A52" t="s">
        <v>251</v>
      </c>
      <c r="B52">
        <v>2.0785999999999999E-2</v>
      </c>
      <c r="C52">
        <f t="shared" si="5"/>
        <v>0</v>
      </c>
      <c r="O52" t="s">
        <v>142</v>
      </c>
      <c r="P52" t="s">
        <v>143</v>
      </c>
      <c r="Q52">
        <v>4613</v>
      </c>
      <c r="R52" t="s">
        <v>21</v>
      </c>
    </row>
    <row r="53" spans="1:18" x14ac:dyDescent="0.3">
      <c r="A53" t="s">
        <v>252</v>
      </c>
      <c r="B53">
        <v>0.27609699999999998</v>
      </c>
      <c r="C53">
        <f t="shared" si="5"/>
        <v>0</v>
      </c>
      <c r="O53" t="s">
        <v>144</v>
      </c>
      <c r="P53" t="s">
        <v>145</v>
      </c>
      <c r="Q53">
        <v>24719</v>
      </c>
      <c r="R53" t="s">
        <v>13</v>
      </c>
    </row>
    <row r="54" spans="1:18" x14ac:dyDescent="0.3">
      <c r="A54" t="s">
        <v>270</v>
      </c>
      <c r="B54">
        <v>0</v>
      </c>
      <c r="C54">
        <f t="shared" ref="C54:C59" si="6">IF(A54=$I$15,1,0)</f>
        <v>0</v>
      </c>
      <c r="O54" t="s">
        <v>146</v>
      </c>
      <c r="P54" t="s">
        <v>147</v>
      </c>
      <c r="Q54">
        <v>22219</v>
      </c>
      <c r="R54" t="s">
        <v>13</v>
      </c>
    </row>
    <row r="55" spans="1:18" x14ac:dyDescent="0.3">
      <c r="A55" t="s">
        <v>260</v>
      </c>
      <c r="B55">
        <v>-7.8395000000000006E-2</v>
      </c>
      <c r="C55">
        <f t="shared" si="6"/>
        <v>0</v>
      </c>
      <c r="O55" t="s">
        <v>148</v>
      </c>
      <c r="P55" t="s">
        <v>149</v>
      </c>
      <c r="Q55">
        <v>19193</v>
      </c>
      <c r="R55" t="s">
        <v>62</v>
      </c>
    </row>
    <row r="56" spans="1:18" x14ac:dyDescent="0.3">
      <c r="A56" t="s">
        <v>261</v>
      </c>
      <c r="B56">
        <v>-1.3524E-2</v>
      </c>
      <c r="C56">
        <f t="shared" si="6"/>
        <v>1</v>
      </c>
      <c r="O56" t="s">
        <v>150</v>
      </c>
      <c r="P56" t="s">
        <v>151</v>
      </c>
      <c r="Q56">
        <v>17945</v>
      </c>
      <c r="R56" t="s">
        <v>62</v>
      </c>
    </row>
    <row r="57" spans="1:18" x14ac:dyDescent="0.3">
      <c r="A57" t="s">
        <v>262</v>
      </c>
      <c r="B57">
        <v>6.3028000000000001E-2</v>
      </c>
      <c r="C57">
        <f t="shared" si="6"/>
        <v>0</v>
      </c>
      <c r="O57" t="s">
        <v>152</v>
      </c>
      <c r="P57" t="s">
        <v>153</v>
      </c>
      <c r="Q57">
        <v>27992</v>
      </c>
      <c r="R57" t="s">
        <v>13</v>
      </c>
    </row>
    <row r="58" spans="1:18" x14ac:dyDescent="0.3">
      <c r="A58" t="s">
        <v>263</v>
      </c>
      <c r="B58">
        <v>-0.11416</v>
      </c>
      <c r="C58">
        <f t="shared" si="6"/>
        <v>0</v>
      </c>
      <c r="O58" t="s">
        <v>154</v>
      </c>
      <c r="P58" t="s">
        <v>155</v>
      </c>
      <c r="Q58">
        <v>14563</v>
      </c>
      <c r="R58" t="s">
        <v>62</v>
      </c>
    </row>
    <row r="59" spans="1:18" x14ac:dyDescent="0.3">
      <c r="A59" t="s">
        <v>264</v>
      </c>
      <c r="B59">
        <v>-0.19062000000000001</v>
      </c>
      <c r="C59">
        <f t="shared" si="6"/>
        <v>0</v>
      </c>
      <c r="O59" t="s">
        <v>156</v>
      </c>
      <c r="P59" t="s">
        <v>157</v>
      </c>
      <c r="Q59">
        <v>30789</v>
      </c>
      <c r="R59" t="s">
        <v>13</v>
      </c>
    </row>
    <row r="60" spans="1:18" x14ac:dyDescent="0.3">
      <c r="A60" t="s">
        <v>271</v>
      </c>
      <c r="B60">
        <v>0</v>
      </c>
      <c r="C60">
        <f t="shared" ref="C60:C65" si="7">IF(A60=$I$16,1,0)</f>
        <v>0</v>
      </c>
      <c r="O60" t="s">
        <v>158</v>
      </c>
      <c r="P60" t="s">
        <v>159</v>
      </c>
      <c r="Q60">
        <v>5819</v>
      </c>
      <c r="R60" t="s">
        <v>21</v>
      </c>
    </row>
    <row r="61" spans="1:18" x14ac:dyDescent="0.3">
      <c r="A61" t="s">
        <v>265</v>
      </c>
      <c r="B61">
        <v>0.21143500000000001</v>
      </c>
      <c r="C61">
        <f t="shared" si="7"/>
        <v>0</v>
      </c>
      <c r="O61" t="s">
        <v>160</v>
      </c>
      <c r="P61" t="s">
        <v>161</v>
      </c>
      <c r="Q61">
        <v>3059</v>
      </c>
      <c r="R61" t="s">
        <v>21</v>
      </c>
    </row>
    <row r="62" spans="1:18" x14ac:dyDescent="0.3">
      <c r="A62" t="s">
        <v>266</v>
      </c>
      <c r="B62">
        <v>0.28204800000000002</v>
      </c>
      <c r="C62">
        <f t="shared" si="7"/>
        <v>1</v>
      </c>
      <c r="O62" t="s">
        <v>162</v>
      </c>
      <c r="P62" t="s">
        <v>163</v>
      </c>
      <c r="Q62">
        <v>594</v>
      </c>
      <c r="R62" t="s">
        <v>17</v>
      </c>
    </row>
    <row r="63" spans="1:18" x14ac:dyDescent="0.3">
      <c r="A63" t="s">
        <v>267</v>
      </c>
      <c r="B63">
        <v>0.308282</v>
      </c>
      <c r="C63">
        <f t="shared" si="7"/>
        <v>0</v>
      </c>
      <c r="O63" t="s">
        <v>164</v>
      </c>
      <c r="P63" t="s">
        <v>165</v>
      </c>
      <c r="Q63">
        <v>4189</v>
      </c>
      <c r="R63" t="s">
        <v>21</v>
      </c>
    </row>
    <row r="64" spans="1:18" x14ac:dyDescent="0.3">
      <c r="A64" t="s">
        <v>268</v>
      </c>
      <c r="B64">
        <v>0.20424500000000001</v>
      </c>
      <c r="C64">
        <f t="shared" si="7"/>
        <v>0</v>
      </c>
      <c r="O64" t="s">
        <v>166</v>
      </c>
      <c r="P64" t="s">
        <v>167</v>
      </c>
      <c r="Q64">
        <v>10715</v>
      </c>
      <c r="R64" t="s">
        <v>42</v>
      </c>
    </row>
    <row r="65" spans="1:18" x14ac:dyDescent="0.3">
      <c r="A65" t="s">
        <v>269</v>
      </c>
      <c r="B65">
        <v>5.9146999999999998E-2</v>
      </c>
      <c r="C65">
        <f t="shared" si="7"/>
        <v>0</v>
      </c>
      <c r="O65" t="s">
        <v>168</v>
      </c>
      <c r="P65" t="s">
        <v>169</v>
      </c>
      <c r="Q65">
        <v>17633</v>
      </c>
      <c r="R65" t="s">
        <v>62</v>
      </c>
    </row>
    <row r="66" spans="1:18" x14ac:dyDescent="0.3">
      <c r="A66" t="s">
        <v>172</v>
      </c>
      <c r="B66">
        <v>0</v>
      </c>
      <c r="C66">
        <f>IF(A66=$M$16,1,0)</f>
        <v>0</v>
      </c>
      <c r="O66" t="s">
        <v>170</v>
      </c>
      <c r="P66" t="s">
        <v>171</v>
      </c>
      <c r="Q66">
        <v>9978</v>
      </c>
      <c r="R66" t="s">
        <v>42</v>
      </c>
    </row>
    <row r="67" spans="1:18" x14ac:dyDescent="0.3">
      <c r="A67" t="s">
        <v>21</v>
      </c>
      <c r="B67">
        <v>1.3267100000000001</v>
      </c>
      <c r="C67">
        <f t="shared" ref="C67:C71" si="8">IF(A67=$M$16,1,0)</f>
        <v>0</v>
      </c>
      <c r="O67" t="s">
        <v>173</v>
      </c>
      <c r="P67" t="s">
        <v>174</v>
      </c>
      <c r="Q67">
        <v>9661</v>
      </c>
      <c r="R67" t="s">
        <v>42</v>
      </c>
    </row>
    <row r="68" spans="1:18" x14ac:dyDescent="0.3">
      <c r="A68" t="s">
        <v>42</v>
      </c>
      <c r="B68">
        <v>1.8397840000000001</v>
      </c>
      <c r="C68">
        <f t="shared" si="8"/>
        <v>0</v>
      </c>
      <c r="O68" t="s">
        <v>175</v>
      </c>
      <c r="P68" t="s">
        <v>176</v>
      </c>
      <c r="Q68">
        <v>18519</v>
      </c>
      <c r="R68" t="s">
        <v>62</v>
      </c>
    </row>
    <row r="69" spans="1:18" x14ac:dyDescent="0.3">
      <c r="A69" t="s">
        <v>62</v>
      </c>
      <c r="B69">
        <v>2.8405140000000002</v>
      </c>
      <c r="C69">
        <f t="shared" si="8"/>
        <v>0</v>
      </c>
      <c r="O69" t="s">
        <v>177</v>
      </c>
      <c r="P69" t="s">
        <v>178</v>
      </c>
      <c r="Q69">
        <v>35605</v>
      </c>
      <c r="R69" t="s">
        <v>5</v>
      </c>
    </row>
    <row r="70" spans="1:18" x14ac:dyDescent="0.3">
      <c r="A70" t="s">
        <v>13</v>
      </c>
      <c r="B70">
        <v>3.1976640000000001</v>
      </c>
      <c r="C70">
        <f t="shared" si="8"/>
        <v>0</v>
      </c>
      <c r="O70" t="s">
        <v>179</v>
      </c>
      <c r="P70" t="s">
        <v>180</v>
      </c>
      <c r="Q70">
        <v>9328</v>
      </c>
      <c r="R70" t="s">
        <v>42</v>
      </c>
    </row>
    <row r="71" spans="1:18" x14ac:dyDescent="0.3">
      <c r="A71" t="s">
        <v>5</v>
      </c>
      <c r="B71">
        <v>3.7903370000000001</v>
      </c>
      <c r="C71">
        <f t="shared" si="8"/>
        <v>1</v>
      </c>
      <c r="O71" t="s">
        <v>181</v>
      </c>
      <c r="P71" t="s">
        <v>182</v>
      </c>
      <c r="Q71">
        <v>32612</v>
      </c>
      <c r="R71" t="s">
        <v>13</v>
      </c>
    </row>
    <row r="72" spans="1:18" x14ac:dyDescent="0.3">
      <c r="A72" t="s">
        <v>185</v>
      </c>
      <c r="B72">
        <v>0</v>
      </c>
      <c r="C72">
        <f ca="1">IF(A72=$M$3,1,0)</f>
        <v>0</v>
      </c>
      <c r="O72" t="s">
        <v>183</v>
      </c>
      <c r="P72" t="s">
        <v>184</v>
      </c>
      <c r="Q72">
        <v>36545</v>
      </c>
      <c r="R72" t="s">
        <v>5</v>
      </c>
    </row>
    <row r="73" spans="1:18" x14ac:dyDescent="0.3">
      <c r="A73" t="s">
        <v>188</v>
      </c>
      <c r="B73">
        <v>-0.30909999999999999</v>
      </c>
      <c r="C73">
        <f ca="1">IF(A73=$M$3,1,0)</f>
        <v>0</v>
      </c>
      <c r="O73" t="s">
        <v>186</v>
      </c>
      <c r="P73" t="s">
        <v>187</v>
      </c>
      <c r="Q73">
        <v>7755</v>
      </c>
      <c r="R73" t="s">
        <v>42</v>
      </c>
    </row>
    <row r="74" spans="1:18" x14ac:dyDescent="0.3">
      <c r="A74" t="s">
        <v>191</v>
      </c>
      <c r="B74">
        <v>-0.23574000000000001</v>
      </c>
      <c r="C74">
        <f ca="1">IF(A74=$M$3,1,0)</f>
        <v>1</v>
      </c>
      <c r="O74" t="s">
        <v>189</v>
      </c>
      <c r="P74" t="s">
        <v>190</v>
      </c>
      <c r="Q74">
        <v>9279</v>
      </c>
      <c r="R74" t="s">
        <v>42</v>
      </c>
    </row>
    <row r="75" spans="1:18" x14ac:dyDescent="0.3">
      <c r="A75" t="s">
        <v>194</v>
      </c>
      <c r="B75">
        <v>-0.48099900000000001</v>
      </c>
      <c r="C75">
        <f ca="1">IF(A75=$M$3,1,0)</f>
        <v>0</v>
      </c>
      <c r="O75" t="s">
        <v>192</v>
      </c>
      <c r="P75" t="s">
        <v>193</v>
      </c>
      <c r="Q75">
        <v>36079</v>
      </c>
      <c r="R75" t="s">
        <v>5</v>
      </c>
    </row>
    <row r="76" spans="1:18" x14ac:dyDescent="0.3">
      <c r="A76" t="s">
        <v>197</v>
      </c>
      <c r="B76">
        <v>0.40632299999999999</v>
      </c>
      <c r="C76">
        <f>L9</f>
        <v>1</v>
      </c>
      <c r="O76" t="s">
        <v>195</v>
      </c>
      <c r="P76" t="s">
        <v>196</v>
      </c>
      <c r="Q76">
        <v>6</v>
      </c>
      <c r="R76" t="s">
        <v>17</v>
      </c>
    </row>
    <row r="77" spans="1:18" x14ac:dyDescent="0.3">
      <c r="A77" t="s">
        <v>200</v>
      </c>
      <c r="B77">
        <v>4.7698999999999998E-2</v>
      </c>
      <c r="C77">
        <f ca="1">K3</f>
        <v>2017</v>
      </c>
      <c r="O77" t="s">
        <v>198</v>
      </c>
      <c r="P77" t="s">
        <v>199</v>
      </c>
      <c r="Q77">
        <v>3677</v>
      </c>
      <c r="R77" t="s">
        <v>21</v>
      </c>
    </row>
    <row r="78" spans="1:18" x14ac:dyDescent="0.3">
      <c r="A78" t="s">
        <v>304</v>
      </c>
      <c r="B78">
        <v>1</v>
      </c>
      <c r="C78">
        <f>IF(AND(LEFT(A78,26)=$I$6,MID(A78,28,30)=$I$12),1,0)</f>
        <v>1</v>
      </c>
      <c r="O78" t="s">
        <v>201</v>
      </c>
      <c r="P78" t="s">
        <v>202</v>
      </c>
      <c r="Q78">
        <v>9657</v>
      </c>
      <c r="R78" t="s">
        <v>42</v>
      </c>
    </row>
    <row r="79" spans="1:18" x14ac:dyDescent="0.3">
      <c r="A79" t="s">
        <v>272</v>
      </c>
      <c r="B79">
        <v>1</v>
      </c>
      <c r="C79">
        <f t="shared" ref="C79:C113" si="9">IF(AND(LEFT(A79,26)=$I$6,MID(A79,28,30)=$I$12),1,0)</f>
        <v>0</v>
      </c>
      <c r="O79" t="s">
        <v>203</v>
      </c>
      <c r="P79" t="s">
        <v>204</v>
      </c>
      <c r="Q79">
        <v>1417</v>
      </c>
      <c r="R79" t="s">
        <v>17</v>
      </c>
    </row>
    <row r="80" spans="1:18" x14ac:dyDescent="0.3">
      <c r="A80" t="s">
        <v>273</v>
      </c>
      <c r="B80">
        <v>1</v>
      </c>
      <c r="C80">
        <f t="shared" si="9"/>
        <v>0</v>
      </c>
      <c r="O80" t="s">
        <v>205</v>
      </c>
      <c r="P80" t="s">
        <v>206</v>
      </c>
      <c r="Q80">
        <v>11090</v>
      </c>
      <c r="R80" t="s">
        <v>42</v>
      </c>
    </row>
    <row r="81" spans="1:18" x14ac:dyDescent="0.3">
      <c r="A81" t="s">
        <v>274</v>
      </c>
      <c r="B81">
        <v>1</v>
      </c>
      <c r="C81">
        <f t="shared" si="9"/>
        <v>0</v>
      </c>
      <c r="O81" t="s">
        <v>207</v>
      </c>
      <c r="P81" t="s">
        <v>208</v>
      </c>
      <c r="Q81">
        <v>72</v>
      </c>
      <c r="R81" t="s">
        <v>17</v>
      </c>
    </row>
    <row r="82" spans="1:18" x14ac:dyDescent="0.3">
      <c r="A82" t="s">
        <v>275</v>
      </c>
      <c r="B82">
        <v>1</v>
      </c>
      <c r="C82">
        <f t="shared" si="9"/>
        <v>0</v>
      </c>
      <c r="O82" t="s">
        <v>209</v>
      </c>
      <c r="P82" t="s">
        <v>210</v>
      </c>
      <c r="Q82">
        <v>31965</v>
      </c>
      <c r="R82" t="s">
        <v>13</v>
      </c>
    </row>
    <row r="83" spans="1:18" x14ac:dyDescent="0.3">
      <c r="A83" t="s">
        <v>276</v>
      </c>
      <c r="B83">
        <v>1</v>
      </c>
      <c r="C83">
        <f t="shared" si="9"/>
        <v>0</v>
      </c>
      <c r="O83" t="s">
        <v>211</v>
      </c>
      <c r="P83" t="s">
        <v>212</v>
      </c>
      <c r="Q83">
        <v>2807</v>
      </c>
      <c r="R83" t="s">
        <v>17</v>
      </c>
    </row>
    <row r="84" spans="1:18" x14ac:dyDescent="0.3">
      <c r="A84" t="s">
        <v>307</v>
      </c>
      <c r="B84">
        <v>1</v>
      </c>
      <c r="C84">
        <f t="shared" si="9"/>
        <v>0</v>
      </c>
      <c r="O84" t="s">
        <v>213</v>
      </c>
      <c r="P84" t="s">
        <v>214</v>
      </c>
      <c r="Q84">
        <v>6310</v>
      </c>
      <c r="R84" t="s">
        <v>21</v>
      </c>
    </row>
    <row r="85" spans="1:18" x14ac:dyDescent="0.3">
      <c r="A85" t="s">
        <v>277</v>
      </c>
      <c r="B85">
        <v>-0.48256300000000002</v>
      </c>
      <c r="C85">
        <f t="shared" si="9"/>
        <v>0</v>
      </c>
    </row>
    <row r="86" spans="1:18" x14ac:dyDescent="0.3">
      <c r="A86" t="s">
        <v>278</v>
      </c>
      <c r="B86">
        <v>-0.242086</v>
      </c>
      <c r="C86">
        <f t="shared" si="9"/>
        <v>0</v>
      </c>
    </row>
    <row r="87" spans="1:18" x14ac:dyDescent="0.3">
      <c r="A87" t="s">
        <v>279</v>
      </c>
      <c r="B87">
        <v>-0.11409999999999999</v>
      </c>
      <c r="C87">
        <f t="shared" si="9"/>
        <v>0</v>
      </c>
    </row>
    <row r="88" spans="1:18" x14ac:dyDescent="0.3">
      <c r="A88" t="s">
        <v>280</v>
      </c>
      <c r="B88">
        <v>-0.36931900000000001</v>
      </c>
      <c r="C88">
        <f t="shared" si="9"/>
        <v>0</v>
      </c>
    </row>
    <row r="89" spans="1:18" x14ac:dyDescent="0.3">
      <c r="A89" t="s">
        <v>281</v>
      </c>
      <c r="B89">
        <v>-0.65055200000000002</v>
      </c>
      <c r="C89">
        <f t="shared" si="9"/>
        <v>0</v>
      </c>
    </row>
    <row r="90" spans="1:18" x14ac:dyDescent="0.3">
      <c r="A90" t="s">
        <v>306</v>
      </c>
      <c r="B90">
        <v>0</v>
      </c>
      <c r="C90">
        <f t="shared" si="9"/>
        <v>0</v>
      </c>
    </row>
    <row r="91" spans="1:18" x14ac:dyDescent="0.3">
      <c r="A91" t="s">
        <v>282</v>
      </c>
      <c r="B91">
        <v>-0.54649599999999998</v>
      </c>
      <c r="C91">
        <f t="shared" si="9"/>
        <v>0</v>
      </c>
    </row>
    <row r="92" spans="1:18" x14ac:dyDescent="0.3">
      <c r="A92" t="s">
        <v>283</v>
      </c>
      <c r="B92">
        <v>-0.51073800000000003</v>
      </c>
      <c r="C92">
        <f t="shared" si="9"/>
        <v>0</v>
      </c>
    </row>
    <row r="93" spans="1:18" x14ac:dyDescent="0.3">
      <c r="A93" t="s">
        <v>284</v>
      </c>
      <c r="B93">
        <v>0.147034</v>
      </c>
      <c r="C93">
        <f t="shared" si="9"/>
        <v>0</v>
      </c>
    </row>
    <row r="94" spans="1:18" x14ac:dyDescent="0.3">
      <c r="A94" t="s">
        <v>285</v>
      </c>
      <c r="B94">
        <v>-0.31287300000000001</v>
      </c>
      <c r="C94">
        <f t="shared" si="9"/>
        <v>0</v>
      </c>
    </row>
    <row r="95" spans="1:18" x14ac:dyDescent="0.3">
      <c r="A95" t="s">
        <v>286</v>
      </c>
      <c r="B95">
        <v>-0.73884399999999995</v>
      </c>
      <c r="C95">
        <f t="shared" si="9"/>
        <v>0</v>
      </c>
    </row>
    <row r="96" spans="1:18" x14ac:dyDescent="0.3">
      <c r="A96" t="s">
        <v>305</v>
      </c>
      <c r="B96">
        <v>0</v>
      </c>
      <c r="C96">
        <f t="shared" si="9"/>
        <v>0</v>
      </c>
    </row>
    <row r="97" spans="1:3" x14ac:dyDescent="0.3">
      <c r="A97" t="s">
        <v>287</v>
      </c>
      <c r="B97">
        <v>-0.12295399999999999</v>
      </c>
      <c r="C97">
        <f t="shared" si="9"/>
        <v>0</v>
      </c>
    </row>
    <row r="98" spans="1:3" x14ac:dyDescent="0.3">
      <c r="A98" t="s">
        <v>288</v>
      </c>
      <c r="B98">
        <v>8.3409999999999995E-3</v>
      </c>
      <c r="C98">
        <f t="shared" si="9"/>
        <v>0</v>
      </c>
    </row>
    <row r="99" spans="1:3" x14ac:dyDescent="0.3">
      <c r="A99" t="s">
        <v>289</v>
      </c>
      <c r="B99">
        <v>0.50560799999999995</v>
      </c>
      <c r="C99">
        <f t="shared" si="9"/>
        <v>0</v>
      </c>
    </row>
    <row r="100" spans="1:3" x14ac:dyDescent="0.3">
      <c r="A100" t="s">
        <v>290</v>
      </c>
      <c r="B100">
        <v>6.2204000000000002E-2</v>
      </c>
      <c r="C100">
        <f t="shared" si="9"/>
        <v>0</v>
      </c>
    </row>
    <row r="101" spans="1:3" x14ac:dyDescent="0.3">
      <c r="A101" t="s">
        <v>291</v>
      </c>
      <c r="B101">
        <v>-0.22609099999999999</v>
      </c>
      <c r="C101">
        <f t="shared" si="9"/>
        <v>0</v>
      </c>
    </row>
    <row r="102" spans="1:3" x14ac:dyDescent="0.3">
      <c r="A102" t="s">
        <v>292</v>
      </c>
      <c r="B102">
        <v>0</v>
      </c>
      <c r="C102">
        <f t="shared" si="9"/>
        <v>0</v>
      </c>
    </row>
    <row r="103" spans="1:3" x14ac:dyDescent="0.3">
      <c r="A103" t="s">
        <v>293</v>
      </c>
      <c r="B103">
        <v>-0.13366600000000001</v>
      </c>
      <c r="C103">
        <f t="shared" si="9"/>
        <v>0</v>
      </c>
    </row>
    <row r="104" spans="1:3" x14ac:dyDescent="0.3">
      <c r="A104" t="s">
        <v>294</v>
      </c>
      <c r="B104">
        <v>-0.31423800000000002</v>
      </c>
      <c r="C104">
        <f t="shared" si="9"/>
        <v>0</v>
      </c>
    </row>
    <row r="105" spans="1:3" x14ac:dyDescent="0.3">
      <c r="A105" t="s">
        <v>295</v>
      </c>
      <c r="B105">
        <v>-0.19019900000000001</v>
      </c>
      <c r="C105">
        <f t="shared" si="9"/>
        <v>0</v>
      </c>
    </row>
    <row r="106" spans="1:3" x14ac:dyDescent="0.3">
      <c r="A106" t="s">
        <v>296</v>
      </c>
      <c r="B106">
        <v>-0.38757599999999998</v>
      </c>
      <c r="C106">
        <f t="shared" si="9"/>
        <v>0</v>
      </c>
    </row>
    <row r="107" spans="1:3" x14ac:dyDescent="0.3">
      <c r="A107" t="s">
        <v>297</v>
      </c>
      <c r="B107">
        <v>-0.90834000000000004</v>
      </c>
      <c r="C107">
        <f t="shared" si="9"/>
        <v>0</v>
      </c>
    </row>
    <row r="108" spans="1:3" x14ac:dyDescent="0.3">
      <c r="A108" t="s">
        <v>298</v>
      </c>
      <c r="B108">
        <v>0</v>
      </c>
      <c r="C108">
        <f t="shared" si="9"/>
        <v>0</v>
      </c>
    </row>
    <row r="109" spans="1:3" x14ac:dyDescent="0.3">
      <c r="A109" t="s">
        <v>299</v>
      </c>
      <c r="B109">
        <v>-0.70175699999999996</v>
      </c>
      <c r="C109">
        <f t="shared" si="9"/>
        <v>0</v>
      </c>
    </row>
    <row r="110" spans="1:3" x14ac:dyDescent="0.3">
      <c r="A110" t="s">
        <v>300</v>
      </c>
      <c r="B110">
        <v>-0.59599899999999995</v>
      </c>
      <c r="C110">
        <f t="shared" si="9"/>
        <v>0</v>
      </c>
    </row>
    <row r="111" spans="1:3" x14ac:dyDescent="0.3">
      <c r="A111" t="s">
        <v>301</v>
      </c>
      <c r="B111">
        <v>-0.158503</v>
      </c>
      <c r="C111">
        <f t="shared" si="9"/>
        <v>0</v>
      </c>
    </row>
    <row r="112" spans="1:3" x14ac:dyDescent="0.3">
      <c r="A112" t="s">
        <v>302</v>
      </c>
      <c r="B112">
        <v>-0.54542900000000005</v>
      </c>
      <c r="C112">
        <f t="shared" si="9"/>
        <v>0</v>
      </c>
    </row>
    <row r="113" spans="1:3" x14ac:dyDescent="0.3">
      <c r="A113" t="s">
        <v>303</v>
      </c>
      <c r="B113">
        <v>-1.0154840000000001</v>
      </c>
      <c r="C113">
        <f t="shared" si="9"/>
        <v>0</v>
      </c>
    </row>
  </sheetData>
  <mergeCells count="1">
    <mergeCell ref="H1:I1"/>
  </mergeCells>
  <dataValidations count="13">
    <dataValidation type="list" allowBlank="1" showInputMessage="1" showErrorMessage="1" sqref="I6">
      <formula1>$A$3:$A$8</formula1>
    </dataValidation>
    <dataValidation type="list" allowBlank="1" showInputMessage="1" showErrorMessage="1" sqref="I7">
      <formula1>$A$9:$A$14</formula1>
    </dataValidation>
    <dataValidation type="list" allowBlank="1" showInputMessage="1" showErrorMessage="1" sqref="I4">
      <formula1>$K$6:$K$7</formula1>
    </dataValidation>
    <dataValidation type="list" allowBlank="1" showInputMessage="1" showErrorMessage="1" sqref="I8">
      <formula1>$A$15:$A$20</formula1>
    </dataValidation>
    <dataValidation type="list" allowBlank="1" showInputMessage="1" showErrorMessage="1" sqref="I9">
      <formula1>$A$21:$A$25</formula1>
    </dataValidation>
    <dataValidation type="list" allowBlank="1" showInputMessage="1" showErrorMessage="1" sqref="I10">
      <formula1>$A$26:$A$30</formula1>
    </dataValidation>
    <dataValidation type="list" allowBlank="1" showInputMessage="1" showErrorMessage="1" sqref="I11">
      <formula1>$A$31:$A$35</formula1>
    </dataValidation>
    <dataValidation type="list" allowBlank="1" showInputMessage="1" showErrorMessage="1" sqref="I12">
      <formula1>$A$36:$A$41</formula1>
    </dataValidation>
    <dataValidation type="list" allowBlank="1" showInputMessage="1" showErrorMessage="1" sqref="I13">
      <formula1>$A$42:$A$47</formula1>
    </dataValidation>
    <dataValidation type="list" allowBlank="1" showInputMessage="1" showErrorMessage="1" sqref="I14">
      <formula1>$A$48:$A$53</formula1>
    </dataValidation>
    <dataValidation type="list" allowBlank="1" showInputMessage="1" showErrorMessage="1" sqref="I15">
      <formula1>$A$54:$A$59</formula1>
    </dataValidation>
    <dataValidation type="list" allowBlank="1" showInputMessage="1" showErrorMessage="1" sqref="I2">
      <formula1>$O$1:$O$84</formula1>
    </dataValidation>
    <dataValidation type="list" allowBlank="1" showInputMessage="1" showErrorMessage="1" sqref="I16">
      <formula1>$A$60:$A$65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2017-09-06T13:07:13Z</dcterms:modified>
</cp:coreProperties>
</file>