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el+Aluminium" sheetId="1" r:id="rId4"/>
    <sheet state="visible" name="Steel" sheetId="2" r:id="rId5"/>
    <sheet state="visible" name="Aluminium" sheetId="3" r:id="rId6"/>
  </sheets>
  <definedNames/>
  <calcPr/>
  <extLst>
    <ext uri="GoogleSheetsCustomDataVersion1">
      <go:sheetsCustomData xmlns:go="http://customooxmlschemas.google.com/" r:id="rId7" roundtripDataSignature="AMtx7mgkayR5b9rUic6vn7NSejavK55nWA=="/>
    </ext>
  </extLst>
</workbook>
</file>

<file path=xl/sharedStrings.xml><?xml version="1.0" encoding="utf-8"?>
<sst xmlns="http://schemas.openxmlformats.org/spreadsheetml/2006/main" count="998" uniqueCount="159">
  <si>
    <t>Paper</t>
  </si>
  <si>
    <t>Material</t>
  </si>
  <si>
    <t>Material Properties</t>
  </si>
  <si>
    <t>FLCo</t>
  </si>
  <si>
    <t>Right Side - 4 Points</t>
  </si>
  <si>
    <t>Left Side - 3 Points</t>
  </si>
  <si>
    <t>(E2/E1~0)</t>
  </si>
  <si>
    <t>(E2/E1~1)</t>
  </si>
  <si>
    <t>(E2/E1~0.25)</t>
  </si>
  <si>
    <t>(E2/E1~0.5)</t>
  </si>
  <si>
    <t>(E2/E1~0.75)</t>
  </si>
  <si>
    <t>(E2/E1~-0.5)</t>
  </si>
  <si>
    <t>(E2/E1~-0.17)</t>
  </si>
  <si>
    <t>(E2/E1~-0.33)</t>
  </si>
  <si>
    <t>Number</t>
  </si>
  <si>
    <t>Type</t>
  </si>
  <si>
    <t>Sheet Thickness (t) (mm)</t>
  </si>
  <si>
    <t>Strain Hardening (n)</t>
  </si>
  <si>
    <t>Anisotropy Value (r)</t>
  </si>
  <si>
    <t>YS(N/mm2)</t>
  </si>
  <si>
    <t>UTS(N/mm2)</t>
  </si>
  <si>
    <t>Total tensile Strain (Et)</t>
  </si>
  <si>
    <t>E1- Major</t>
  </si>
  <si>
    <t>E2 - Minor</t>
  </si>
  <si>
    <t>E1 - Major</t>
  </si>
  <si>
    <t>S18</t>
  </si>
  <si>
    <t>EDD</t>
  </si>
  <si>
    <t>S9</t>
  </si>
  <si>
    <t>DQ</t>
  </si>
  <si>
    <t>DQSK</t>
  </si>
  <si>
    <t>DQSK, G90</t>
  </si>
  <si>
    <t>DQSK, G60</t>
  </si>
  <si>
    <t>DQSK, A40</t>
  </si>
  <si>
    <t>DQSK, 61/0</t>
  </si>
  <si>
    <t>DQSK, 61/20</t>
  </si>
  <si>
    <t>S1</t>
  </si>
  <si>
    <t>IF</t>
  </si>
  <si>
    <t>IFHS</t>
  </si>
  <si>
    <t>S19</t>
  </si>
  <si>
    <t>IF 340</t>
  </si>
  <si>
    <t>S20</t>
  </si>
  <si>
    <t>IF-I</t>
  </si>
  <si>
    <t>IF-II</t>
  </si>
  <si>
    <t>BH</t>
  </si>
  <si>
    <t>BIW HSS</t>
  </si>
  <si>
    <t>DP</t>
  </si>
  <si>
    <t>S10</t>
  </si>
  <si>
    <t>DP780</t>
  </si>
  <si>
    <t>S23</t>
  </si>
  <si>
    <t>DP980</t>
  </si>
  <si>
    <t>DP590</t>
  </si>
  <si>
    <t>TRIP</t>
  </si>
  <si>
    <t>TRIP780</t>
  </si>
  <si>
    <t>S22</t>
  </si>
  <si>
    <t>TWIP 940</t>
  </si>
  <si>
    <t>CMn440</t>
  </si>
  <si>
    <t>S21</t>
  </si>
  <si>
    <t>MA</t>
  </si>
  <si>
    <t>CMn</t>
  </si>
  <si>
    <t>A0</t>
  </si>
  <si>
    <t>A3</t>
  </si>
  <si>
    <t>ZStE 180 BH</t>
  </si>
  <si>
    <t>B37PK</t>
  </si>
  <si>
    <t>40PK</t>
  </si>
  <si>
    <t>40R</t>
  </si>
  <si>
    <t>CA40</t>
  </si>
  <si>
    <t>B40PO</t>
  </si>
  <si>
    <t>HH Temper</t>
  </si>
  <si>
    <t>B50XK</t>
  </si>
  <si>
    <t>CA60</t>
  </si>
  <si>
    <t>CA60M</t>
  </si>
  <si>
    <t>60D</t>
  </si>
  <si>
    <t>B60RO</t>
  </si>
  <si>
    <t>S5</t>
  </si>
  <si>
    <t>DP440</t>
  </si>
  <si>
    <t>DP550</t>
  </si>
  <si>
    <t>S3</t>
  </si>
  <si>
    <t>GI780DP</t>
  </si>
  <si>
    <t>CR1180SHF</t>
  </si>
  <si>
    <t>CR980GEN3 (USS)</t>
  </si>
  <si>
    <t>EG780TRIP</t>
  </si>
  <si>
    <t>S7</t>
  </si>
  <si>
    <t>Q &amp; P</t>
  </si>
  <si>
    <t>S11</t>
  </si>
  <si>
    <t>S4</t>
  </si>
  <si>
    <t>S6</t>
  </si>
  <si>
    <t>FSS</t>
  </si>
  <si>
    <t>S14</t>
  </si>
  <si>
    <t>H240LA-O3</t>
  </si>
  <si>
    <t>GI570DP</t>
  </si>
  <si>
    <t>S12</t>
  </si>
  <si>
    <t>GI6980DP</t>
  </si>
  <si>
    <t>S24</t>
  </si>
  <si>
    <t>ASS-316</t>
  </si>
  <si>
    <t>A1</t>
  </si>
  <si>
    <t>AA2024-T3</t>
  </si>
  <si>
    <t>AA5083-H111</t>
  </si>
  <si>
    <t>A18</t>
  </si>
  <si>
    <t>1050-O</t>
  </si>
  <si>
    <t>1050-H14</t>
  </si>
  <si>
    <t>1100-O</t>
  </si>
  <si>
    <t>1100-H24</t>
  </si>
  <si>
    <t>3003-O</t>
  </si>
  <si>
    <t>3003-H24</t>
  </si>
  <si>
    <t>3004-O</t>
  </si>
  <si>
    <t>3004-H24</t>
  </si>
  <si>
    <t>5052-O</t>
  </si>
  <si>
    <t>5052-H34</t>
  </si>
  <si>
    <t>A22</t>
  </si>
  <si>
    <t>2B06</t>
  </si>
  <si>
    <t>A2</t>
  </si>
  <si>
    <t>AA2024</t>
  </si>
  <si>
    <t>A25</t>
  </si>
  <si>
    <t>AA  5750-O</t>
  </si>
  <si>
    <t>AA6063</t>
  </si>
  <si>
    <t>AA5052</t>
  </si>
  <si>
    <t>AA 2024-T4</t>
  </si>
  <si>
    <t>A4</t>
  </si>
  <si>
    <t>A7</t>
  </si>
  <si>
    <t>A1060</t>
  </si>
  <si>
    <t>A8</t>
  </si>
  <si>
    <t>A19000</t>
  </si>
  <si>
    <t>A9</t>
  </si>
  <si>
    <t>Al6061</t>
  </si>
  <si>
    <t>A10</t>
  </si>
  <si>
    <t>Al7020</t>
  </si>
  <si>
    <t>A11</t>
  </si>
  <si>
    <t xml:space="preserve">AA6014 </t>
  </si>
  <si>
    <t xml:space="preserve">AA6014  </t>
  </si>
  <si>
    <t xml:space="preserve">AA6015 </t>
  </si>
  <si>
    <t>AA6015</t>
  </si>
  <si>
    <t>A13</t>
  </si>
  <si>
    <t xml:space="preserve">6061-T6    </t>
  </si>
  <si>
    <t>A14</t>
  </si>
  <si>
    <t>Al2B06</t>
  </si>
  <si>
    <t xml:space="preserve">Al2B06 </t>
  </si>
  <si>
    <t>A15</t>
  </si>
  <si>
    <t>AA6061</t>
  </si>
  <si>
    <t>A16</t>
  </si>
  <si>
    <t>AL5052-O</t>
  </si>
  <si>
    <t>AL6016-T4</t>
  </si>
  <si>
    <t>A12</t>
  </si>
  <si>
    <t>A27</t>
  </si>
  <si>
    <t>Al5052</t>
  </si>
  <si>
    <t>Al8011</t>
  </si>
  <si>
    <t>A28</t>
  </si>
  <si>
    <t>6016-T4</t>
  </si>
  <si>
    <t>A32</t>
  </si>
  <si>
    <t>7075-T6</t>
  </si>
  <si>
    <t>7075-WT</t>
  </si>
  <si>
    <t>A37</t>
  </si>
  <si>
    <t xml:space="preserve">5754O </t>
  </si>
  <si>
    <t>5754O</t>
  </si>
  <si>
    <t>A38</t>
  </si>
  <si>
    <t>AA5754-O</t>
  </si>
  <si>
    <t>A39</t>
  </si>
  <si>
    <t>A40</t>
  </si>
  <si>
    <t>AA7075-T6</t>
  </si>
  <si>
    <t>AA7075-WT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</si>
</sst>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10">
    <font>
      <sz val="10.0"/>
      <color rgb="FF000000"/>
      <name val="Arial"/>
      <scheme val="minor"/>
    </font>
    <font>
      <b/>
      <sz val="10.0"/>
      <color theme="1"/>
      <name val="Lato"/>
    </font>
    <font/>
    <font>
      <sz val="10.0"/>
      <color theme="1"/>
      <name val="Lato"/>
    </font>
    <font>
      <sz val="10.0"/>
      <color rgb="FF231F20"/>
      <name val="Lato"/>
    </font>
    <font>
      <sz val="10.0"/>
      <color rgb="FF000000"/>
      <name val="Lato"/>
    </font>
    <font>
      <sz val="10.0"/>
      <color rgb="FF2C2C2C"/>
      <name val="Lato"/>
    </font>
    <font>
      <color theme="1"/>
      <name val="Lato"/>
    </font>
    <font>
      <color rgb="FF231F20"/>
      <name val="Lato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5" fillId="5" fontId="1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5" fillId="6" fontId="1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3" numFmtId="0" xfId="0" applyAlignment="1" applyBorder="1" applyFont="1">
      <alignment horizontal="center" shrinkToFit="0" vertical="center" wrapText="1"/>
    </xf>
    <xf borderId="12" fillId="3" fontId="3" numFmtId="0" xfId="0" applyAlignment="1" applyBorder="1" applyFont="1">
      <alignment horizontal="center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2" fillId="5" fontId="3" numFmtId="0" xfId="0" applyAlignment="1" applyBorder="1" applyFont="1">
      <alignment horizontal="center" shrinkToFit="0" vertical="center" wrapText="1"/>
    </xf>
    <xf borderId="12" fillId="6" fontId="3" numFmtId="0" xfId="0" applyAlignment="1" applyBorder="1" applyFont="1">
      <alignment horizontal="center" shrinkToFit="0" vertical="center" wrapText="1"/>
    </xf>
    <xf borderId="12" fillId="7" fontId="3" numFmtId="1" xfId="0" applyAlignment="1" applyBorder="1" applyFill="1" applyFont="1" applyNumberFormat="1">
      <alignment horizontal="center" readingOrder="0" shrinkToFit="0" vertical="center" wrapText="1"/>
    </xf>
    <xf borderId="12" fillId="7" fontId="4" numFmtId="2" xfId="0" applyAlignment="1" applyBorder="1" applyFont="1" applyNumberFormat="1">
      <alignment horizontal="center" shrinkToFit="0" vertical="center" wrapText="1"/>
    </xf>
    <xf borderId="12" fillId="7" fontId="3" numFmtId="164" xfId="0" applyAlignment="1" applyBorder="1" applyFont="1" applyNumberFormat="1">
      <alignment horizontal="center" shrinkToFit="0" vertical="center" wrapText="1"/>
    </xf>
    <xf borderId="12" fillId="7" fontId="5" numFmtId="164" xfId="0" applyAlignment="1" applyBorder="1" applyFont="1" applyNumberFormat="1">
      <alignment horizontal="center" shrinkToFit="0" vertical="center" wrapText="1"/>
    </xf>
    <xf borderId="12" fillId="7" fontId="3" numFmtId="164" xfId="0" applyAlignment="1" applyBorder="1" applyFont="1" applyNumberFormat="1">
      <alignment horizontal="center" readingOrder="0" shrinkToFit="0" vertical="center" wrapText="1"/>
    </xf>
    <xf borderId="12" fillId="7" fontId="4" numFmtId="2" xfId="0" applyAlignment="1" applyBorder="1" applyFont="1" applyNumberFormat="1">
      <alignment horizontal="center" readingOrder="0" shrinkToFit="0" vertical="center" wrapText="1"/>
    </xf>
    <xf borderId="12" fillId="7" fontId="3" numFmtId="2" xfId="0" applyAlignment="1" applyBorder="1" applyFont="1" applyNumberFormat="1">
      <alignment horizontal="center" readingOrder="0" shrinkToFit="0" vertical="center" wrapText="1"/>
    </xf>
    <xf borderId="12" fillId="7" fontId="3" numFmtId="2" xfId="0" applyAlignment="1" applyBorder="1" applyFont="1" applyNumberFormat="1">
      <alignment horizontal="center" shrinkToFit="0" vertical="center" wrapText="1"/>
    </xf>
    <xf borderId="12" fillId="7" fontId="5" numFmtId="164" xfId="0" applyAlignment="1" applyBorder="1" applyFont="1" applyNumberFormat="1">
      <alignment horizontal="center" readingOrder="0" shrinkToFit="0" vertical="center" wrapText="1"/>
    </xf>
    <xf borderId="12" fillId="7" fontId="6" numFmtId="164" xfId="0" applyAlignment="1" applyBorder="1" applyFont="1" applyNumberForma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shrinkToFit="0" vertical="center" wrapText="1"/>
    </xf>
    <xf borderId="6" fillId="5" fontId="8" numFmtId="0" xfId="0" applyAlignment="1" applyBorder="1" applyFont="1">
      <alignment horizontal="center" shrinkToFit="0" vertical="center" wrapText="1"/>
    </xf>
    <xf borderId="6" fillId="5" fontId="8" numFmtId="2" xfId="0" applyAlignment="1" applyBorder="1" applyFont="1" applyNumberFormat="1">
      <alignment horizontal="center" shrinkToFit="0" vertical="center" wrapText="1"/>
    </xf>
    <xf borderId="6" fillId="5" fontId="8" numFmtId="165" xfId="0" applyAlignment="1" applyBorder="1" applyFont="1" applyNumberFormat="1">
      <alignment horizontal="center" shrinkToFit="0" vertical="center" wrapText="1"/>
    </xf>
    <xf borderId="6" fillId="5" fontId="8" numFmtId="164" xfId="0" applyAlignment="1" applyBorder="1" applyFont="1" applyNumberFormat="1">
      <alignment horizontal="center" shrinkToFit="0" vertical="center" wrapText="1"/>
    </xf>
    <xf borderId="6" fillId="5" fontId="7" numFmtId="164" xfId="0" applyAlignment="1" applyBorder="1" applyFont="1" applyNumberFormat="1">
      <alignment horizontal="center" shrinkToFit="0" vertical="center" wrapText="1"/>
    </xf>
    <xf borderId="6" fillId="5" fontId="7" numFmtId="165" xfId="0" applyAlignment="1" applyBorder="1" applyFont="1" applyNumberForma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11" fillId="5" fontId="8" numFmtId="2" xfId="0" applyAlignment="1" applyBorder="1" applyFont="1" applyNumberFormat="1">
      <alignment horizontal="center" shrinkToFit="0" vertical="center" wrapText="1"/>
    </xf>
    <xf borderId="11" fillId="5" fontId="8" numFmtId="165" xfId="0" applyAlignment="1" applyBorder="1" applyFont="1" applyNumberFormat="1">
      <alignment horizontal="center" shrinkToFit="0" vertical="center" wrapText="1"/>
    </xf>
    <xf borderId="11" fillId="5" fontId="8" numFmtId="164" xfId="0" applyAlignment="1" applyBorder="1" applyFont="1" applyNumberFormat="1">
      <alignment horizontal="center" shrinkToFit="0" vertical="center" wrapText="1"/>
    </xf>
    <xf borderId="11" fillId="5" fontId="7" numFmtId="164" xfId="0" applyAlignment="1" applyBorder="1" applyFont="1" applyNumberFormat="1">
      <alignment horizontal="center" shrinkToFit="0" vertical="center" wrapText="1"/>
    </xf>
    <xf borderId="11" fillId="5" fontId="7" numFmtId="165" xfId="0" applyAlignment="1" applyBorder="1" applyFont="1" applyNumberFormat="1">
      <alignment horizontal="center" shrinkToFit="0" vertical="center" wrapText="1"/>
    </xf>
    <xf borderId="11" fillId="5" fontId="8" numFmtId="0" xfId="0" applyAlignment="1" applyBorder="1" applyFont="1">
      <alignment horizontal="center" readingOrder="0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readingOrder="0" shrinkToFit="0" vertical="center" wrapText="1"/>
    </xf>
    <xf borderId="6" fillId="5" fontId="7" numFmtId="2" xfId="0" applyAlignment="1" applyBorder="1" applyFont="1" applyNumberFormat="1">
      <alignment horizontal="center" shrinkToFit="0" vertical="center" wrapText="1"/>
    </xf>
    <xf borderId="6" fillId="5" fontId="7" numFmtId="0" xfId="0" applyAlignment="1" applyBorder="1" applyFont="1">
      <alignment horizontal="center" shrinkToFit="0" vertical="center" wrapText="1"/>
    </xf>
    <xf borderId="11" fillId="5" fontId="7" numFmtId="2" xfId="0" applyAlignment="1" applyBorder="1" applyFont="1" applyNumberFormat="1">
      <alignment horizontal="center" shrinkToFit="0" vertical="center" wrapText="1"/>
    </xf>
    <xf borderId="11" fillId="5" fontId="7" numFmtId="2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1" fillId="2" fontId="1" numFmtId="1" xfId="0" applyAlignment="1" applyBorder="1" applyFont="1" applyNumberFormat="1">
      <alignment horizontal="center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2" fillId="4" fontId="1" numFmtId="2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5" fillId="5" fontId="1" numFmtId="164" xfId="0" applyAlignment="1" applyBorder="1" applyFont="1" applyNumberFormat="1">
      <alignment horizontal="center" shrinkToFit="0" vertical="center" wrapText="1"/>
    </xf>
    <xf borderId="5" fillId="6" fontId="1" numFmtId="164" xfId="0" applyAlignment="1" applyBorder="1" applyFont="1" applyNumberFormat="1">
      <alignment horizontal="center" shrinkToFit="0" vertical="center" wrapText="1"/>
    </xf>
    <xf borderId="12" fillId="2" fontId="3" numFmtId="1" xfId="0" applyAlignment="1" applyBorder="1" applyFont="1" applyNumberFormat="1">
      <alignment horizontal="center" shrinkToFit="0" vertical="center" wrapText="1"/>
    </xf>
    <xf borderId="12" fillId="3" fontId="3" numFmtId="2" xfId="0" applyAlignment="1" applyBorder="1" applyFont="1" applyNumberFormat="1">
      <alignment horizontal="center" shrinkToFit="0" vertical="center" wrapText="1"/>
    </xf>
    <xf borderId="12" fillId="4" fontId="3" numFmtId="2" xfId="0" applyAlignment="1" applyBorder="1" applyFont="1" applyNumberFormat="1">
      <alignment horizontal="center" shrinkToFit="0" vertical="center" wrapText="1"/>
    </xf>
    <xf borderId="12" fillId="2" fontId="3" numFmtId="164" xfId="0" applyAlignment="1" applyBorder="1" applyFont="1" applyNumberFormat="1">
      <alignment horizontal="center" shrinkToFit="0" vertical="center" wrapText="1"/>
    </xf>
    <xf borderId="12" fillId="5" fontId="3" numFmtId="164" xfId="0" applyAlignment="1" applyBorder="1" applyFont="1" applyNumberFormat="1">
      <alignment horizontal="center" shrinkToFit="0" vertical="center" wrapText="1"/>
    </xf>
    <xf borderId="12" fillId="6" fontId="3" numFmtId="164" xfId="0" applyAlignment="1" applyBorder="1" applyFont="1" applyNumberFormat="1">
      <alignment horizontal="center" shrinkToFit="0" vertical="center" wrapText="1"/>
    </xf>
    <xf borderId="12" fillId="0" fontId="3" numFmtId="1" xfId="0" applyAlignment="1" applyBorder="1" applyFont="1" applyNumberFormat="1">
      <alignment horizontal="center" readingOrder="0" shrinkToFit="0" vertical="center" wrapText="1"/>
    </xf>
    <xf borderId="12" fillId="0" fontId="4" numFmtId="2" xfId="0" applyAlignment="1" applyBorder="1" applyFont="1" applyNumberFormat="1">
      <alignment horizontal="center" shrinkToFit="0" vertical="center" wrapText="1"/>
    </xf>
    <xf borderId="12" fillId="0" fontId="3" numFmtId="164" xfId="0" applyAlignment="1" applyBorder="1" applyFont="1" applyNumberFormat="1">
      <alignment horizontal="center" shrinkToFit="0" vertical="center" wrapText="1"/>
    </xf>
    <xf borderId="12" fillId="0" fontId="5" numFmtId="164" xfId="0" applyAlignment="1" applyBorder="1" applyFont="1" applyNumberFormat="1">
      <alignment horizontal="center" shrinkToFit="0" vertical="center" wrapText="1"/>
    </xf>
    <xf borderId="12" fillId="0" fontId="3" numFmtId="164" xfId="0" applyAlignment="1" applyBorder="1" applyFont="1" applyNumberFormat="1">
      <alignment horizontal="center" readingOrder="0" shrinkToFit="0" vertical="center" wrapText="1"/>
    </xf>
    <xf borderId="12" fillId="0" fontId="3" numFmtId="2" xfId="0" applyAlignment="1" applyBorder="1" applyFont="1" applyNumberFormat="1">
      <alignment horizontal="center" shrinkToFit="0" vertical="center" wrapText="1"/>
    </xf>
    <xf borderId="12" fillId="0" fontId="4" numFmtId="2" xfId="0" applyAlignment="1" applyBorder="1" applyFont="1" applyNumberFormat="1">
      <alignment horizontal="center" readingOrder="0" shrinkToFit="0" vertical="center" wrapText="1"/>
    </xf>
    <xf borderId="12" fillId="0" fontId="3" numFmtId="2" xfId="0" applyAlignment="1" applyBorder="1" applyFont="1" applyNumberFormat="1">
      <alignment horizontal="center" readingOrder="0" shrinkToFit="0" vertical="center" wrapText="1"/>
    </xf>
    <xf borderId="12" fillId="0" fontId="5" numFmtId="164" xfId="0" applyAlignment="1" applyBorder="1" applyFont="1" applyNumberFormat="1">
      <alignment horizontal="center" readingOrder="0" shrinkToFit="0" vertical="center" wrapText="1"/>
    </xf>
    <xf borderId="12" fillId="0" fontId="6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9" numFmtId="1" xfId="0" applyFont="1" applyNumberFormat="1"/>
    <xf borderId="0" fillId="0" fontId="9" numFmtId="2" xfId="0" applyFont="1" applyNumberFormat="1"/>
    <xf borderId="0" fillId="0" fontId="9" numFmtId="164" xfId="0" applyFont="1" applyNumberFormat="1"/>
    <xf borderId="12" fillId="0" fontId="7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2" xfId="0" applyAlignment="1" applyBorder="1" applyFont="1" applyNumberFormat="1">
      <alignment horizontal="center" shrinkToFit="0" vertical="center" wrapText="1"/>
    </xf>
    <xf borderId="6" fillId="0" fontId="8" numFmtId="165" xfId="0" applyAlignment="1" applyBorder="1" applyFont="1" applyNumberFormat="1">
      <alignment horizontal="center" shrinkToFit="0" vertical="center" wrapText="1"/>
    </xf>
    <xf borderId="6" fillId="0" fontId="8" numFmtId="164" xfId="0" applyAlignment="1" applyBorder="1" applyFont="1" applyNumberFormat="1">
      <alignment horizontal="center" shrinkToFit="0" vertical="center" wrapText="1"/>
    </xf>
    <xf borderId="6" fillId="0" fontId="7" numFmtId="164" xfId="0" applyAlignment="1" applyBorder="1" applyFont="1" applyNumberFormat="1">
      <alignment horizontal="center" shrinkToFit="0" vertical="center" wrapText="1"/>
    </xf>
    <xf borderId="6" fillId="0" fontId="7" numFmtId="165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1" fillId="0" fontId="8" numFmtId="2" xfId="0" applyAlignment="1" applyBorder="1" applyFont="1" applyNumberFormat="1">
      <alignment horizontal="center" shrinkToFit="0" vertical="center" wrapText="1"/>
    </xf>
    <xf borderId="11" fillId="0" fontId="8" numFmtId="165" xfId="0" applyAlignment="1" applyBorder="1" applyFont="1" applyNumberFormat="1">
      <alignment horizontal="center" shrinkToFit="0" vertical="center" wrapText="1"/>
    </xf>
    <xf borderId="11" fillId="0" fontId="8" numFmtId="164" xfId="0" applyAlignment="1" applyBorder="1" applyFont="1" applyNumberFormat="1">
      <alignment horizontal="center" shrinkToFit="0" vertical="center" wrapText="1"/>
    </xf>
    <xf borderId="11" fillId="0" fontId="7" numFmtId="164" xfId="0" applyAlignment="1" applyBorder="1" applyFont="1" applyNumberFormat="1">
      <alignment horizontal="center" shrinkToFit="0" vertical="center" wrapText="1"/>
    </xf>
    <xf borderId="11" fillId="0" fontId="7" numFmtId="165" xfId="0" applyAlignment="1" applyBorder="1" applyFont="1" applyNumberForma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2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1" fillId="0" fontId="7" numFmtId="2" xfId="0" applyAlignment="1" applyBorder="1" applyFont="1" applyNumberFormat="1">
      <alignment horizontal="center" shrinkToFit="0" vertical="center" wrapText="1"/>
    </xf>
    <xf borderId="11" fillId="0" fontId="7" numFmtId="2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8.38"/>
    <col customWidth="1" min="2" max="2" width="16.25"/>
    <col customWidth="1" min="3" max="3" width="20.38"/>
    <col customWidth="1" min="4" max="4" width="15.5"/>
    <col customWidth="1" min="5" max="5" width="16.0"/>
    <col customWidth="1" min="6" max="6" width="11.25"/>
    <col customWidth="1" min="7" max="7" width="11.63"/>
    <col customWidth="1" min="8" max="8" width="17.38"/>
    <col customWidth="1" min="9" max="9" width="11.75"/>
    <col customWidth="1" min="10" max="10" width="12.13"/>
    <col customWidth="1" min="11" max="11" width="11.13"/>
    <col customWidth="1" min="12" max="12" width="11.25"/>
    <col customWidth="1" min="13" max="13" width="11.13"/>
    <col customWidth="1" min="14" max="15" width="10.63"/>
    <col customWidth="1" min="16" max="16" width="10.13"/>
    <col customWidth="1" min="17" max="17" width="11.0"/>
    <col customWidth="1" min="18" max="18" width="10.13"/>
    <col customWidth="1" min="19" max="19" width="11.5"/>
    <col customWidth="1" min="20" max="21" width="11.13"/>
    <col customWidth="1" min="22" max="22" width="11.5"/>
    <col customWidth="1" min="23" max="23" width="10.25"/>
    <col customWidth="1" min="24" max="24" width="11.1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6" t="s">
        <v>3</v>
      </c>
      <c r="J1" s="7"/>
      <c r="K1" s="8" t="s">
        <v>4</v>
      </c>
      <c r="L1" s="9"/>
      <c r="M1" s="9"/>
      <c r="N1" s="9"/>
      <c r="O1" s="9"/>
      <c r="P1" s="9"/>
      <c r="Q1" s="9"/>
      <c r="R1" s="7"/>
      <c r="S1" s="10" t="s">
        <v>5</v>
      </c>
      <c r="T1" s="9"/>
      <c r="U1" s="9"/>
      <c r="V1" s="9"/>
      <c r="W1" s="9"/>
      <c r="X1" s="7"/>
    </row>
    <row r="2" ht="15.75" customHeight="1">
      <c r="A2" s="11"/>
      <c r="B2" s="11"/>
      <c r="C2" s="12"/>
      <c r="D2" s="13"/>
      <c r="E2" s="13"/>
      <c r="F2" s="13"/>
      <c r="G2" s="13"/>
      <c r="H2" s="14"/>
      <c r="I2" s="6" t="s">
        <v>6</v>
      </c>
      <c r="J2" s="7"/>
      <c r="K2" s="8" t="s">
        <v>7</v>
      </c>
      <c r="L2" s="7"/>
      <c r="M2" s="8" t="s">
        <v>8</v>
      </c>
      <c r="N2" s="7"/>
      <c r="O2" s="8" t="s">
        <v>9</v>
      </c>
      <c r="P2" s="7"/>
      <c r="Q2" s="8" t="s">
        <v>10</v>
      </c>
      <c r="R2" s="7"/>
      <c r="S2" s="10" t="s">
        <v>11</v>
      </c>
      <c r="T2" s="7"/>
      <c r="U2" s="10" t="s">
        <v>12</v>
      </c>
      <c r="V2" s="7"/>
      <c r="W2" s="10" t="s">
        <v>13</v>
      </c>
      <c r="X2" s="7"/>
    </row>
    <row r="3" ht="15.75" customHeight="1">
      <c r="A3" s="15" t="s">
        <v>14</v>
      </c>
      <c r="B3" s="16" t="s">
        <v>15</v>
      </c>
      <c r="C3" s="17" t="s">
        <v>16</v>
      </c>
      <c r="D3" s="17" t="s">
        <v>17</v>
      </c>
      <c r="E3" s="17" t="s">
        <v>18</v>
      </c>
      <c r="F3" s="17" t="s">
        <v>19</v>
      </c>
      <c r="G3" s="17" t="s">
        <v>20</v>
      </c>
      <c r="H3" s="17" t="s">
        <v>21</v>
      </c>
      <c r="I3" s="15" t="s">
        <v>22</v>
      </c>
      <c r="J3" s="15" t="s">
        <v>23</v>
      </c>
      <c r="K3" s="18" t="s">
        <v>24</v>
      </c>
      <c r="L3" s="18" t="s">
        <v>23</v>
      </c>
      <c r="M3" s="18" t="s">
        <v>24</v>
      </c>
      <c r="N3" s="18" t="s">
        <v>23</v>
      </c>
      <c r="O3" s="18" t="s">
        <v>24</v>
      </c>
      <c r="P3" s="18" t="s">
        <v>23</v>
      </c>
      <c r="Q3" s="18" t="s">
        <v>24</v>
      </c>
      <c r="R3" s="18" t="s">
        <v>23</v>
      </c>
      <c r="S3" s="19" t="s">
        <v>24</v>
      </c>
      <c r="T3" s="19" t="s">
        <v>23</v>
      </c>
      <c r="U3" s="19" t="s">
        <v>24</v>
      </c>
      <c r="V3" s="19" t="s">
        <v>23</v>
      </c>
      <c r="W3" s="19" t="s">
        <v>24</v>
      </c>
      <c r="X3" s="19" t="s">
        <v>23</v>
      </c>
    </row>
    <row r="4" ht="15.75" customHeight="1">
      <c r="A4" s="20" t="s">
        <v>25</v>
      </c>
      <c r="B4" s="21" t="s">
        <v>26</v>
      </c>
      <c r="C4" s="21">
        <v>0.8</v>
      </c>
      <c r="D4" s="21">
        <v>0.25</v>
      </c>
      <c r="E4" s="21">
        <v>1.19</v>
      </c>
      <c r="F4" s="21">
        <v>195.4</v>
      </c>
      <c r="G4" s="21">
        <v>321.8</v>
      </c>
      <c r="H4" s="21">
        <v>0.387</v>
      </c>
      <c r="I4" s="22">
        <f t="shared" ref="I4:I8" si="1">0.468-0.148*C4</f>
        <v>0.3496</v>
      </c>
      <c r="J4" s="22">
        <v>-0.006</v>
      </c>
      <c r="K4" s="22">
        <v>0.823</v>
      </c>
      <c r="L4" s="22">
        <v>0.821</v>
      </c>
      <c r="M4" s="22">
        <v>0.419</v>
      </c>
      <c r="N4" s="22">
        <v>0.105</v>
      </c>
      <c r="O4" s="22">
        <v>0.513</v>
      </c>
      <c r="P4" s="22">
        <v>0.257</v>
      </c>
      <c r="Q4" s="22">
        <v>0.644</v>
      </c>
      <c r="R4" s="22">
        <v>0.483</v>
      </c>
      <c r="S4" s="22">
        <v>0.6992</v>
      </c>
      <c r="T4" s="22">
        <v>-0.3496</v>
      </c>
      <c r="U4" s="22">
        <v>0.4212</v>
      </c>
      <c r="V4" s="22">
        <v>-0.0716</v>
      </c>
      <c r="W4" s="22">
        <v>0.5218</v>
      </c>
      <c r="X4" s="22">
        <v>-0.1722</v>
      </c>
    </row>
    <row r="5" ht="15.75" customHeight="1">
      <c r="A5" s="20" t="s">
        <v>25</v>
      </c>
      <c r="B5" s="21" t="s">
        <v>26</v>
      </c>
      <c r="C5" s="21">
        <v>1.0</v>
      </c>
      <c r="D5" s="21">
        <v>0.17</v>
      </c>
      <c r="E5" s="21">
        <v>1.01</v>
      </c>
      <c r="F5" s="21">
        <v>245.0</v>
      </c>
      <c r="G5" s="21">
        <v>325.1</v>
      </c>
      <c r="H5" s="21">
        <v>0.313</v>
      </c>
      <c r="I5" s="22">
        <f t="shared" si="1"/>
        <v>0.32</v>
      </c>
      <c r="J5" s="22">
        <v>-0.001</v>
      </c>
      <c r="K5" s="22">
        <v>0.742</v>
      </c>
      <c r="L5" s="22">
        <v>0.74</v>
      </c>
      <c r="M5" s="22">
        <v>0.382</v>
      </c>
      <c r="N5" s="22">
        <v>0.095</v>
      </c>
      <c r="O5" s="22">
        <v>0.466</v>
      </c>
      <c r="P5" s="22">
        <v>0.233</v>
      </c>
      <c r="Q5" s="22">
        <v>0.582</v>
      </c>
      <c r="R5" s="22">
        <v>0.437</v>
      </c>
      <c r="S5" s="22">
        <v>0.64</v>
      </c>
      <c r="T5" s="22">
        <v>-0.32</v>
      </c>
      <c r="U5" s="22">
        <v>0.3855</v>
      </c>
      <c r="V5" s="22">
        <v>-0.06554</v>
      </c>
      <c r="W5" s="22">
        <v>0.4776</v>
      </c>
      <c r="X5" s="22">
        <v>-0.1576</v>
      </c>
    </row>
    <row r="6" ht="15.75" customHeight="1">
      <c r="A6" s="20" t="s">
        <v>25</v>
      </c>
      <c r="B6" s="21" t="s">
        <v>26</v>
      </c>
      <c r="C6" s="21">
        <v>1.25</v>
      </c>
      <c r="D6" s="21">
        <v>0.21</v>
      </c>
      <c r="E6" s="21">
        <v>1.56</v>
      </c>
      <c r="F6" s="21">
        <v>223.8</v>
      </c>
      <c r="G6" s="21">
        <v>303.4</v>
      </c>
      <c r="H6" s="21">
        <v>0.389</v>
      </c>
      <c r="I6" s="22">
        <f t="shared" si="1"/>
        <v>0.283</v>
      </c>
      <c r="J6" s="22">
        <v>-0.003</v>
      </c>
      <c r="K6" s="22">
        <v>0.646</v>
      </c>
      <c r="L6" s="22">
        <v>0.642</v>
      </c>
      <c r="M6" s="22">
        <v>0.336</v>
      </c>
      <c r="N6" s="22">
        <v>0.084</v>
      </c>
      <c r="O6" s="22">
        <v>0.408</v>
      </c>
      <c r="P6" s="22">
        <v>0.204</v>
      </c>
      <c r="Q6" s="22">
        <v>0.508</v>
      </c>
      <c r="R6" s="22">
        <v>0.381</v>
      </c>
      <c r="S6" s="22">
        <v>0.566</v>
      </c>
      <c r="T6" s="22">
        <v>-0.283</v>
      </c>
      <c r="U6" s="22">
        <v>0.3409</v>
      </c>
      <c r="V6" s="22">
        <v>-0.05796</v>
      </c>
      <c r="W6" s="22">
        <v>0.4224</v>
      </c>
      <c r="X6" s="22">
        <v>-0.1393</v>
      </c>
    </row>
    <row r="7" ht="15.75" customHeight="1">
      <c r="A7" s="20" t="s">
        <v>25</v>
      </c>
      <c r="B7" s="21" t="s">
        <v>26</v>
      </c>
      <c r="C7" s="21">
        <v>1.6</v>
      </c>
      <c r="D7" s="21">
        <v>0.25</v>
      </c>
      <c r="E7" s="21">
        <v>1.58</v>
      </c>
      <c r="F7" s="21">
        <v>188.9</v>
      </c>
      <c r="G7" s="21">
        <v>299.4</v>
      </c>
      <c r="H7" s="21">
        <v>0.452</v>
      </c>
      <c r="I7" s="22">
        <f t="shared" si="1"/>
        <v>0.2312</v>
      </c>
      <c r="J7" s="22">
        <v>-0.001</v>
      </c>
      <c r="K7" s="22">
        <v>0.515</v>
      </c>
      <c r="L7" s="22">
        <v>0.512</v>
      </c>
      <c r="M7" s="22">
        <v>0.272</v>
      </c>
      <c r="N7" s="22">
        <v>0.068</v>
      </c>
      <c r="O7" s="22">
        <v>0.328</v>
      </c>
      <c r="P7" s="22">
        <v>0.164</v>
      </c>
      <c r="Q7" s="22">
        <v>0.406</v>
      </c>
      <c r="R7" s="22">
        <v>0.304</v>
      </c>
      <c r="S7" s="22">
        <v>0.4624</v>
      </c>
      <c r="T7" s="22">
        <v>-0.2312</v>
      </c>
      <c r="U7" s="22">
        <v>0.2785</v>
      </c>
      <c r="V7" s="22">
        <v>-0.04735</v>
      </c>
      <c r="W7" s="22">
        <v>0.3451</v>
      </c>
      <c r="X7" s="22">
        <v>-0.1138</v>
      </c>
    </row>
    <row r="8" ht="15.75" customHeight="1">
      <c r="A8" s="20" t="s">
        <v>25</v>
      </c>
      <c r="B8" s="21" t="s">
        <v>26</v>
      </c>
      <c r="C8" s="21">
        <v>2.0</v>
      </c>
      <c r="D8" s="21">
        <v>0.22</v>
      </c>
      <c r="E8" s="21">
        <v>1.37</v>
      </c>
      <c r="F8" s="21">
        <v>202.8</v>
      </c>
      <c r="G8" s="21">
        <v>276.8</v>
      </c>
      <c r="H8" s="21">
        <v>0.417</v>
      </c>
      <c r="I8" s="22">
        <f t="shared" si="1"/>
        <v>0.172</v>
      </c>
      <c r="J8" s="22">
        <v>-0.013</v>
      </c>
      <c r="K8" s="22">
        <v>0.374</v>
      </c>
      <c r="L8" s="22">
        <v>0.324</v>
      </c>
      <c r="M8" s="22">
        <v>0.201</v>
      </c>
      <c r="N8" s="22">
        <v>0.05</v>
      </c>
      <c r="O8" s="22">
        <v>0.24</v>
      </c>
      <c r="P8" s="22">
        <v>0.12</v>
      </c>
      <c r="Q8" s="22">
        <v>0.295</v>
      </c>
      <c r="R8" s="22">
        <v>0.221</v>
      </c>
      <c r="S8" s="22">
        <v>0.344</v>
      </c>
      <c r="T8" s="22">
        <v>-0.172</v>
      </c>
      <c r="U8" s="22">
        <v>0.2072</v>
      </c>
      <c r="V8" s="22">
        <v>-0.03522</v>
      </c>
      <c r="W8" s="22">
        <v>0.2567</v>
      </c>
      <c r="X8" s="22">
        <v>-0.0847</v>
      </c>
    </row>
    <row r="9" ht="15.75" customHeight="1">
      <c r="A9" s="20" t="s">
        <v>27</v>
      </c>
      <c r="B9" s="21" t="s">
        <v>28</v>
      </c>
      <c r="C9" s="21">
        <v>0.81</v>
      </c>
      <c r="D9" s="21">
        <v>0.241</v>
      </c>
      <c r="E9" s="21">
        <v>1.11</v>
      </c>
      <c r="F9" s="21">
        <v>180.0</v>
      </c>
      <c r="G9" s="21">
        <v>313.0</v>
      </c>
      <c r="H9" s="21">
        <v>0.41</v>
      </c>
      <c r="I9" s="22">
        <v>0.44</v>
      </c>
      <c r="J9" s="22">
        <v>0.0</v>
      </c>
      <c r="K9" s="22">
        <v>0.597</v>
      </c>
      <c r="L9" s="22">
        <v>0.486</v>
      </c>
      <c r="M9" s="22">
        <v>0.4763</v>
      </c>
      <c r="N9" s="22">
        <v>0.1191</v>
      </c>
      <c r="O9" s="22">
        <v>0.5148</v>
      </c>
      <c r="P9" s="22">
        <v>0.2574</v>
      </c>
      <c r="Q9" s="22">
        <v>0.5553</v>
      </c>
      <c r="R9" s="22">
        <v>0.4165</v>
      </c>
      <c r="S9" s="22">
        <v>0.812</v>
      </c>
      <c r="T9" s="22">
        <v>-0.43</v>
      </c>
      <c r="U9" s="22">
        <v>0.487</v>
      </c>
      <c r="V9" s="22">
        <v>-0.09</v>
      </c>
      <c r="W9" s="22">
        <v>0.638</v>
      </c>
      <c r="X9" s="22">
        <v>-0.217</v>
      </c>
    </row>
    <row r="10" ht="15.75" customHeight="1">
      <c r="A10" s="20" t="s">
        <v>27</v>
      </c>
      <c r="B10" s="21" t="s">
        <v>28</v>
      </c>
      <c r="C10" s="21">
        <v>0.81</v>
      </c>
      <c r="D10" s="21">
        <v>0.231</v>
      </c>
      <c r="E10" s="21">
        <v>1.21</v>
      </c>
      <c r="F10" s="21">
        <v>188.0</v>
      </c>
      <c r="G10" s="21">
        <v>308.0</v>
      </c>
      <c r="H10" s="21">
        <v>0.43</v>
      </c>
      <c r="I10" s="22">
        <v>0.44</v>
      </c>
      <c r="J10" s="22">
        <v>0.0</v>
      </c>
      <c r="K10" s="22">
        <v>0.572</v>
      </c>
      <c r="L10" s="22">
        <v>0.456</v>
      </c>
      <c r="M10" s="22">
        <v>0.464</v>
      </c>
      <c r="N10" s="22">
        <v>0.112</v>
      </c>
      <c r="O10" s="22">
        <v>0.503</v>
      </c>
      <c r="P10" s="22">
        <v>0.243</v>
      </c>
      <c r="Q10" s="22">
        <v>0.515</v>
      </c>
      <c r="R10" s="22">
        <v>0.3089</v>
      </c>
      <c r="S10" s="22">
        <v>0.78</v>
      </c>
      <c r="T10" s="22">
        <v>-0.448</v>
      </c>
      <c r="U10" s="22">
        <v>0.518</v>
      </c>
      <c r="V10" s="22">
        <v>-0.12</v>
      </c>
      <c r="W10" s="22">
        <v>0.608</v>
      </c>
      <c r="X10" s="22">
        <v>-0.198</v>
      </c>
    </row>
    <row r="11" ht="15.75" customHeight="1">
      <c r="A11" s="20" t="s">
        <v>27</v>
      </c>
      <c r="B11" s="21" t="s">
        <v>28</v>
      </c>
      <c r="C11" s="21">
        <v>0.91</v>
      </c>
      <c r="D11" s="21">
        <v>0.198</v>
      </c>
      <c r="E11" s="21">
        <v>1.28</v>
      </c>
      <c r="F11" s="21">
        <v>201.0</v>
      </c>
      <c r="G11" s="21">
        <v>316.0</v>
      </c>
      <c r="H11" s="21">
        <v>0.375</v>
      </c>
      <c r="I11" s="22">
        <v>0.39</v>
      </c>
      <c r="J11" s="22">
        <v>0.0</v>
      </c>
      <c r="K11" s="22">
        <v>0.563</v>
      </c>
      <c r="L11" s="22">
        <v>0.452</v>
      </c>
      <c r="M11" s="22">
        <v>0.427</v>
      </c>
      <c r="N11" s="22">
        <v>0.107</v>
      </c>
      <c r="O11" s="22">
        <v>0.469</v>
      </c>
      <c r="P11" s="22">
        <v>0.234</v>
      </c>
      <c r="Q11" s="22">
        <v>0.514</v>
      </c>
      <c r="R11" s="22">
        <v>0.385</v>
      </c>
      <c r="S11" s="22">
        <v>0.76</v>
      </c>
      <c r="T11" s="22">
        <v>-0.37</v>
      </c>
      <c r="U11" s="22">
        <v>0.469</v>
      </c>
      <c r="V11" s="22">
        <v>-0.08</v>
      </c>
      <c r="W11" s="22">
        <v>0.578</v>
      </c>
      <c r="X11" s="22">
        <v>-0.211</v>
      </c>
    </row>
    <row r="12" ht="15.75" customHeight="1">
      <c r="A12" s="20" t="s">
        <v>27</v>
      </c>
      <c r="B12" s="21" t="s">
        <v>29</v>
      </c>
      <c r="C12" s="21">
        <v>0.94</v>
      </c>
      <c r="D12" s="21">
        <v>0.204</v>
      </c>
      <c r="E12" s="21">
        <v>1.47</v>
      </c>
      <c r="F12" s="21">
        <v>190.0</v>
      </c>
      <c r="G12" s="21">
        <v>321.0</v>
      </c>
      <c r="H12" s="21">
        <v>0.375</v>
      </c>
      <c r="I12" s="22">
        <v>0.37</v>
      </c>
      <c r="J12" s="22">
        <v>0.0</v>
      </c>
      <c r="K12" s="22">
        <v>0.55</v>
      </c>
      <c r="L12" s="22">
        <v>0.43</v>
      </c>
      <c r="M12" s="22">
        <v>0.408</v>
      </c>
      <c r="N12" s="22">
        <v>0.102</v>
      </c>
      <c r="O12" s="22">
        <v>0.4508</v>
      </c>
      <c r="P12" s="22">
        <v>0.2254</v>
      </c>
      <c r="Q12" s="22">
        <v>0.4983</v>
      </c>
      <c r="R12" s="22">
        <v>0.3738</v>
      </c>
      <c r="S12" s="22">
        <v>0.751</v>
      </c>
      <c r="T12" s="22">
        <v>-0.368</v>
      </c>
      <c r="U12" s="22">
        <v>0.446</v>
      </c>
      <c r="V12" s="22">
        <v>-0.075</v>
      </c>
      <c r="W12" s="22">
        <v>0.552</v>
      </c>
      <c r="X12" s="22">
        <v>-0.182</v>
      </c>
    </row>
    <row r="13" ht="15.75" customHeight="1">
      <c r="A13" s="20" t="s">
        <v>27</v>
      </c>
      <c r="B13" s="21" t="s">
        <v>30</v>
      </c>
      <c r="C13" s="21">
        <v>0.71</v>
      </c>
      <c r="D13" s="21">
        <v>0.199</v>
      </c>
      <c r="E13" s="21">
        <v>1.51</v>
      </c>
      <c r="F13" s="21">
        <v>207.0</v>
      </c>
      <c r="G13" s="21">
        <v>300.0</v>
      </c>
      <c r="H13" s="21">
        <v>0.33</v>
      </c>
      <c r="I13" s="22">
        <v>0.37</v>
      </c>
      <c r="J13" s="22">
        <v>0.0</v>
      </c>
      <c r="K13" s="22">
        <v>0.487</v>
      </c>
      <c r="L13" s="22">
        <v>0.376</v>
      </c>
      <c r="M13" s="22">
        <v>0.363</v>
      </c>
      <c r="N13" s="22">
        <v>0.091</v>
      </c>
      <c r="O13" s="22">
        <v>0.4</v>
      </c>
      <c r="P13" s="22">
        <v>0.2</v>
      </c>
      <c r="Q13" s="22">
        <v>0.442</v>
      </c>
      <c r="R13" s="22">
        <v>0.331</v>
      </c>
      <c r="S13" s="22">
        <v>0.729</v>
      </c>
      <c r="T13" s="22">
        <v>-0.384</v>
      </c>
      <c r="U13" s="22">
        <v>0.401</v>
      </c>
      <c r="V13" s="22">
        <v>-0.069</v>
      </c>
      <c r="W13" s="22">
        <v>0.531</v>
      </c>
      <c r="X13" s="22">
        <v>-0.176</v>
      </c>
    </row>
    <row r="14" ht="15.75" customHeight="1">
      <c r="A14" s="20" t="s">
        <v>27</v>
      </c>
      <c r="B14" s="21" t="s">
        <v>31</v>
      </c>
      <c r="C14" s="21">
        <v>0.76</v>
      </c>
      <c r="D14" s="21">
        <v>0.192</v>
      </c>
      <c r="E14" s="21">
        <v>1.8</v>
      </c>
      <c r="F14" s="21">
        <v>200.0</v>
      </c>
      <c r="G14" s="21">
        <v>308.0</v>
      </c>
      <c r="H14" s="21">
        <v>0.37</v>
      </c>
      <c r="I14" s="22">
        <v>0.41</v>
      </c>
      <c r="J14" s="22">
        <v>0.0</v>
      </c>
      <c r="K14" s="22">
        <v>0.578</v>
      </c>
      <c r="L14" s="22">
        <v>0.496</v>
      </c>
      <c r="M14" s="22">
        <v>0.447</v>
      </c>
      <c r="N14" s="22">
        <v>0.111</v>
      </c>
      <c r="O14" s="22">
        <v>0.488</v>
      </c>
      <c r="P14" s="22">
        <v>0.244</v>
      </c>
      <c r="Q14" s="22">
        <v>0.531</v>
      </c>
      <c r="R14" s="22">
        <v>0.399</v>
      </c>
      <c r="S14" s="22">
        <v>0.798</v>
      </c>
      <c r="T14" s="22">
        <v>-0.405</v>
      </c>
      <c r="U14" s="22">
        <v>0.494</v>
      </c>
      <c r="V14" s="22">
        <v>-0.084</v>
      </c>
      <c r="W14" s="22">
        <v>0.629</v>
      </c>
      <c r="X14" s="22">
        <v>-0.235</v>
      </c>
    </row>
    <row r="15" ht="15.75" customHeight="1">
      <c r="A15" s="20" t="s">
        <v>27</v>
      </c>
      <c r="B15" s="21" t="s">
        <v>32</v>
      </c>
      <c r="C15" s="21">
        <v>0.94</v>
      </c>
      <c r="D15" s="21">
        <v>0.168</v>
      </c>
      <c r="E15" s="21">
        <v>1.4</v>
      </c>
      <c r="F15" s="21">
        <v>197.0</v>
      </c>
      <c r="G15" s="21">
        <v>310.0</v>
      </c>
      <c r="H15" s="21">
        <v>0.378</v>
      </c>
      <c r="I15" s="22">
        <v>0.41</v>
      </c>
      <c r="J15" s="22">
        <v>0.0</v>
      </c>
      <c r="K15" s="22">
        <v>0.576</v>
      </c>
      <c r="L15" s="22">
        <v>0.477</v>
      </c>
      <c r="M15" s="22">
        <v>0.412</v>
      </c>
      <c r="N15" s="22">
        <v>0.107</v>
      </c>
      <c r="O15" s="22">
        <v>0.456</v>
      </c>
      <c r="P15" s="22">
        <v>0.228</v>
      </c>
      <c r="Q15" s="22">
        <v>0.531</v>
      </c>
      <c r="R15" s="22">
        <v>0.399</v>
      </c>
      <c r="S15" s="22">
        <v>0.824</v>
      </c>
      <c r="T15" s="22">
        <v>-0.398</v>
      </c>
      <c r="U15" s="22">
        <v>0.47</v>
      </c>
      <c r="V15" s="22">
        <v>-0.091</v>
      </c>
      <c r="W15" s="22">
        <v>0.637</v>
      </c>
      <c r="X15" s="22">
        <v>-0.221</v>
      </c>
    </row>
    <row r="16" ht="15.75" customHeight="1">
      <c r="A16" s="20" t="s">
        <v>27</v>
      </c>
      <c r="B16" s="21" t="s">
        <v>31</v>
      </c>
      <c r="C16" s="21">
        <v>0.81</v>
      </c>
      <c r="D16" s="21">
        <v>0.165</v>
      </c>
      <c r="E16" s="21">
        <v>1.67</v>
      </c>
      <c r="F16" s="21">
        <v>185.0</v>
      </c>
      <c r="G16" s="21">
        <v>286.0</v>
      </c>
      <c r="H16" s="21">
        <v>0.41</v>
      </c>
      <c r="I16" s="22">
        <v>0.43</v>
      </c>
      <c r="J16" s="22">
        <v>0.0</v>
      </c>
      <c r="K16" s="22">
        <v>0.59</v>
      </c>
      <c r="L16" s="22">
        <v>0.475</v>
      </c>
      <c r="M16" s="22">
        <v>0.466</v>
      </c>
      <c r="N16" s="22">
        <v>0.116</v>
      </c>
      <c r="O16" s="22">
        <v>0.506</v>
      </c>
      <c r="P16" s="22">
        <v>0.253</v>
      </c>
      <c r="Q16" s="22">
        <v>0.547</v>
      </c>
      <c r="R16" s="22">
        <v>0.41</v>
      </c>
      <c r="S16" s="22">
        <v>0.89</v>
      </c>
      <c r="T16" s="22">
        <v>-0.43</v>
      </c>
      <c r="U16" s="22">
        <v>0.53</v>
      </c>
      <c r="V16" s="22">
        <v>-0.081</v>
      </c>
      <c r="W16" s="22">
        <v>0.619</v>
      </c>
      <c r="X16" s="22">
        <v>-0.2018</v>
      </c>
    </row>
    <row r="17" ht="15.75" customHeight="1">
      <c r="A17" s="20" t="s">
        <v>27</v>
      </c>
      <c r="B17" s="21" t="s">
        <v>31</v>
      </c>
      <c r="C17" s="21">
        <v>0.76</v>
      </c>
      <c r="D17" s="21">
        <v>0.216</v>
      </c>
      <c r="E17" s="21">
        <v>1.52</v>
      </c>
      <c r="F17" s="21">
        <v>182.0</v>
      </c>
      <c r="G17" s="21">
        <v>304.0</v>
      </c>
      <c r="H17" s="21">
        <v>0.423</v>
      </c>
      <c r="I17" s="22">
        <v>0.44</v>
      </c>
      <c r="J17" s="22">
        <v>0.0</v>
      </c>
      <c r="K17" s="22">
        <v>0.597</v>
      </c>
      <c r="L17" s="22">
        <v>0.486</v>
      </c>
      <c r="M17" s="22">
        <v>0.476</v>
      </c>
      <c r="N17" s="22">
        <v>0.119</v>
      </c>
      <c r="O17" s="22">
        <v>0.515</v>
      </c>
      <c r="P17" s="22">
        <v>0.257</v>
      </c>
      <c r="Q17" s="22">
        <v>0.555</v>
      </c>
      <c r="R17" s="22">
        <v>0.416</v>
      </c>
      <c r="S17" s="22">
        <v>0.901</v>
      </c>
      <c r="T17" s="22">
        <v>-0.426</v>
      </c>
      <c r="U17" s="22">
        <v>0.549</v>
      </c>
      <c r="V17" s="22">
        <v>-0.09</v>
      </c>
      <c r="W17" s="22">
        <v>0.656</v>
      </c>
      <c r="X17" s="22">
        <v>-0.22</v>
      </c>
    </row>
    <row r="18" ht="15.75" customHeight="1">
      <c r="A18" s="20" t="s">
        <v>27</v>
      </c>
      <c r="B18" s="21" t="s">
        <v>31</v>
      </c>
      <c r="C18" s="21">
        <v>0.86</v>
      </c>
      <c r="D18" s="21">
        <v>0.195</v>
      </c>
      <c r="E18" s="21">
        <v>1.34</v>
      </c>
      <c r="F18" s="21">
        <v>197.0</v>
      </c>
      <c r="G18" s="21">
        <v>311.0</v>
      </c>
      <c r="H18" s="21">
        <v>0.425</v>
      </c>
      <c r="I18" s="22">
        <v>0.415</v>
      </c>
      <c r="J18" s="22">
        <v>0.0</v>
      </c>
      <c r="K18" s="22">
        <v>0.581</v>
      </c>
      <c r="L18" s="22">
        <v>0.456</v>
      </c>
      <c r="M18" s="22">
        <v>0.452</v>
      </c>
      <c r="N18" s="22">
        <v>0.113</v>
      </c>
      <c r="O18" s="22">
        <v>0.492</v>
      </c>
      <c r="P18" s="22">
        <v>0.246</v>
      </c>
      <c r="Q18" s="22">
        <v>0.535</v>
      </c>
      <c r="R18" s="22">
        <v>0.402</v>
      </c>
      <c r="S18" s="22">
        <v>0.83</v>
      </c>
      <c r="T18" s="22">
        <v>-0.44</v>
      </c>
      <c r="U18" s="22">
        <v>0.5</v>
      </c>
      <c r="V18" s="22">
        <v>-0.085</v>
      </c>
      <c r="W18" s="22">
        <v>0.619</v>
      </c>
      <c r="X18" s="22">
        <v>-0.204</v>
      </c>
    </row>
    <row r="19" ht="15.75" customHeight="1">
      <c r="A19" s="20" t="s">
        <v>27</v>
      </c>
      <c r="B19" s="21" t="s">
        <v>31</v>
      </c>
      <c r="C19" s="21">
        <v>0.69</v>
      </c>
      <c r="D19" s="21">
        <v>0.196</v>
      </c>
      <c r="E19" s="21">
        <v>1.63</v>
      </c>
      <c r="F19" s="21">
        <v>181.0</v>
      </c>
      <c r="G19" s="21">
        <v>276.0</v>
      </c>
      <c r="H19" s="21">
        <v>0.415</v>
      </c>
      <c r="I19" s="22">
        <v>0.425</v>
      </c>
      <c r="J19" s="22">
        <v>0.0</v>
      </c>
      <c r="K19" s="22">
        <v>0.587</v>
      </c>
      <c r="L19" s="22">
        <v>0.477</v>
      </c>
      <c r="M19" s="22">
        <v>0.462</v>
      </c>
      <c r="N19" s="22">
        <v>0.115</v>
      </c>
      <c r="O19" s="22">
        <v>0.502</v>
      </c>
      <c r="P19" s="22">
        <v>0.251</v>
      </c>
      <c r="Q19" s="22">
        <v>0.543</v>
      </c>
      <c r="R19" s="22">
        <v>0.407</v>
      </c>
      <c r="S19" s="22">
        <v>0.842</v>
      </c>
      <c r="T19" s="22">
        <v>-0.418</v>
      </c>
      <c r="U19" s="22">
        <v>0.517</v>
      </c>
      <c r="V19" s="22">
        <v>-0.087</v>
      </c>
      <c r="W19" s="22">
        <v>0.634</v>
      </c>
      <c r="X19" s="22">
        <v>-0.21</v>
      </c>
    </row>
    <row r="20" ht="15.75" customHeight="1">
      <c r="A20" s="20" t="s">
        <v>27</v>
      </c>
      <c r="B20" s="21" t="s">
        <v>31</v>
      </c>
      <c r="C20" s="21">
        <v>0.81</v>
      </c>
      <c r="D20" s="21">
        <v>0.172</v>
      </c>
      <c r="E20" s="21">
        <v>1.64</v>
      </c>
      <c r="F20" s="21">
        <v>192.0</v>
      </c>
      <c r="G20" s="21">
        <v>296.0</v>
      </c>
      <c r="H20" s="21">
        <v>0.4</v>
      </c>
      <c r="I20" s="22">
        <v>0.43</v>
      </c>
      <c r="J20" s="22">
        <v>0.0</v>
      </c>
      <c r="K20" s="22">
        <v>0.59</v>
      </c>
      <c r="L20" s="22">
        <v>0.492</v>
      </c>
      <c r="M20" s="22">
        <v>0.466</v>
      </c>
      <c r="N20" s="22">
        <v>0.116</v>
      </c>
      <c r="O20" s="22">
        <v>0.506</v>
      </c>
      <c r="P20" s="22">
        <v>0.253</v>
      </c>
      <c r="Q20" s="22">
        <v>0.547</v>
      </c>
      <c r="R20" s="22">
        <v>0.41</v>
      </c>
      <c r="S20" s="22">
        <v>0.867</v>
      </c>
      <c r="T20" s="22">
        <v>-0.439</v>
      </c>
      <c r="U20" s="22">
        <v>0.498</v>
      </c>
      <c r="V20" s="22">
        <v>-0.066</v>
      </c>
      <c r="W20" s="22">
        <v>0.661</v>
      </c>
      <c r="X20" s="22">
        <v>-0.242</v>
      </c>
    </row>
    <row r="21" ht="15.75" customHeight="1">
      <c r="A21" s="20" t="s">
        <v>27</v>
      </c>
      <c r="B21" s="21" t="s">
        <v>33</v>
      </c>
      <c r="C21" s="21">
        <v>0.81</v>
      </c>
      <c r="D21" s="21">
        <v>0.233</v>
      </c>
      <c r="E21" s="21">
        <v>1.42</v>
      </c>
      <c r="F21" s="21">
        <v>177.0</v>
      </c>
      <c r="G21" s="21">
        <v>315.0</v>
      </c>
      <c r="H21" s="21">
        <v>0.435</v>
      </c>
      <c r="I21" s="22">
        <v>0.425</v>
      </c>
      <c r="J21" s="22">
        <v>0.0</v>
      </c>
      <c r="K21" s="22">
        <v>0.57</v>
      </c>
      <c r="L21" s="22">
        <v>0.46</v>
      </c>
      <c r="M21" s="22">
        <v>0.461</v>
      </c>
      <c r="N21" s="22">
        <v>0.115</v>
      </c>
      <c r="O21" s="22">
        <v>0.501</v>
      </c>
      <c r="P21" s="22">
        <v>0.251</v>
      </c>
      <c r="Q21" s="22">
        <v>0.543</v>
      </c>
      <c r="R21" s="22">
        <v>0.407</v>
      </c>
      <c r="S21" s="22">
        <v>0.71</v>
      </c>
      <c r="T21" s="22">
        <v>-0.34</v>
      </c>
      <c r="U21" s="22">
        <v>0.484</v>
      </c>
      <c r="V21" s="22">
        <v>-0.09</v>
      </c>
      <c r="W21" s="22">
        <v>0.678</v>
      </c>
      <c r="X21" s="22">
        <v>-0.26</v>
      </c>
    </row>
    <row r="22" ht="15.75" customHeight="1">
      <c r="A22" s="20" t="s">
        <v>27</v>
      </c>
      <c r="B22" s="21" t="s">
        <v>34</v>
      </c>
      <c r="C22" s="21">
        <v>0.71</v>
      </c>
      <c r="D22" s="21">
        <v>0.229</v>
      </c>
      <c r="E22" s="21">
        <v>1.77</v>
      </c>
      <c r="F22" s="21">
        <v>166.0</v>
      </c>
      <c r="G22" s="21">
        <v>290.0</v>
      </c>
      <c r="H22" s="21">
        <v>0.44</v>
      </c>
      <c r="I22" s="22">
        <f>0.468-0.148*C22</f>
        <v>0.36292</v>
      </c>
      <c r="J22" s="22">
        <v>0.0</v>
      </c>
      <c r="K22" s="22">
        <v>0.858</v>
      </c>
      <c r="L22" s="22">
        <v>0.851</v>
      </c>
      <c r="M22" s="22">
        <v>0.435</v>
      </c>
      <c r="N22" s="22">
        <v>0.109</v>
      </c>
      <c r="O22" s="22">
        <v>0.534</v>
      </c>
      <c r="P22" s="22">
        <v>0.267</v>
      </c>
      <c r="Q22" s="22">
        <v>0.671</v>
      </c>
      <c r="R22" s="22">
        <v>0.503</v>
      </c>
      <c r="S22" s="22">
        <v>0.72584</v>
      </c>
      <c r="T22" s="22">
        <v>-0.36292</v>
      </c>
      <c r="U22" s="22">
        <v>0.43725</v>
      </c>
      <c r="V22" s="22">
        <v>-0.074333</v>
      </c>
      <c r="W22" s="22">
        <v>0.54167</v>
      </c>
      <c r="X22" s="22">
        <v>-0.17875</v>
      </c>
    </row>
    <row r="23" ht="15.75" customHeight="1">
      <c r="A23" s="20" t="s">
        <v>27</v>
      </c>
      <c r="B23" s="21" t="s">
        <v>34</v>
      </c>
      <c r="C23" s="21">
        <v>0.94</v>
      </c>
      <c r="D23" s="21">
        <v>0.217</v>
      </c>
      <c r="E23" s="21">
        <v>1.59</v>
      </c>
      <c r="F23" s="21">
        <v>172.0</v>
      </c>
      <c r="G23" s="21">
        <v>293.0</v>
      </c>
      <c r="H23" s="21">
        <v>0.413</v>
      </c>
      <c r="I23" s="22">
        <v>0.415</v>
      </c>
      <c r="J23" s="22">
        <v>0.0</v>
      </c>
      <c r="K23" s="22">
        <v>0.581</v>
      </c>
      <c r="L23" s="22">
        <v>0.425</v>
      </c>
      <c r="M23" s="22">
        <v>0.452</v>
      </c>
      <c r="N23" s="22">
        <v>0.113</v>
      </c>
      <c r="O23" s="22">
        <v>0.492</v>
      </c>
      <c r="P23" s="22">
        <v>0.246</v>
      </c>
      <c r="Q23" s="22">
        <v>0.535</v>
      </c>
      <c r="R23" s="22">
        <v>0.402</v>
      </c>
      <c r="S23" s="22">
        <v>0.79</v>
      </c>
      <c r="T23" s="22">
        <v>-0.42</v>
      </c>
      <c r="U23" s="22">
        <v>0.512</v>
      </c>
      <c r="V23" s="22">
        <v>-0.079</v>
      </c>
      <c r="W23" s="22">
        <v>0.681</v>
      </c>
      <c r="X23" s="22">
        <v>-0.199</v>
      </c>
    </row>
    <row r="24" ht="15.75" customHeight="1">
      <c r="A24" s="20" t="s">
        <v>35</v>
      </c>
      <c r="B24" s="21" t="s">
        <v>36</v>
      </c>
      <c r="C24" s="21">
        <v>1.01</v>
      </c>
      <c r="D24" s="21">
        <v>0.27</v>
      </c>
      <c r="E24" s="21">
        <v>1.88</v>
      </c>
      <c r="F24" s="21">
        <v>124.0</v>
      </c>
      <c r="G24" s="21">
        <v>311.0</v>
      </c>
      <c r="H24" s="21">
        <v>0.441</v>
      </c>
      <c r="I24" s="22">
        <v>0.4</v>
      </c>
      <c r="J24" s="22">
        <v>0.0</v>
      </c>
      <c r="K24" s="22">
        <v>0.55</v>
      </c>
      <c r="L24" s="22">
        <v>0.5</v>
      </c>
      <c r="M24" s="23">
        <v>0.35969</v>
      </c>
      <c r="N24" s="23">
        <v>0.0928</v>
      </c>
      <c r="O24" s="23">
        <v>0.369506</v>
      </c>
      <c r="P24" s="23">
        <v>0.1864</v>
      </c>
      <c r="Q24" s="22">
        <v>0.52</v>
      </c>
      <c r="R24" s="22">
        <v>0.39</v>
      </c>
      <c r="S24" s="22">
        <v>0.745</v>
      </c>
      <c r="T24" s="22">
        <v>-0.369</v>
      </c>
      <c r="U24" s="23">
        <v>0.453022</v>
      </c>
      <c r="V24" s="23">
        <v>-0.0788</v>
      </c>
      <c r="W24" s="23">
        <v>0.552931</v>
      </c>
      <c r="X24" s="23">
        <v>-0.1828</v>
      </c>
    </row>
    <row r="25" ht="15.75" customHeight="1">
      <c r="A25" s="20" t="s">
        <v>35</v>
      </c>
      <c r="B25" s="21" t="s">
        <v>37</v>
      </c>
      <c r="C25" s="21">
        <v>0.84</v>
      </c>
      <c r="D25" s="21">
        <v>0.23</v>
      </c>
      <c r="E25" s="21">
        <v>1.86</v>
      </c>
      <c r="F25" s="21">
        <v>204.0</v>
      </c>
      <c r="G25" s="21">
        <v>368.0</v>
      </c>
      <c r="H25" s="21">
        <v>0.368</v>
      </c>
      <c r="I25" s="22">
        <v>0.32</v>
      </c>
      <c r="J25" s="22">
        <v>0.0</v>
      </c>
      <c r="K25" s="22">
        <v>0.45</v>
      </c>
      <c r="L25" s="22">
        <v>0.37</v>
      </c>
      <c r="M25" s="23">
        <v>0.361982503580246</v>
      </c>
      <c r="N25" s="23">
        <v>0.0905751602353911</v>
      </c>
      <c r="O25" s="23">
        <v>0.401670174559837</v>
      </c>
      <c r="P25" s="23">
        <v>0.2</v>
      </c>
      <c r="Q25" s="22">
        <v>0.452316239664205</v>
      </c>
      <c r="R25" s="22">
        <v>0.34</v>
      </c>
      <c r="S25" s="22">
        <v>0.527</v>
      </c>
      <c r="T25" s="22">
        <v>-0.25</v>
      </c>
      <c r="U25" s="23">
        <v>0.387974175075172</v>
      </c>
      <c r="V25" s="23">
        <v>-0.0661315687160545</v>
      </c>
      <c r="W25" s="23">
        <v>0.481712644271707</v>
      </c>
      <c r="X25" s="23">
        <v>-0.159999999999999</v>
      </c>
    </row>
    <row r="26" ht="15.75" customHeight="1">
      <c r="A26" s="20" t="s">
        <v>38</v>
      </c>
      <c r="B26" s="21" t="s">
        <v>36</v>
      </c>
      <c r="C26" s="21">
        <v>0.8</v>
      </c>
      <c r="D26" s="21">
        <v>0.3</v>
      </c>
      <c r="E26" s="21">
        <v>2.13</v>
      </c>
      <c r="F26" s="21">
        <v>132.0</v>
      </c>
      <c r="G26" s="21">
        <v>283.0</v>
      </c>
      <c r="H26" s="21">
        <v>0.57</v>
      </c>
      <c r="I26" s="22">
        <v>0.37</v>
      </c>
      <c r="J26" s="22">
        <v>-0.034</v>
      </c>
      <c r="K26" s="22">
        <v>0.55</v>
      </c>
      <c r="L26" s="22">
        <v>0.55</v>
      </c>
      <c r="M26" s="22">
        <v>0.415173724880966</v>
      </c>
      <c r="N26" s="22">
        <v>0.103799999999963</v>
      </c>
      <c r="O26" s="22">
        <v>0.446783717030153</v>
      </c>
      <c r="P26" s="22">
        <v>0.223399999999952</v>
      </c>
      <c r="Q26" s="22">
        <v>0.486018560839128</v>
      </c>
      <c r="R26" s="22">
        <v>0.364499999999937</v>
      </c>
      <c r="S26" s="22">
        <v>0.5704</v>
      </c>
      <c r="T26" s="22">
        <v>-0.2816</v>
      </c>
      <c r="U26" s="22">
        <v>0.395319918074093</v>
      </c>
      <c r="V26" s="22">
        <v>-0.0672000000000397</v>
      </c>
      <c r="W26" s="22">
        <v>0.484272423196481</v>
      </c>
      <c r="X26" s="22">
        <v>-0.159800000000037</v>
      </c>
    </row>
    <row r="27" ht="15.75" customHeight="1">
      <c r="A27" s="20" t="s">
        <v>38</v>
      </c>
      <c r="B27" s="21" t="s">
        <v>39</v>
      </c>
      <c r="C27" s="21">
        <v>0.7</v>
      </c>
      <c r="D27" s="21">
        <v>0.26</v>
      </c>
      <c r="E27" s="21">
        <v>1.75</v>
      </c>
      <c r="F27" s="21">
        <v>175.0</v>
      </c>
      <c r="G27" s="21">
        <v>362.0</v>
      </c>
      <c r="H27" s="21">
        <v>0.4</v>
      </c>
      <c r="I27" s="22">
        <v>0.28</v>
      </c>
      <c r="J27" s="22">
        <v>0.033</v>
      </c>
      <c r="K27" s="22">
        <v>0.45</v>
      </c>
      <c r="L27" s="22">
        <v>0.45</v>
      </c>
      <c r="M27" s="22">
        <v>0.3352003356826</v>
      </c>
      <c r="N27" s="22">
        <v>0.0837999999999887</v>
      </c>
      <c r="O27" s="22">
        <v>0.419605984744577</v>
      </c>
      <c r="P27" s="22">
        <v>0.209799999999992</v>
      </c>
      <c r="Q27" s="22">
        <v>0.42231824778339</v>
      </c>
      <c r="R27" s="22">
        <v>0.316799999999986</v>
      </c>
      <c r="S27" s="22">
        <v>0.6051</v>
      </c>
      <c r="T27" s="22">
        <v>-0.298</v>
      </c>
      <c r="U27" s="22">
        <v>0.376978382681615</v>
      </c>
      <c r="V27" s="22">
        <v>-0.0642000000000112</v>
      </c>
      <c r="W27" s="22">
        <v>0.465560470293337</v>
      </c>
      <c r="X27" s="22">
        <v>-0.153600000000013</v>
      </c>
    </row>
    <row r="28" ht="15.75" customHeight="1">
      <c r="A28" s="20" t="s">
        <v>40</v>
      </c>
      <c r="B28" s="21" t="s">
        <v>41</v>
      </c>
      <c r="C28" s="21">
        <v>0.82</v>
      </c>
      <c r="D28" s="21">
        <v>0.238</v>
      </c>
      <c r="E28" s="21">
        <v>1.89</v>
      </c>
      <c r="F28" s="21">
        <v>148.0</v>
      </c>
      <c r="G28" s="21">
        <v>303.0</v>
      </c>
      <c r="H28" s="21">
        <v>0.46</v>
      </c>
      <c r="I28" s="22">
        <v>0.41</v>
      </c>
      <c r="J28" s="22">
        <v>-5.0E-4</v>
      </c>
      <c r="K28" s="22">
        <v>0.578</v>
      </c>
      <c r="L28" s="22">
        <v>0.522</v>
      </c>
      <c r="M28" s="22">
        <v>0.4473</v>
      </c>
      <c r="N28" s="22">
        <v>0.1118</v>
      </c>
      <c r="O28" s="22">
        <v>0.4879</v>
      </c>
      <c r="P28" s="22">
        <v>0.244</v>
      </c>
      <c r="Q28" s="22">
        <v>0.5315</v>
      </c>
      <c r="R28" s="22">
        <v>0.3986</v>
      </c>
      <c r="S28" s="22">
        <v>1.4776</v>
      </c>
      <c r="T28" s="22">
        <v>-0.4203</v>
      </c>
      <c r="U28" s="22">
        <v>0.574809273718126</v>
      </c>
      <c r="V28" s="22">
        <v>-0.0977400000000353</v>
      </c>
      <c r="W28" s="22">
        <v>0.612</v>
      </c>
      <c r="X28" s="22">
        <v>-0.202</v>
      </c>
    </row>
    <row r="29" ht="15.75" customHeight="1">
      <c r="A29" s="20" t="s">
        <v>40</v>
      </c>
      <c r="B29" s="21" t="s">
        <v>42</v>
      </c>
      <c r="C29" s="21">
        <v>0.81</v>
      </c>
      <c r="D29" s="21">
        <v>0.232</v>
      </c>
      <c r="E29" s="21">
        <v>1.84</v>
      </c>
      <c r="F29" s="21">
        <v>156.0</v>
      </c>
      <c r="G29" s="21">
        <v>312.0</v>
      </c>
      <c r="H29" s="21">
        <v>0.45</v>
      </c>
      <c r="I29" s="22">
        <v>0.4</v>
      </c>
      <c r="J29" s="22">
        <v>-4.0E-4</v>
      </c>
      <c r="K29" s="22">
        <v>0.571</v>
      </c>
      <c r="L29" s="22">
        <v>0.492</v>
      </c>
      <c r="M29" s="22">
        <v>0.4376</v>
      </c>
      <c r="N29" s="22">
        <v>0.1094</v>
      </c>
      <c r="O29" s="22">
        <v>0.4788</v>
      </c>
      <c r="P29" s="22">
        <v>0.2394</v>
      </c>
      <c r="Q29" s="22">
        <v>0.5234</v>
      </c>
      <c r="R29" s="22">
        <v>0.3925</v>
      </c>
      <c r="S29" s="22">
        <v>1.4632</v>
      </c>
      <c r="T29" s="22">
        <v>-0.4048</v>
      </c>
      <c r="U29" s="22">
        <v>0.554139740042984</v>
      </c>
      <c r="V29" s="22">
        <v>-0.094230000000035</v>
      </c>
      <c r="W29" s="22">
        <v>0.597</v>
      </c>
      <c r="X29" s="22">
        <v>-0.197</v>
      </c>
    </row>
    <row r="30" ht="15.75" customHeight="1">
      <c r="A30" s="20" t="s">
        <v>40</v>
      </c>
      <c r="B30" s="21" t="s">
        <v>43</v>
      </c>
      <c r="C30" s="21">
        <v>0.78</v>
      </c>
      <c r="D30" s="21">
        <v>0.209</v>
      </c>
      <c r="E30" s="21">
        <v>1.62</v>
      </c>
      <c r="F30" s="21">
        <v>239.0</v>
      </c>
      <c r="G30" s="21">
        <v>364.0</v>
      </c>
      <c r="H30" s="21">
        <v>0.36</v>
      </c>
      <c r="I30" s="22">
        <f t="shared" ref="I30:I31" si="2">0.468-0.148*C30</f>
        <v>0.35256</v>
      </c>
      <c r="J30" s="22">
        <v>0.0176</v>
      </c>
      <c r="K30" s="22">
        <v>0.831</v>
      </c>
      <c r="L30" s="22">
        <v>0.83</v>
      </c>
      <c r="M30" s="22">
        <v>0.423</v>
      </c>
      <c r="N30" s="22">
        <v>0.106</v>
      </c>
      <c r="O30" s="22">
        <v>0.518</v>
      </c>
      <c r="P30" s="22">
        <v>0.259</v>
      </c>
      <c r="Q30" s="22">
        <v>0.65</v>
      </c>
      <c r="R30" s="22">
        <v>0.488</v>
      </c>
      <c r="S30" s="22">
        <v>0.70512</v>
      </c>
      <c r="T30" s="22">
        <v>-0.35256</v>
      </c>
      <c r="U30" s="22">
        <v>0.42477</v>
      </c>
      <c r="V30" s="22">
        <v>-0.07221</v>
      </c>
      <c r="W30" s="22">
        <v>0.5262</v>
      </c>
      <c r="X30" s="22">
        <v>-0.1736</v>
      </c>
    </row>
    <row r="31" ht="15.75" customHeight="1">
      <c r="A31" s="20" t="s">
        <v>40</v>
      </c>
      <c r="B31" s="21" t="s">
        <v>44</v>
      </c>
      <c r="C31" s="21">
        <v>0.82</v>
      </c>
      <c r="D31" s="21">
        <v>0.202</v>
      </c>
      <c r="E31" s="21">
        <v>1.49</v>
      </c>
      <c r="F31" s="21">
        <v>237.0</v>
      </c>
      <c r="G31" s="21">
        <v>385.0</v>
      </c>
      <c r="H31" s="21">
        <v>0.36</v>
      </c>
      <c r="I31" s="22">
        <f t="shared" si="2"/>
        <v>0.34664</v>
      </c>
      <c r="J31" s="22">
        <v>0.0236</v>
      </c>
      <c r="K31" s="22">
        <v>0.814</v>
      </c>
      <c r="L31" s="22">
        <v>0.809</v>
      </c>
      <c r="M31" s="22">
        <v>0.415</v>
      </c>
      <c r="N31" s="22">
        <v>0.104</v>
      </c>
      <c r="O31" s="22">
        <v>0.509</v>
      </c>
      <c r="P31" s="22">
        <v>0.254</v>
      </c>
      <c r="Q31" s="22">
        <v>0.638</v>
      </c>
      <c r="R31" s="22">
        <v>0.478</v>
      </c>
      <c r="S31" s="22">
        <v>0.69328</v>
      </c>
      <c r="T31" s="22">
        <v>-0.34664</v>
      </c>
      <c r="U31" s="22">
        <v>0.41764</v>
      </c>
      <c r="V31" s="22">
        <v>-0.07099</v>
      </c>
      <c r="W31" s="22">
        <v>0.51737</v>
      </c>
      <c r="X31" s="22">
        <v>-0.170733</v>
      </c>
    </row>
    <row r="32" ht="15.75" customHeight="1">
      <c r="A32" s="20" t="s">
        <v>35</v>
      </c>
      <c r="B32" s="21" t="s">
        <v>45</v>
      </c>
      <c r="C32" s="21">
        <v>1.5</v>
      </c>
      <c r="D32" s="21">
        <v>0.19</v>
      </c>
      <c r="E32" s="21">
        <v>0.83</v>
      </c>
      <c r="F32" s="21">
        <v>269.0</v>
      </c>
      <c r="G32" s="21">
        <v>496.0</v>
      </c>
      <c r="H32" s="21">
        <v>0.272</v>
      </c>
      <c r="I32" s="22">
        <v>0.32</v>
      </c>
      <c r="J32" s="22">
        <v>-0.007</v>
      </c>
      <c r="K32" s="22">
        <v>0.49</v>
      </c>
      <c r="L32" s="22">
        <v>0.42</v>
      </c>
      <c r="M32" s="22">
        <v>0.381936102121358</v>
      </c>
      <c r="N32" s="22">
        <v>0.0959520000000028</v>
      </c>
      <c r="O32" s="22">
        <v>0.427452311537308</v>
      </c>
      <c r="P32" s="22">
        <v>0.214000000000003</v>
      </c>
      <c r="Q32" s="22">
        <v>0.482199109415811</v>
      </c>
      <c r="R32" s="22">
        <v>0.362512000000004</v>
      </c>
      <c r="S32" s="22">
        <v>0.4238</v>
      </c>
      <c r="T32" s="22">
        <v>-0.1845</v>
      </c>
      <c r="U32" s="22">
        <v>0.420801408282952</v>
      </c>
      <c r="V32" s="22">
        <v>-0.0715493859987495</v>
      </c>
      <c r="W32" s="22">
        <v>0.50931632330265</v>
      </c>
      <c r="X32" s="22">
        <v>-0.168079506210169</v>
      </c>
    </row>
    <row r="33" ht="15.75" customHeight="1">
      <c r="A33" s="20" t="s">
        <v>46</v>
      </c>
      <c r="B33" s="21" t="s">
        <v>47</v>
      </c>
      <c r="C33" s="21">
        <v>1.2</v>
      </c>
      <c r="D33" s="21">
        <v>0.142</v>
      </c>
      <c r="E33" s="21">
        <v>0.87</v>
      </c>
      <c r="F33" s="21">
        <v>531.1</v>
      </c>
      <c r="G33" s="21">
        <v>853.5</v>
      </c>
      <c r="H33" s="21">
        <v>0.198</v>
      </c>
      <c r="I33" s="22">
        <v>0.225</v>
      </c>
      <c r="J33" s="22">
        <v>0.0193</v>
      </c>
      <c r="K33" s="22">
        <v>0.39</v>
      </c>
      <c r="L33" s="22">
        <v>0.25</v>
      </c>
      <c r="M33" s="22">
        <v>0.27472965021466</v>
      </c>
      <c r="N33" s="22">
        <v>0.0686999999999622</v>
      </c>
      <c r="O33" s="22">
        <v>0.362094345376269</v>
      </c>
      <c r="P33" s="22">
        <v>0.181099999999957</v>
      </c>
      <c r="Q33" s="22">
        <v>0.389715054452355</v>
      </c>
      <c r="R33" s="22">
        <v>0.24049999999995</v>
      </c>
      <c r="S33" s="22">
        <v>0.632</v>
      </c>
      <c r="T33" s="22">
        <v>-0.314</v>
      </c>
      <c r="U33" s="22">
        <v>0.303950964252843</v>
      </c>
      <c r="V33" s="22">
        <v>-0.0517000000000392</v>
      </c>
      <c r="W33" s="22">
        <v>0.409561742893558</v>
      </c>
      <c r="X33" s="22">
        <v>-0.13520000000004</v>
      </c>
    </row>
    <row r="34" ht="15.75" customHeight="1">
      <c r="A34" s="20" t="s">
        <v>48</v>
      </c>
      <c r="B34" s="21" t="s">
        <v>49</v>
      </c>
      <c r="C34" s="21">
        <v>1.2</v>
      </c>
      <c r="D34" s="21">
        <v>0.08</v>
      </c>
      <c r="E34" s="21">
        <v>0.82</v>
      </c>
      <c r="F34" s="21">
        <v>672.7</v>
      </c>
      <c r="G34" s="21">
        <v>1008.3</v>
      </c>
      <c r="H34" s="21">
        <v>0.124</v>
      </c>
      <c r="I34" s="22">
        <v>0.165</v>
      </c>
      <c r="J34" s="22">
        <v>-8.0E-4</v>
      </c>
      <c r="K34" s="22">
        <v>0.33</v>
      </c>
      <c r="L34" s="22">
        <v>0.31</v>
      </c>
      <c r="M34" s="22">
        <v>0.1902</v>
      </c>
      <c r="N34" s="22">
        <v>0.0475</v>
      </c>
      <c r="O34" s="22">
        <v>0.2231</v>
      </c>
      <c r="P34" s="22">
        <v>0.1115</v>
      </c>
      <c r="Q34" s="22">
        <v>0.2671</v>
      </c>
      <c r="R34" s="22">
        <v>0.2003</v>
      </c>
      <c r="S34" s="22">
        <v>0.2385</v>
      </c>
      <c r="T34" s="22">
        <v>-0.0912</v>
      </c>
      <c r="U34" s="22">
        <v>0.1988</v>
      </c>
      <c r="V34" s="22">
        <v>-0.0338</v>
      </c>
      <c r="W34" s="22">
        <v>0.24627</v>
      </c>
      <c r="X34" s="22">
        <v>-0.0813</v>
      </c>
    </row>
    <row r="35" ht="15.75" customHeight="1">
      <c r="A35" s="20" t="s">
        <v>27</v>
      </c>
      <c r="B35" s="21" t="s">
        <v>50</v>
      </c>
      <c r="C35" s="21">
        <v>1.2</v>
      </c>
      <c r="D35" s="21">
        <v>0.154</v>
      </c>
      <c r="E35" s="21">
        <v>1.02</v>
      </c>
      <c r="F35" s="21">
        <v>357.0</v>
      </c>
      <c r="G35" s="21">
        <v>590.0</v>
      </c>
      <c r="H35" s="21">
        <v>0.243</v>
      </c>
      <c r="I35" s="22">
        <f t="shared" ref="I35:I36" si="3">0.468-0.148*C35</f>
        <v>0.2904</v>
      </c>
      <c r="J35" s="22">
        <v>0.0</v>
      </c>
      <c r="K35" s="22">
        <v>0.664</v>
      </c>
      <c r="L35" s="22">
        <v>0.662</v>
      </c>
      <c r="M35" s="22">
        <v>0.344</v>
      </c>
      <c r="N35" s="22">
        <v>0.086</v>
      </c>
      <c r="O35" s="22">
        <v>0.419</v>
      </c>
      <c r="P35" s="22">
        <v>0.209</v>
      </c>
      <c r="Q35" s="22">
        <v>0.522</v>
      </c>
      <c r="R35" s="22">
        <v>0.391</v>
      </c>
      <c r="S35" s="22">
        <v>0.5808</v>
      </c>
      <c r="T35" s="22">
        <v>-0.2904</v>
      </c>
      <c r="U35" s="22">
        <v>0.3498</v>
      </c>
      <c r="V35" s="22">
        <v>-0.0594</v>
      </c>
      <c r="W35" s="22">
        <v>0.4334</v>
      </c>
      <c r="X35" s="22">
        <v>0.143</v>
      </c>
    </row>
    <row r="36" ht="15.75" customHeight="1">
      <c r="A36" s="20" t="s">
        <v>27</v>
      </c>
      <c r="B36" s="21" t="s">
        <v>50</v>
      </c>
      <c r="C36" s="21">
        <v>1.8</v>
      </c>
      <c r="D36" s="21">
        <v>0.158</v>
      </c>
      <c r="E36" s="21">
        <v>0.99</v>
      </c>
      <c r="F36" s="21">
        <v>345.0</v>
      </c>
      <c r="G36" s="21">
        <v>592.0</v>
      </c>
      <c r="H36" s="21">
        <v>0.259</v>
      </c>
      <c r="I36" s="22">
        <f t="shared" si="3"/>
        <v>0.2016</v>
      </c>
      <c r="J36" s="22">
        <v>0.0</v>
      </c>
      <c r="K36" s="22">
        <v>0.445</v>
      </c>
      <c r="L36" s="22">
        <v>0.443</v>
      </c>
      <c r="M36" s="22">
        <v>0.237</v>
      </c>
      <c r="N36" s="22">
        <v>0.059</v>
      </c>
      <c r="O36" s="22">
        <v>0.285</v>
      </c>
      <c r="P36" s="22">
        <v>0.142</v>
      </c>
      <c r="Q36" s="22">
        <v>0.351</v>
      </c>
      <c r="R36" s="22">
        <v>0.263</v>
      </c>
      <c r="S36" s="22">
        <v>0.4032</v>
      </c>
      <c r="T36" s="22">
        <v>-0.2016</v>
      </c>
      <c r="U36" s="22">
        <v>0.2489</v>
      </c>
      <c r="V36" s="22">
        <v>-0.04129</v>
      </c>
      <c r="W36" s="22">
        <v>0.3009</v>
      </c>
      <c r="X36" s="22">
        <v>-0.0993</v>
      </c>
    </row>
    <row r="37" ht="15.75" customHeight="1">
      <c r="A37" s="20" t="s">
        <v>27</v>
      </c>
      <c r="B37" s="21" t="s">
        <v>47</v>
      </c>
      <c r="C37" s="21">
        <v>1.2</v>
      </c>
      <c r="D37" s="21">
        <v>0.115</v>
      </c>
      <c r="E37" s="21">
        <v>0.88</v>
      </c>
      <c r="F37" s="21">
        <v>458.0</v>
      </c>
      <c r="G37" s="21">
        <v>837.0</v>
      </c>
      <c r="H37" s="21">
        <v>0.17</v>
      </c>
      <c r="I37" s="22">
        <v>0.294</v>
      </c>
      <c r="J37" s="22">
        <v>0.0</v>
      </c>
      <c r="K37" s="22">
        <v>0.674</v>
      </c>
      <c r="L37" s="22">
        <v>0.672</v>
      </c>
      <c r="M37" s="22">
        <v>0.349</v>
      </c>
      <c r="N37" s="22">
        <v>0.087</v>
      </c>
      <c r="O37" s="22">
        <v>0.425</v>
      </c>
      <c r="P37" s="22">
        <v>0.212</v>
      </c>
      <c r="Q37" s="22">
        <v>0.53</v>
      </c>
      <c r="R37" s="22">
        <v>0.397</v>
      </c>
      <c r="S37" s="22">
        <v>0.588</v>
      </c>
      <c r="T37" s="22">
        <v>-0.294</v>
      </c>
      <c r="U37" s="22">
        <v>0.3542</v>
      </c>
      <c r="V37" s="22">
        <v>-0.0602</v>
      </c>
      <c r="W37" s="22">
        <v>0.4388</v>
      </c>
      <c r="X37" s="22">
        <v>-0.1448</v>
      </c>
    </row>
    <row r="38" ht="15.75" customHeight="1">
      <c r="A38" s="20" t="s">
        <v>27</v>
      </c>
      <c r="B38" s="21" t="s">
        <v>47</v>
      </c>
      <c r="C38" s="21">
        <v>1.6</v>
      </c>
      <c r="D38" s="21">
        <v>0.124</v>
      </c>
      <c r="E38" s="21">
        <v>0.87</v>
      </c>
      <c r="F38" s="21">
        <v>407.0</v>
      </c>
      <c r="G38" s="21">
        <v>777.0</v>
      </c>
      <c r="H38" s="21">
        <v>0.194</v>
      </c>
      <c r="I38" s="22">
        <f>0.468-0.148*C38</f>
        <v>0.2312</v>
      </c>
      <c r="J38" s="22">
        <v>0.0</v>
      </c>
      <c r="K38" s="22">
        <v>0.515</v>
      </c>
      <c r="L38" s="22">
        <v>0.512</v>
      </c>
      <c r="M38" s="22">
        <v>0.272</v>
      </c>
      <c r="N38" s="22">
        <v>0.068</v>
      </c>
      <c r="O38" s="22">
        <v>0.328</v>
      </c>
      <c r="P38" s="22">
        <v>0.164</v>
      </c>
      <c r="Q38" s="22">
        <v>0.406</v>
      </c>
      <c r="R38" s="22">
        <v>0.304</v>
      </c>
      <c r="S38" s="22">
        <v>0.4624</v>
      </c>
      <c r="T38" s="22">
        <v>-0.2312</v>
      </c>
      <c r="U38" s="22">
        <v>0.27855</v>
      </c>
      <c r="V38" s="22">
        <v>-0.04735</v>
      </c>
      <c r="W38" s="22">
        <v>0.3451</v>
      </c>
      <c r="X38" s="22">
        <v>-0.1138</v>
      </c>
    </row>
    <row r="39" ht="15.75" customHeight="1">
      <c r="A39" s="20" t="s">
        <v>35</v>
      </c>
      <c r="B39" s="21" t="s">
        <v>51</v>
      </c>
      <c r="C39" s="21">
        <v>1.0</v>
      </c>
      <c r="D39" s="21">
        <v>0.27</v>
      </c>
      <c r="E39" s="21">
        <v>0.9</v>
      </c>
      <c r="F39" s="21">
        <v>422.0</v>
      </c>
      <c r="G39" s="21">
        <v>730.0</v>
      </c>
      <c r="H39" s="21">
        <v>0.351</v>
      </c>
      <c r="I39" s="22">
        <v>0.265</v>
      </c>
      <c r="J39" s="22">
        <v>-0.004</v>
      </c>
      <c r="K39" s="22">
        <v>0.45</v>
      </c>
      <c r="L39" s="22">
        <v>0.45</v>
      </c>
      <c r="M39" s="22">
        <v>0.297819943411499</v>
      </c>
      <c r="N39" s="22">
        <v>0.0744548802600568</v>
      </c>
      <c r="O39" s="22">
        <v>0.31117986467772</v>
      </c>
      <c r="P39" s="22">
        <v>0.155589963945829</v>
      </c>
      <c r="Q39" s="22">
        <v>0.297145760473061</v>
      </c>
      <c r="R39" s="22">
        <v>0.222858970045871</v>
      </c>
      <c r="S39" s="22">
        <v>0.5357</v>
      </c>
      <c r="T39" s="22">
        <v>-0.2659</v>
      </c>
      <c r="U39" s="22">
        <v>0.321596409804539</v>
      </c>
      <c r="V39" s="22">
        <v>-0.0547200000000056</v>
      </c>
      <c r="W39" s="22">
        <v>0.405545596122693</v>
      </c>
      <c r="X39" s="22">
        <v>-0.133840000000005</v>
      </c>
    </row>
    <row r="40" ht="15.75" customHeight="1">
      <c r="A40" s="20" t="s">
        <v>46</v>
      </c>
      <c r="B40" s="21" t="s">
        <v>52</v>
      </c>
      <c r="C40" s="21">
        <v>1.2</v>
      </c>
      <c r="D40" s="21">
        <v>0.169</v>
      </c>
      <c r="E40" s="21">
        <v>1.03</v>
      </c>
      <c r="F40" s="21">
        <v>523.7</v>
      </c>
      <c r="G40" s="21">
        <v>843.1</v>
      </c>
      <c r="H40" s="21">
        <v>0.235</v>
      </c>
      <c r="I40" s="22">
        <v>0.25</v>
      </c>
      <c r="J40" s="22">
        <v>0.0184</v>
      </c>
      <c r="K40" s="22">
        <v>0.44</v>
      </c>
      <c r="L40" s="22">
        <v>0.35</v>
      </c>
      <c r="M40" s="22">
        <v>0.3114879549267</v>
      </c>
      <c r="N40" s="22">
        <v>0.0779999999999624</v>
      </c>
      <c r="O40" s="22">
        <v>0.395418736574173</v>
      </c>
      <c r="P40" s="22">
        <v>0.197799999999955</v>
      </c>
      <c r="Q40" s="22">
        <v>0.437909598859003</v>
      </c>
      <c r="R40" s="22">
        <v>0.328499999999941</v>
      </c>
      <c r="S40" s="22">
        <v>0.6719</v>
      </c>
      <c r="T40" s="22">
        <v>-0.3319</v>
      </c>
      <c r="U40" s="22">
        <v>0.342206868939122</v>
      </c>
      <c r="V40" s="22">
        <v>-0.0582000000000393</v>
      </c>
      <c r="W40" s="22">
        <v>0.443534794715929</v>
      </c>
      <c r="X40" s="22">
        <v>-0.146400000000038</v>
      </c>
    </row>
    <row r="41" ht="15.75" customHeight="1">
      <c r="A41" s="20" t="s">
        <v>53</v>
      </c>
      <c r="B41" s="21" t="s">
        <v>54</v>
      </c>
      <c r="C41" s="21">
        <v>1.47</v>
      </c>
      <c r="D41" s="21">
        <v>0.62</v>
      </c>
      <c r="E41" s="21">
        <v>1.11</v>
      </c>
      <c r="F41" s="21">
        <v>468.1</v>
      </c>
      <c r="G41" s="21">
        <v>951.8</v>
      </c>
      <c r="H41" s="21">
        <v>0.672</v>
      </c>
      <c r="I41" s="22">
        <v>0.38</v>
      </c>
      <c r="J41" s="22">
        <v>9.0E-4</v>
      </c>
      <c r="K41" s="22">
        <v>0.53</v>
      </c>
      <c r="L41" s="22">
        <v>0.38</v>
      </c>
      <c r="M41" s="22">
        <v>0.454855269289943</v>
      </c>
      <c r="N41" s="22">
        <v>0.113799999999989</v>
      </c>
      <c r="O41" s="22">
        <v>0.499568025566542</v>
      </c>
      <c r="P41" s="22">
        <v>0.249799999999993</v>
      </c>
      <c r="Q41" s="22">
        <v>0.53325005344232</v>
      </c>
      <c r="R41" s="22">
        <v>0.37499999999998</v>
      </c>
      <c r="S41" s="22">
        <v>0.564</v>
      </c>
      <c r="T41" s="22">
        <v>-0.2507</v>
      </c>
      <c r="U41" s="22">
        <v>0.400624853826679</v>
      </c>
      <c r="V41" s="22">
        <v>-0.0682000000000113</v>
      </c>
      <c r="W41" s="22">
        <v>0.462020970025569</v>
      </c>
      <c r="X41" s="22">
        <v>-0.152600000000013</v>
      </c>
    </row>
    <row r="42" ht="15.75" customHeight="1">
      <c r="A42" s="20" t="s">
        <v>38</v>
      </c>
      <c r="B42" s="21" t="s">
        <v>55</v>
      </c>
      <c r="C42" s="21">
        <v>1.2</v>
      </c>
      <c r="D42" s="21">
        <v>0.147</v>
      </c>
      <c r="E42" s="21">
        <v>1.0</v>
      </c>
      <c r="F42" s="21">
        <v>340.0</v>
      </c>
      <c r="G42" s="21">
        <v>460.0</v>
      </c>
      <c r="H42" s="21">
        <v>0.27</v>
      </c>
      <c r="I42" s="22">
        <v>0.289</v>
      </c>
      <c r="J42" s="22">
        <v>0.089</v>
      </c>
      <c r="K42" s="22">
        <v>0.662</v>
      </c>
      <c r="L42" s="22">
        <v>0.66</v>
      </c>
      <c r="M42" s="22">
        <v>0.343</v>
      </c>
      <c r="N42" s="22">
        <v>0.086</v>
      </c>
      <c r="O42" s="22">
        <v>0.417</v>
      </c>
      <c r="P42" s="22">
        <v>0.209</v>
      </c>
      <c r="Q42" s="22">
        <v>0.52</v>
      </c>
      <c r="R42" s="22">
        <v>0.39</v>
      </c>
      <c r="S42" s="22">
        <v>0.578</v>
      </c>
      <c r="T42" s="22">
        <v>-0.289</v>
      </c>
      <c r="U42" s="22">
        <v>0.3482</v>
      </c>
      <c r="V42" s="22">
        <v>-0.0592</v>
      </c>
      <c r="W42" s="22">
        <v>0.43134</v>
      </c>
      <c r="X42" s="22">
        <v>-0.1423</v>
      </c>
    </row>
    <row r="43" ht="15.75" customHeight="1">
      <c r="A43" s="20" t="s">
        <v>56</v>
      </c>
      <c r="B43" s="21" t="s">
        <v>57</v>
      </c>
      <c r="C43" s="21">
        <v>1.2</v>
      </c>
      <c r="D43" s="21">
        <v>0.19</v>
      </c>
      <c r="E43" s="21">
        <v>0.93</v>
      </c>
      <c r="F43" s="21">
        <v>202.0</v>
      </c>
      <c r="G43" s="21">
        <v>523.0</v>
      </c>
      <c r="H43" s="21">
        <v>0.274</v>
      </c>
      <c r="I43" s="22">
        <v>0.286</v>
      </c>
      <c r="J43" s="22">
        <v>-0.001</v>
      </c>
      <c r="K43" s="22">
        <v>0.654</v>
      </c>
      <c r="L43" s="22">
        <v>0.651</v>
      </c>
      <c r="M43" s="22">
        <v>0.339</v>
      </c>
      <c r="N43" s="22">
        <v>0.085</v>
      </c>
      <c r="O43" s="22">
        <v>0.412</v>
      </c>
      <c r="P43" s="22">
        <v>0.206</v>
      </c>
      <c r="Q43" s="22">
        <v>0.514</v>
      </c>
      <c r="R43" s="22">
        <v>0.385</v>
      </c>
      <c r="S43" s="22">
        <v>0.572</v>
      </c>
      <c r="T43" s="22">
        <v>-0.286</v>
      </c>
      <c r="U43" s="22">
        <v>0.3445</v>
      </c>
      <c r="V43" s="22">
        <v>-0.0585</v>
      </c>
      <c r="W43" s="22">
        <v>0.4268</v>
      </c>
      <c r="X43" s="22">
        <v>-0.1408</v>
      </c>
    </row>
    <row r="44" ht="15.75" customHeight="1">
      <c r="A44" s="20" t="s">
        <v>56</v>
      </c>
      <c r="B44" s="21" t="s">
        <v>58</v>
      </c>
      <c r="C44" s="21">
        <v>1.4</v>
      </c>
      <c r="D44" s="21">
        <v>0.2</v>
      </c>
      <c r="E44" s="21">
        <v>1.3</v>
      </c>
      <c r="F44" s="21">
        <v>133.0</v>
      </c>
      <c r="G44" s="21">
        <v>543.0</v>
      </c>
      <c r="H44" s="21">
        <v>0.236</v>
      </c>
      <c r="I44" s="22">
        <f>0.468-0.148*C44</f>
        <v>0.2608</v>
      </c>
      <c r="J44" s="22">
        <v>-5.0E-4</v>
      </c>
      <c r="K44" s="22">
        <v>0.59</v>
      </c>
      <c r="L44" s="22">
        <v>0.587</v>
      </c>
      <c r="M44" s="22">
        <v>0.309</v>
      </c>
      <c r="N44" s="22">
        <v>0.077</v>
      </c>
      <c r="O44" s="22">
        <v>0.374</v>
      </c>
      <c r="P44" s="22">
        <v>0.187</v>
      </c>
      <c r="Q44" s="22">
        <v>0.464</v>
      </c>
      <c r="R44" s="22">
        <v>0.348</v>
      </c>
      <c r="S44" s="22">
        <v>0.5216</v>
      </c>
      <c r="T44" s="22">
        <v>-0.2608</v>
      </c>
      <c r="U44" s="22">
        <v>0.3142</v>
      </c>
      <c r="V44" s="22">
        <v>-0.05341</v>
      </c>
      <c r="W44" s="22">
        <v>0.3892</v>
      </c>
      <c r="X44" s="22">
        <v>-0.1284</v>
      </c>
    </row>
    <row r="45" ht="15.75" customHeight="1">
      <c r="A45" s="20" t="s">
        <v>35</v>
      </c>
      <c r="B45" s="21" t="s">
        <v>59</v>
      </c>
      <c r="C45" s="21">
        <v>0.82</v>
      </c>
      <c r="D45" s="21">
        <v>0.37</v>
      </c>
      <c r="E45" s="21">
        <v>0.85</v>
      </c>
      <c r="F45" s="21">
        <v>290.0</v>
      </c>
      <c r="G45" s="21">
        <v>598.0</v>
      </c>
      <c r="H45" s="21">
        <v>0.386</v>
      </c>
      <c r="I45" s="22">
        <v>0.4</v>
      </c>
      <c r="J45" s="22">
        <v>0.0195</v>
      </c>
      <c r="K45" s="22">
        <v>0.4</v>
      </c>
      <c r="L45" s="22">
        <v>0.4</v>
      </c>
      <c r="M45" s="22">
        <v>0.404635658494117</v>
      </c>
      <c r="N45" s="22">
        <v>0.101157893689769</v>
      </c>
      <c r="O45" s="22">
        <v>0.424045370161535</v>
      </c>
      <c r="P45" s="22">
        <v>0.212</v>
      </c>
      <c r="Q45" s="22">
        <v>0.405782886948092</v>
      </c>
      <c r="R45" s="22">
        <v>0.304335111305708</v>
      </c>
      <c r="S45" s="22">
        <v>0.6442</v>
      </c>
      <c r="T45" s="22">
        <v>-0.1972</v>
      </c>
      <c r="U45" s="22">
        <v>0.444464298243892</v>
      </c>
      <c r="V45" s="22">
        <v>-0.0759999999999996</v>
      </c>
      <c r="W45" s="22">
        <v>0.552761101023625</v>
      </c>
      <c r="X45" s="22">
        <v>-0.182412020095073</v>
      </c>
    </row>
    <row r="46" ht="15.75" customHeight="1">
      <c r="A46" s="20" t="s">
        <v>35</v>
      </c>
      <c r="B46" s="21" t="s">
        <v>60</v>
      </c>
      <c r="C46" s="21">
        <v>0.8</v>
      </c>
      <c r="D46" s="21">
        <v>0.35</v>
      </c>
      <c r="E46" s="21">
        <v>0.91</v>
      </c>
      <c r="F46" s="21">
        <v>305.0</v>
      </c>
      <c r="G46" s="21">
        <v>653.0</v>
      </c>
      <c r="H46" s="21">
        <v>0.462</v>
      </c>
      <c r="I46" s="22">
        <f>0.468-0.148*C46</f>
        <v>0.3496</v>
      </c>
      <c r="J46" s="22">
        <v>0.0</v>
      </c>
      <c r="K46" s="22">
        <v>0.823</v>
      </c>
      <c r="L46" s="22">
        <v>0.821</v>
      </c>
      <c r="M46" s="22">
        <v>0.419</v>
      </c>
      <c r="N46" s="22">
        <v>0.105</v>
      </c>
      <c r="O46" s="22">
        <v>0.513</v>
      </c>
      <c r="P46" s="22">
        <v>0.257</v>
      </c>
      <c r="Q46" s="22">
        <v>0.644</v>
      </c>
      <c r="R46" s="22">
        <v>0.483</v>
      </c>
      <c r="S46" s="22">
        <v>0.698</v>
      </c>
      <c r="T46" s="22">
        <v>-0.348</v>
      </c>
      <c r="U46" s="22">
        <v>0.422</v>
      </c>
      <c r="V46" s="22">
        <v>-0.073</v>
      </c>
      <c r="W46" s="22">
        <v>0.523</v>
      </c>
      <c r="X46" s="22">
        <v>0.174</v>
      </c>
    </row>
    <row r="47" ht="15.75" customHeight="1">
      <c r="A47" s="20" t="s">
        <v>35</v>
      </c>
      <c r="B47" s="21" t="s">
        <v>61</v>
      </c>
      <c r="C47" s="21">
        <v>0.77</v>
      </c>
      <c r="D47" s="21">
        <v>0.19</v>
      </c>
      <c r="E47" s="21">
        <v>1.4</v>
      </c>
      <c r="F47" s="21">
        <v>246.0</v>
      </c>
      <c r="G47" s="21">
        <v>343.0</v>
      </c>
      <c r="H47" s="21">
        <v>0.389</v>
      </c>
      <c r="I47" s="22">
        <v>0.29</v>
      </c>
      <c r="J47" s="22">
        <v>0.0137</v>
      </c>
      <c r="K47" s="22">
        <v>0.45</v>
      </c>
      <c r="L47" s="22">
        <v>0.45</v>
      </c>
      <c r="M47" s="22">
        <v>0.302504175037882</v>
      </c>
      <c r="N47" s="22">
        <v>0.0756260696078057</v>
      </c>
      <c r="O47" s="22">
        <v>0.338432761859408</v>
      </c>
      <c r="P47" s="22">
        <v>0.169216562858917</v>
      </c>
      <c r="Q47" s="22">
        <v>0.382223303936622</v>
      </c>
      <c r="R47" s="22">
        <v>0.286667496145352</v>
      </c>
      <c r="S47" s="22">
        <v>0.647</v>
      </c>
      <c r="T47" s="22">
        <v>-0.3078</v>
      </c>
      <c r="U47" s="22">
        <v>0.329060404707875</v>
      </c>
      <c r="V47" s="22">
        <v>-0.0559999999999996</v>
      </c>
      <c r="W47" s="22">
        <v>0.403274612988311</v>
      </c>
      <c r="X47" s="22">
        <v>-0.132999999999999</v>
      </c>
    </row>
    <row r="48" ht="15.75" customHeight="1">
      <c r="A48" s="20" t="s">
        <v>27</v>
      </c>
      <c r="B48" s="21" t="s">
        <v>62</v>
      </c>
      <c r="C48" s="21">
        <v>0.74</v>
      </c>
      <c r="D48" s="21">
        <v>0.205</v>
      </c>
      <c r="E48" s="21">
        <v>1.42</v>
      </c>
      <c r="F48" s="21">
        <v>269.0</v>
      </c>
      <c r="G48" s="21">
        <v>409.0</v>
      </c>
      <c r="H48" s="21">
        <v>0.305</v>
      </c>
      <c r="I48" s="22">
        <v>0.305</v>
      </c>
      <c r="J48" s="22">
        <v>0.0</v>
      </c>
      <c r="K48" s="22">
        <v>0.49</v>
      </c>
      <c r="L48" s="22">
        <v>0.398</v>
      </c>
      <c r="M48" s="22">
        <v>0.342</v>
      </c>
      <c r="N48" s="22">
        <v>0.085</v>
      </c>
      <c r="O48" s="22">
        <v>0.387</v>
      </c>
      <c r="P48" s="24">
        <v>0.193</v>
      </c>
      <c r="Q48" s="22">
        <v>0.439</v>
      </c>
      <c r="R48" s="22">
        <v>0.329</v>
      </c>
      <c r="S48" s="22">
        <v>0.63</v>
      </c>
      <c r="T48" s="22">
        <v>-0.301</v>
      </c>
      <c r="U48" s="22">
        <v>0.37</v>
      </c>
      <c r="V48" s="22">
        <v>-0.062</v>
      </c>
      <c r="W48" s="22">
        <v>0.445</v>
      </c>
      <c r="X48" s="22">
        <v>-0.15</v>
      </c>
    </row>
    <row r="49" ht="15.75" customHeight="1">
      <c r="A49" s="20" t="s">
        <v>27</v>
      </c>
      <c r="B49" s="21" t="s">
        <v>63</v>
      </c>
      <c r="C49" s="21">
        <v>1.37</v>
      </c>
      <c r="D49" s="21">
        <v>0.187</v>
      </c>
      <c r="E49" s="21">
        <v>1.3</v>
      </c>
      <c r="F49" s="21">
        <v>253.0</v>
      </c>
      <c r="G49" s="21">
        <v>402.0</v>
      </c>
      <c r="H49" s="21">
        <v>0.305</v>
      </c>
      <c r="I49" s="22">
        <v>0.35</v>
      </c>
      <c r="J49" s="22">
        <v>0.0</v>
      </c>
      <c r="K49" s="22">
        <v>0.54</v>
      </c>
      <c r="L49" s="22">
        <v>0.425</v>
      </c>
      <c r="M49" s="22">
        <v>0.388</v>
      </c>
      <c r="N49" s="22">
        <v>0.097</v>
      </c>
      <c r="O49" s="22">
        <v>0.432</v>
      </c>
      <c r="P49" s="22">
        <v>0.215</v>
      </c>
      <c r="Q49" s="22">
        <v>0.481</v>
      </c>
      <c r="R49" s="22">
        <v>0.361</v>
      </c>
      <c r="S49" s="22">
        <v>0.76</v>
      </c>
      <c r="T49" s="22">
        <v>-0.312</v>
      </c>
      <c r="U49" s="22">
        <v>0.421</v>
      </c>
      <c r="V49" s="22">
        <v>-0.077</v>
      </c>
      <c r="W49" s="22">
        <v>0.522</v>
      </c>
      <c r="X49" s="22">
        <v>-0.172</v>
      </c>
    </row>
    <row r="50" ht="15.75" customHeight="1">
      <c r="A50" s="20" t="s">
        <v>27</v>
      </c>
      <c r="B50" s="21" t="s">
        <v>64</v>
      </c>
      <c r="C50" s="21">
        <v>0.81</v>
      </c>
      <c r="D50" s="21">
        <v>0.198</v>
      </c>
      <c r="E50" s="21">
        <v>1.31</v>
      </c>
      <c r="F50" s="21">
        <v>259.0</v>
      </c>
      <c r="G50" s="21">
        <v>397.0</v>
      </c>
      <c r="H50" s="21">
        <v>0.31</v>
      </c>
      <c r="I50" s="22">
        <v>0.275</v>
      </c>
      <c r="J50" s="22">
        <v>0.0</v>
      </c>
      <c r="K50" s="22">
        <v>0.474</v>
      </c>
      <c r="L50" s="22">
        <v>0.362</v>
      </c>
      <c r="M50" s="22">
        <v>0.3312</v>
      </c>
      <c r="N50" s="22">
        <v>0.078</v>
      </c>
      <c r="O50" s="22">
        <v>0.3554</v>
      </c>
      <c r="P50" s="22">
        <v>0.1777</v>
      </c>
      <c r="Q50" s="22">
        <v>0.409</v>
      </c>
      <c r="R50" s="22">
        <v>0.306</v>
      </c>
      <c r="S50" s="22">
        <v>0.62</v>
      </c>
      <c r="T50" s="22">
        <v>-0.295</v>
      </c>
      <c r="U50" s="22">
        <v>0.336</v>
      </c>
      <c r="V50" s="22">
        <v>-0.0564</v>
      </c>
      <c r="W50" s="22">
        <v>0.411</v>
      </c>
      <c r="X50" s="22">
        <v>-0.136</v>
      </c>
    </row>
    <row r="51" ht="15.75" customHeight="1">
      <c r="A51" s="20" t="s">
        <v>27</v>
      </c>
      <c r="B51" s="21" t="s">
        <v>65</v>
      </c>
      <c r="C51" s="21">
        <v>0.74</v>
      </c>
      <c r="D51" s="21">
        <v>0.165</v>
      </c>
      <c r="E51" s="21">
        <v>0.96</v>
      </c>
      <c r="F51" s="21">
        <v>275.0</v>
      </c>
      <c r="G51" s="21">
        <v>407.0</v>
      </c>
      <c r="H51" s="21">
        <v>0.303</v>
      </c>
      <c r="I51" s="22">
        <v>0.32</v>
      </c>
      <c r="J51" s="22">
        <v>0.0</v>
      </c>
      <c r="K51" s="22">
        <v>0.512</v>
      </c>
      <c r="L51" s="22">
        <v>0.512</v>
      </c>
      <c r="M51" s="22">
        <v>0.357</v>
      </c>
      <c r="N51" s="22">
        <v>0.089</v>
      </c>
      <c r="O51" s="22">
        <v>0.402</v>
      </c>
      <c r="P51" s="22">
        <v>0.2</v>
      </c>
      <c r="Q51" s="22">
        <v>0.453</v>
      </c>
      <c r="R51" s="22">
        <v>0.339</v>
      </c>
      <c r="S51" s="22">
        <v>0.596</v>
      </c>
      <c r="T51" s="22">
        <v>-0.38</v>
      </c>
      <c r="U51" s="22">
        <v>0.421</v>
      </c>
      <c r="V51" s="22">
        <v>-0.065</v>
      </c>
      <c r="W51" s="22">
        <v>0.479</v>
      </c>
      <c r="X51" s="22">
        <v>-0.152</v>
      </c>
    </row>
    <row r="52" ht="15.75" customHeight="1">
      <c r="A52" s="20" t="s">
        <v>27</v>
      </c>
      <c r="B52" s="21" t="s">
        <v>65</v>
      </c>
      <c r="C52" s="21">
        <v>1.157</v>
      </c>
      <c r="D52" s="21">
        <v>0.189</v>
      </c>
      <c r="E52" s="21">
        <v>1.112</v>
      </c>
      <c r="F52" s="21">
        <v>265.61</v>
      </c>
      <c r="G52" s="21">
        <v>430.0</v>
      </c>
      <c r="H52" s="21">
        <v>0.267</v>
      </c>
      <c r="I52" s="22">
        <f>0.468-0.148*C52</f>
        <v>0.296764</v>
      </c>
      <c r="J52" s="22">
        <v>0.0</v>
      </c>
      <c r="K52" s="22">
        <v>0.682</v>
      </c>
      <c r="L52" s="22">
        <v>0.679</v>
      </c>
      <c r="M52" s="22">
        <v>0.353</v>
      </c>
      <c r="N52" s="22">
        <v>0.088</v>
      </c>
      <c r="O52" s="22">
        <v>0.429</v>
      </c>
      <c r="P52" s="22">
        <v>0.215</v>
      </c>
      <c r="Q52" s="22">
        <v>0.536</v>
      </c>
      <c r="R52" s="22">
        <v>0.402</v>
      </c>
      <c r="S52" s="22">
        <v>0.593528</v>
      </c>
      <c r="T52" s="22">
        <v>-0.296764</v>
      </c>
      <c r="U52" s="22">
        <v>0.3575</v>
      </c>
      <c r="V52" s="22">
        <v>-0.0607</v>
      </c>
      <c r="W52" s="22">
        <v>0.4429</v>
      </c>
      <c r="X52" s="22">
        <v>-0.14617</v>
      </c>
    </row>
    <row r="53" ht="15.75" customHeight="1">
      <c r="A53" s="20" t="s">
        <v>27</v>
      </c>
      <c r="B53" s="25" t="s">
        <v>65</v>
      </c>
      <c r="C53" s="25">
        <v>1.16</v>
      </c>
      <c r="D53" s="25">
        <v>0.189</v>
      </c>
      <c r="E53" s="25">
        <v>1.109</v>
      </c>
      <c r="F53" s="25">
        <v>266.23</v>
      </c>
      <c r="G53" s="26">
        <v>431.0</v>
      </c>
      <c r="H53" s="25">
        <v>0.266</v>
      </c>
      <c r="I53" s="24">
        <v>0.29635</v>
      </c>
      <c r="J53" s="24">
        <v>0.002</v>
      </c>
      <c r="K53" s="24">
        <v>0.493</v>
      </c>
      <c r="L53" s="24">
        <v>0.491</v>
      </c>
      <c r="M53" s="24">
        <v>0.332</v>
      </c>
      <c r="N53" s="24">
        <v>0.08</v>
      </c>
      <c r="O53" s="24">
        <v>0.376</v>
      </c>
      <c r="P53" s="24">
        <v>0.187</v>
      </c>
      <c r="Q53" s="24">
        <v>0.429</v>
      </c>
      <c r="R53" s="24">
        <v>0.313</v>
      </c>
      <c r="S53" s="24">
        <v>0.592</v>
      </c>
      <c r="T53" s="24">
        <v>-0.296</v>
      </c>
      <c r="U53" s="24">
        <v>0.357</v>
      </c>
      <c r="V53" s="24">
        <v>-0.061</v>
      </c>
      <c r="W53" s="24">
        <v>0.442</v>
      </c>
      <c r="X53" s="24">
        <v>-0.146</v>
      </c>
    </row>
    <row r="54" ht="15.75" customHeight="1">
      <c r="A54" s="20" t="s">
        <v>27</v>
      </c>
      <c r="B54" s="21" t="s">
        <v>66</v>
      </c>
      <c r="C54" s="21">
        <v>1.32</v>
      </c>
      <c r="D54" s="21">
        <v>0.207</v>
      </c>
      <c r="E54" s="21">
        <v>0.99</v>
      </c>
      <c r="F54" s="21">
        <v>330.0</v>
      </c>
      <c r="G54" s="21">
        <v>432.0</v>
      </c>
      <c r="H54" s="21">
        <v>0.29</v>
      </c>
      <c r="I54" s="22">
        <v>0.37</v>
      </c>
      <c r="J54" s="22">
        <v>0.0</v>
      </c>
      <c r="K54" s="22">
        <v>0.549</v>
      </c>
      <c r="L54" s="22">
        <v>0.486</v>
      </c>
      <c r="M54" s="22">
        <v>0.408</v>
      </c>
      <c r="N54" s="22">
        <v>0.102</v>
      </c>
      <c r="O54" s="22">
        <v>0.45</v>
      </c>
      <c r="P54" s="22">
        <v>0.225</v>
      </c>
      <c r="Q54" s="22">
        <v>0.498</v>
      </c>
      <c r="R54" s="22">
        <v>0.374</v>
      </c>
      <c r="S54" s="22">
        <v>0.831</v>
      </c>
      <c r="T54" s="22">
        <v>-0.346</v>
      </c>
      <c r="U54" s="22">
        <v>0.442</v>
      </c>
      <c r="V54" s="22">
        <v>-0.081</v>
      </c>
      <c r="W54" s="22">
        <v>0.661</v>
      </c>
      <c r="X54" s="22">
        <v>-0.189</v>
      </c>
    </row>
    <row r="55" ht="15.75" customHeight="1">
      <c r="A55" s="20" t="s">
        <v>27</v>
      </c>
      <c r="B55" s="21" t="s">
        <v>66</v>
      </c>
      <c r="C55" s="25">
        <v>1.187</v>
      </c>
      <c r="D55" s="25">
        <v>0.185</v>
      </c>
      <c r="E55" s="25">
        <v>1.082</v>
      </c>
      <c r="F55" s="25">
        <v>271.79</v>
      </c>
      <c r="G55" s="25">
        <v>440.0</v>
      </c>
      <c r="H55" s="25">
        <v>0.262</v>
      </c>
      <c r="I55" s="24">
        <v>0.29236</v>
      </c>
      <c r="J55" s="24">
        <v>0.016</v>
      </c>
      <c r="K55" s="24">
        <v>0.489</v>
      </c>
      <c r="L55" s="24">
        <v>0.485</v>
      </c>
      <c r="M55" s="24">
        <v>0.329</v>
      </c>
      <c r="N55" s="24">
        <v>0.082</v>
      </c>
      <c r="O55" s="24">
        <v>0.373</v>
      </c>
      <c r="P55" s="24">
        <v>0.186</v>
      </c>
      <c r="Q55" s="24">
        <v>0.486</v>
      </c>
      <c r="R55" s="24">
        <v>0.312</v>
      </c>
      <c r="S55" s="24">
        <v>0.584</v>
      </c>
      <c r="T55" s="24">
        <v>-0.292</v>
      </c>
      <c r="U55" s="24">
        <v>0.352</v>
      </c>
      <c r="V55" s="24">
        <v>-0.059</v>
      </c>
      <c r="W55" s="24">
        <v>0.436</v>
      </c>
      <c r="X55" s="24">
        <v>-0.144</v>
      </c>
    </row>
    <row r="56" ht="15.75" customHeight="1">
      <c r="A56" s="20" t="s">
        <v>27</v>
      </c>
      <c r="B56" s="21" t="s">
        <v>66</v>
      </c>
      <c r="C56" s="25">
        <v>1.214</v>
      </c>
      <c r="D56" s="25">
        <v>0.182</v>
      </c>
      <c r="E56" s="25">
        <v>1.056</v>
      </c>
      <c r="F56" s="25">
        <v>277.97</v>
      </c>
      <c r="G56" s="25">
        <v>450.0</v>
      </c>
      <c r="H56" s="25">
        <v>0.257</v>
      </c>
      <c r="I56" s="24">
        <v>0.28833</v>
      </c>
      <c r="J56" s="24">
        <v>0.0</v>
      </c>
      <c r="K56" s="24">
        <v>0.486</v>
      </c>
      <c r="L56" s="24">
        <v>0.483</v>
      </c>
      <c r="M56" s="24">
        <v>0.325</v>
      </c>
      <c r="N56" s="24">
        <v>0.081</v>
      </c>
      <c r="O56" s="24">
        <v>0.369</v>
      </c>
      <c r="P56" s="24">
        <v>0.184</v>
      </c>
      <c r="Q56" s="24">
        <v>0.422</v>
      </c>
      <c r="R56" s="24">
        <v>0.317</v>
      </c>
      <c r="S56" s="24">
        <v>0.576</v>
      </c>
      <c r="T56" s="24">
        <v>-0.288</v>
      </c>
      <c r="U56" s="24">
        <v>0.347</v>
      </c>
      <c r="V56" s="24">
        <v>-0.059</v>
      </c>
      <c r="W56" s="24">
        <v>0.43</v>
      </c>
      <c r="X56" s="24">
        <v>-0.142</v>
      </c>
    </row>
    <row r="57" ht="15.75" customHeight="1">
      <c r="A57" s="20" t="s">
        <v>27</v>
      </c>
      <c r="B57" s="21" t="s">
        <v>67</v>
      </c>
      <c r="C57" s="21">
        <v>0.94</v>
      </c>
      <c r="D57" s="21">
        <v>0.127</v>
      </c>
      <c r="E57" s="21">
        <v>1.04</v>
      </c>
      <c r="F57" s="21">
        <v>410.0</v>
      </c>
      <c r="G57" s="21">
        <v>517.0</v>
      </c>
      <c r="H57" s="21">
        <v>0.198</v>
      </c>
      <c r="I57" s="22">
        <v>0.275</v>
      </c>
      <c r="J57" s="22">
        <v>0.0</v>
      </c>
      <c r="K57" s="22">
        <v>0.474</v>
      </c>
      <c r="L57" s="22">
        <v>0.41</v>
      </c>
      <c r="M57" s="22">
        <v>0.311</v>
      </c>
      <c r="N57" s="22">
        <v>0.077</v>
      </c>
      <c r="O57" s="22">
        <v>0.355</v>
      </c>
      <c r="P57" s="22">
        <v>0.177</v>
      </c>
      <c r="Q57" s="22">
        <v>0.409</v>
      </c>
      <c r="R57" s="22">
        <v>0.307</v>
      </c>
      <c r="S57" s="22">
        <v>0.603</v>
      </c>
      <c r="T57" s="22">
        <v>-0.342</v>
      </c>
      <c r="U57" s="22">
        <v>0.396</v>
      </c>
      <c r="V57" s="22">
        <v>-0.08</v>
      </c>
      <c r="W57" s="22">
        <v>0.406</v>
      </c>
      <c r="X57" s="22">
        <v>-0.156</v>
      </c>
    </row>
    <row r="58" ht="15.75" customHeight="1">
      <c r="A58" s="20" t="s">
        <v>27</v>
      </c>
      <c r="B58" s="21" t="s">
        <v>68</v>
      </c>
      <c r="C58" s="21">
        <v>1.27</v>
      </c>
      <c r="D58" s="21">
        <v>0.132</v>
      </c>
      <c r="E58" s="21">
        <v>1.03</v>
      </c>
      <c r="F58" s="21">
        <v>387.0</v>
      </c>
      <c r="G58" s="21">
        <v>486.0</v>
      </c>
      <c r="H58" s="21">
        <v>0.228</v>
      </c>
      <c r="I58" s="22">
        <v>0.285</v>
      </c>
      <c r="J58" s="22">
        <v>0.0</v>
      </c>
      <c r="K58" s="22">
        <v>0.483</v>
      </c>
      <c r="L58" s="22">
        <v>0.425</v>
      </c>
      <c r="M58" s="22">
        <v>0.321</v>
      </c>
      <c r="N58" s="22">
        <v>0.08</v>
      </c>
      <c r="O58" s="22">
        <v>0.365</v>
      </c>
      <c r="P58" s="22">
        <v>0.183</v>
      </c>
      <c r="Q58" s="22">
        <v>0.419</v>
      </c>
      <c r="R58" s="22">
        <v>0.314</v>
      </c>
      <c r="S58" s="22">
        <v>0.575</v>
      </c>
      <c r="T58" s="22">
        <v>-0.293</v>
      </c>
      <c r="U58" s="22">
        <v>0.349</v>
      </c>
      <c r="V58" s="22">
        <v>-0.058</v>
      </c>
      <c r="W58" s="22">
        <v>0.436</v>
      </c>
      <c r="X58" s="22">
        <v>-0.1404</v>
      </c>
    </row>
    <row r="59" ht="15.75" customHeight="1">
      <c r="A59" s="20" t="s">
        <v>27</v>
      </c>
      <c r="B59" s="21" t="s">
        <v>68</v>
      </c>
      <c r="C59" s="21">
        <v>1.17</v>
      </c>
      <c r="D59" s="21">
        <v>0.155</v>
      </c>
      <c r="E59" s="21">
        <v>1.28</v>
      </c>
      <c r="F59" s="21">
        <v>359.0</v>
      </c>
      <c r="G59" s="21">
        <v>441.0</v>
      </c>
      <c r="H59" s="21">
        <v>0.293</v>
      </c>
      <c r="I59" s="22">
        <v>0.285</v>
      </c>
      <c r="J59" s="22">
        <v>0.0</v>
      </c>
      <c r="K59" s="22">
        <v>0.481</v>
      </c>
      <c r="L59" s="22">
        <v>0.402</v>
      </c>
      <c r="M59" s="22">
        <v>0.321</v>
      </c>
      <c r="N59" s="22">
        <v>0.08</v>
      </c>
      <c r="O59" s="22">
        <v>0.365</v>
      </c>
      <c r="P59" s="22">
        <v>0.183</v>
      </c>
      <c r="Q59" s="22">
        <v>0.419</v>
      </c>
      <c r="R59" s="22">
        <v>0.314</v>
      </c>
      <c r="S59" s="22">
        <v>0.67</v>
      </c>
      <c r="T59" s="22">
        <v>-0.267</v>
      </c>
      <c r="U59" s="22">
        <v>0.467</v>
      </c>
      <c r="V59" s="22">
        <v>-0.066</v>
      </c>
      <c r="W59" s="22">
        <v>0.517</v>
      </c>
      <c r="X59" s="22">
        <v>-0.13</v>
      </c>
    </row>
    <row r="60" ht="15.75" customHeight="1">
      <c r="A60" s="20" t="s">
        <v>27</v>
      </c>
      <c r="B60" s="21" t="s">
        <v>69</v>
      </c>
      <c r="C60" s="21">
        <v>0.76</v>
      </c>
      <c r="D60" s="21">
        <v>0.165</v>
      </c>
      <c r="E60" s="21">
        <v>1.02</v>
      </c>
      <c r="F60" s="21">
        <v>414.0</v>
      </c>
      <c r="G60" s="21">
        <v>630.0</v>
      </c>
      <c r="H60" s="21">
        <v>0.19</v>
      </c>
      <c r="I60" s="22">
        <v>0.23</v>
      </c>
      <c r="J60" s="22">
        <v>0.0</v>
      </c>
      <c r="K60" s="22">
        <v>0.431</v>
      </c>
      <c r="L60" s="22">
        <v>0.411</v>
      </c>
      <c r="M60" s="22">
        <v>0.263</v>
      </c>
      <c r="N60" s="22">
        <v>0.065</v>
      </c>
      <c r="O60" s="22">
        <v>0.306</v>
      </c>
      <c r="P60" s="22">
        <v>0.153</v>
      </c>
      <c r="Q60" s="22">
        <v>0.361</v>
      </c>
      <c r="R60" s="22">
        <v>0.271</v>
      </c>
      <c r="S60" s="22">
        <v>0.46</v>
      </c>
      <c r="T60" s="22">
        <v>-0.215</v>
      </c>
      <c r="U60" s="22">
        <v>0.277</v>
      </c>
      <c r="V60" s="22">
        <v>-0.047</v>
      </c>
      <c r="W60" s="22">
        <v>0.343</v>
      </c>
      <c r="X60" s="22">
        <v>-0.113</v>
      </c>
    </row>
    <row r="61" ht="15.75" customHeight="1">
      <c r="A61" s="20" t="s">
        <v>27</v>
      </c>
      <c r="B61" s="21" t="s">
        <v>70</v>
      </c>
      <c r="C61" s="21">
        <v>0.76</v>
      </c>
      <c r="D61" s="21">
        <v>0.172</v>
      </c>
      <c r="E61" s="21">
        <v>0.96</v>
      </c>
      <c r="F61" s="21">
        <v>393.0</v>
      </c>
      <c r="G61" s="21">
        <v>607.0</v>
      </c>
      <c r="H61" s="21">
        <v>0.22</v>
      </c>
      <c r="I61" s="22">
        <v>0.255</v>
      </c>
      <c r="J61" s="22">
        <v>0.0</v>
      </c>
      <c r="K61" s="22">
        <v>0.456</v>
      </c>
      <c r="L61" s="22">
        <v>0.396</v>
      </c>
      <c r="M61" s="22">
        <v>0.29</v>
      </c>
      <c r="N61" s="22">
        <v>0.072</v>
      </c>
      <c r="O61" s="22">
        <v>0.334</v>
      </c>
      <c r="P61" s="22">
        <v>0.167</v>
      </c>
      <c r="Q61" s="22">
        <v>0.388</v>
      </c>
      <c r="R61" s="22">
        <v>0.291</v>
      </c>
      <c r="S61" s="22">
        <v>0.61</v>
      </c>
      <c r="T61" s="22">
        <v>-0.21</v>
      </c>
      <c r="U61" s="22">
        <v>0.309</v>
      </c>
      <c r="V61" s="22">
        <v>-0.052</v>
      </c>
      <c r="W61" s="22">
        <v>0.38</v>
      </c>
      <c r="X61" s="22">
        <v>-0.126</v>
      </c>
    </row>
    <row r="62" ht="15.75" customHeight="1">
      <c r="A62" s="20" t="s">
        <v>27</v>
      </c>
      <c r="B62" s="21" t="s">
        <v>71</v>
      </c>
      <c r="C62" s="21">
        <v>0.69</v>
      </c>
      <c r="D62" s="21">
        <v>0.23</v>
      </c>
      <c r="E62" s="21">
        <v>0.85</v>
      </c>
      <c r="F62" s="21">
        <v>310.0</v>
      </c>
      <c r="G62" s="21">
        <v>610.0</v>
      </c>
      <c r="H62" s="21">
        <v>0.273</v>
      </c>
      <c r="I62" s="22">
        <v>0.27</v>
      </c>
      <c r="J62" s="22">
        <v>0.0</v>
      </c>
      <c r="K62" s="22">
        <v>0.47</v>
      </c>
      <c r="L62" s="22">
        <v>0.38</v>
      </c>
      <c r="M62" s="22">
        <v>0.306</v>
      </c>
      <c r="N62" s="22">
        <v>0.076</v>
      </c>
      <c r="O62" s="22">
        <v>0.35</v>
      </c>
      <c r="P62" s="22">
        <v>0.175</v>
      </c>
      <c r="Q62" s="22">
        <v>0.404</v>
      </c>
      <c r="R62" s="22">
        <v>0.303</v>
      </c>
      <c r="S62" s="22">
        <v>0.56</v>
      </c>
      <c r="T62" s="22">
        <v>-0.3</v>
      </c>
      <c r="U62" s="22">
        <v>0.3253</v>
      </c>
      <c r="V62" s="22">
        <v>-0.0553</v>
      </c>
      <c r="W62" s="22">
        <v>0.403</v>
      </c>
      <c r="X62" s="22">
        <v>-0.134</v>
      </c>
    </row>
    <row r="63" ht="15.75" customHeight="1">
      <c r="A63" s="20" t="s">
        <v>27</v>
      </c>
      <c r="B63" s="21" t="s">
        <v>72</v>
      </c>
      <c r="C63" s="21">
        <v>1.88</v>
      </c>
      <c r="D63" s="21">
        <v>0.051</v>
      </c>
      <c r="E63" s="21">
        <v>0.76</v>
      </c>
      <c r="F63" s="21">
        <v>483.0</v>
      </c>
      <c r="G63" s="21">
        <v>528.0</v>
      </c>
      <c r="H63" s="21">
        <v>0.1</v>
      </c>
      <c r="I63" s="22">
        <v>0.19</v>
      </c>
      <c r="J63" s="22">
        <v>0.0</v>
      </c>
      <c r="K63" s="22">
        <v>0.386</v>
      </c>
      <c r="L63" s="22">
        <v>0.355</v>
      </c>
      <c r="M63" s="22">
        <v>0.22</v>
      </c>
      <c r="N63" s="22">
        <v>0.055</v>
      </c>
      <c r="O63" s="22">
        <v>0.26</v>
      </c>
      <c r="P63" s="22">
        <v>0.13</v>
      </c>
      <c r="Q63" s="22">
        <v>0.235</v>
      </c>
      <c r="R63" s="22">
        <v>0.3135</v>
      </c>
      <c r="S63" s="22">
        <v>0.42</v>
      </c>
      <c r="T63" s="22">
        <v>-0.16</v>
      </c>
      <c r="U63" s="22">
        <v>0.228</v>
      </c>
      <c r="V63" s="22">
        <v>-0.038</v>
      </c>
      <c r="W63" s="22">
        <v>0.283</v>
      </c>
      <c r="X63" s="22">
        <v>-0.09</v>
      </c>
    </row>
    <row r="64" ht="15.75" customHeight="1">
      <c r="A64" s="20" t="s">
        <v>35</v>
      </c>
      <c r="B64" s="25" t="s">
        <v>45</v>
      </c>
      <c r="C64" s="21">
        <f t="shared" ref="C64:C67" si="4">Round((0.468-I64)/0.148,3)</f>
        <v>1.219</v>
      </c>
      <c r="D64" s="21">
        <f t="shared" ref="D64:D67" si="5">(I64-0.07)/1.2</f>
        <v>0.1813083333</v>
      </c>
      <c r="E64" s="21">
        <f t="shared" ref="E64:E67" si="6">ROUND((I64-0.13)/0.15,3)</f>
        <v>1.05</v>
      </c>
      <c r="F64" s="21">
        <f t="shared" ref="F64:F67" si="7">Round(0.6177*G64,2)</f>
        <v>279.2</v>
      </c>
      <c r="G64" s="27">
        <v>452.0</v>
      </c>
      <c r="H64" s="21">
        <v>0.2563538938325543</v>
      </c>
      <c r="I64" s="22">
        <f t="shared" ref="I64:I67" si="8">Round(0.25+3.45*exp(-0.01*G64),5)</f>
        <v>0.28757</v>
      </c>
      <c r="J64" s="22">
        <v>0.0</v>
      </c>
      <c r="K64" s="22">
        <v>0.4852</v>
      </c>
      <c r="L64" s="22">
        <v>0.481</v>
      </c>
      <c r="M64" s="24">
        <v>0.324</v>
      </c>
      <c r="N64" s="24">
        <v>0.081</v>
      </c>
      <c r="O64" s="24">
        <v>0.368</v>
      </c>
      <c r="P64" s="24">
        <v>0.184</v>
      </c>
      <c r="Q64" s="24">
        <v>0.422</v>
      </c>
      <c r="R64" s="24">
        <v>0.316</v>
      </c>
      <c r="S64" s="24">
        <v>0.575</v>
      </c>
      <c r="T64" s="24">
        <v>-0.288</v>
      </c>
      <c r="U64" s="24">
        <v>0.346</v>
      </c>
      <c r="V64" s="24">
        <v>-0.059</v>
      </c>
      <c r="W64" s="24">
        <v>0.429</v>
      </c>
      <c r="X64" s="24">
        <v>-0.142</v>
      </c>
    </row>
    <row r="65" ht="15.75" customHeight="1">
      <c r="A65" s="20" t="s">
        <v>35</v>
      </c>
      <c r="B65" s="25" t="s">
        <v>45</v>
      </c>
      <c r="C65" s="21">
        <f t="shared" si="4"/>
        <v>1.222</v>
      </c>
      <c r="D65" s="21">
        <f t="shared" si="5"/>
        <v>0.1809916667</v>
      </c>
      <c r="E65" s="21">
        <f t="shared" si="6"/>
        <v>1.048</v>
      </c>
      <c r="F65" s="21">
        <f t="shared" si="7"/>
        <v>279.82</v>
      </c>
      <c r="G65" s="27">
        <v>453.0</v>
      </c>
      <c r="H65" s="21">
        <v>0.26675617178224004</v>
      </c>
      <c r="I65" s="22">
        <f t="shared" si="8"/>
        <v>0.28719</v>
      </c>
      <c r="J65" s="22">
        <v>0.0025</v>
      </c>
      <c r="K65" s="22">
        <v>0.484</v>
      </c>
      <c r="L65" s="22">
        <v>0.481</v>
      </c>
      <c r="M65" s="24">
        <v>0.322</v>
      </c>
      <c r="N65" s="24">
        <v>0.081</v>
      </c>
      <c r="O65" s="24">
        <v>0.368</v>
      </c>
      <c r="P65" s="24">
        <v>0.184</v>
      </c>
      <c r="Q65" s="24">
        <v>0.421</v>
      </c>
      <c r="R65" s="24">
        <v>0.312</v>
      </c>
      <c r="S65" s="24">
        <v>0.574</v>
      </c>
      <c r="T65" s="24">
        <v>-0.287</v>
      </c>
      <c r="U65" s="24">
        <v>0.346</v>
      </c>
      <c r="V65" s="24">
        <v>-0.059</v>
      </c>
      <c r="W65" s="24">
        <v>0.489</v>
      </c>
      <c r="X65" s="24">
        <v>-0.142</v>
      </c>
    </row>
    <row r="66" ht="15.75" customHeight="1">
      <c r="A66" s="20" t="s">
        <v>35</v>
      </c>
      <c r="B66" s="25" t="s">
        <v>45</v>
      </c>
      <c r="C66" s="21">
        <f t="shared" si="4"/>
        <v>1.229</v>
      </c>
      <c r="D66" s="21">
        <f t="shared" si="5"/>
        <v>0.180075</v>
      </c>
      <c r="E66" s="21">
        <f t="shared" si="6"/>
        <v>1.041</v>
      </c>
      <c r="F66" s="21">
        <f t="shared" si="7"/>
        <v>281.67</v>
      </c>
      <c r="G66" s="27">
        <v>456.0</v>
      </c>
      <c r="H66" s="21">
        <v>0.26624213061113056</v>
      </c>
      <c r="I66" s="22">
        <f t="shared" si="8"/>
        <v>0.28609</v>
      </c>
      <c r="J66" s="22">
        <v>0.003</v>
      </c>
      <c r="K66" s="22">
        <v>0.483</v>
      </c>
      <c r="L66" s="22">
        <v>0.479</v>
      </c>
      <c r="M66" s="24">
        <v>0.322</v>
      </c>
      <c r="N66" s="24">
        <v>0.08</v>
      </c>
      <c r="O66" s="24">
        <v>0.367</v>
      </c>
      <c r="P66" s="24">
        <v>0.184</v>
      </c>
      <c r="Q66" s="24">
        <v>0.42</v>
      </c>
      <c r="R66" s="24">
        <v>0.315</v>
      </c>
      <c r="S66" s="24">
        <v>0.572</v>
      </c>
      <c r="T66" s="24">
        <v>-0.286</v>
      </c>
      <c r="U66" s="24">
        <v>0.345</v>
      </c>
      <c r="V66" s="24">
        <v>-0.059</v>
      </c>
      <c r="W66" s="24">
        <v>0.427</v>
      </c>
      <c r="X66" s="24">
        <v>-0.14</v>
      </c>
    </row>
    <row r="67" ht="15.75" customHeight="1">
      <c r="A67" s="20" t="s">
        <v>35</v>
      </c>
      <c r="B67" s="25" t="s">
        <v>45</v>
      </c>
      <c r="C67" s="21">
        <f t="shared" si="4"/>
        <v>1.239</v>
      </c>
      <c r="D67" s="21">
        <f t="shared" si="5"/>
        <v>0.1789</v>
      </c>
      <c r="E67" s="21">
        <f t="shared" si="6"/>
        <v>1.031</v>
      </c>
      <c r="F67" s="21">
        <f t="shared" si="7"/>
        <v>284.14</v>
      </c>
      <c r="G67" s="27">
        <v>460.0</v>
      </c>
      <c r="H67" s="21">
        <v>0.26176667404088033</v>
      </c>
      <c r="I67" s="22">
        <f t="shared" si="8"/>
        <v>0.28468</v>
      </c>
      <c r="J67" s="22">
        <v>0.008</v>
      </c>
      <c r="K67" s="22">
        <v>0.482</v>
      </c>
      <c r="L67" s="22">
        <v>0.478</v>
      </c>
      <c r="M67" s="24">
        <v>0.321</v>
      </c>
      <c r="N67" s="24">
        <v>0.08</v>
      </c>
      <c r="O67" s="24">
        <v>0.365</v>
      </c>
      <c r="P67" s="24">
        <v>0.183</v>
      </c>
      <c r="Q67" s="24">
        <v>0.419</v>
      </c>
      <c r="R67" s="24">
        <v>0.314</v>
      </c>
      <c r="S67" s="24">
        <v>0.596</v>
      </c>
      <c r="T67" s="24">
        <v>-0.285</v>
      </c>
      <c r="U67" s="24">
        <v>0.343</v>
      </c>
      <c r="V67" s="24">
        <v>-0.058</v>
      </c>
      <c r="W67" s="24">
        <v>0.425</v>
      </c>
      <c r="X67" s="24">
        <v>-0.14</v>
      </c>
    </row>
    <row r="68" ht="15.75" customHeight="1">
      <c r="A68" s="20" t="s">
        <v>73</v>
      </c>
      <c r="B68" s="21" t="s">
        <v>74</v>
      </c>
      <c r="C68" s="21">
        <v>1.2</v>
      </c>
      <c r="D68" s="21">
        <f>(I68-0.13)/1.2</f>
        <v>0.04</v>
      </c>
      <c r="E68" s="21">
        <v>0.93</v>
      </c>
      <c r="F68" s="21">
        <v>333.1</v>
      </c>
      <c r="G68" s="21">
        <v>558.9</v>
      </c>
      <c r="H68" s="21">
        <v>0.289</v>
      </c>
      <c r="I68" s="22">
        <v>0.178</v>
      </c>
      <c r="J68" s="22">
        <v>0.042</v>
      </c>
      <c r="K68" s="23">
        <v>0.312</v>
      </c>
      <c r="L68" s="23">
        <v>0.362</v>
      </c>
      <c r="M68" s="23">
        <v>0.181984</v>
      </c>
      <c r="N68" s="23">
        <v>0.048</v>
      </c>
      <c r="O68" s="23">
        <v>0.268512</v>
      </c>
      <c r="P68" s="22">
        <v>0.132</v>
      </c>
      <c r="Q68" s="23">
        <v>0.336419</v>
      </c>
      <c r="R68" s="23">
        <v>0.252</v>
      </c>
      <c r="S68" s="22">
        <v>0.3257</v>
      </c>
      <c r="T68" s="22">
        <v>-0.1474</v>
      </c>
      <c r="U68" s="23">
        <v>0.248489</v>
      </c>
      <c r="V68" s="23">
        <v>-0.048</v>
      </c>
      <c r="W68" s="23">
        <v>0.286431</v>
      </c>
      <c r="X68" s="23">
        <v>-0.096</v>
      </c>
    </row>
    <row r="69" ht="15.75" customHeight="1">
      <c r="A69" s="20" t="s">
        <v>73</v>
      </c>
      <c r="B69" s="25" t="s">
        <v>75</v>
      </c>
      <c r="C69" s="25">
        <v>1.243</v>
      </c>
      <c r="D69" s="25">
        <v>0.178</v>
      </c>
      <c r="E69" s="25">
        <v>1.027</v>
      </c>
      <c r="F69" s="25">
        <v>285.38</v>
      </c>
      <c r="G69" s="25">
        <v>462.0</v>
      </c>
      <c r="H69" s="25">
        <v>0.257</v>
      </c>
      <c r="I69" s="24">
        <v>0.28399</v>
      </c>
      <c r="J69" s="24">
        <v>0.0</v>
      </c>
      <c r="K69" s="28">
        <v>0.481</v>
      </c>
      <c r="L69" s="28">
        <v>0.475</v>
      </c>
      <c r="M69" s="22">
        <v>0.32</v>
      </c>
      <c r="N69" s="22">
        <v>0.08</v>
      </c>
      <c r="O69" s="22">
        <v>0.365</v>
      </c>
      <c r="P69" s="22">
        <v>0.183</v>
      </c>
      <c r="Q69" s="22">
        <v>0.419</v>
      </c>
      <c r="R69" s="22">
        <v>0.312</v>
      </c>
      <c r="S69" s="22">
        <v>0.567</v>
      </c>
      <c r="T69" s="22">
        <v>-0.281</v>
      </c>
      <c r="U69" s="22">
        <v>0.342</v>
      </c>
      <c r="V69" s="22">
        <v>-0.055</v>
      </c>
      <c r="W69" s="22">
        <v>0.476</v>
      </c>
      <c r="X69" s="22">
        <v>-0.138</v>
      </c>
    </row>
    <row r="70" ht="15.75" customHeight="1">
      <c r="A70" s="20" t="s">
        <v>73</v>
      </c>
      <c r="B70" s="25" t="s">
        <v>75</v>
      </c>
      <c r="C70" s="26">
        <v>1.246</v>
      </c>
      <c r="D70" s="26">
        <v>0.178</v>
      </c>
      <c r="E70" s="26">
        <v>1.024</v>
      </c>
      <c r="F70" s="26">
        <v>286.0</v>
      </c>
      <c r="G70" s="26">
        <v>463.0</v>
      </c>
      <c r="H70" s="26">
        <v>0.256</v>
      </c>
      <c r="I70" s="24">
        <v>0.28365</v>
      </c>
      <c r="J70" s="24">
        <v>0.0</v>
      </c>
      <c r="K70" s="24">
        <v>0.482</v>
      </c>
      <c r="L70" s="24">
        <v>0.477</v>
      </c>
      <c r="M70" s="22">
        <v>0.32</v>
      </c>
      <c r="N70" s="22">
        <v>0.0801</v>
      </c>
      <c r="O70" s="22">
        <v>0.365</v>
      </c>
      <c r="P70" s="22">
        <v>0.182</v>
      </c>
      <c r="Q70" s="22">
        <v>0.418</v>
      </c>
      <c r="R70" s="22">
        <v>0.313</v>
      </c>
      <c r="S70" s="22">
        <v>0.569</v>
      </c>
      <c r="T70" s="22">
        <v>-0.291</v>
      </c>
      <c r="U70" s="22">
        <v>0.341</v>
      </c>
      <c r="V70" s="22">
        <v>-0.056</v>
      </c>
      <c r="W70" s="22">
        <v>0.432</v>
      </c>
      <c r="X70" s="22">
        <v>-0.14</v>
      </c>
    </row>
    <row r="71" ht="15.75" customHeight="1">
      <c r="A71" s="20" t="s">
        <v>73</v>
      </c>
      <c r="B71" s="25" t="s">
        <v>75</v>
      </c>
      <c r="C71" s="26">
        <v>1.248</v>
      </c>
      <c r="D71" s="26">
        <v>0.178</v>
      </c>
      <c r="E71" s="26">
        <v>1.022</v>
      </c>
      <c r="F71" s="26">
        <v>286.61</v>
      </c>
      <c r="G71" s="26">
        <v>464.0</v>
      </c>
      <c r="H71" s="26">
        <v>0.252</v>
      </c>
      <c r="I71" s="24">
        <v>0.28332</v>
      </c>
      <c r="J71" s="24">
        <v>0.0</v>
      </c>
      <c r="K71" s="24">
        <v>0.48</v>
      </c>
      <c r="L71" s="24">
        <v>0.465</v>
      </c>
      <c r="M71" s="22">
        <v>0.319</v>
      </c>
      <c r="N71" s="22">
        <v>0.079</v>
      </c>
      <c r="O71" s="22">
        <v>0.364</v>
      </c>
      <c r="P71" s="22">
        <v>0.18</v>
      </c>
      <c r="Q71" s="22">
        <v>0.416</v>
      </c>
      <c r="R71" s="22">
        <v>0.313</v>
      </c>
      <c r="S71" s="22">
        <v>0.571</v>
      </c>
      <c r="T71" s="22">
        <v>-0.283</v>
      </c>
      <c r="U71" s="22">
        <v>0.344</v>
      </c>
      <c r="V71" s="22">
        <v>-0.058</v>
      </c>
      <c r="W71" s="22">
        <v>0.412</v>
      </c>
      <c r="X71" s="22">
        <v>-0.139</v>
      </c>
    </row>
    <row r="72" ht="15.75" customHeight="1">
      <c r="A72" s="20" t="s">
        <v>73</v>
      </c>
      <c r="B72" s="25" t="s">
        <v>75</v>
      </c>
      <c r="C72" s="25">
        <v>1.261</v>
      </c>
      <c r="D72" s="25">
        <v>0.176</v>
      </c>
      <c r="E72" s="25">
        <v>1.009</v>
      </c>
      <c r="F72" s="25">
        <v>290.32</v>
      </c>
      <c r="G72" s="25">
        <v>470.0</v>
      </c>
      <c r="H72" s="25">
        <v>0.249</v>
      </c>
      <c r="I72" s="24">
        <v>0.28138</v>
      </c>
      <c r="J72" s="24">
        <v>0.0</v>
      </c>
      <c r="K72" s="28">
        <v>0.479</v>
      </c>
      <c r="L72" s="28">
        <v>0.472</v>
      </c>
      <c r="M72" s="22">
        <v>0.318</v>
      </c>
      <c r="N72" s="22">
        <v>0.079</v>
      </c>
      <c r="O72" s="22">
        <v>0.362</v>
      </c>
      <c r="P72" s="22">
        <v>0.181</v>
      </c>
      <c r="Q72" s="22">
        <v>0.415</v>
      </c>
      <c r="R72" s="22">
        <v>0.312</v>
      </c>
      <c r="S72" s="22">
        <v>0.563</v>
      </c>
      <c r="T72" s="22">
        <v>-0.296</v>
      </c>
      <c r="U72" s="22">
        <v>0.339</v>
      </c>
      <c r="V72" s="22">
        <v>-0.059</v>
      </c>
      <c r="W72" s="22">
        <v>0.42</v>
      </c>
      <c r="X72" s="22">
        <v>-0.136</v>
      </c>
    </row>
    <row r="73" ht="15.75" customHeight="1">
      <c r="A73" s="20" t="s">
        <v>73</v>
      </c>
      <c r="B73" s="25" t="s">
        <v>75</v>
      </c>
      <c r="C73" s="26">
        <v>1.281</v>
      </c>
      <c r="D73" s="26">
        <v>0.174</v>
      </c>
      <c r="E73" s="26">
        <v>0.989</v>
      </c>
      <c r="F73" s="26">
        <v>296.5</v>
      </c>
      <c r="G73" s="26">
        <v>480.0</v>
      </c>
      <c r="H73" s="25">
        <v>0.246</v>
      </c>
      <c r="I73" s="24">
        <v>0.27839</v>
      </c>
      <c r="J73" s="24">
        <v>0.005</v>
      </c>
      <c r="K73" s="24">
        <v>0.476</v>
      </c>
      <c r="L73" s="24">
        <v>0.469</v>
      </c>
      <c r="M73" s="22">
        <v>0.315</v>
      </c>
      <c r="N73" s="22">
        <v>0.078</v>
      </c>
      <c r="O73" s="22">
        <v>0.359</v>
      </c>
      <c r="P73" s="22">
        <v>0.179</v>
      </c>
      <c r="Q73" s="22">
        <v>0.412</v>
      </c>
      <c r="R73" s="22">
        <v>0.309</v>
      </c>
      <c r="S73" s="22">
        <v>0.558</v>
      </c>
      <c r="T73" s="22">
        <v>-0.276</v>
      </c>
      <c r="U73" s="22">
        <v>0.336</v>
      </c>
      <c r="V73" s="22">
        <v>-0.057</v>
      </c>
      <c r="W73" s="22">
        <v>0.415</v>
      </c>
      <c r="X73" s="22">
        <v>-0.137</v>
      </c>
    </row>
    <row r="74" ht="15.75" customHeight="1">
      <c r="A74" s="20" t="s">
        <v>73</v>
      </c>
      <c r="B74" s="25" t="s">
        <v>75</v>
      </c>
      <c r="C74" s="26">
        <v>1.299</v>
      </c>
      <c r="D74" s="26">
        <v>0.171</v>
      </c>
      <c r="E74" s="26">
        <v>0.971</v>
      </c>
      <c r="F74" s="26">
        <v>302.67</v>
      </c>
      <c r="G74" s="26">
        <v>490.0</v>
      </c>
      <c r="H74" s="25">
        <v>0.243</v>
      </c>
      <c r="I74" s="24">
        <v>0.27569</v>
      </c>
      <c r="J74" s="24">
        <v>0.004</v>
      </c>
      <c r="K74" s="24">
        <v>0.474</v>
      </c>
      <c r="L74" s="24">
        <v>0.468</v>
      </c>
      <c r="M74" s="22">
        <v>0.312</v>
      </c>
      <c r="N74" s="22">
        <v>0.078</v>
      </c>
      <c r="O74" s="22">
        <v>0.356</v>
      </c>
      <c r="P74" s="22">
        <v>0.178</v>
      </c>
      <c r="Q74" s="22">
        <v>0.41</v>
      </c>
      <c r="R74" s="22">
        <v>0.307</v>
      </c>
      <c r="S74" s="22">
        <v>0.551</v>
      </c>
      <c r="T74" s="22">
        <v>-0.275</v>
      </c>
      <c r="U74" s="22">
        <v>0.332</v>
      </c>
      <c r="V74" s="22">
        <v>-0.052</v>
      </c>
      <c r="W74" s="22">
        <v>0.411</v>
      </c>
      <c r="X74" s="22">
        <v>-0.133</v>
      </c>
    </row>
    <row r="75" ht="15.75" customHeight="1">
      <c r="A75" s="20" t="s">
        <v>73</v>
      </c>
      <c r="B75" s="25" t="s">
        <v>75</v>
      </c>
      <c r="C75" s="26">
        <v>1.305</v>
      </c>
      <c r="D75" s="26">
        <v>0.171</v>
      </c>
      <c r="E75" s="26">
        <v>0.966</v>
      </c>
      <c r="F75" s="26">
        <v>304.53</v>
      </c>
      <c r="G75" s="26">
        <v>493.0</v>
      </c>
      <c r="H75" s="25">
        <v>0.242</v>
      </c>
      <c r="I75" s="24">
        <v>0.27493</v>
      </c>
      <c r="J75" s="24">
        <v>0.0015</v>
      </c>
      <c r="K75" s="24">
        <v>0.474</v>
      </c>
      <c r="L75" s="24">
        <v>0.462</v>
      </c>
      <c r="M75" s="22">
        <v>0.3112</v>
      </c>
      <c r="N75" s="22">
        <v>0.0778</v>
      </c>
      <c r="O75" s="22">
        <v>0.3553</v>
      </c>
      <c r="P75" s="22">
        <v>0.1777</v>
      </c>
      <c r="Q75" s="22">
        <v>0.409</v>
      </c>
      <c r="R75" s="22">
        <v>0.307</v>
      </c>
      <c r="S75" s="22">
        <v>0.532</v>
      </c>
      <c r="T75" s="22">
        <v>-0.231</v>
      </c>
      <c r="U75" s="22">
        <v>0.331</v>
      </c>
      <c r="V75" s="22">
        <v>-0.056</v>
      </c>
      <c r="W75" s="22">
        <v>0.426</v>
      </c>
      <c r="X75" s="22">
        <v>-0.135</v>
      </c>
    </row>
    <row r="76" ht="15.75" customHeight="1">
      <c r="A76" s="20" t="s">
        <v>73</v>
      </c>
      <c r="B76" s="25" t="s">
        <v>75</v>
      </c>
      <c r="C76" s="26">
        <v>1.316</v>
      </c>
      <c r="D76" s="26">
        <v>0.169</v>
      </c>
      <c r="E76" s="26">
        <v>0.955</v>
      </c>
      <c r="F76" s="26">
        <v>308.85</v>
      </c>
      <c r="G76" s="26">
        <v>500.0</v>
      </c>
      <c r="H76" s="25">
        <v>0.24</v>
      </c>
      <c r="I76" s="24">
        <v>0.27325</v>
      </c>
      <c r="J76" s="24">
        <v>0.002</v>
      </c>
      <c r="K76" s="24">
        <v>0.473</v>
      </c>
      <c r="L76" s="24">
        <v>0.47</v>
      </c>
      <c r="M76" s="22">
        <v>0.309</v>
      </c>
      <c r="N76" s="22">
        <v>0.077</v>
      </c>
      <c r="O76" s="22">
        <v>0.353</v>
      </c>
      <c r="P76" s="22">
        <v>0.167</v>
      </c>
      <c r="Q76" s="22">
        <v>0.408</v>
      </c>
      <c r="R76" s="22">
        <v>0.306</v>
      </c>
      <c r="S76" s="22">
        <v>0.546</v>
      </c>
      <c r="T76" s="22">
        <v>-0.273</v>
      </c>
      <c r="U76" s="22">
        <v>0.329</v>
      </c>
      <c r="V76" s="22">
        <v>-0.055</v>
      </c>
      <c r="W76" s="22">
        <v>0.408</v>
      </c>
      <c r="X76" s="22">
        <v>-0.135</v>
      </c>
    </row>
    <row r="77" ht="15.75" customHeight="1">
      <c r="A77" s="20" t="s">
        <v>73</v>
      </c>
      <c r="B77" s="25" t="s">
        <v>75</v>
      </c>
      <c r="C77" s="26">
        <v>1.319</v>
      </c>
      <c r="D77" s="26">
        <v>0.169</v>
      </c>
      <c r="E77" s="26">
        <v>0.952</v>
      </c>
      <c r="F77" s="26">
        <v>310.09</v>
      </c>
      <c r="G77" s="26">
        <v>502.0</v>
      </c>
      <c r="H77" s="26">
        <v>0.239</v>
      </c>
      <c r="I77" s="24">
        <v>0.27279</v>
      </c>
      <c r="J77" s="24">
        <v>0.0054</v>
      </c>
      <c r="K77" s="24">
        <v>0.472</v>
      </c>
      <c r="L77" s="24">
        <v>0.468</v>
      </c>
      <c r="M77" s="22">
        <v>0.308</v>
      </c>
      <c r="N77" s="22">
        <v>0.077</v>
      </c>
      <c r="O77" s="22">
        <v>0.353</v>
      </c>
      <c r="P77" s="22">
        <v>0.167</v>
      </c>
      <c r="Q77" s="22">
        <v>0.407</v>
      </c>
      <c r="R77" s="22">
        <v>0.305</v>
      </c>
      <c r="S77" s="22">
        <v>0.539</v>
      </c>
      <c r="T77" s="22">
        <v>-0.279</v>
      </c>
      <c r="U77" s="22">
        <v>0.329</v>
      </c>
      <c r="V77" s="22">
        <v>-0.057</v>
      </c>
      <c r="W77" s="22">
        <v>0.409</v>
      </c>
      <c r="X77" s="22">
        <v>-0.129</v>
      </c>
    </row>
    <row r="78" ht="15.75" customHeight="1">
      <c r="A78" s="20" t="s">
        <v>73</v>
      </c>
      <c r="B78" s="25" t="s">
        <v>75</v>
      </c>
      <c r="C78" s="26">
        <v>1.344</v>
      </c>
      <c r="D78" s="26">
        <v>0.166</v>
      </c>
      <c r="E78" s="26">
        <v>0.927</v>
      </c>
      <c r="F78" s="26">
        <v>321.2</v>
      </c>
      <c r="G78" s="26">
        <v>520.0</v>
      </c>
      <c r="H78" s="26">
        <v>0.235</v>
      </c>
      <c r="I78" s="24">
        <v>0.26903</v>
      </c>
      <c r="J78" s="24">
        <v>0.0</v>
      </c>
      <c r="K78" s="24">
        <v>0.468</v>
      </c>
      <c r="L78" s="24">
        <v>0.462</v>
      </c>
      <c r="M78" s="22">
        <v>0.305</v>
      </c>
      <c r="N78" s="22">
        <v>0.076</v>
      </c>
      <c r="O78" s="22">
        <v>0.349</v>
      </c>
      <c r="P78" s="22">
        <v>0.175</v>
      </c>
      <c r="Q78" s="22">
        <v>0.403</v>
      </c>
      <c r="R78" s="22">
        <v>0.302</v>
      </c>
      <c r="S78" s="22">
        <v>0.539</v>
      </c>
      <c r="T78" s="22">
        <v>-0.269</v>
      </c>
      <c r="U78" s="22">
        <v>0.323</v>
      </c>
      <c r="V78" s="22">
        <v>-0.055</v>
      </c>
      <c r="W78" s="22">
        <v>0.404</v>
      </c>
      <c r="X78" s="22">
        <v>-0.133</v>
      </c>
    </row>
    <row r="79" ht="15.75" customHeight="1">
      <c r="A79" s="20" t="s">
        <v>76</v>
      </c>
      <c r="B79" s="25" t="s">
        <v>77</v>
      </c>
      <c r="C79" s="26">
        <v>1.2</v>
      </c>
      <c r="D79" s="26">
        <v>0.102</v>
      </c>
      <c r="E79" s="26">
        <v>0.11</v>
      </c>
      <c r="F79" s="26">
        <v>542.0</v>
      </c>
      <c r="G79" s="26">
        <v>876.0</v>
      </c>
      <c r="H79" s="26">
        <v>0.157</v>
      </c>
      <c r="I79" s="24">
        <v>0.254</v>
      </c>
      <c r="J79" s="24">
        <v>0.211</v>
      </c>
      <c r="K79" s="24">
        <v>0.573</v>
      </c>
      <c r="L79" s="24">
        <v>0.571</v>
      </c>
      <c r="M79" s="22">
        <v>0.3</v>
      </c>
      <c r="N79" s="22">
        <v>0.075</v>
      </c>
      <c r="O79" s="22">
        <v>0.363</v>
      </c>
      <c r="P79" s="22">
        <v>0.182</v>
      </c>
      <c r="Q79" s="22">
        <v>0.45</v>
      </c>
      <c r="R79" s="22">
        <v>0.338</v>
      </c>
      <c r="S79" s="22">
        <v>0.508</v>
      </c>
      <c r="T79" s="22">
        <v>-0.254</v>
      </c>
      <c r="U79" s="22">
        <v>0.306</v>
      </c>
      <c r="V79" s="22">
        <v>-0.052</v>
      </c>
      <c r="W79" s="22">
        <v>0.379</v>
      </c>
      <c r="X79" s="22">
        <v>-0.125</v>
      </c>
    </row>
    <row r="80" ht="15.75" customHeight="1">
      <c r="A80" s="20" t="s">
        <v>76</v>
      </c>
      <c r="B80" s="25" t="s">
        <v>78</v>
      </c>
      <c r="C80" s="26">
        <v>1.2</v>
      </c>
      <c r="D80" s="26">
        <v>0.085</v>
      </c>
      <c r="E80" s="26">
        <v>0.08</v>
      </c>
      <c r="F80" s="26">
        <v>933.0</v>
      </c>
      <c r="G80" s="26">
        <v>1217.0</v>
      </c>
      <c r="H80" s="26">
        <v>0.129</v>
      </c>
      <c r="I80" s="24">
        <v>0.297</v>
      </c>
      <c r="J80" s="24">
        <v>0.08</v>
      </c>
      <c r="K80" s="24">
        <v>0.682</v>
      </c>
      <c r="L80" s="24">
        <v>0.681</v>
      </c>
      <c r="M80" s="22">
        <v>0.353</v>
      </c>
      <c r="N80" s="22">
        <v>0.088</v>
      </c>
      <c r="O80" s="22">
        <v>0.429</v>
      </c>
      <c r="P80" s="22">
        <v>0.215</v>
      </c>
      <c r="Q80" s="22">
        <v>0.536</v>
      </c>
      <c r="R80" s="22">
        <v>0.402</v>
      </c>
      <c r="S80" s="22">
        <v>0.594</v>
      </c>
      <c r="T80" s="22">
        <v>-0.294</v>
      </c>
      <c r="U80" s="22">
        <v>0.357</v>
      </c>
      <c r="V80" s="22">
        <v>-0.0608</v>
      </c>
      <c r="W80" s="22">
        <v>0.4432</v>
      </c>
      <c r="X80" s="22">
        <v>-0.146</v>
      </c>
    </row>
    <row r="81" ht="15.75" customHeight="1">
      <c r="A81" s="20" t="s">
        <v>76</v>
      </c>
      <c r="B81" s="25" t="s">
        <v>79</v>
      </c>
      <c r="C81" s="26">
        <v>1.4</v>
      </c>
      <c r="D81" s="26">
        <v>0.115</v>
      </c>
      <c r="E81" s="26">
        <v>0.13</v>
      </c>
      <c r="F81" s="26">
        <v>640.0</v>
      </c>
      <c r="G81" s="26">
        <v>1005.0</v>
      </c>
      <c r="H81" s="26">
        <v>0.217</v>
      </c>
      <c r="I81" s="24">
        <f>0.468-0.148*C81</f>
        <v>0.2608</v>
      </c>
      <c r="J81" s="24">
        <v>0.122</v>
      </c>
      <c r="K81" s="24">
        <v>0.59</v>
      </c>
      <c r="L81" s="24">
        <v>0.584</v>
      </c>
      <c r="M81" s="22">
        <v>0.309</v>
      </c>
      <c r="N81" s="22">
        <v>0.077</v>
      </c>
      <c r="O81" s="22">
        <v>0.374</v>
      </c>
      <c r="P81" s="22">
        <v>0.187</v>
      </c>
      <c r="Q81" s="22">
        <v>0.464</v>
      </c>
      <c r="R81" s="22">
        <v>0.348</v>
      </c>
      <c r="S81" s="22">
        <v>0.5216</v>
      </c>
      <c r="T81" s="22">
        <v>-0.2608</v>
      </c>
      <c r="U81" s="22">
        <v>0.314</v>
      </c>
      <c r="V81" s="22">
        <v>-0.0534</v>
      </c>
      <c r="W81" s="22">
        <v>0.389</v>
      </c>
      <c r="X81" s="22">
        <v>-0.128</v>
      </c>
    </row>
    <row r="82" ht="15.75" customHeight="1">
      <c r="A82" s="20" t="s">
        <v>76</v>
      </c>
      <c r="B82" s="25" t="s">
        <v>80</v>
      </c>
      <c r="C82" s="26">
        <v>1.4</v>
      </c>
      <c r="D82" s="26">
        <v>0.127</v>
      </c>
      <c r="E82" s="26">
        <v>0.15</v>
      </c>
      <c r="F82" s="26">
        <v>524.0</v>
      </c>
      <c r="G82" s="26">
        <v>838.0</v>
      </c>
      <c r="H82" s="26">
        <v>0.256</v>
      </c>
      <c r="I82" s="24">
        <v>0.263</v>
      </c>
      <c r="J82" s="24">
        <v>0.236</v>
      </c>
      <c r="K82" s="24">
        <v>0.595</v>
      </c>
      <c r="L82" s="24">
        <v>0.593</v>
      </c>
      <c r="M82" s="22">
        <v>0.311</v>
      </c>
      <c r="N82" s="22">
        <v>0.078</v>
      </c>
      <c r="O82" s="22">
        <v>0.377</v>
      </c>
      <c r="P82" s="22">
        <v>0.188</v>
      </c>
      <c r="Q82" s="22">
        <v>0.468</v>
      </c>
      <c r="R82" s="22">
        <v>0.351</v>
      </c>
      <c r="S82" s="22">
        <v>0.526</v>
      </c>
      <c r="T82" s="22">
        <v>-0.263</v>
      </c>
      <c r="U82" s="22">
        <v>0.316</v>
      </c>
      <c r="V82" s="22">
        <v>-0.054</v>
      </c>
      <c r="W82" s="22">
        <v>0.392</v>
      </c>
      <c r="X82" s="22">
        <v>-0.129</v>
      </c>
    </row>
    <row r="83" ht="15.75" customHeight="1">
      <c r="A83" s="20" t="s">
        <v>27</v>
      </c>
      <c r="B83" s="25" t="s">
        <v>69</v>
      </c>
      <c r="C83" s="25">
        <v>1.357</v>
      </c>
      <c r="D83" s="25">
        <v>0.164</v>
      </c>
      <c r="E83" s="25">
        <v>0.915</v>
      </c>
      <c r="F83" s="25">
        <v>327.38</v>
      </c>
      <c r="G83" s="25">
        <v>530.0</v>
      </c>
      <c r="H83" s="25">
        <v>0.233</v>
      </c>
      <c r="I83" s="24">
        <v>0.26722</v>
      </c>
      <c r="J83" s="24">
        <v>0.0</v>
      </c>
      <c r="K83" s="24">
        <v>0.467</v>
      </c>
      <c r="L83" s="24">
        <v>0.466</v>
      </c>
      <c r="M83" s="24">
        <v>0.303</v>
      </c>
      <c r="N83" s="24">
        <v>0.075</v>
      </c>
      <c r="O83" s="24">
        <v>0.347</v>
      </c>
      <c r="P83" s="24">
        <v>0.174</v>
      </c>
      <c r="Q83" s="24">
        <v>0.401</v>
      </c>
      <c r="R83" s="24">
        <v>0.301</v>
      </c>
      <c r="S83" s="24">
        <v>0.534</v>
      </c>
      <c r="T83" s="24">
        <v>-0.267</v>
      </c>
      <c r="U83" s="24">
        <v>0.322</v>
      </c>
      <c r="V83" s="24">
        <v>-0.049</v>
      </c>
      <c r="W83" s="24">
        <v>0.399</v>
      </c>
      <c r="X83" s="24">
        <v>-0.132</v>
      </c>
    </row>
    <row r="84" ht="15.75" customHeight="1">
      <c r="A84" s="20" t="s">
        <v>27</v>
      </c>
      <c r="B84" s="25" t="s">
        <v>69</v>
      </c>
      <c r="C84" s="25">
        <v>1.396</v>
      </c>
      <c r="D84" s="25">
        <v>0.16</v>
      </c>
      <c r="E84" s="25">
        <v>0.876</v>
      </c>
      <c r="F84" s="25">
        <v>352.71</v>
      </c>
      <c r="G84" s="25">
        <v>571.0</v>
      </c>
      <c r="H84" s="25">
        <v>0.226</v>
      </c>
      <c r="I84" s="24">
        <v>0.26143</v>
      </c>
      <c r="J84" s="24">
        <v>0.0</v>
      </c>
      <c r="K84" s="24">
        <v>0.462</v>
      </c>
      <c r="L84" s="24">
        <v>0.458</v>
      </c>
      <c r="M84" s="24">
        <v>0.297</v>
      </c>
      <c r="N84" s="24">
        <v>0.074</v>
      </c>
      <c r="O84" s="24">
        <v>0.341</v>
      </c>
      <c r="P84" s="24">
        <v>0.17</v>
      </c>
      <c r="Q84" s="24">
        <v>0.395</v>
      </c>
      <c r="R84" s="24">
        <v>0.296</v>
      </c>
      <c r="S84" s="24">
        <v>0.523</v>
      </c>
      <c r="T84" s="24">
        <v>-0.261</v>
      </c>
      <c r="U84" s="24">
        <v>0.315</v>
      </c>
      <c r="V84" s="24">
        <v>-0.054</v>
      </c>
      <c r="W84" s="24">
        <v>0.39</v>
      </c>
      <c r="X84" s="24">
        <v>-0.129</v>
      </c>
    </row>
    <row r="85" ht="15.75" customHeight="1">
      <c r="A85" s="20" t="s">
        <v>27</v>
      </c>
      <c r="B85" s="25" t="s">
        <v>69</v>
      </c>
      <c r="C85" s="25">
        <v>1.401</v>
      </c>
      <c r="D85" s="25">
        <v>0.159</v>
      </c>
      <c r="E85" s="25">
        <v>0.871</v>
      </c>
      <c r="F85" s="25">
        <v>357.03</v>
      </c>
      <c r="G85" s="25">
        <v>578.0</v>
      </c>
      <c r="H85" s="25">
        <v>0.225</v>
      </c>
      <c r="I85" s="24">
        <v>0.26066</v>
      </c>
      <c r="J85" s="24">
        <v>0.0</v>
      </c>
      <c r="K85" s="24">
        <v>0.461</v>
      </c>
      <c r="L85" s="24">
        <v>0.455</v>
      </c>
      <c r="M85" s="24">
        <v>0.296</v>
      </c>
      <c r="N85" s="24">
        <v>0.074</v>
      </c>
      <c r="O85" s="24">
        <v>0.34</v>
      </c>
      <c r="P85" s="24">
        <v>0.17</v>
      </c>
      <c r="Q85" s="24">
        <v>0.394</v>
      </c>
      <c r="R85" s="24">
        <v>0.296</v>
      </c>
      <c r="S85" s="24">
        <v>0.521</v>
      </c>
      <c r="T85" s="24">
        <v>-0.261</v>
      </c>
      <c r="U85" s="24">
        <v>0.314</v>
      </c>
      <c r="V85" s="24">
        <v>-0.053</v>
      </c>
      <c r="W85" s="24">
        <v>0.389</v>
      </c>
      <c r="X85" s="24">
        <v>-0.128</v>
      </c>
    </row>
    <row r="86" ht="15.75" customHeight="1">
      <c r="A86" s="20" t="s">
        <v>27</v>
      </c>
      <c r="B86" s="25" t="s">
        <v>70</v>
      </c>
      <c r="C86" s="25">
        <v>1.402</v>
      </c>
      <c r="D86" s="25">
        <v>0.159</v>
      </c>
      <c r="E86" s="25">
        <v>0.87</v>
      </c>
      <c r="F86" s="25">
        <v>358.27</v>
      </c>
      <c r="G86" s="25">
        <v>580.0</v>
      </c>
      <c r="H86" s="25">
        <v>0.225</v>
      </c>
      <c r="I86" s="24">
        <v>0.26045</v>
      </c>
      <c r="J86" s="24">
        <v>0.0</v>
      </c>
      <c r="K86" s="24">
        <v>0.46</v>
      </c>
      <c r="L86" s="24">
        <v>0.457</v>
      </c>
      <c r="M86" s="24">
        <v>0.296</v>
      </c>
      <c r="N86" s="24">
        <v>0.074</v>
      </c>
      <c r="O86" s="24">
        <v>0.339</v>
      </c>
      <c r="P86" s="24">
        <v>0.169</v>
      </c>
      <c r="Q86" s="24">
        <v>0.394</v>
      </c>
      <c r="R86" s="24">
        <v>0.295</v>
      </c>
      <c r="S86" s="24">
        <v>0.521</v>
      </c>
      <c r="T86" s="24">
        <v>-0.254</v>
      </c>
      <c r="U86" s="24">
        <v>0.311</v>
      </c>
      <c r="V86" s="24">
        <v>-0.052</v>
      </c>
      <c r="W86" s="24">
        <v>0.329</v>
      </c>
      <c r="X86" s="24">
        <v>-0.137</v>
      </c>
    </row>
    <row r="87" ht="15.75" customHeight="1">
      <c r="A87" s="20" t="s">
        <v>27</v>
      </c>
      <c r="B87" s="25" t="s">
        <v>70</v>
      </c>
      <c r="C87" s="25">
        <v>1.409</v>
      </c>
      <c r="D87" s="25">
        <v>0.158</v>
      </c>
      <c r="E87" s="25">
        <v>0.863</v>
      </c>
      <c r="F87" s="25">
        <v>364.44</v>
      </c>
      <c r="G87" s="25">
        <v>590.0</v>
      </c>
      <c r="H87" s="25">
        <v>0.224</v>
      </c>
      <c r="I87" s="24">
        <v>0.25945</v>
      </c>
      <c r="J87" s="24">
        <v>0.005</v>
      </c>
      <c r="K87" s="24">
        <v>0.459</v>
      </c>
      <c r="L87" s="24">
        <v>0.452</v>
      </c>
      <c r="M87" s="24">
        <v>0.295</v>
      </c>
      <c r="N87" s="24">
        <v>0.073</v>
      </c>
      <c r="O87" s="24">
        <v>0.339</v>
      </c>
      <c r="P87" s="24">
        <v>0.169</v>
      </c>
      <c r="Q87" s="24">
        <v>0.393</v>
      </c>
      <c r="R87" s="24">
        <v>0.294</v>
      </c>
      <c r="S87" s="24">
        <v>0.511</v>
      </c>
      <c r="T87" s="24">
        <v>-0.259</v>
      </c>
      <c r="U87" s="24">
        <v>0.313</v>
      </c>
      <c r="V87" s="24">
        <v>-0.053</v>
      </c>
      <c r="W87" s="24">
        <v>0.388</v>
      </c>
      <c r="X87" s="24">
        <v>-0.128</v>
      </c>
    </row>
    <row r="88" ht="15.75" customHeight="1">
      <c r="A88" s="20" t="s">
        <v>27</v>
      </c>
      <c r="B88" s="25" t="s">
        <v>70</v>
      </c>
      <c r="C88" s="25">
        <v>1.41</v>
      </c>
      <c r="D88" s="25">
        <v>0.158</v>
      </c>
      <c r="E88" s="25">
        <v>0.862</v>
      </c>
      <c r="F88" s="25">
        <v>365.68</v>
      </c>
      <c r="G88" s="25">
        <v>592.0</v>
      </c>
      <c r="H88" s="25">
        <v>0.223</v>
      </c>
      <c r="I88" s="24">
        <v>0.25926</v>
      </c>
      <c r="J88" s="24">
        <v>0.021</v>
      </c>
      <c r="K88" s="24">
        <v>0.459</v>
      </c>
      <c r="L88" s="24">
        <v>0.451</v>
      </c>
      <c r="M88" s="24">
        <v>0.295</v>
      </c>
      <c r="N88" s="24">
        <v>0.073</v>
      </c>
      <c r="O88" s="24">
        <v>0.338</v>
      </c>
      <c r="P88" s="24">
        <v>0.169</v>
      </c>
      <c r="Q88" s="24">
        <v>0.392</v>
      </c>
      <c r="R88" s="24">
        <v>0.294</v>
      </c>
      <c r="S88" s="24">
        <v>0.519</v>
      </c>
      <c r="T88" s="24">
        <v>-0.287</v>
      </c>
      <c r="U88" s="24">
        <v>0.312</v>
      </c>
      <c r="V88" s="24">
        <v>-0.053</v>
      </c>
      <c r="W88" s="24">
        <v>0.374</v>
      </c>
      <c r="X88" s="24">
        <v>-0.128</v>
      </c>
    </row>
    <row r="89" ht="15.75" customHeight="1">
      <c r="A89" s="20" t="s">
        <v>27</v>
      </c>
      <c r="B89" s="25" t="s">
        <v>70</v>
      </c>
      <c r="C89" s="25">
        <v>1.416</v>
      </c>
      <c r="D89" s="25">
        <v>0.157</v>
      </c>
      <c r="E89" s="25">
        <v>0.856</v>
      </c>
      <c r="F89" s="25">
        <v>371.24</v>
      </c>
      <c r="G89" s="25">
        <v>601.0</v>
      </c>
      <c r="H89" s="25">
        <v>0.222</v>
      </c>
      <c r="I89" s="24">
        <v>0.25847</v>
      </c>
      <c r="J89" s="24">
        <v>0.001</v>
      </c>
      <c r="K89" s="24">
        <v>0.458</v>
      </c>
      <c r="L89" s="24">
        <v>0.452</v>
      </c>
      <c r="M89" s="24">
        <v>0.294</v>
      </c>
      <c r="N89" s="24">
        <v>0.073</v>
      </c>
      <c r="O89" s="24">
        <v>0.338</v>
      </c>
      <c r="P89" s="24">
        <v>0.169</v>
      </c>
      <c r="Q89" s="24">
        <v>0.392</v>
      </c>
      <c r="R89" s="24">
        <v>0.294</v>
      </c>
      <c r="S89" s="24">
        <v>0.517</v>
      </c>
      <c r="T89" s="24">
        <v>-0.258</v>
      </c>
      <c r="U89" s="24">
        <v>0.387</v>
      </c>
      <c r="V89" s="24">
        <v>-0.053</v>
      </c>
      <c r="W89" s="24">
        <v>0.371</v>
      </c>
      <c r="X89" s="24">
        <v>-0.127</v>
      </c>
    </row>
    <row r="90" ht="15.75" customHeight="1">
      <c r="A90" s="20" t="s">
        <v>81</v>
      </c>
      <c r="B90" s="21" t="s">
        <v>82</v>
      </c>
      <c r="C90" s="21">
        <v>1.2</v>
      </c>
      <c r="D90" s="21">
        <v>0.123</v>
      </c>
      <c r="E90" s="21">
        <v>1.03</v>
      </c>
      <c r="F90" s="21">
        <v>732.0</v>
      </c>
      <c r="G90" s="21">
        <v>990.3</v>
      </c>
      <c r="H90" s="21">
        <v>0.155</v>
      </c>
      <c r="I90" s="22">
        <v>0.139</v>
      </c>
      <c r="J90" s="22">
        <v>0.0074</v>
      </c>
      <c r="K90" s="22">
        <v>0.271</v>
      </c>
      <c r="L90" s="22">
        <v>0.216</v>
      </c>
      <c r="M90" s="22">
        <v>0.1509616244931</v>
      </c>
      <c r="N90" s="22">
        <v>0.0377499999999866</v>
      </c>
      <c r="O90" s="22">
        <v>0.181336926010916</v>
      </c>
      <c r="P90" s="22">
        <v>0.0906999999999843</v>
      </c>
      <c r="Q90" s="22">
        <v>0.28558222012822</v>
      </c>
      <c r="R90" s="22">
        <v>0.21444999999997</v>
      </c>
      <c r="S90" s="22">
        <v>0.2148</v>
      </c>
      <c r="T90" s="22">
        <v>-0.0672</v>
      </c>
      <c r="U90" s="22">
        <v>0.226099085862929</v>
      </c>
      <c r="V90" s="22">
        <v>-0.0384500000000144</v>
      </c>
      <c r="W90" s="22">
        <v>0.216394571754606</v>
      </c>
      <c r="X90" s="22">
        <v>-0.0655500000000148</v>
      </c>
    </row>
    <row r="91" ht="15.75" customHeight="1">
      <c r="A91" s="20" t="s">
        <v>81</v>
      </c>
      <c r="B91" s="21" t="s">
        <v>51</v>
      </c>
      <c r="C91" s="21">
        <v>1.05</v>
      </c>
      <c r="D91" s="21">
        <v>0.253</v>
      </c>
      <c r="E91" s="21">
        <v>0.82</v>
      </c>
      <c r="F91" s="21">
        <v>464.3</v>
      </c>
      <c r="G91" s="21">
        <v>776.0</v>
      </c>
      <c r="H91" s="21">
        <v>0.198</v>
      </c>
      <c r="I91" s="22">
        <f>0.468-0.148*C91</f>
        <v>0.3126</v>
      </c>
      <c r="J91" s="22">
        <v>-0.0515</v>
      </c>
      <c r="K91" s="22">
        <v>0.724</v>
      </c>
      <c r="L91" s="22">
        <v>0.721</v>
      </c>
      <c r="M91" s="22">
        <v>0.373</v>
      </c>
      <c r="N91" s="22">
        <v>0.093</v>
      </c>
      <c r="O91" s="22">
        <v>0.455</v>
      </c>
      <c r="P91" s="22">
        <v>0.227</v>
      </c>
      <c r="Q91" s="22">
        <v>0.568</v>
      </c>
      <c r="R91" s="22">
        <v>0.426</v>
      </c>
      <c r="S91" s="22">
        <v>0.6252</v>
      </c>
      <c r="T91" s="22">
        <v>-0.3126</v>
      </c>
      <c r="U91" s="22">
        <v>0.3766</v>
      </c>
      <c r="V91" s="22">
        <v>-0.064</v>
      </c>
      <c r="W91" s="22">
        <v>0.4665</v>
      </c>
      <c r="X91" s="22">
        <v>-0.154</v>
      </c>
    </row>
    <row r="92" ht="15.75" customHeight="1">
      <c r="A92" s="20" t="s">
        <v>81</v>
      </c>
      <c r="B92" s="21" t="s">
        <v>51</v>
      </c>
      <c r="C92" s="25">
        <v>1.417</v>
      </c>
      <c r="D92" s="25">
        <v>0.157</v>
      </c>
      <c r="E92" s="25">
        <v>0.855</v>
      </c>
      <c r="F92" s="25">
        <v>372.47</v>
      </c>
      <c r="G92" s="25">
        <v>603.0</v>
      </c>
      <c r="H92" s="25">
        <v>0.222</v>
      </c>
      <c r="I92" s="24">
        <v>0.2583</v>
      </c>
      <c r="J92" s="24">
        <v>0.005</v>
      </c>
      <c r="K92" s="24">
        <v>0.457</v>
      </c>
      <c r="L92" s="24">
        <v>0.458</v>
      </c>
      <c r="M92" s="24">
        <v>0.294</v>
      </c>
      <c r="N92" s="24">
        <v>0.073</v>
      </c>
      <c r="O92" s="24">
        <v>0.3374</v>
      </c>
      <c r="P92" s="24">
        <v>0.1687</v>
      </c>
      <c r="Q92" s="24">
        <v>0.392</v>
      </c>
      <c r="R92" s="24">
        <v>0.294</v>
      </c>
      <c r="S92" s="24">
        <v>0.516</v>
      </c>
      <c r="T92" s="24">
        <v>-0.258</v>
      </c>
      <c r="U92" s="24">
        <v>0.312</v>
      </c>
      <c r="V92" s="24">
        <v>-0.054</v>
      </c>
      <c r="W92" s="24">
        <v>0.385</v>
      </c>
      <c r="X92" s="24">
        <v>-0.126</v>
      </c>
    </row>
    <row r="93" ht="15.75" customHeight="1">
      <c r="A93" s="20" t="s">
        <v>81</v>
      </c>
      <c r="B93" s="21" t="s">
        <v>51</v>
      </c>
      <c r="C93" s="25">
        <v>1.417</v>
      </c>
      <c r="D93" s="25">
        <v>0.157</v>
      </c>
      <c r="E93" s="25">
        <v>0.855</v>
      </c>
      <c r="F93" s="25">
        <v>373.09</v>
      </c>
      <c r="G93" s="25">
        <v>604.0</v>
      </c>
      <c r="H93" s="25">
        <v>0.222</v>
      </c>
      <c r="I93" s="24">
        <v>0.25822</v>
      </c>
      <c r="J93" s="24">
        <v>0.0086</v>
      </c>
      <c r="K93" s="24">
        <v>0.459</v>
      </c>
      <c r="L93" s="24">
        <v>0.461</v>
      </c>
      <c r="M93" s="24">
        <v>0.295</v>
      </c>
      <c r="N93" s="24">
        <v>0.074</v>
      </c>
      <c r="O93" s="24">
        <v>0.338</v>
      </c>
      <c r="P93" s="24">
        <v>0.165</v>
      </c>
      <c r="Q93" s="24">
        <v>0.392</v>
      </c>
      <c r="R93" s="24">
        <v>0.289</v>
      </c>
      <c r="S93" s="24">
        <v>0.547</v>
      </c>
      <c r="T93" s="24">
        <v>-0.257</v>
      </c>
      <c r="U93" s="24">
        <v>0.325</v>
      </c>
      <c r="V93" s="24">
        <v>-0.053</v>
      </c>
      <c r="W93" s="24">
        <v>0.379</v>
      </c>
      <c r="X93" s="24">
        <v>-0.137</v>
      </c>
    </row>
    <row r="94" ht="15.75" customHeight="1">
      <c r="A94" s="20" t="s">
        <v>81</v>
      </c>
      <c r="B94" s="21" t="s">
        <v>51</v>
      </c>
      <c r="C94" s="25">
        <v>1.422</v>
      </c>
      <c r="D94" s="25">
        <v>0.156</v>
      </c>
      <c r="E94" s="25">
        <v>0.851</v>
      </c>
      <c r="F94" s="25">
        <v>378.03</v>
      </c>
      <c r="G94" s="25">
        <v>612.0</v>
      </c>
      <c r="H94" s="25">
        <v>0.221</v>
      </c>
      <c r="I94" s="24">
        <v>0.25758</v>
      </c>
      <c r="J94" s="24">
        <v>0.0</v>
      </c>
      <c r="K94" s="24">
        <v>0.458</v>
      </c>
      <c r="L94" s="24">
        <v>0.458</v>
      </c>
      <c r="M94" s="24">
        <v>0.293</v>
      </c>
      <c r="N94" s="24">
        <v>0.073</v>
      </c>
      <c r="O94" s="24">
        <v>0.337</v>
      </c>
      <c r="P94" s="24">
        <v>0.169</v>
      </c>
      <c r="Q94" s="24">
        <v>0.39</v>
      </c>
      <c r="R94" s="24">
        <v>0.293</v>
      </c>
      <c r="S94" s="24">
        <v>0.515</v>
      </c>
      <c r="T94" s="24">
        <v>-0.258</v>
      </c>
      <c r="U94" s="24">
        <v>0.31</v>
      </c>
      <c r="V94" s="24">
        <v>-0.053</v>
      </c>
      <c r="W94" s="24">
        <v>0.384</v>
      </c>
      <c r="X94" s="24">
        <v>-0.127</v>
      </c>
    </row>
    <row r="95" ht="15.75" customHeight="1">
      <c r="A95" s="20" t="s">
        <v>81</v>
      </c>
      <c r="B95" s="21" t="s">
        <v>51</v>
      </c>
      <c r="C95" s="25">
        <v>1.425</v>
      </c>
      <c r="D95" s="25">
        <v>0.156</v>
      </c>
      <c r="E95" s="25">
        <v>0.848</v>
      </c>
      <c r="F95" s="25">
        <v>381.74</v>
      </c>
      <c r="G95" s="25">
        <v>618.0</v>
      </c>
      <c r="H95" s="25">
        <v>0.221</v>
      </c>
      <c r="I95" s="24">
        <v>0.25714</v>
      </c>
      <c r="J95" s="24">
        <v>0.0</v>
      </c>
      <c r="K95" s="24">
        <v>0.43</v>
      </c>
      <c r="L95" s="24">
        <v>0.439</v>
      </c>
      <c r="M95" s="24">
        <v>0.294</v>
      </c>
      <c r="N95" s="24">
        <v>0.091</v>
      </c>
      <c r="O95" s="24">
        <v>0.341</v>
      </c>
      <c r="P95" s="24">
        <v>0.159</v>
      </c>
      <c r="Q95" s="24">
        <v>0.411</v>
      </c>
      <c r="R95" s="24">
        <v>0.287</v>
      </c>
      <c r="S95" s="24">
        <v>0.525</v>
      </c>
      <c r="T95" s="24">
        <v>-0.257</v>
      </c>
      <c r="U95" s="24">
        <v>0.307</v>
      </c>
      <c r="V95" s="24">
        <v>-0.051</v>
      </c>
      <c r="W95" s="24">
        <v>0.389</v>
      </c>
      <c r="X95" s="24">
        <v>-0.128</v>
      </c>
    </row>
    <row r="96" ht="15.75" customHeight="1">
      <c r="A96" s="20" t="s">
        <v>81</v>
      </c>
      <c r="B96" s="21" t="s">
        <v>51</v>
      </c>
      <c r="C96" s="25">
        <v>1.428</v>
      </c>
      <c r="D96" s="25">
        <v>0.156</v>
      </c>
      <c r="E96" s="25">
        <v>0.844</v>
      </c>
      <c r="F96" s="25">
        <v>386.06</v>
      </c>
      <c r="G96" s="25">
        <v>625.0</v>
      </c>
      <c r="H96" s="25">
        <v>0.22</v>
      </c>
      <c r="I96" s="24">
        <v>0.25666</v>
      </c>
      <c r="J96" s="24">
        <v>0.0</v>
      </c>
      <c r="K96" s="24">
        <v>0.489</v>
      </c>
      <c r="L96" s="24">
        <v>0.467</v>
      </c>
      <c r="M96" s="24">
        <v>0.291</v>
      </c>
      <c r="N96" s="24">
        <v>0.075</v>
      </c>
      <c r="O96" s="24">
        <v>0.365</v>
      </c>
      <c r="P96" s="24">
        <v>0.178</v>
      </c>
      <c r="Q96" s="24">
        <v>0.42</v>
      </c>
      <c r="R96" s="24">
        <v>0.293</v>
      </c>
      <c r="S96" s="24">
        <v>0.513</v>
      </c>
      <c r="T96" s="24">
        <v>-0.257</v>
      </c>
      <c r="U96" s="24">
        <v>0.309</v>
      </c>
      <c r="V96" s="24">
        <v>-0.053</v>
      </c>
      <c r="W96" s="24">
        <v>0.383</v>
      </c>
      <c r="X96" s="24">
        <v>-0.126</v>
      </c>
    </row>
    <row r="97" ht="15.75" customHeight="1">
      <c r="A97" s="20" t="s">
        <v>83</v>
      </c>
      <c r="B97" s="21" t="s">
        <v>26</v>
      </c>
      <c r="C97" s="25">
        <v>1.0</v>
      </c>
      <c r="D97" s="25">
        <v>0.304</v>
      </c>
      <c r="E97" s="25">
        <v>0.19</v>
      </c>
      <c r="F97" s="25">
        <v>202.0</v>
      </c>
      <c r="G97" s="25">
        <v>337.0</v>
      </c>
      <c r="H97" s="25">
        <v>0.44</v>
      </c>
      <c r="I97" s="24">
        <f>0.468-0.148*C97</f>
        <v>0.32</v>
      </c>
      <c r="J97" s="24">
        <v>-0.0016</v>
      </c>
      <c r="K97" s="24">
        <v>0.742</v>
      </c>
      <c r="L97" s="24">
        <v>0.739</v>
      </c>
      <c r="M97" s="24">
        <v>0.382</v>
      </c>
      <c r="N97" s="24">
        <v>0.095</v>
      </c>
      <c r="O97" s="24">
        <v>0.466</v>
      </c>
      <c r="P97" s="24">
        <v>0.233</v>
      </c>
      <c r="Q97" s="24">
        <v>0.582</v>
      </c>
      <c r="R97" s="24">
        <v>0.437</v>
      </c>
      <c r="S97" s="24">
        <v>0.64</v>
      </c>
      <c r="T97" s="24">
        <v>-0.32</v>
      </c>
      <c r="U97" s="24">
        <v>0.3855</v>
      </c>
      <c r="V97" s="24">
        <v>-0.0655</v>
      </c>
      <c r="W97" s="24">
        <v>0.4776</v>
      </c>
      <c r="X97" s="24">
        <v>-0.157</v>
      </c>
    </row>
    <row r="98" ht="15.75" customHeight="1">
      <c r="A98" s="20" t="s">
        <v>84</v>
      </c>
      <c r="B98" s="21" t="s">
        <v>47</v>
      </c>
      <c r="C98" s="21">
        <v>1.1</v>
      </c>
      <c r="D98" s="21">
        <v>0.134</v>
      </c>
      <c r="E98" s="21">
        <v>0.9</v>
      </c>
      <c r="F98" s="21">
        <v>502.1</v>
      </c>
      <c r="G98" s="21">
        <v>829.9</v>
      </c>
      <c r="H98" s="21">
        <v>0.125</v>
      </c>
      <c r="I98" s="22">
        <v>0.259</v>
      </c>
      <c r="J98" s="22">
        <v>0.0</v>
      </c>
      <c r="K98" s="22">
        <v>0.302</v>
      </c>
      <c r="L98" s="22">
        <v>0.295999999999981</v>
      </c>
      <c r="M98" s="22">
        <v>0.281975093474592</v>
      </c>
      <c r="N98" s="22">
        <v>0.0703999999999903</v>
      </c>
      <c r="O98" s="22">
        <v>0.324246408265194</v>
      </c>
      <c r="P98" s="22">
        <v>0.162239999999986</v>
      </c>
      <c r="Q98" s="22">
        <v>0.316990636381649</v>
      </c>
      <c r="R98" s="22">
        <v>0.237759999999983</v>
      </c>
      <c r="S98" s="22">
        <v>0.290067090365357</v>
      </c>
      <c r="T98" s="22">
        <v>-0.145120000000006</v>
      </c>
      <c r="U98" s="22">
        <v>0.268269835928953</v>
      </c>
      <c r="V98" s="22">
        <v>-0.0456000000000095</v>
      </c>
      <c r="W98" s="22">
        <v>0.278065915083712</v>
      </c>
      <c r="X98" s="22">
        <v>-0.0918400000000084</v>
      </c>
    </row>
    <row r="99" ht="15.75" customHeight="1">
      <c r="A99" s="20" t="s">
        <v>85</v>
      </c>
      <c r="B99" s="21" t="s">
        <v>86</v>
      </c>
      <c r="C99" s="21">
        <v>0.1</v>
      </c>
      <c r="D99" s="21">
        <v>0.177</v>
      </c>
      <c r="E99" s="21">
        <v>2.04</v>
      </c>
      <c r="F99" s="21">
        <v>461.3</v>
      </c>
      <c r="G99" s="21">
        <v>576.3</v>
      </c>
      <c r="H99" s="21">
        <v>0.289</v>
      </c>
      <c r="I99" s="22">
        <v>0.201</v>
      </c>
      <c r="J99" s="22">
        <v>0.0012</v>
      </c>
      <c r="K99" s="22">
        <v>0.194</v>
      </c>
      <c r="L99" s="22">
        <v>0.1933825</v>
      </c>
      <c r="M99" s="22">
        <v>0.1844169</v>
      </c>
      <c r="N99" s="22">
        <v>0.0460497</v>
      </c>
      <c r="O99" s="22">
        <v>0.1887046</v>
      </c>
      <c r="P99" s="22">
        <v>0.0946392</v>
      </c>
      <c r="Q99" s="22">
        <v>0.2021948</v>
      </c>
      <c r="R99" s="22">
        <v>0.1517578</v>
      </c>
      <c r="S99" s="22">
        <v>0.3537093</v>
      </c>
      <c r="T99" s="22">
        <v>-0.1768859</v>
      </c>
      <c r="U99" s="22">
        <v>0.2190205</v>
      </c>
      <c r="V99" s="22">
        <v>-0.0376393</v>
      </c>
      <c r="W99" s="22">
        <v>0.2786489</v>
      </c>
      <c r="X99" s="22">
        <v>-0.092106</v>
      </c>
    </row>
    <row r="100" ht="15.75" customHeight="1">
      <c r="A100" s="20" t="s">
        <v>85</v>
      </c>
      <c r="B100" s="21" t="s">
        <v>86</v>
      </c>
      <c r="C100" s="21">
        <v>1.0</v>
      </c>
      <c r="D100" s="21">
        <v>0.181</v>
      </c>
      <c r="E100" s="21">
        <v>1.49</v>
      </c>
      <c r="F100" s="21">
        <v>440.0</v>
      </c>
      <c r="G100" s="21">
        <v>572.3</v>
      </c>
      <c r="H100" s="21">
        <v>0.298</v>
      </c>
      <c r="I100" s="22">
        <v>0.315</v>
      </c>
      <c r="J100" s="22">
        <v>0.0</v>
      </c>
      <c r="K100" s="22">
        <v>0.729</v>
      </c>
      <c r="L100" s="22">
        <v>0.727</v>
      </c>
      <c r="M100" s="22">
        <v>0.375</v>
      </c>
      <c r="N100" s="22">
        <v>0.094</v>
      </c>
      <c r="O100" s="22">
        <v>0.48</v>
      </c>
      <c r="P100" s="22">
        <v>0.229</v>
      </c>
      <c r="Q100" s="22">
        <v>0.572</v>
      </c>
      <c r="R100" s="22">
        <v>0.429</v>
      </c>
      <c r="S100" s="22">
        <v>0.63</v>
      </c>
      <c r="T100" s="22">
        <v>-0.315</v>
      </c>
      <c r="U100" s="22">
        <v>0.379</v>
      </c>
      <c r="V100" s="22">
        <v>-0.0645</v>
      </c>
      <c r="W100" s="22">
        <v>0.471</v>
      </c>
      <c r="X100" s="22">
        <v>-0.155</v>
      </c>
    </row>
    <row r="101" ht="15.75" customHeight="1">
      <c r="A101" s="20" t="s">
        <v>81</v>
      </c>
      <c r="B101" s="21" t="s">
        <v>51</v>
      </c>
      <c r="C101" s="25">
        <v>1.43</v>
      </c>
      <c r="D101" s="25">
        <v>0.155</v>
      </c>
      <c r="E101" s="25">
        <v>0.843</v>
      </c>
      <c r="F101" s="25">
        <v>388.53</v>
      </c>
      <c r="G101" s="25">
        <v>629.0</v>
      </c>
      <c r="H101" s="25">
        <v>0.22</v>
      </c>
      <c r="I101" s="24">
        <v>0.2564</v>
      </c>
      <c r="J101" s="24">
        <v>0.0024</v>
      </c>
      <c r="K101" s="24">
        <v>0.456</v>
      </c>
      <c r="L101" s="24">
        <v>0.456</v>
      </c>
      <c r="M101" s="24">
        <v>0.292</v>
      </c>
      <c r="N101" s="24">
        <v>0.073</v>
      </c>
      <c r="O101" s="24">
        <v>0.314</v>
      </c>
      <c r="P101" s="24">
        <v>0.154</v>
      </c>
      <c r="Q101" s="24">
        <v>0.38</v>
      </c>
      <c r="R101" s="24">
        <v>0.212</v>
      </c>
      <c r="S101" s="24">
        <v>0.501</v>
      </c>
      <c r="T101" s="24">
        <v>-0.256</v>
      </c>
      <c r="U101" s="24">
        <v>0.308</v>
      </c>
      <c r="V101" s="24">
        <v>-0.05</v>
      </c>
      <c r="W101" s="24">
        <v>0.352</v>
      </c>
      <c r="X101" s="24">
        <v>-0.112</v>
      </c>
    </row>
    <row r="102" ht="15.75" customHeight="1">
      <c r="A102" s="20" t="s">
        <v>81</v>
      </c>
      <c r="B102" s="21" t="s">
        <v>51</v>
      </c>
      <c r="C102" s="25">
        <v>1.43</v>
      </c>
      <c r="D102" s="25">
        <v>0.155</v>
      </c>
      <c r="E102" s="25">
        <v>0.842</v>
      </c>
      <c r="F102" s="25">
        <v>389.15</v>
      </c>
      <c r="G102" s="25">
        <v>630.0</v>
      </c>
      <c r="H102" s="25">
        <v>0.22</v>
      </c>
      <c r="I102" s="24">
        <v>0.25634</v>
      </c>
      <c r="J102" s="24">
        <v>0.0045</v>
      </c>
      <c r="K102" s="24">
        <v>0.453</v>
      </c>
      <c r="L102" s="24">
        <v>0.453</v>
      </c>
      <c r="M102" s="24">
        <v>0.279</v>
      </c>
      <c r="N102" s="24">
        <v>0.071</v>
      </c>
      <c r="O102" s="24">
        <v>0.374</v>
      </c>
      <c r="P102" s="24">
        <v>0.149</v>
      </c>
      <c r="Q102" s="24">
        <v>0.39</v>
      </c>
      <c r="R102" s="24">
        <v>0.293</v>
      </c>
      <c r="S102" s="24">
        <v>0.513</v>
      </c>
      <c r="T102" s="24">
        <v>-0.261</v>
      </c>
      <c r="U102" s="24">
        <v>0.33</v>
      </c>
      <c r="V102" s="24">
        <v>-0.052</v>
      </c>
      <c r="W102" s="24">
        <v>0.382</v>
      </c>
      <c r="X102" s="24">
        <v>-0.125</v>
      </c>
    </row>
    <row r="103" ht="15.75" customHeight="1">
      <c r="A103" s="20" t="s">
        <v>81</v>
      </c>
      <c r="B103" s="21" t="s">
        <v>51</v>
      </c>
      <c r="C103" s="25">
        <v>1.433</v>
      </c>
      <c r="D103" s="25">
        <v>0.155</v>
      </c>
      <c r="E103" s="25">
        <v>0.84</v>
      </c>
      <c r="F103" s="25">
        <v>392.86</v>
      </c>
      <c r="G103" s="25">
        <v>636.0</v>
      </c>
      <c r="H103" s="25">
        <v>0.219</v>
      </c>
      <c r="I103" s="24">
        <v>0.25597</v>
      </c>
      <c r="J103" s="24">
        <v>0.002</v>
      </c>
      <c r="K103" s="24">
        <v>0.451</v>
      </c>
      <c r="L103" s="24">
        <v>0.451</v>
      </c>
      <c r="M103" s="24">
        <v>0.291</v>
      </c>
      <c r="N103" s="24">
        <v>0.065</v>
      </c>
      <c r="O103" s="24">
        <v>0.335</v>
      </c>
      <c r="P103" s="24">
        <v>0.167</v>
      </c>
      <c r="Q103" s="24">
        <v>0.389</v>
      </c>
      <c r="R103" s="24">
        <v>0.292</v>
      </c>
      <c r="S103" s="24">
        <v>0.512</v>
      </c>
      <c r="T103" s="24">
        <v>-0.256</v>
      </c>
      <c r="U103" s="24">
        <v>0.318</v>
      </c>
      <c r="V103" s="24">
        <v>-0.061</v>
      </c>
      <c r="W103" s="24">
        <v>0.396</v>
      </c>
      <c r="X103" s="24">
        <v>-0.145</v>
      </c>
    </row>
    <row r="104" ht="15.75" customHeight="1">
      <c r="A104" s="20" t="s">
        <v>81</v>
      </c>
      <c r="B104" s="21" t="s">
        <v>51</v>
      </c>
      <c r="C104" s="25">
        <v>1.437</v>
      </c>
      <c r="D104" s="25">
        <v>0.154</v>
      </c>
      <c r="E104" s="25">
        <v>0.835</v>
      </c>
      <c r="F104" s="25">
        <v>400.27</v>
      </c>
      <c r="G104" s="25">
        <v>648.0</v>
      </c>
      <c r="H104" s="25">
        <v>0.219</v>
      </c>
      <c r="I104" s="24">
        <v>0.25529</v>
      </c>
      <c r="J104" s="24">
        <v>0.006</v>
      </c>
      <c r="K104" s="24">
        <v>0.478</v>
      </c>
      <c r="L104" s="24">
        <v>0.471</v>
      </c>
      <c r="M104" s="24">
        <v>0.291</v>
      </c>
      <c r="N104" s="24">
        <v>0.073</v>
      </c>
      <c r="O104" s="24">
        <v>0.321</v>
      </c>
      <c r="P104" s="24">
        <v>0.169</v>
      </c>
      <c r="Q104" s="24">
        <v>0.412</v>
      </c>
      <c r="R104" s="24">
        <v>0.268</v>
      </c>
      <c r="S104" s="24">
        <v>0.511</v>
      </c>
      <c r="T104" s="24">
        <v>-0.255</v>
      </c>
      <c r="U104" s="24">
        <v>0.308</v>
      </c>
      <c r="V104" s="24">
        <v>-0.052</v>
      </c>
      <c r="W104" s="24">
        <v>0.381</v>
      </c>
      <c r="X104" s="24">
        <v>-0.126</v>
      </c>
    </row>
    <row r="105" ht="15.75" customHeight="1">
      <c r="A105" s="20" t="s">
        <v>81</v>
      </c>
      <c r="B105" s="21" t="s">
        <v>51</v>
      </c>
      <c r="C105" s="25">
        <v>1.441</v>
      </c>
      <c r="D105" s="25">
        <v>0.154</v>
      </c>
      <c r="E105" s="25">
        <v>0.831</v>
      </c>
      <c r="F105" s="25">
        <v>407.68</v>
      </c>
      <c r="G105" s="25">
        <v>660.0</v>
      </c>
      <c r="H105" s="25">
        <v>0.218</v>
      </c>
      <c r="I105" s="24">
        <v>0.25469</v>
      </c>
      <c r="J105" s="24">
        <v>0.003</v>
      </c>
      <c r="K105" s="24">
        <v>0.455</v>
      </c>
      <c r="L105" s="24">
        <v>0.455</v>
      </c>
      <c r="M105" s="24">
        <v>0.276</v>
      </c>
      <c r="N105" s="24">
        <v>0.063</v>
      </c>
      <c r="O105" s="24">
        <v>0.362</v>
      </c>
      <c r="P105" s="24">
        <v>0.159</v>
      </c>
      <c r="Q105" s="24">
        <v>0.432</v>
      </c>
      <c r="R105" s="24">
        <v>0.274</v>
      </c>
      <c r="S105" s="24">
        <v>0.509</v>
      </c>
      <c r="T105" s="24">
        <v>-0.245</v>
      </c>
      <c r="U105" s="24">
        <v>0.309</v>
      </c>
      <c r="V105" s="24">
        <v>-0.052</v>
      </c>
      <c r="W105" s="24">
        <v>0.363</v>
      </c>
      <c r="X105" s="24">
        <v>-0.125</v>
      </c>
    </row>
    <row r="106" ht="15.75" customHeight="1">
      <c r="A106" s="20" t="s">
        <v>81</v>
      </c>
      <c r="B106" s="21" t="s">
        <v>51</v>
      </c>
      <c r="C106" s="25">
        <v>1.445</v>
      </c>
      <c r="D106" s="25">
        <v>0.153</v>
      </c>
      <c r="E106" s="25">
        <v>0.828</v>
      </c>
      <c r="F106" s="25">
        <v>415.09</v>
      </c>
      <c r="G106" s="25">
        <v>672.0</v>
      </c>
      <c r="H106" s="25">
        <v>0.217</v>
      </c>
      <c r="I106" s="24">
        <v>0.25416</v>
      </c>
      <c r="J106" s="24">
        <v>0.0</v>
      </c>
      <c r="K106" s="24">
        <v>0.512</v>
      </c>
      <c r="L106" s="24">
        <v>0.512</v>
      </c>
      <c r="M106" s="24">
        <v>0.301</v>
      </c>
      <c r="N106" s="24">
        <v>0.069</v>
      </c>
      <c r="O106" s="24">
        <v>0.333</v>
      </c>
      <c r="P106" s="24">
        <v>0.152</v>
      </c>
      <c r="Q106" s="24">
        <v>0.387</v>
      </c>
      <c r="R106" s="24">
        <v>0.29</v>
      </c>
      <c r="S106" s="24">
        <v>0.508</v>
      </c>
      <c r="T106" s="24">
        <v>-0.254</v>
      </c>
      <c r="U106" s="24">
        <v>0.306</v>
      </c>
      <c r="V106" s="24">
        <v>-0.063</v>
      </c>
      <c r="W106" s="24">
        <v>0.379</v>
      </c>
      <c r="X106" s="24">
        <v>-0.142</v>
      </c>
    </row>
    <row r="107" ht="15.75" customHeight="1">
      <c r="A107" s="20" t="s">
        <v>87</v>
      </c>
      <c r="B107" s="27" t="s">
        <v>88</v>
      </c>
      <c r="C107" s="27">
        <v>1.2</v>
      </c>
      <c r="D107" s="26">
        <v>0.287</v>
      </c>
      <c r="E107" s="27">
        <v>1.27</v>
      </c>
      <c r="F107" s="27">
        <v>252.7</v>
      </c>
      <c r="G107" s="27">
        <v>373.1</v>
      </c>
      <c r="H107" s="27">
        <v>0.281</v>
      </c>
      <c r="I107" s="22">
        <v>0.413</v>
      </c>
      <c r="J107" s="22">
        <v>8.0E-4</v>
      </c>
      <c r="K107" s="22">
        <v>0.532</v>
      </c>
      <c r="L107" s="22">
        <v>0.497664</v>
      </c>
      <c r="M107" s="22">
        <v>0.428637</v>
      </c>
      <c r="N107" s="22">
        <v>0.1072348</v>
      </c>
      <c r="O107" s="22">
        <v>0.5096635</v>
      </c>
      <c r="P107" s="22">
        <v>0.2549467</v>
      </c>
      <c r="Q107" s="22">
        <v>0.5537924</v>
      </c>
      <c r="R107" s="22">
        <v>0.4160975</v>
      </c>
      <c r="S107" s="22">
        <v>0.6238369</v>
      </c>
      <c r="T107" s="22">
        <v>-0.3125576</v>
      </c>
      <c r="U107" s="22">
        <v>0.4650241</v>
      </c>
      <c r="V107" s="22">
        <v>-0.0791555</v>
      </c>
      <c r="W107" s="22">
        <v>0.5318973</v>
      </c>
      <c r="X107" s="22">
        <v>-0.1758546</v>
      </c>
    </row>
    <row r="108" ht="15.75" customHeight="1">
      <c r="A108" s="20" t="s">
        <v>76</v>
      </c>
      <c r="B108" s="25" t="s">
        <v>89</v>
      </c>
      <c r="C108" s="26">
        <v>1.446</v>
      </c>
      <c r="D108" s="26">
        <v>0.153</v>
      </c>
      <c r="E108" s="26">
        <v>0.827</v>
      </c>
      <c r="F108" s="26">
        <v>417.57</v>
      </c>
      <c r="G108" s="26">
        <v>676.0</v>
      </c>
      <c r="H108" s="26">
        <v>0.217</v>
      </c>
      <c r="I108" s="24">
        <v>0.254</v>
      </c>
      <c r="J108" s="24">
        <v>0.0</v>
      </c>
      <c r="K108" s="24">
        <v>0.49</v>
      </c>
      <c r="L108" s="24">
        <v>0.469</v>
      </c>
      <c r="M108" s="24">
        <v>0.298</v>
      </c>
      <c r="N108" s="24">
        <v>0.041</v>
      </c>
      <c r="O108" s="24">
        <v>0.347</v>
      </c>
      <c r="P108" s="24">
        <v>0.122</v>
      </c>
      <c r="Q108" s="24">
        <v>0.357</v>
      </c>
      <c r="R108" s="24">
        <v>0.27</v>
      </c>
      <c r="S108" s="24">
        <v>0.56</v>
      </c>
      <c r="T108" s="24">
        <v>-0.253</v>
      </c>
      <c r="U108" s="24">
        <v>0.337</v>
      </c>
      <c r="V108" s="24">
        <v>-0.063</v>
      </c>
      <c r="W108" s="24">
        <v>0.486</v>
      </c>
      <c r="X108" s="24">
        <v>-0.132</v>
      </c>
    </row>
    <row r="109" ht="15.75" customHeight="1">
      <c r="A109" s="20" t="s">
        <v>76</v>
      </c>
      <c r="B109" s="25" t="s">
        <v>89</v>
      </c>
      <c r="C109" s="26">
        <v>1.447</v>
      </c>
      <c r="D109" s="26">
        <v>0.153</v>
      </c>
      <c r="E109" s="26">
        <v>0.826</v>
      </c>
      <c r="F109" s="26">
        <v>420.04</v>
      </c>
      <c r="G109" s="26">
        <v>680.0</v>
      </c>
      <c r="H109" s="26">
        <v>0.217</v>
      </c>
      <c r="I109" s="24">
        <v>0.25384</v>
      </c>
      <c r="J109" s="24">
        <v>0.0</v>
      </c>
      <c r="K109" s="24">
        <v>0.41</v>
      </c>
      <c r="L109" s="24">
        <v>0.412</v>
      </c>
      <c r="M109" s="24">
        <v>0.254</v>
      </c>
      <c r="N109" s="24">
        <v>0.03</v>
      </c>
      <c r="O109" s="24">
        <v>0.374</v>
      </c>
      <c r="P109" s="24">
        <v>0.174</v>
      </c>
      <c r="Q109" s="24">
        <v>0.341</v>
      </c>
      <c r="R109" s="24">
        <v>0.26</v>
      </c>
      <c r="S109" s="24">
        <v>0.509</v>
      </c>
      <c r="T109" s="24">
        <v>-0.254</v>
      </c>
      <c r="U109" s="24">
        <v>0.307</v>
      </c>
      <c r="V109" s="24">
        <v>-0.053</v>
      </c>
      <c r="W109" s="24">
        <v>0.379</v>
      </c>
      <c r="X109" s="24">
        <v>-0.125</v>
      </c>
    </row>
    <row r="110" ht="15.75" customHeight="1">
      <c r="A110" s="20" t="s">
        <v>76</v>
      </c>
      <c r="B110" s="25" t="s">
        <v>89</v>
      </c>
      <c r="C110" s="26">
        <v>1.449</v>
      </c>
      <c r="D110" s="26">
        <v>0.153</v>
      </c>
      <c r="E110" s="26">
        <v>0.823</v>
      </c>
      <c r="F110" s="26">
        <v>426.21</v>
      </c>
      <c r="G110" s="26">
        <v>690.0</v>
      </c>
      <c r="H110" s="26">
        <v>0.217</v>
      </c>
      <c r="I110" s="24">
        <v>0.25348</v>
      </c>
      <c r="J110" s="24">
        <v>0.0</v>
      </c>
      <c r="K110" s="24">
        <v>0.489</v>
      </c>
      <c r="L110" s="24">
        <v>0.498</v>
      </c>
      <c r="M110" s="24">
        <v>0.27</v>
      </c>
      <c r="N110" s="24">
        <v>0.029</v>
      </c>
      <c r="O110" s="24">
        <v>0.364</v>
      </c>
      <c r="P110" s="24">
        <v>0.154</v>
      </c>
      <c r="Q110" s="24">
        <v>0.386</v>
      </c>
      <c r="R110" s="24">
        <v>0.253</v>
      </c>
      <c r="S110" s="24">
        <v>0.507</v>
      </c>
      <c r="T110" s="24">
        <v>-0.253</v>
      </c>
      <c r="U110" s="24">
        <v>0.315</v>
      </c>
      <c r="V110" s="24">
        <v>-0.06</v>
      </c>
      <c r="W110" s="24">
        <v>0.392</v>
      </c>
      <c r="X110" s="24">
        <v>-0.136</v>
      </c>
    </row>
    <row r="111" ht="15.75" customHeight="1">
      <c r="A111" s="20" t="s">
        <v>76</v>
      </c>
      <c r="B111" s="25" t="s">
        <v>89</v>
      </c>
      <c r="C111" s="26">
        <v>1.45</v>
      </c>
      <c r="D111" s="26">
        <v>0.153</v>
      </c>
      <c r="E111" s="26">
        <v>0.823</v>
      </c>
      <c r="F111" s="26">
        <v>427.45</v>
      </c>
      <c r="G111" s="26">
        <v>692.0</v>
      </c>
      <c r="H111" s="26">
        <v>0.216</v>
      </c>
      <c r="I111" s="24">
        <v>0.25341</v>
      </c>
      <c r="J111" s="24">
        <v>0.0</v>
      </c>
      <c r="K111" s="24">
        <v>0.478</v>
      </c>
      <c r="L111" s="24">
        <v>0.475</v>
      </c>
      <c r="M111" s="24">
        <v>0.265</v>
      </c>
      <c r="N111" s="24">
        <v>0.03</v>
      </c>
      <c r="O111" s="24">
        <v>0.361</v>
      </c>
      <c r="P111" s="24">
        <v>0.157</v>
      </c>
      <c r="Q111" s="24">
        <v>0.398</v>
      </c>
      <c r="R111" s="24">
        <v>0.265</v>
      </c>
      <c r="S111" s="24">
        <v>0.506</v>
      </c>
      <c r="T111" s="24">
        <v>-0.267</v>
      </c>
      <c r="U111" s="24">
        <v>0.305</v>
      </c>
      <c r="V111" s="24">
        <v>-0.052</v>
      </c>
      <c r="W111" s="24">
        <v>0.377</v>
      </c>
      <c r="X111" s="24">
        <v>-0.125</v>
      </c>
    </row>
    <row r="112" ht="15.75" customHeight="1">
      <c r="A112" s="20" t="s">
        <v>90</v>
      </c>
      <c r="B112" s="27" t="s">
        <v>50</v>
      </c>
      <c r="C112" s="27">
        <v>1.5</v>
      </c>
      <c r="D112" s="27">
        <v>0.173</v>
      </c>
      <c r="E112" s="27">
        <v>0.97</v>
      </c>
      <c r="F112" s="27">
        <v>396.8</v>
      </c>
      <c r="G112" s="27">
        <v>765.9</v>
      </c>
      <c r="H112" s="27">
        <f>(LN((I112+0.3)/0.4))/1.5</f>
        <v>0.3498190193</v>
      </c>
      <c r="I112" s="22">
        <v>0.376</v>
      </c>
      <c r="J112" s="22">
        <v>5.6E-4</v>
      </c>
      <c r="K112" s="22">
        <v>0.445</v>
      </c>
      <c r="L112" s="22">
        <v>0.3648673</v>
      </c>
      <c r="M112" s="22">
        <v>0.4064472</v>
      </c>
      <c r="N112" s="22">
        <v>0.1020275</v>
      </c>
      <c r="O112" s="22">
        <v>0.4299527</v>
      </c>
      <c r="P112" s="22">
        <v>0.2150872</v>
      </c>
      <c r="Q112" s="22">
        <v>0.4431746</v>
      </c>
      <c r="R112" s="22">
        <v>0.3329786</v>
      </c>
      <c r="S112" s="22">
        <v>0.5122221</v>
      </c>
      <c r="T112" s="22">
        <v>-0.2139601</v>
      </c>
      <c r="U112" s="22">
        <v>0.4167309</v>
      </c>
      <c r="V112" s="22">
        <v>-0.0709443</v>
      </c>
      <c r="W112" s="22">
        <v>0.4784329</v>
      </c>
      <c r="X112" s="22">
        <v>-0.1579134</v>
      </c>
    </row>
    <row r="113" ht="15.75" customHeight="1">
      <c r="A113" s="20" t="s">
        <v>76</v>
      </c>
      <c r="B113" s="25" t="s">
        <v>91</v>
      </c>
      <c r="C113" s="26">
        <v>1.45</v>
      </c>
      <c r="D113" s="26">
        <v>0.153</v>
      </c>
      <c r="E113" s="26">
        <v>0.822</v>
      </c>
      <c r="F113" s="26">
        <v>428.07</v>
      </c>
      <c r="G113" s="26">
        <v>693.0</v>
      </c>
      <c r="H113" s="26">
        <v>0.216</v>
      </c>
      <c r="I113" s="24">
        <v>0.25337</v>
      </c>
      <c r="J113" s="24">
        <v>0.0058</v>
      </c>
      <c r="K113" s="24">
        <v>0.442</v>
      </c>
      <c r="L113" s="24">
        <v>0.442</v>
      </c>
      <c r="M113" s="24">
        <v>0.298</v>
      </c>
      <c r="N113" s="24">
        <v>0.025</v>
      </c>
      <c r="O113" s="24">
        <v>0.342</v>
      </c>
      <c r="P113" s="24">
        <v>0.142</v>
      </c>
      <c r="Q113" s="24">
        <v>0.374</v>
      </c>
      <c r="R113" s="24">
        <v>0.298</v>
      </c>
      <c r="S113" s="24">
        <v>0.524</v>
      </c>
      <c r="T113" s="24">
        <v>-0.259</v>
      </c>
      <c r="U113" s="24">
        <v>0.326</v>
      </c>
      <c r="V113" s="24">
        <v>-0.049</v>
      </c>
      <c r="W113" s="24">
        <v>0.337</v>
      </c>
      <c r="X113" s="24">
        <v>-0.131</v>
      </c>
    </row>
    <row r="114" ht="15.75" customHeight="1">
      <c r="A114" s="20" t="s">
        <v>76</v>
      </c>
      <c r="B114" s="25" t="s">
        <v>91</v>
      </c>
      <c r="C114" s="26">
        <v>1.451</v>
      </c>
      <c r="D114" s="26">
        <v>0.153</v>
      </c>
      <c r="E114" s="26">
        <v>0.821</v>
      </c>
      <c r="F114" s="26">
        <v>431.15</v>
      </c>
      <c r="G114" s="26">
        <v>698.0</v>
      </c>
      <c r="H114" s="26">
        <v>0.216</v>
      </c>
      <c r="I114" s="24">
        <v>0.25321</v>
      </c>
      <c r="J114" s="24">
        <v>0.0014</v>
      </c>
      <c r="K114" s="24">
        <v>0.454</v>
      </c>
      <c r="L114" s="24">
        <v>0.454</v>
      </c>
      <c r="M114" s="24">
        <v>0.288</v>
      </c>
      <c r="N114" s="24">
        <v>0.07</v>
      </c>
      <c r="O114" s="24">
        <v>0.332</v>
      </c>
      <c r="P114" s="24">
        <v>0.162</v>
      </c>
      <c r="Q114" s="24">
        <v>0.367</v>
      </c>
      <c r="R114" s="24">
        <v>0.274</v>
      </c>
      <c r="S114" s="24">
        <v>0.531</v>
      </c>
      <c r="T114" s="24">
        <v>-0.268</v>
      </c>
      <c r="U114" s="24">
        <v>0.305</v>
      </c>
      <c r="V114" s="24">
        <v>-0.051</v>
      </c>
      <c r="W114" s="24">
        <v>0.378</v>
      </c>
      <c r="X114" s="24">
        <v>-0.125</v>
      </c>
    </row>
    <row r="115" ht="15.75" customHeight="1">
      <c r="A115" s="20" t="s">
        <v>76</v>
      </c>
      <c r="B115" s="25" t="s">
        <v>91</v>
      </c>
      <c r="C115" s="26">
        <v>1.454</v>
      </c>
      <c r="D115" s="26">
        <v>0.152</v>
      </c>
      <c r="E115" s="26">
        <v>0.819</v>
      </c>
      <c r="F115" s="26">
        <v>438.57</v>
      </c>
      <c r="G115" s="26">
        <v>710.0</v>
      </c>
      <c r="H115" s="26">
        <v>0.216</v>
      </c>
      <c r="I115" s="24">
        <v>0.25285</v>
      </c>
      <c r="J115" s="24">
        <v>0.0021</v>
      </c>
      <c r="K115" s="24">
        <v>0.453</v>
      </c>
      <c r="L115" s="24">
        <v>0.412</v>
      </c>
      <c r="M115" s="24">
        <v>0.254</v>
      </c>
      <c r="N115" s="24">
        <v>0.069</v>
      </c>
      <c r="O115" s="24">
        <v>0.322</v>
      </c>
      <c r="P115" s="24">
        <v>0.154</v>
      </c>
      <c r="Q115" s="24">
        <v>0.386</v>
      </c>
      <c r="R115" s="24">
        <v>0.263</v>
      </c>
      <c r="S115" s="24">
        <v>0.518</v>
      </c>
      <c r="T115" s="24">
        <v>-0.213</v>
      </c>
      <c r="U115" s="24">
        <v>0.335</v>
      </c>
      <c r="V115" s="24">
        <v>-0.052</v>
      </c>
      <c r="W115" s="24">
        <v>0.397</v>
      </c>
      <c r="X115" s="24">
        <v>-0.112</v>
      </c>
    </row>
    <row r="116" ht="15.75" customHeight="1">
      <c r="A116" s="20" t="s">
        <v>76</v>
      </c>
      <c r="B116" s="25" t="s">
        <v>91</v>
      </c>
      <c r="C116" s="26">
        <v>1.456</v>
      </c>
      <c r="D116" s="26">
        <v>0.152</v>
      </c>
      <c r="E116" s="26">
        <v>0.817</v>
      </c>
      <c r="F116" s="26">
        <v>444.74</v>
      </c>
      <c r="G116" s="26">
        <v>720.0</v>
      </c>
      <c r="H116" s="26">
        <v>0.215</v>
      </c>
      <c r="I116" s="24">
        <v>0.25258</v>
      </c>
      <c r="J116" s="24">
        <v>1.0E-4</v>
      </c>
      <c r="K116" s="24">
        <v>0.475</v>
      </c>
      <c r="L116" s="24">
        <v>0.475</v>
      </c>
      <c r="M116" s="24">
        <v>0.287</v>
      </c>
      <c r="N116" s="24">
        <v>0.071</v>
      </c>
      <c r="O116" s="24">
        <v>0.314</v>
      </c>
      <c r="P116" s="24">
        <v>0.169</v>
      </c>
      <c r="Q116" s="24">
        <v>0.381</v>
      </c>
      <c r="R116" s="24">
        <v>0.279</v>
      </c>
      <c r="S116" s="24">
        <v>0.505</v>
      </c>
      <c r="T116" s="24">
        <v>-0.253</v>
      </c>
      <c r="U116" s="24">
        <v>0.304</v>
      </c>
      <c r="V116" s="24">
        <v>-0.058</v>
      </c>
      <c r="W116" s="24">
        <v>0.377</v>
      </c>
      <c r="X116" s="24">
        <v>-0.124</v>
      </c>
    </row>
    <row r="117" ht="15.75" customHeight="1">
      <c r="A117" s="20" t="s">
        <v>76</v>
      </c>
      <c r="B117" s="25" t="s">
        <v>91</v>
      </c>
      <c r="C117" s="26">
        <v>1.458</v>
      </c>
      <c r="D117" s="26">
        <v>0.152</v>
      </c>
      <c r="E117" s="26">
        <v>0.815</v>
      </c>
      <c r="F117" s="26">
        <v>454.63</v>
      </c>
      <c r="G117" s="26">
        <v>736.0</v>
      </c>
      <c r="H117" s="26">
        <v>0.215</v>
      </c>
      <c r="I117" s="24">
        <v>0.25219</v>
      </c>
      <c r="J117" s="24">
        <v>0.0</v>
      </c>
      <c r="K117" s="24">
        <v>0.451</v>
      </c>
      <c r="L117" s="24">
        <v>0.451</v>
      </c>
      <c r="M117" s="24">
        <v>0.214</v>
      </c>
      <c r="N117" s="24">
        <v>0.014</v>
      </c>
      <c r="O117" s="24">
        <v>0.41</v>
      </c>
      <c r="P117" s="24">
        <v>0.123</v>
      </c>
      <c r="Q117" s="24">
        <v>0.46</v>
      </c>
      <c r="R117" s="24">
        <v>0.31</v>
      </c>
      <c r="S117" s="24">
        <v>0.514</v>
      </c>
      <c r="T117" s="24">
        <v>-0.258</v>
      </c>
      <c r="U117" s="24">
        <v>0.313</v>
      </c>
      <c r="V117" s="24">
        <v>-0.05</v>
      </c>
      <c r="W117" s="24">
        <v>0.314</v>
      </c>
      <c r="X117" s="24">
        <v>-0.124</v>
      </c>
    </row>
    <row r="118" ht="15.75" customHeight="1">
      <c r="A118" s="20" t="s">
        <v>76</v>
      </c>
      <c r="B118" s="25" t="s">
        <v>91</v>
      </c>
      <c r="C118" s="26">
        <v>1.464</v>
      </c>
      <c r="D118" s="26">
        <v>0.151</v>
      </c>
      <c r="E118" s="26">
        <v>0.809</v>
      </c>
      <c r="F118" s="26">
        <v>487.98</v>
      </c>
      <c r="G118" s="26">
        <v>790.0</v>
      </c>
      <c r="H118" s="26">
        <v>0.214</v>
      </c>
      <c r="I118" s="24">
        <v>0.25128</v>
      </c>
      <c r="J118" s="24">
        <v>0.0</v>
      </c>
      <c r="K118" s="24">
        <v>0.457</v>
      </c>
      <c r="L118" s="24">
        <v>0.437</v>
      </c>
      <c r="M118" s="24">
        <v>0.286</v>
      </c>
      <c r="N118" s="24">
        <v>0.069</v>
      </c>
      <c r="O118" s="24">
        <v>0.329</v>
      </c>
      <c r="P118" s="24">
        <v>0.168</v>
      </c>
      <c r="Q118" s="24">
        <v>0.396</v>
      </c>
      <c r="R118" s="24">
        <v>0.274</v>
      </c>
      <c r="S118" s="24">
        <v>0.503</v>
      </c>
      <c r="T118" s="24">
        <v>-0.251</v>
      </c>
      <c r="U118" s="24">
        <v>0.303</v>
      </c>
      <c r="V118" s="24">
        <v>-0.048</v>
      </c>
      <c r="W118" s="24">
        <v>0.375</v>
      </c>
      <c r="X118" s="24">
        <v>-0.134</v>
      </c>
    </row>
    <row r="119" ht="15.75" customHeight="1">
      <c r="A119" s="20" t="s">
        <v>76</v>
      </c>
      <c r="B119" s="25" t="s">
        <v>91</v>
      </c>
      <c r="C119" s="26">
        <v>1.465</v>
      </c>
      <c r="D119" s="26">
        <v>0.151</v>
      </c>
      <c r="E119" s="26">
        <v>0.808</v>
      </c>
      <c r="F119" s="26">
        <v>494.16</v>
      </c>
      <c r="G119" s="26">
        <v>800.0</v>
      </c>
      <c r="H119" s="26">
        <v>0.214</v>
      </c>
      <c r="I119" s="24">
        <v>0.25116</v>
      </c>
      <c r="J119" s="24">
        <v>0.0</v>
      </c>
      <c r="K119" s="24">
        <v>0.449</v>
      </c>
      <c r="L119" s="24">
        <v>0.449</v>
      </c>
      <c r="M119" s="24">
        <v>0.284</v>
      </c>
      <c r="N119" s="24">
        <v>0.067</v>
      </c>
      <c r="O119" s="24">
        <v>0.327</v>
      </c>
      <c r="P119" s="24">
        <v>0.161</v>
      </c>
      <c r="Q119" s="24">
        <v>0.374</v>
      </c>
      <c r="R119" s="24">
        <v>0.276</v>
      </c>
      <c r="S119" s="24">
        <v>0.522</v>
      </c>
      <c r="T119" s="24">
        <v>-0.241</v>
      </c>
      <c r="U119" s="24">
        <v>0.323</v>
      </c>
      <c r="V119" s="24">
        <v>-0.05</v>
      </c>
      <c r="W119" s="24">
        <v>0.387</v>
      </c>
      <c r="X119" s="24">
        <v>-0.129</v>
      </c>
    </row>
    <row r="120" ht="15.75" customHeight="1">
      <c r="A120" s="20" t="s">
        <v>92</v>
      </c>
      <c r="B120" s="25" t="s">
        <v>93</v>
      </c>
      <c r="C120" s="26">
        <v>1.0</v>
      </c>
      <c r="D120" s="26">
        <v>0.31</v>
      </c>
      <c r="E120" s="26">
        <v>1.32</v>
      </c>
      <c r="F120" s="26">
        <v>169.3</v>
      </c>
      <c r="G120" s="26">
        <v>580.0</v>
      </c>
      <c r="H120" s="26">
        <v>0.02</v>
      </c>
      <c r="I120" s="24">
        <v>0.317</v>
      </c>
      <c r="J120" s="24">
        <v>-0.0021</v>
      </c>
      <c r="K120" s="24">
        <v>0.734</v>
      </c>
      <c r="L120" s="24">
        <v>0.733</v>
      </c>
      <c r="M120" s="24">
        <v>0.378</v>
      </c>
      <c r="N120" s="24">
        <v>0.094</v>
      </c>
      <c r="O120" s="24">
        <v>0.461</v>
      </c>
      <c r="P120" s="24">
        <v>0.23</v>
      </c>
      <c r="Q120" s="24">
        <v>0.576</v>
      </c>
      <c r="R120" s="24">
        <v>0.432</v>
      </c>
      <c r="S120" s="24">
        <v>0.634</v>
      </c>
      <c r="T120" s="24">
        <v>-0.317</v>
      </c>
      <c r="U120" s="24">
        <v>0.3819</v>
      </c>
      <c r="V120" s="24">
        <v>-0.0649</v>
      </c>
      <c r="W120" s="24">
        <v>0.4731</v>
      </c>
      <c r="X120" s="24">
        <v>-0.156</v>
      </c>
    </row>
    <row r="121" ht="15.75" customHeight="1">
      <c r="A121" s="20" t="s">
        <v>76</v>
      </c>
      <c r="B121" s="25" t="s">
        <v>91</v>
      </c>
      <c r="C121" s="26">
        <v>1.466</v>
      </c>
      <c r="D121" s="26">
        <v>0.151</v>
      </c>
      <c r="E121" s="26">
        <v>0.807</v>
      </c>
      <c r="F121" s="26">
        <v>500.34</v>
      </c>
      <c r="G121" s="26">
        <v>810.0</v>
      </c>
      <c r="H121" s="26">
        <v>0.214</v>
      </c>
      <c r="I121" s="29">
        <v>0.25105</v>
      </c>
      <c r="J121" s="29">
        <v>0.0</v>
      </c>
      <c r="K121" s="29">
        <v>0.448</v>
      </c>
      <c r="L121" s="29">
        <v>0.436</v>
      </c>
      <c r="M121" s="24">
        <v>0.295</v>
      </c>
      <c r="N121" s="24">
        <v>0.078</v>
      </c>
      <c r="O121" s="24">
        <v>0.317</v>
      </c>
      <c r="P121" s="24">
        <v>0.174</v>
      </c>
      <c r="Q121" s="24">
        <v>0.357</v>
      </c>
      <c r="R121" s="24">
        <v>0.268</v>
      </c>
      <c r="S121" s="29">
        <v>0.501</v>
      </c>
      <c r="T121" s="29">
        <v>-0.25</v>
      </c>
      <c r="U121" s="24">
        <v>0.302</v>
      </c>
      <c r="V121" s="24">
        <v>-0.055</v>
      </c>
      <c r="W121" s="24">
        <v>0.372</v>
      </c>
      <c r="X121" s="24">
        <v>-0.124</v>
      </c>
    </row>
    <row r="122" ht="15.75" customHeight="1">
      <c r="A122" s="20" t="s">
        <v>76</v>
      </c>
      <c r="B122" s="25" t="s">
        <v>91</v>
      </c>
      <c r="C122" s="26">
        <v>1.467</v>
      </c>
      <c r="D122" s="26">
        <v>0.151</v>
      </c>
      <c r="E122" s="26">
        <v>0.806</v>
      </c>
      <c r="F122" s="26">
        <v>506.51</v>
      </c>
      <c r="G122" s="26">
        <v>820.0</v>
      </c>
      <c r="H122" s="26">
        <v>0.213</v>
      </c>
      <c r="I122" s="29">
        <v>0.25095</v>
      </c>
      <c r="J122" s="29">
        <v>0.005</v>
      </c>
      <c r="K122" s="29">
        <v>0.451</v>
      </c>
      <c r="L122" s="29">
        <v>0.451</v>
      </c>
      <c r="M122" s="24">
        <v>0.285</v>
      </c>
      <c r="N122" s="24">
        <v>0.071</v>
      </c>
      <c r="O122" s="24">
        <v>0.329</v>
      </c>
      <c r="P122" s="24">
        <v>0.164</v>
      </c>
      <c r="Q122" s="24">
        <v>0.347</v>
      </c>
      <c r="R122" s="24">
        <v>0.201</v>
      </c>
      <c r="S122" s="29">
        <v>0.552</v>
      </c>
      <c r="T122" s="29">
        <v>-0.246</v>
      </c>
      <c r="U122" s="24">
        <v>0.298</v>
      </c>
      <c r="V122" s="24">
        <v>-0.05</v>
      </c>
      <c r="W122" s="24">
        <v>0.375</v>
      </c>
      <c r="X122" s="24">
        <v>-0.119</v>
      </c>
    </row>
    <row r="123" ht="15.75" customHeight="1">
      <c r="A123" s="20" t="s">
        <v>76</v>
      </c>
      <c r="B123" s="25" t="s">
        <v>91</v>
      </c>
      <c r="C123" s="26">
        <v>1.467</v>
      </c>
      <c r="D123" s="26">
        <v>0.151</v>
      </c>
      <c r="E123" s="26">
        <v>0.806</v>
      </c>
      <c r="F123" s="26">
        <v>512.69</v>
      </c>
      <c r="G123" s="26">
        <v>830.0</v>
      </c>
      <c r="H123" s="26">
        <v>0.213</v>
      </c>
      <c r="I123" s="29">
        <v>0.25086</v>
      </c>
      <c r="J123" s="29">
        <v>0.002</v>
      </c>
      <c r="K123" s="29">
        <v>0.453</v>
      </c>
      <c r="L123" s="29">
        <v>0.452</v>
      </c>
      <c r="M123" s="24">
        <v>0.287</v>
      </c>
      <c r="N123" s="24">
        <v>0.068</v>
      </c>
      <c r="O123" s="24">
        <v>0.354</v>
      </c>
      <c r="P123" s="24">
        <v>0.157</v>
      </c>
      <c r="Q123" s="24">
        <v>0.383</v>
      </c>
      <c r="R123" s="24">
        <v>0.282</v>
      </c>
      <c r="S123" s="29">
        <v>0.5</v>
      </c>
      <c r="T123" s="29">
        <v>-0.249</v>
      </c>
      <c r="U123" s="24">
        <v>0.3</v>
      </c>
      <c r="V123" s="24">
        <v>-0.049</v>
      </c>
      <c r="W123" s="24">
        <v>0.372</v>
      </c>
      <c r="X123" s="24">
        <v>-0.122</v>
      </c>
    </row>
    <row r="124" ht="15.75" customHeight="1">
      <c r="A124" s="30" t="s">
        <v>94</v>
      </c>
      <c r="B124" s="31" t="s">
        <v>95</v>
      </c>
      <c r="C124" s="32">
        <v>0.3</v>
      </c>
      <c r="D124" s="33">
        <v>0.15767</v>
      </c>
      <c r="E124" s="34">
        <f>Round(0.883,3)</f>
        <v>0.883</v>
      </c>
      <c r="F124" s="32">
        <v>327.0</v>
      </c>
      <c r="G124" s="32">
        <f t="shared" ref="G124:G135" si="9">ROUND(1.67*F124,1)</f>
        <v>546.1</v>
      </c>
      <c r="H124" s="33">
        <f t="shared" ref="H124:H125" si="10">LN((I124+0.3)/0.4)/1.5</f>
        <v>0.1085042675</v>
      </c>
      <c r="I124" s="35">
        <v>0.1707</v>
      </c>
      <c r="J124" s="35">
        <v>0.00217</v>
      </c>
      <c r="K124" s="36">
        <v>0.17</v>
      </c>
      <c r="L124" s="36">
        <v>0.151</v>
      </c>
      <c r="M124" s="36">
        <v>0.1652</v>
      </c>
      <c r="N124" s="36">
        <v>0.04347</v>
      </c>
      <c r="O124" s="36">
        <v>0.194</v>
      </c>
      <c r="P124" s="36">
        <v>0.1</v>
      </c>
      <c r="Q124" s="36">
        <v>0.186</v>
      </c>
      <c r="R124" s="36">
        <v>0.1413</v>
      </c>
      <c r="S124" s="36">
        <v>0.39</v>
      </c>
      <c r="T124" s="36">
        <v>-0.15</v>
      </c>
      <c r="U124" s="36">
        <v>0.22699</v>
      </c>
      <c r="V124" s="36">
        <v>-0.0347</v>
      </c>
      <c r="W124" s="36">
        <v>0.2688</v>
      </c>
      <c r="X124" s="36">
        <v>-0.09</v>
      </c>
    </row>
    <row r="125" ht="15.75" customHeight="1">
      <c r="A125" s="37" t="s">
        <v>94</v>
      </c>
      <c r="B125" s="38" t="s">
        <v>96</v>
      </c>
      <c r="C125" s="39">
        <v>1.0</v>
      </c>
      <c r="D125" s="40">
        <v>0.22</v>
      </c>
      <c r="E125" s="41">
        <v>0.838</v>
      </c>
      <c r="F125" s="39">
        <v>185.67</v>
      </c>
      <c r="G125" s="39">
        <f t="shared" si="9"/>
        <v>310.1</v>
      </c>
      <c r="H125" s="40">
        <f t="shared" si="10"/>
        <v>0.1325672392</v>
      </c>
      <c r="I125" s="42">
        <v>0.188</v>
      </c>
      <c r="J125" s="42">
        <v>0.0019</v>
      </c>
      <c r="K125" s="43">
        <v>0.198</v>
      </c>
      <c r="L125" s="43">
        <v>0.178</v>
      </c>
      <c r="M125" s="43">
        <v>0.208</v>
      </c>
      <c r="N125" s="43">
        <v>0.048</v>
      </c>
      <c r="O125" s="43">
        <v>0.214</v>
      </c>
      <c r="P125" s="43">
        <v>0.111</v>
      </c>
      <c r="Q125" s="43">
        <v>0.213</v>
      </c>
      <c r="R125" s="43">
        <v>0.165</v>
      </c>
      <c r="S125" s="43">
        <v>0.414</v>
      </c>
      <c r="T125" s="43">
        <v>-0.19</v>
      </c>
      <c r="U125" s="43">
        <v>0.2464</v>
      </c>
      <c r="V125" s="43">
        <v>-0.044</v>
      </c>
      <c r="W125" s="43">
        <v>0.2712</v>
      </c>
      <c r="X125" s="43">
        <v>-0.092</v>
      </c>
    </row>
    <row r="126" ht="15.75" customHeight="1">
      <c r="A126" s="37" t="s">
        <v>97</v>
      </c>
      <c r="B126" s="38" t="s">
        <v>98</v>
      </c>
      <c r="C126" s="39">
        <v>1.0</v>
      </c>
      <c r="D126" s="40">
        <v>0.26</v>
      </c>
      <c r="E126" s="41">
        <v>0.633</v>
      </c>
      <c r="F126" s="39">
        <v>74.33</v>
      </c>
      <c r="G126" s="39">
        <f t="shared" si="9"/>
        <v>124.1</v>
      </c>
      <c r="H126" s="40">
        <v>0.4233</v>
      </c>
      <c r="I126" s="42">
        <v>0.31462</v>
      </c>
      <c r="J126" s="42">
        <v>0.0</v>
      </c>
      <c r="K126" s="43">
        <v>0.539</v>
      </c>
      <c r="L126" s="43">
        <v>0.538</v>
      </c>
      <c r="M126" s="43">
        <v>0.398</v>
      </c>
      <c r="N126" s="43">
        <v>0.0992</v>
      </c>
      <c r="O126" s="43">
        <v>0.53307</v>
      </c>
      <c r="P126" s="43">
        <v>0.2672</v>
      </c>
      <c r="Q126" s="43">
        <v>0.56528</v>
      </c>
      <c r="R126" s="43">
        <v>0.424</v>
      </c>
      <c r="S126" s="43">
        <v>0.629</v>
      </c>
      <c r="T126" s="43">
        <v>-0.315</v>
      </c>
      <c r="U126" s="43">
        <v>0.35933</v>
      </c>
      <c r="V126" s="43">
        <v>-0.0625</v>
      </c>
      <c r="W126" s="43">
        <v>0.50913</v>
      </c>
      <c r="X126" s="43">
        <v>-0.168</v>
      </c>
    </row>
    <row r="127" ht="15.75" customHeight="1">
      <c r="A127" s="37" t="s">
        <v>97</v>
      </c>
      <c r="B127" s="38" t="s">
        <v>99</v>
      </c>
      <c r="C127" s="39">
        <v>1.0</v>
      </c>
      <c r="D127" s="40">
        <v>0.03</v>
      </c>
      <c r="E127" s="41">
        <v>0.3</v>
      </c>
      <c r="F127" s="39">
        <v>103.0</v>
      </c>
      <c r="G127" s="39">
        <f t="shared" si="9"/>
        <v>172</v>
      </c>
      <c r="H127" s="40">
        <v>0.05</v>
      </c>
      <c r="I127" s="42">
        <v>0.12824</v>
      </c>
      <c r="J127" s="42">
        <v>0.0</v>
      </c>
      <c r="K127" s="43">
        <v>0.32474</v>
      </c>
      <c r="L127" s="43">
        <v>0.3248</v>
      </c>
      <c r="M127" s="43">
        <v>0.13913</v>
      </c>
      <c r="N127" s="43">
        <v>0.0352</v>
      </c>
      <c r="O127" s="43">
        <v>0.25323</v>
      </c>
      <c r="P127" s="43">
        <v>0.1264</v>
      </c>
      <c r="Q127" s="43">
        <v>0.31742</v>
      </c>
      <c r="R127" s="43">
        <v>0.2384</v>
      </c>
      <c r="S127" s="43">
        <v>0.2565</v>
      </c>
      <c r="T127" s="43">
        <v>-0.1282</v>
      </c>
      <c r="U127" s="43">
        <v>0.13764</v>
      </c>
      <c r="V127" s="43">
        <v>-0.024</v>
      </c>
      <c r="W127" s="43">
        <v>0.1736</v>
      </c>
      <c r="X127" s="43">
        <v>-0.0576</v>
      </c>
    </row>
    <row r="128" ht="15.75" customHeight="1">
      <c r="A128" s="37" t="s">
        <v>97</v>
      </c>
      <c r="B128" s="38" t="s">
        <v>100</v>
      </c>
      <c r="C128" s="39">
        <v>1.0</v>
      </c>
      <c r="D128" s="40">
        <v>0.2566</v>
      </c>
      <c r="E128" s="41">
        <v>0.707</v>
      </c>
      <c r="F128" s="39">
        <v>97.0</v>
      </c>
      <c r="G128" s="39">
        <f t="shared" si="9"/>
        <v>162</v>
      </c>
      <c r="H128" s="40">
        <f>38/100</f>
        <v>0.38</v>
      </c>
      <c r="I128" s="42">
        <v>0.29973</v>
      </c>
      <c r="J128" s="42">
        <v>0.0</v>
      </c>
      <c r="K128" s="43">
        <v>0.53069</v>
      </c>
      <c r="L128" s="43">
        <v>0.5307</v>
      </c>
      <c r="M128" s="43">
        <v>0.38594</v>
      </c>
      <c r="N128" s="43">
        <v>0.09648</v>
      </c>
      <c r="O128" s="43">
        <v>0.52144</v>
      </c>
      <c r="P128" s="43">
        <v>0.26064</v>
      </c>
      <c r="Q128" s="43">
        <v>0.557</v>
      </c>
      <c r="R128" s="43">
        <v>0.41808</v>
      </c>
      <c r="S128" s="43">
        <v>0.5995</v>
      </c>
      <c r="T128" s="43">
        <v>-0.2997</v>
      </c>
      <c r="U128" s="43">
        <v>0.34121</v>
      </c>
      <c r="V128" s="43">
        <v>-0.05808</v>
      </c>
      <c r="W128" s="43">
        <v>0.45704</v>
      </c>
      <c r="X128" s="43">
        <v>-0.15088</v>
      </c>
    </row>
    <row r="129" ht="15.75" customHeight="1">
      <c r="A129" s="37" t="s">
        <v>97</v>
      </c>
      <c r="B129" s="38" t="s">
        <v>101</v>
      </c>
      <c r="C129" s="39">
        <v>1.0</v>
      </c>
      <c r="D129" s="40">
        <v>0.096</v>
      </c>
      <c r="E129" s="41">
        <v>0.96</v>
      </c>
      <c r="F129" s="39">
        <v>110.33</v>
      </c>
      <c r="G129" s="39">
        <f t="shared" si="9"/>
        <v>184.3</v>
      </c>
      <c r="H129" s="40">
        <f>24/100</f>
        <v>0.24</v>
      </c>
      <c r="I129" s="42">
        <v>0.1916</v>
      </c>
      <c r="J129" s="42">
        <v>0.0</v>
      </c>
      <c r="K129" s="43">
        <v>0.3985</v>
      </c>
      <c r="L129" s="43">
        <v>0.39856</v>
      </c>
      <c r="M129" s="43">
        <v>0.21602</v>
      </c>
      <c r="N129" s="43">
        <v>0.05408</v>
      </c>
      <c r="O129" s="43">
        <v>0.3286</v>
      </c>
      <c r="P129" s="43">
        <v>0.16432</v>
      </c>
      <c r="Q129" s="43">
        <v>0.39725</v>
      </c>
      <c r="R129" s="43">
        <v>0.29808</v>
      </c>
      <c r="S129" s="43">
        <v>0.3832</v>
      </c>
      <c r="T129" s="43">
        <v>-0.1916</v>
      </c>
      <c r="U129" s="43">
        <v>0.2106</v>
      </c>
      <c r="V129" s="43">
        <v>-0.03584</v>
      </c>
      <c r="W129" s="43">
        <v>0.26592</v>
      </c>
      <c r="X129" s="43">
        <v>-0.08784</v>
      </c>
    </row>
    <row r="130" ht="15.75" customHeight="1">
      <c r="A130" s="37" t="s">
        <v>97</v>
      </c>
      <c r="B130" s="38" t="s">
        <v>102</v>
      </c>
      <c r="C130" s="39">
        <v>1.0</v>
      </c>
      <c r="D130" s="40">
        <v>0.1966</v>
      </c>
      <c r="E130" s="41">
        <v>0.65</v>
      </c>
      <c r="F130" s="39">
        <v>117.66</v>
      </c>
      <c r="G130" s="39">
        <f t="shared" si="9"/>
        <v>196.5</v>
      </c>
      <c r="H130" s="40">
        <f>35/100</f>
        <v>0.35</v>
      </c>
      <c r="I130" s="42">
        <v>0.27232</v>
      </c>
      <c r="J130" s="42">
        <v>0.0</v>
      </c>
      <c r="K130" s="43">
        <v>0.51871</v>
      </c>
      <c r="L130" s="43">
        <v>0.51872</v>
      </c>
      <c r="M130" s="43">
        <v>0.31588</v>
      </c>
      <c r="N130" s="43">
        <v>0.07904</v>
      </c>
      <c r="O130" s="43">
        <v>0.49273</v>
      </c>
      <c r="P130" s="43">
        <v>0.2464</v>
      </c>
      <c r="Q130" s="43">
        <v>0.54603</v>
      </c>
      <c r="R130" s="43">
        <v>0.4096</v>
      </c>
      <c r="S130" s="43">
        <v>0.5446</v>
      </c>
      <c r="T130" s="43">
        <v>-0.2723</v>
      </c>
      <c r="U130" s="43">
        <v>0.30492</v>
      </c>
      <c r="V130" s="43">
        <v>-0.05184</v>
      </c>
      <c r="W130" s="43">
        <v>0.40442</v>
      </c>
      <c r="X130" s="43">
        <v>-0.13344</v>
      </c>
    </row>
    <row r="131" ht="15.75" customHeight="1">
      <c r="A131" s="37" t="s">
        <v>97</v>
      </c>
      <c r="B131" s="38" t="s">
        <v>103</v>
      </c>
      <c r="C131" s="39">
        <v>1.0</v>
      </c>
      <c r="D131" s="40">
        <v>0.0233</v>
      </c>
      <c r="E131" s="41">
        <v>0.63</v>
      </c>
      <c r="F131" s="39">
        <v>171.33</v>
      </c>
      <c r="G131" s="39">
        <f t="shared" si="9"/>
        <v>286.1</v>
      </c>
      <c r="H131" s="40">
        <f>7/100</f>
        <v>0.07</v>
      </c>
      <c r="I131" s="42">
        <v>0.14767</v>
      </c>
      <c r="J131" s="42">
        <v>0.0</v>
      </c>
      <c r="K131" s="43">
        <v>0.37902</v>
      </c>
      <c r="L131" s="43">
        <v>0.37904</v>
      </c>
      <c r="M131" s="43">
        <v>0.14322</v>
      </c>
      <c r="N131" s="43">
        <v>0.03584</v>
      </c>
      <c r="O131" s="43">
        <v>0.20607</v>
      </c>
      <c r="P131" s="43">
        <v>0.10304</v>
      </c>
      <c r="Q131" s="43">
        <v>0.36116</v>
      </c>
      <c r="R131" s="43">
        <v>0.27088</v>
      </c>
      <c r="S131" s="43">
        <f t="shared" ref="S131:S138" si="11">2*I131</f>
        <v>0.29534</v>
      </c>
      <c r="T131" s="43">
        <f t="shared" ref="T131:T138" si="12">-I131</f>
        <v>-0.14767</v>
      </c>
      <c r="U131" s="43">
        <v>0.15779</v>
      </c>
      <c r="V131" s="43">
        <v>-0.02688</v>
      </c>
      <c r="W131" s="43">
        <v>0.20563</v>
      </c>
      <c r="X131" s="43">
        <v>-0.06784</v>
      </c>
    </row>
    <row r="132" ht="15.75" customHeight="1">
      <c r="A132" s="37" t="s">
        <v>97</v>
      </c>
      <c r="B132" s="38" t="s">
        <v>104</v>
      </c>
      <c r="C132" s="39">
        <v>1.0</v>
      </c>
      <c r="D132" s="40">
        <v>0.2133</v>
      </c>
      <c r="E132" s="41">
        <v>0.54</v>
      </c>
      <c r="F132" s="39">
        <v>183.33</v>
      </c>
      <c r="G132" s="39">
        <f t="shared" si="9"/>
        <v>306.2</v>
      </c>
      <c r="H132" s="40">
        <f>23.66/100</f>
        <v>0.2366</v>
      </c>
      <c r="I132" s="42">
        <v>0.19648</v>
      </c>
      <c r="J132" s="42">
        <v>0.0</v>
      </c>
      <c r="K132" s="43">
        <v>0.50329</v>
      </c>
      <c r="L132" s="43">
        <v>0.50336</v>
      </c>
      <c r="M132" s="43">
        <v>0.22764</v>
      </c>
      <c r="N132" s="43">
        <v>0.05696</v>
      </c>
      <c r="O132" s="43">
        <v>0.37299</v>
      </c>
      <c r="P132" s="43">
        <v>0.18656</v>
      </c>
      <c r="Q132" s="43">
        <v>0.48401</v>
      </c>
      <c r="R132" s="43">
        <v>0.36304</v>
      </c>
      <c r="S132" s="43">
        <f t="shared" si="11"/>
        <v>0.39296</v>
      </c>
      <c r="T132" s="43">
        <f t="shared" si="12"/>
        <v>-0.19648</v>
      </c>
      <c r="U132" s="43">
        <v>0.21098</v>
      </c>
      <c r="V132" s="43">
        <v>-0.03584</v>
      </c>
      <c r="W132" s="43">
        <v>0.27186</v>
      </c>
      <c r="X132" s="43">
        <v>-0.08976</v>
      </c>
    </row>
    <row r="133" ht="15.75" customHeight="1">
      <c r="A133" s="37" t="s">
        <v>97</v>
      </c>
      <c r="B133" s="38" t="s">
        <v>105</v>
      </c>
      <c r="C133" s="39">
        <v>1.0</v>
      </c>
      <c r="D133" s="40">
        <v>0.0466</v>
      </c>
      <c r="E133" s="41">
        <v>0.68</v>
      </c>
      <c r="F133" s="39">
        <v>238.0</v>
      </c>
      <c r="G133" s="39">
        <f t="shared" si="9"/>
        <v>397.5</v>
      </c>
      <c r="H133" s="40">
        <f>9.66/100</f>
        <v>0.0966</v>
      </c>
      <c r="I133" s="42">
        <v>0.13037</v>
      </c>
      <c r="J133" s="42">
        <v>0.0</v>
      </c>
      <c r="K133" s="43">
        <v>0.31119</v>
      </c>
      <c r="L133" s="43">
        <v>0.3112</v>
      </c>
      <c r="M133" s="43">
        <v>0.13598</v>
      </c>
      <c r="N133" s="43">
        <v>0.03408</v>
      </c>
      <c r="O133" s="43">
        <v>0.18591</v>
      </c>
      <c r="P133" s="43">
        <v>0.09296</v>
      </c>
      <c r="Q133" s="43">
        <v>0.29735</v>
      </c>
      <c r="R133" s="43">
        <v>0.22304</v>
      </c>
      <c r="S133" s="43">
        <f t="shared" si="11"/>
        <v>0.26074</v>
      </c>
      <c r="T133" s="43">
        <f t="shared" si="12"/>
        <v>-0.13037</v>
      </c>
      <c r="U133" s="43">
        <v>0.14131</v>
      </c>
      <c r="V133" s="43">
        <v>-0.024</v>
      </c>
      <c r="W133" s="43">
        <v>0.17331</v>
      </c>
      <c r="X133" s="43">
        <v>-0.05728</v>
      </c>
    </row>
    <row r="134" ht="15.75" customHeight="1">
      <c r="A134" s="37" t="s">
        <v>97</v>
      </c>
      <c r="B134" s="38" t="s">
        <v>106</v>
      </c>
      <c r="C134" s="39">
        <v>1.0</v>
      </c>
      <c r="D134" s="40">
        <v>0.246</v>
      </c>
      <c r="E134" s="41">
        <v>0.646</v>
      </c>
      <c r="F134" s="39">
        <v>205.33</v>
      </c>
      <c r="G134" s="39">
        <f t="shared" si="9"/>
        <v>342.9</v>
      </c>
      <c r="H134" s="40">
        <f>24/100</f>
        <v>0.24</v>
      </c>
      <c r="I134" s="42">
        <v>0.18347</v>
      </c>
      <c r="J134" s="42">
        <v>0.0</v>
      </c>
      <c r="K134" s="43">
        <v>0.40425</v>
      </c>
      <c r="L134" s="43">
        <v>0.40432</v>
      </c>
      <c r="M134" s="43">
        <v>0.19461</v>
      </c>
      <c r="N134" s="43">
        <v>0.04864</v>
      </c>
      <c r="O134" s="43">
        <v>0.30578</v>
      </c>
      <c r="P134" s="43">
        <v>0.15296</v>
      </c>
      <c r="Q134" s="43">
        <v>0.40064</v>
      </c>
      <c r="R134" s="43">
        <v>0.30048</v>
      </c>
      <c r="S134" s="43">
        <f t="shared" si="11"/>
        <v>0.36694</v>
      </c>
      <c r="T134" s="43">
        <f t="shared" si="12"/>
        <v>-0.18347</v>
      </c>
      <c r="U134" s="43">
        <v>0.18794</v>
      </c>
      <c r="V134" s="43">
        <v>-0.032</v>
      </c>
      <c r="W134" s="43">
        <v>0.23056</v>
      </c>
      <c r="X134" s="43">
        <v>-0.07616</v>
      </c>
    </row>
    <row r="135" ht="15.75" customHeight="1">
      <c r="A135" s="37" t="s">
        <v>97</v>
      </c>
      <c r="B135" s="38" t="s">
        <v>107</v>
      </c>
      <c r="C135" s="39">
        <v>1.0</v>
      </c>
      <c r="D135" s="40">
        <v>0.0866</v>
      </c>
      <c r="E135" s="41">
        <v>0.67</v>
      </c>
      <c r="F135" s="39">
        <v>246.66</v>
      </c>
      <c r="G135" s="39">
        <f t="shared" si="9"/>
        <v>411.9</v>
      </c>
      <c r="H135" s="40">
        <v>0.01</v>
      </c>
      <c r="I135" s="42">
        <v>0.12355</v>
      </c>
      <c r="J135" s="42">
        <v>0.0</v>
      </c>
      <c r="K135" s="43">
        <v>0.25675</v>
      </c>
      <c r="L135" s="43">
        <v>0.2568</v>
      </c>
      <c r="M135" s="43">
        <v>0.12192</v>
      </c>
      <c r="N135" s="43">
        <v>0.03056</v>
      </c>
      <c r="O135" s="43">
        <v>0.15105</v>
      </c>
      <c r="P135" s="43">
        <v>0.07552</v>
      </c>
      <c r="Q135" s="43">
        <v>0.25025</v>
      </c>
      <c r="R135" s="43">
        <v>0.18768</v>
      </c>
      <c r="S135" s="43">
        <f t="shared" si="11"/>
        <v>0.2471</v>
      </c>
      <c r="T135" s="43">
        <f t="shared" si="12"/>
        <v>-0.12355</v>
      </c>
      <c r="U135" s="43">
        <v>0.12835</v>
      </c>
      <c r="V135" s="43">
        <v>-0.02192</v>
      </c>
      <c r="W135" s="43">
        <v>0.14837</v>
      </c>
      <c r="X135" s="43">
        <v>-0.04896</v>
      </c>
    </row>
    <row r="136" ht="15.75" customHeight="1">
      <c r="A136" s="37" t="s">
        <v>108</v>
      </c>
      <c r="B136" s="38" t="s">
        <v>109</v>
      </c>
      <c r="C136" s="39">
        <v>0.8</v>
      </c>
      <c r="D136" s="40">
        <v>0.254</v>
      </c>
      <c r="E136" s="41">
        <v>0.751</v>
      </c>
      <c r="F136" s="39">
        <v>71.67</v>
      </c>
      <c r="G136" s="39">
        <v>166.8</v>
      </c>
      <c r="H136" s="40">
        <v>0.166</v>
      </c>
      <c r="I136" s="42">
        <v>0.18969</v>
      </c>
      <c r="J136" s="42">
        <v>0.0</v>
      </c>
      <c r="K136" s="43">
        <v>0.415</v>
      </c>
      <c r="L136" s="43">
        <v>0.413</v>
      </c>
      <c r="M136" s="43">
        <v>0.21452</v>
      </c>
      <c r="N136" s="43">
        <v>0.0537</v>
      </c>
      <c r="O136" s="43">
        <v>0.26417</v>
      </c>
      <c r="P136" s="43">
        <v>0.1321</v>
      </c>
      <c r="Q136" s="43">
        <v>0.27665</v>
      </c>
      <c r="R136" s="43">
        <v>0.1903</v>
      </c>
      <c r="S136" s="43">
        <f t="shared" si="11"/>
        <v>0.37938</v>
      </c>
      <c r="T136" s="43">
        <f t="shared" si="12"/>
        <v>-0.18969</v>
      </c>
      <c r="U136" s="43">
        <v>0.20646</v>
      </c>
      <c r="V136" s="43">
        <v>-0.0351</v>
      </c>
      <c r="W136" s="43">
        <v>0.28605</v>
      </c>
      <c r="X136" s="43">
        <v>-0.0944</v>
      </c>
    </row>
    <row r="137" ht="15.75" customHeight="1">
      <c r="A137" s="37" t="s">
        <v>110</v>
      </c>
      <c r="B137" s="38" t="s">
        <v>111</v>
      </c>
      <c r="C137" s="39">
        <v>0.6</v>
      </c>
      <c r="D137" s="40">
        <v>0.226</v>
      </c>
      <c r="E137" s="41">
        <v>0.728</v>
      </c>
      <c r="F137" s="39">
        <v>72.0</v>
      </c>
      <c r="G137" s="39">
        <v>121.0</v>
      </c>
      <c r="H137" s="40">
        <v>0.0123</v>
      </c>
      <c r="I137" s="42">
        <v>0.1812</v>
      </c>
      <c r="J137" s="42">
        <v>0.0132</v>
      </c>
      <c r="K137" s="43">
        <v>0.231</v>
      </c>
      <c r="L137" s="43">
        <v>0.204</v>
      </c>
      <c r="M137" s="43">
        <v>0.2134</v>
      </c>
      <c r="N137" s="43">
        <v>0.0512</v>
      </c>
      <c r="O137" s="43">
        <v>0.229</v>
      </c>
      <c r="P137" s="43">
        <v>0.122</v>
      </c>
      <c r="Q137" s="43">
        <v>0.231</v>
      </c>
      <c r="R137" s="43">
        <v>0.17345</v>
      </c>
      <c r="S137" s="43">
        <f t="shared" si="11"/>
        <v>0.3624</v>
      </c>
      <c r="T137" s="43">
        <f t="shared" si="12"/>
        <v>-0.1812</v>
      </c>
      <c r="U137" s="43">
        <v>0.232</v>
      </c>
      <c r="V137" s="43">
        <v>-0.048</v>
      </c>
      <c r="W137" s="43">
        <v>0.235</v>
      </c>
      <c r="X137" s="43">
        <v>-0.083</v>
      </c>
    </row>
    <row r="138" ht="15.75" customHeight="1">
      <c r="A138" s="37" t="s">
        <v>112</v>
      </c>
      <c r="B138" s="38" t="s">
        <v>113</v>
      </c>
      <c r="C138" s="39">
        <v>1.0</v>
      </c>
      <c r="D138" s="40">
        <f>(I138-0.07)/1.2</f>
        <v>0.09924991667</v>
      </c>
      <c r="E138" s="41">
        <v>0.394</v>
      </c>
      <c r="F138" s="39">
        <v>110.316</v>
      </c>
      <c r="G138" s="39">
        <v>234.42</v>
      </c>
      <c r="H138" s="40">
        <v>0.2</v>
      </c>
      <c r="I138" s="42">
        <f>18.90999/100</f>
        <v>0.1890999</v>
      </c>
      <c r="J138" s="42">
        <v>0.0</v>
      </c>
      <c r="K138" s="43">
        <v>0.414</v>
      </c>
      <c r="L138" s="43">
        <v>0.416</v>
      </c>
      <c r="M138" s="43">
        <f>22.6324/100</f>
        <v>0.226324</v>
      </c>
      <c r="N138" s="43">
        <f>5.659/100</f>
        <v>0.05659</v>
      </c>
      <c r="O138" s="43">
        <f>28.4914/100</f>
        <v>0.284914</v>
      </c>
      <c r="P138" s="43">
        <f>14.002/100</f>
        <v>0.14002</v>
      </c>
      <c r="Q138" s="43">
        <v>0.327</v>
      </c>
      <c r="R138" s="43">
        <v>0.245</v>
      </c>
      <c r="S138" s="43">
        <f t="shared" si="11"/>
        <v>0.3781998</v>
      </c>
      <c r="T138" s="43">
        <f t="shared" si="12"/>
        <v>-0.1890999</v>
      </c>
      <c r="U138" s="43">
        <f>24.02341/100</f>
        <v>0.2402341</v>
      </c>
      <c r="V138" s="43">
        <f>-4.084/100</f>
        <v>-0.04084</v>
      </c>
      <c r="W138" s="43">
        <f>28.50688/100</f>
        <v>0.2850688</v>
      </c>
      <c r="X138" s="43">
        <f>-7.985/100</f>
        <v>-0.07985</v>
      </c>
    </row>
    <row r="139" ht="15.75" customHeight="1">
      <c r="A139" s="37" t="s">
        <v>60</v>
      </c>
      <c r="B139" s="38" t="s">
        <v>114</v>
      </c>
      <c r="C139" s="39">
        <v>1.0</v>
      </c>
      <c r="D139" s="40">
        <v>0.31</v>
      </c>
      <c r="E139" s="41">
        <v>0.412</v>
      </c>
      <c r="F139" s="39">
        <v>214.0</v>
      </c>
      <c r="G139" s="39">
        <v>241.0</v>
      </c>
      <c r="H139" s="40">
        <v>0.5216</v>
      </c>
      <c r="I139" s="42">
        <v>0.319</v>
      </c>
      <c r="J139" s="42">
        <v>0.00183</v>
      </c>
      <c r="K139" s="43">
        <v>0.456</v>
      </c>
      <c r="L139" s="43">
        <v>0.432</v>
      </c>
      <c r="M139" s="43">
        <v>0.128</v>
      </c>
      <c r="N139" s="43">
        <v>0.03</v>
      </c>
      <c r="O139" s="43">
        <v>0.193</v>
      </c>
      <c r="P139" s="43">
        <v>0.104</v>
      </c>
      <c r="Q139" s="43">
        <v>0.325</v>
      </c>
      <c r="R139" s="43">
        <v>0.252</v>
      </c>
      <c r="S139" s="43">
        <v>0.664</v>
      </c>
      <c r="T139" s="43">
        <v>-0.34</v>
      </c>
      <c r="U139" s="43">
        <v>0.382</v>
      </c>
      <c r="V139" s="43">
        <v>-0.0665</v>
      </c>
      <c r="W139" s="43">
        <v>0.479</v>
      </c>
      <c r="X139" s="43">
        <v>-0.158</v>
      </c>
    </row>
    <row r="140" ht="15.75" customHeight="1">
      <c r="A140" s="37" t="s">
        <v>60</v>
      </c>
      <c r="B140" s="38" t="s">
        <v>115</v>
      </c>
      <c r="C140" s="39">
        <v>1.0</v>
      </c>
      <c r="D140" s="40">
        <v>0.31</v>
      </c>
      <c r="E140" s="41">
        <v>0.41</v>
      </c>
      <c r="F140" s="39">
        <v>193.0</v>
      </c>
      <c r="G140" s="39">
        <v>228.0</v>
      </c>
      <c r="H140" s="40">
        <v>0.438</v>
      </c>
      <c r="I140" s="42">
        <v>0.32</v>
      </c>
      <c r="J140" s="42">
        <v>0.0</v>
      </c>
      <c r="K140" s="43">
        <v>0.435</v>
      </c>
      <c r="L140" s="43">
        <v>0.399</v>
      </c>
      <c r="M140" s="43">
        <v>0.382</v>
      </c>
      <c r="N140" s="43">
        <v>0.1044</v>
      </c>
      <c r="O140" s="43">
        <v>0.409</v>
      </c>
      <c r="P140" s="43">
        <v>0.199</v>
      </c>
      <c r="Q140" s="43">
        <v>0.43</v>
      </c>
      <c r="R140" s="43">
        <v>0.325</v>
      </c>
      <c r="S140" s="43">
        <v>0.53</v>
      </c>
      <c r="T140" s="43">
        <v>-0.22</v>
      </c>
      <c r="U140" s="43">
        <v>0.3767</v>
      </c>
      <c r="V140" s="43">
        <v>-0.058</v>
      </c>
      <c r="W140" s="43">
        <v>0.4845</v>
      </c>
      <c r="X140" s="43">
        <v>-0.1665</v>
      </c>
    </row>
    <row r="141" ht="15.75" customHeight="1">
      <c r="A141" s="37" t="s">
        <v>112</v>
      </c>
      <c r="B141" s="38" t="s">
        <v>116</v>
      </c>
      <c r="C141" s="39">
        <v>1.0</v>
      </c>
      <c r="D141" s="40">
        <f>(I141-0.07)/1.2</f>
        <v>0.083159</v>
      </c>
      <c r="E141" s="41">
        <v>0.265</v>
      </c>
      <c r="F141" s="39">
        <v>324.0</v>
      </c>
      <c r="G141" s="39">
        <v>469.0</v>
      </c>
      <c r="H141" s="40">
        <v>0.2</v>
      </c>
      <c r="I141" s="42">
        <f>16.97908/100</f>
        <v>0.1697908</v>
      </c>
      <c r="J141" s="42">
        <v>0.0</v>
      </c>
      <c r="K141" s="43">
        <f>14.93422/100</f>
        <v>0.1493422</v>
      </c>
      <c r="L141" s="43">
        <f>13.0988/100</f>
        <v>0.130988</v>
      </c>
      <c r="M141" s="43">
        <f>16.16376/100</f>
        <v>0.1616376</v>
      </c>
      <c r="N141" s="43">
        <f>4.041/100</f>
        <v>0.04041</v>
      </c>
      <c r="O141" s="43">
        <f>16.44523/100</f>
        <v>0.1644523</v>
      </c>
      <c r="P141" s="43">
        <f>8.2227/100</f>
        <v>0.082227</v>
      </c>
      <c r="Q141" s="43">
        <f>15.32063/100</f>
        <v>0.1532063</v>
      </c>
      <c r="R141" s="43">
        <f>11.4905/100</f>
        <v>0.114905</v>
      </c>
      <c r="S141" s="43">
        <f>2*I141</f>
        <v>0.3395816</v>
      </c>
      <c r="T141" s="43">
        <f>-I141</f>
        <v>-0.1697908</v>
      </c>
      <c r="U141" s="43">
        <f>18.68469/100</f>
        <v>0.1868469</v>
      </c>
      <c r="V141" s="43">
        <f>-3.1764/100</f>
        <v>-0.031764</v>
      </c>
      <c r="W141" s="43">
        <f>20.09912/100</f>
        <v>0.2009912</v>
      </c>
      <c r="X141" s="43">
        <f>-5.8415/100</f>
        <v>-0.058415</v>
      </c>
    </row>
    <row r="142" ht="15.75" customHeight="1">
      <c r="A142" s="37" t="s">
        <v>117</v>
      </c>
      <c r="B142" s="38" t="s">
        <v>115</v>
      </c>
      <c r="C142" s="39">
        <v>1.0</v>
      </c>
      <c r="D142" s="40">
        <v>0.28</v>
      </c>
      <c r="E142" s="41">
        <v>1.109</v>
      </c>
      <c r="F142" s="39">
        <v>82.0</v>
      </c>
      <c r="G142" s="39">
        <v>263.0</v>
      </c>
      <c r="H142" s="40">
        <v>0.223</v>
      </c>
      <c r="I142" s="42">
        <v>0.313</v>
      </c>
      <c r="J142" s="42">
        <v>-0.0025</v>
      </c>
      <c r="K142" s="43">
        <v>0.724</v>
      </c>
      <c r="L142" s="43">
        <v>0.723</v>
      </c>
      <c r="M142" s="43">
        <v>0.373</v>
      </c>
      <c r="N142" s="43">
        <v>0.093</v>
      </c>
      <c r="O142" s="43">
        <v>0.455</v>
      </c>
      <c r="P142" s="43">
        <v>0.227</v>
      </c>
      <c r="Q142" s="43">
        <v>0.568</v>
      </c>
      <c r="R142" s="43">
        <v>0.426</v>
      </c>
      <c r="S142" s="43">
        <v>0.626</v>
      </c>
      <c r="T142" s="43">
        <v>-0.313</v>
      </c>
      <c r="U142" s="43">
        <v>0.377</v>
      </c>
      <c r="V142" s="43">
        <v>-0.0641</v>
      </c>
      <c r="W142" s="43">
        <v>0.467</v>
      </c>
      <c r="X142" s="43">
        <v>-0.154</v>
      </c>
    </row>
    <row r="143" ht="15.75" customHeight="1">
      <c r="A143" s="37" t="s">
        <v>118</v>
      </c>
      <c r="B143" s="38" t="s">
        <v>119</v>
      </c>
      <c r="C143" s="39">
        <v>1.2</v>
      </c>
      <c r="D143" s="40">
        <f>-(I143-0.07)/1.2</f>
        <v>-0.1841666667</v>
      </c>
      <c r="E143" s="41">
        <v>0.715</v>
      </c>
      <c r="F143" s="39">
        <v>95.0</v>
      </c>
      <c r="G143" s="39">
        <f t="shared" ref="G143:G144" si="13">Round(F143*1.99,0)</f>
        <v>189</v>
      </c>
      <c r="H143" s="40">
        <v>0.21</v>
      </c>
      <c r="I143" s="42">
        <v>0.291</v>
      </c>
      <c r="J143" s="42">
        <v>3.5E-4</v>
      </c>
      <c r="K143" s="43">
        <v>0.667</v>
      </c>
      <c r="L143" s="43">
        <v>0.665</v>
      </c>
      <c r="M143" s="43">
        <v>0.346</v>
      </c>
      <c r="N143" s="43">
        <v>0.086</v>
      </c>
      <c r="O143" s="43">
        <v>0.42</v>
      </c>
      <c r="P143" s="43">
        <v>0.21</v>
      </c>
      <c r="Q143" s="43">
        <v>0.524</v>
      </c>
      <c r="R143" s="43">
        <v>0.393</v>
      </c>
      <c r="S143" s="43">
        <v>0.582</v>
      </c>
      <c r="T143" s="43">
        <v>-0.291</v>
      </c>
      <c r="U143" s="43">
        <v>0.3506</v>
      </c>
      <c r="V143" s="43">
        <v>-0.0596</v>
      </c>
      <c r="W143" s="43">
        <v>0.434</v>
      </c>
      <c r="X143" s="43">
        <v>-0.1433</v>
      </c>
    </row>
    <row r="144" ht="15.75" customHeight="1">
      <c r="A144" s="37" t="s">
        <v>120</v>
      </c>
      <c r="B144" s="44" t="s">
        <v>121</v>
      </c>
      <c r="C144" s="39">
        <v>2.0</v>
      </c>
      <c r="D144" s="40">
        <f>(I144-0.07)/1.2</f>
        <v>0.1358333333</v>
      </c>
      <c r="E144" s="41">
        <v>0.687</v>
      </c>
      <c r="F144" s="39">
        <v>110.0</v>
      </c>
      <c r="G144" s="39">
        <f t="shared" si="13"/>
        <v>219</v>
      </c>
      <c r="H144" s="40">
        <f t="shared" ref="H144:H145" si="14">LN((I144+0.3)/0.4)/1.5</f>
        <v>0.1913712514</v>
      </c>
      <c r="I144" s="42">
        <v>0.233</v>
      </c>
      <c r="J144" s="42">
        <v>1.4E-4</v>
      </c>
      <c r="K144" s="43">
        <v>0.52</v>
      </c>
      <c r="L144" s="43">
        <v>0.519</v>
      </c>
      <c r="M144" s="43">
        <v>0.3</v>
      </c>
      <c r="N144" s="43">
        <v>0.0729</v>
      </c>
      <c r="O144" s="43">
        <v>0.3946</v>
      </c>
      <c r="P144" s="43">
        <v>0.1857</v>
      </c>
      <c r="Q144" s="43">
        <v>0.64</v>
      </c>
      <c r="R144" s="43">
        <v>0.297</v>
      </c>
      <c r="S144" s="43">
        <f>2*I144</f>
        <v>0.466</v>
      </c>
      <c r="T144" s="43">
        <f>-I144</f>
        <v>-0.233</v>
      </c>
      <c r="U144" s="43">
        <v>0.345</v>
      </c>
      <c r="V144" s="43">
        <v>-0.065</v>
      </c>
      <c r="W144" s="43">
        <v>0.48</v>
      </c>
      <c r="X144" s="43">
        <v>-0.149</v>
      </c>
    </row>
    <row r="145" ht="15.75" customHeight="1">
      <c r="A145" s="37" t="s">
        <v>122</v>
      </c>
      <c r="B145" s="38" t="s">
        <v>123</v>
      </c>
      <c r="C145" s="39">
        <v>0.8</v>
      </c>
      <c r="D145" s="40">
        <v>0.17</v>
      </c>
      <c r="E145" s="41">
        <v>0.6</v>
      </c>
      <c r="F145" s="39">
        <v>302.33</v>
      </c>
      <c r="G145" s="39">
        <v>343.0</v>
      </c>
      <c r="H145" s="40">
        <f t="shared" si="14"/>
        <v>0.1327721257</v>
      </c>
      <c r="I145" s="42">
        <v>0.18815</v>
      </c>
      <c r="J145" s="42">
        <v>0.00492</v>
      </c>
      <c r="K145" s="43">
        <v>0.412</v>
      </c>
      <c r="L145" s="43">
        <v>0.411</v>
      </c>
      <c r="M145" s="43">
        <v>0.184395921243488</v>
      </c>
      <c r="N145" s="43">
        <v>0.0463035556029316</v>
      </c>
      <c r="O145" s="43">
        <v>0.208347072239899</v>
      </c>
      <c r="P145" s="43">
        <v>0.104173461151395</v>
      </c>
      <c r="Q145" s="43">
        <v>0.18763</v>
      </c>
      <c r="R145" s="43">
        <v>0.14069</v>
      </c>
      <c r="S145" s="43">
        <v>0.38357</v>
      </c>
      <c r="T145" s="43">
        <v>-0.19152</v>
      </c>
      <c r="U145" s="43">
        <v>0.204984507698701</v>
      </c>
      <c r="V145" s="43">
        <v>-0.0348336335259576</v>
      </c>
      <c r="W145" s="43">
        <v>0.22485</v>
      </c>
      <c r="X145" s="43">
        <v>-0.07463</v>
      </c>
    </row>
    <row r="146" ht="15.75" customHeight="1">
      <c r="A146" s="37" t="s">
        <v>124</v>
      </c>
      <c r="B146" s="38" t="s">
        <v>125</v>
      </c>
      <c r="C146" s="39">
        <v>1.5</v>
      </c>
      <c r="D146" s="40">
        <v>0.275</v>
      </c>
      <c r="E146" s="41">
        <v>0.57</v>
      </c>
      <c r="F146" s="39">
        <v>350.0</v>
      </c>
      <c r="G146" s="39">
        <v>460.0</v>
      </c>
      <c r="H146" s="40">
        <v>0.125</v>
      </c>
      <c r="I146" s="42">
        <v>0.13726</v>
      </c>
      <c r="J146" s="42">
        <v>2.0E-4</v>
      </c>
      <c r="K146" s="43">
        <v>0.25381</v>
      </c>
      <c r="L146" s="43">
        <v>0.2462</v>
      </c>
      <c r="M146" s="43">
        <v>0.13758</v>
      </c>
      <c r="N146" s="43">
        <v>0.0344</v>
      </c>
      <c r="O146" s="43">
        <v>0.17784</v>
      </c>
      <c r="P146" s="43">
        <v>0.089</v>
      </c>
      <c r="Q146" s="43">
        <v>0.22078</v>
      </c>
      <c r="R146" s="43">
        <v>0.1658</v>
      </c>
      <c r="S146" s="43">
        <f t="shared" ref="S146:S162" si="15">2*I146</f>
        <v>0.27452</v>
      </c>
      <c r="T146" s="43">
        <f t="shared" ref="T146:T162" si="16">-I146</f>
        <v>-0.13726</v>
      </c>
      <c r="U146" s="43">
        <v>0.18642</v>
      </c>
      <c r="V146" s="43">
        <v>-0.0274</v>
      </c>
      <c r="W146" s="43">
        <v>0.2049</v>
      </c>
      <c r="X146" s="43">
        <v>-0.0676</v>
      </c>
    </row>
    <row r="147" ht="15.75" customHeight="1">
      <c r="A147" s="37" t="s">
        <v>126</v>
      </c>
      <c r="B147" s="38" t="s">
        <v>127</v>
      </c>
      <c r="C147" s="39">
        <v>1.04</v>
      </c>
      <c r="D147" s="40">
        <v>0.253</v>
      </c>
      <c r="E147" s="41">
        <v>0.6834</v>
      </c>
      <c r="F147" s="39">
        <v>133.81</v>
      </c>
      <c r="G147" s="39">
        <f t="shared" ref="G147:G155" si="17">Round(F147*1.7,2)</f>
        <v>227.48</v>
      </c>
      <c r="H147" s="40">
        <v>0.117</v>
      </c>
      <c r="I147" s="42">
        <v>0.22465</v>
      </c>
      <c r="J147" s="42">
        <v>1.0E-5</v>
      </c>
      <c r="K147" s="43">
        <v>0.5</v>
      </c>
      <c r="L147" s="43">
        <v>0.49</v>
      </c>
      <c r="M147" s="43">
        <v>0.21811</v>
      </c>
      <c r="N147" s="43">
        <v>0.05454</v>
      </c>
      <c r="O147" s="43">
        <v>0.25914</v>
      </c>
      <c r="P147" s="43">
        <v>0.12958</v>
      </c>
      <c r="Q147" s="43">
        <v>0.31693</v>
      </c>
      <c r="R147" s="43">
        <v>0.23773</v>
      </c>
      <c r="S147" s="43">
        <f t="shared" si="15"/>
        <v>0.4493</v>
      </c>
      <c r="T147" s="43">
        <f t="shared" si="16"/>
        <v>-0.22465</v>
      </c>
      <c r="U147" s="43">
        <v>0.25082</v>
      </c>
      <c r="V147" s="43">
        <v>-0.04262</v>
      </c>
      <c r="W147" s="43">
        <v>0.34574</v>
      </c>
      <c r="X147" s="43">
        <v>-0.10961</v>
      </c>
    </row>
    <row r="148" ht="15.75" customHeight="1">
      <c r="A148" s="37" t="s">
        <v>126</v>
      </c>
      <c r="B148" s="38" t="s">
        <v>128</v>
      </c>
      <c r="C148" s="39">
        <v>1.04</v>
      </c>
      <c r="D148" s="40">
        <v>0.253</v>
      </c>
      <c r="E148" s="41">
        <v>0.683</v>
      </c>
      <c r="F148" s="39">
        <v>133.8</v>
      </c>
      <c r="G148" s="39">
        <f t="shared" si="17"/>
        <v>227.46</v>
      </c>
      <c r="H148" s="40">
        <v>0.1171</v>
      </c>
      <c r="I148" s="42">
        <v>0.12852</v>
      </c>
      <c r="J148" s="42">
        <v>5.0E-4</v>
      </c>
      <c r="K148" s="43">
        <v>0.31777</v>
      </c>
      <c r="L148" s="43">
        <v>0.2938</v>
      </c>
      <c r="M148" s="43">
        <v>0.14857</v>
      </c>
      <c r="N148" s="43">
        <v>0.03725</v>
      </c>
      <c r="O148" s="43">
        <v>0.19964</v>
      </c>
      <c r="P148" s="43">
        <v>0.0999</v>
      </c>
      <c r="Q148" s="43">
        <v>0.26587</v>
      </c>
      <c r="R148" s="43">
        <v>0.1993</v>
      </c>
      <c r="S148" s="43">
        <f t="shared" si="15"/>
        <v>0.25704</v>
      </c>
      <c r="T148" s="43">
        <f t="shared" si="16"/>
        <v>-0.12852</v>
      </c>
      <c r="U148" s="43">
        <v>0.16835</v>
      </c>
      <c r="V148" s="43">
        <v>-0.0289</v>
      </c>
      <c r="W148" s="43">
        <v>0.24252</v>
      </c>
      <c r="X148" s="43">
        <v>-0.0709</v>
      </c>
    </row>
    <row r="149" ht="15.75" customHeight="1">
      <c r="A149" s="37" t="s">
        <v>126</v>
      </c>
      <c r="B149" s="38" t="s">
        <v>128</v>
      </c>
      <c r="C149" s="39">
        <v>1.04</v>
      </c>
      <c r="D149" s="40">
        <v>0.252</v>
      </c>
      <c r="E149" s="41">
        <v>0.684</v>
      </c>
      <c r="F149" s="39">
        <v>133.82</v>
      </c>
      <c r="G149" s="39">
        <f t="shared" si="17"/>
        <v>227.49</v>
      </c>
      <c r="H149" s="40">
        <v>0.116</v>
      </c>
      <c r="I149" s="42">
        <v>0.06127</v>
      </c>
      <c r="J149" s="42">
        <v>-2.0E-4</v>
      </c>
      <c r="K149" s="43">
        <v>0.29183</v>
      </c>
      <c r="L149" s="43">
        <v>0.2826</v>
      </c>
      <c r="M149" s="43">
        <v>0.09338</v>
      </c>
      <c r="N149" s="43">
        <v>0.0236</v>
      </c>
      <c r="O149" s="43">
        <v>0.14796</v>
      </c>
      <c r="P149" s="43">
        <v>0.074</v>
      </c>
      <c r="Q149" s="43">
        <v>0.22069</v>
      </c>
      <c r="R149" s="43">
        <v>0.1657</v>
      </c>
      <c r="S149" s="43">
        <f t="shared" si="15"/>
        <v>0.12254</v>
      </c>
      <c r="T149" s="43">
        <f t="shared" si="16"/>
        <v>-0.06127</v>
      </c>
      <c r="U149" s="43">
        <v>0.09207</v>
      </c>
      <c r="V149" s="43">
        <v>-0.0156</v>
      </c>
      <c r="W149" s="43">
        <v>0.17263</v>
      </c>
      <c r="X149" s="43">
        <v>-0.0485</v>
      </c>
    </row>
    <row r="150" ht="15.75" customHeight="1">
      <c r="A150" s="37" t="s">
        <v>126</v>
      </c>
      <c r="B150" s="38" t="s">
        <v>127</v>
      </c>
      <c r="C150" s="39">
        <v>1.04</v>
      </c>
      <c r="D150" s="40">
        <v>0.251</v>
      </c>
      <c r="E150" s="41">
        <v>0.673</v>
      </c>
      <c r="F150" s="39">
        <v>133.81</v>
      </c>
      <c r="G150" s="39">
        <f t="shared" si="17"/>
        <v>227.48</v>
      </c>
      <c r="H150" s="40">
        <v>0.118</v>
      </c>
      <c r="I150" s="42">
        <v>0.2093</v>
      </c>
      <c r="J150" s="42">
        <v>-2.0E-4</v>
      </c>
      <c r="K150" s="43">
        <v>0.31653</v>
      </c>
      <c r="L150" s="43">
        <v>0.2889</v>
      </c>
      <c r="M150" s="43">
        <v>0.210957508412043</v>
      </c>
      <c r="N150" s="43">
        <v>0.0527396485083677</v>
      </c>
      <c r="O150" s="43">
        <v>0.24833</v>
      </c>
      <c r="P150" s="43">
        <v>0.1244</v>
      </c>
      <c r="Q150" s="43">
        <v>0.29197</v>
      </c>
      <c r="R150" s="43">
        <v>0.2189</v>
      </c>
      <c r="S150" s="43">
        <f t="shared" si="15"/>
        <v>0.4186</v>
      </c>
      <c r="T150" s="43">
        <f t="shared" si="16"/>
        <v>-0.2093</v>
      </c>
      <c r="U150" s="43">
        <v>0.25706</v>
      </c>
      <c r="V150" s="43">
        <v>-0.0436</v>
      </c>
      <c r="W150" s="43">
        <v>0.33834</v>
      </c>
      <c r="X150" s="43">
        <v>-0.0898</v>
      </c>
    </row>
    <row r="151" ht="15.75" customHeight="1">
      <c r="A151" s="37" t="s">
        <v>126</v>
      </c>
      <c r="B151" s="38" t="s">
        <v>127</v>
      </c>
      <c r="C151" s="39">
        <v>1.04</v>
      </c>
      <c r="D151" s="40">
        <v>0.253</v>
      </c>
      <c r="E151" s="41">
        <v>0.683</v>
      </c>
      <c r="F151" s="39">
        <v>133.6</v>
      </c>
      <c r="G151" s="39">
        <f t="shared" si="17"/>
        <v>227.12</v>
      </c>
      <c r="H151" s="40">
        <v>0.117</v>
      </c>
      <c r="I151" s="42">
        <v>0.12925</v>
      </c>
      <c r="J151" s="42">
        <v>5.0E-4</v>
      </c>
      <c r="K151" s="43">
        <v>0.27994</v>
      </c>
      <c r="L151" s="43">
        <v>0.2805</v>
      </c>
      <c r="M151" s="43">
        <v>0.14716</v>
      </c>
      <c r="N151" s="43">
        <v>0.0369</v>
      </c>
      <c r="O151" s="43">
        <v>0.19276</v>
      </c>
      <c r="P151" s="43">
        <v>0.0964</v>
      </c>
      <c r="Q151" s="43">
        <v>0.24444</v>
      </c>
      <c r="R151" s="43">
        <v>0.1832</v>
      </c>
      <c r="S151" s="43">
        <f t="shared" si="15"/>
        <v>0.2585</v>
      </c>
      <c r="T151" s="43">
        <f t="shared" si="16"/>
        <v>-0.12925</v>
      </c>
      <c r="U151" s="43">
        <v>0.16722</v>
      </c>
      <c r="V151" s="43">
        <v>-0.0282</v>
      </c>
      <c r="W151" s="43">
        <v>0.22543</v>
      </c>
      <c r="X151" s="43">
        <v>-0.0618</v>
      </c>
    </row>
    <row r="152" ht="15.75" customHeight="1">
      <c r="A152" s="37" t="s">
        <v>126</v>
      </c>
      <c r="B152" s="38" t="s">
        <v>127</v>
      </c>
      <c r="C152" s="39">
        <v>1.04</v>
      </c>
      <c r="D152" s="40">
        <v>0.254</v>
      </c>
      <c r="E152" s="41">
        <v>0.686</v>
      </c>
      <c r="F152" s="39">
        <v>133.7</v>
      </c>
      <c r="G152" s="39">
        <f t="shared" si="17"/>
        <v>227.29</v>
      </c>
      <c r="H152" s="40">
        <v>0.119</v>
      </c>
      <c r="I152" s="42">
        <v>0.0629</v>
      </c>
      <c r="J152" s="42">
        <v>1.0E-5</v>
      </c>
      <c r="K152" s="43">
        <v>0.24305</v>
      </c>
      <c r="L152" s="43">
        <v>0.24305</v>
      </c>
      <c r="M152" s="43">
        <v>0.08709</v>
      </c>
      <c r="N152" s="43">
        <v>0.02178</v>
      </c>
      <c r="O152" s="43">
        <v>0.14702</v>
      </c>
      <c r="P152" s="43">
        <v>0.07351</v>
      </c>
      <c r="Q152" s="43">
        <v>0.20121</v>
      </c>
      <c r="R152" s="43">
        <v>0.15093</v>
      </c>
      <c r="S152" s="43">
        <f t="shared" si="15"/>
        <v>0.1258</v>
      </c>
      <c r="T152" s="43">
        <f t="shared" si="16"/>
        <v>-0.0629</v>
      </c>
      <c r="U152" s="43">
        <v>0.10008</v>
      </c>
      <c r="V152" s="43">
        <v>-0.017</v>
      </c>
      <c r="W152" s="43">
        <v>0.17882</v>
      </c>
      <c r="X152" s="43">
        <v>-0.04759</v>
      </c>
    </row>
    <row r="153" ht="15.75" customHeight="1">
      <c r="A153" s="37" t="s">
        <v>126</v>
      </c>
      <c r="B153" s="38" t="s">
        <v>129</v>
      </c>
      <c r="C153" s="39">
        <v>1.04</v>
      </c>
      <c r="D153" s="40">
        <v>0.164</v>
      </c>
      <c r="E153" s="41">
        <v>1.2</v>
      </c>
      <c r="F153" s="39">
        <v>139.0</v>
      </c>
      <c r="G153" s="39">
        <f t="shared" si="17"/>
        <v>236.3</v>
      </c>
      <c r="H153" s="40">
        <v>0.115</v>
      </c>
      <c r="I153" s="42">
        <v>0.22921</v>
      </c>
      <c r="J153" s="42">
        <v>1.0E-5</v>
      </c>
      <c r="K153" s="43">
        <v>0.511</v>
      </c>
      <c r="L153" s="43">
        <v>0.509</v>
      </c>
      <c r="M153" s="43">
        <v>0.22193</v>
      </c>
      <c r="N153" s="43">
        <v>0.05552</v>
      </c>
      <c r="O153" s="43">
        <v>0.29036</v>
      </c>
      <c r="P153" s="43">
        <v>0.14519</v>
      </c>
      <c r="Q153" s="43">
        <v>0.3343</v>
      </c>
      <c r="R153" s="43">
        <v>0.25075</v>
      </c>
      <c r="S153" s="43">
        <f t="shared" si="15"/>
        <v>0.45842</v>
      </c>
      <c r="T153" s="43">
        <f t="shared" si="16"/>
        <v>-0.22921</v>
      </c>
      <c r="U153" s="43">
        <v>0.27202</v>
      </c>
      <c r="V153" s="43">
        <v>-0.04626</v>
      </c>
      <c r="W153" s="43">
        <v>0.31213</v>
      </c>
      <c r="X153" s="43">
        <v>-0.09183</v>
      </c>
    </row>
    <row r="154" ht="15.75" customHeight="1">
      <c r="A154" s="37" t="s">
        <v>126</v>
      </c>
      <c r="B154" s="38" t="s">
        <v>129</v>
      </c>
      <c r="C154" s="39">
        <v>1.04</v>
      </c>
      <c r="D154" s="40">
        <v>0.165</v>
      </c>
      <c r="E154" s="41">
        <v>1.19</v>
      </c>
      <c r="F154" s="39">
        <v>138.0</v>
      </c>
      <c r="G154" s="39">
        <f t="shared" si="17"/>
        <v>234.6</v>
      </c>
      <c r="H154" s="40">
        <v>0.116</v>
      </c>
      <c r="I154" s="42">
        <v>0.11137</v>
      </c>
      <c r="J154" s="42">
        <v>0.0138</v>
      </c>
      <c r="K154" s="43">
        <v>0.31774</v>
      </c>
      <c r="L154" s="43">
        <v>0.29891</v>
      </c>
      <c r="M154" s="43">
        <v>0.13809</v>
      </c>
      <c r="N154" s="43">
        <v>0.03452</v>
      </c>
      <c r="O154" s="43">
        <v>0.2419</v>
      </c>
      <c r="P154" s="43">
        <v>0.12097</v>
      </c>
      <c r="Q154" s="43">
        <v>0.28367</v>
      </c>
      <c r="R154" s="43">
        <v>0.21274</v>
      </c>
      <c r="S154" s="43">
        <f t="shared" si="15"/>
        <v>0.22274</v>
      </c>
      <c r="T154" s="43">
        <f t="shared" si="16"/>
        <v>-0.11137</v>
      </c>
      <c r="U154" s="43">
        <v>0.18518</v>
      </c>
      <c r="V154" s="43">
        <v>-0.03149</v>
      </c>
      <c r="W154" s="43">
        <v>0.22562</v>
      </c>
      <c r="X154" s="43">
        <v>-0.0639</v>
      </c>
    </row>
    <row r="155" ht="15.75" customHeight="1">
      <c r="A155" s="37" t="s">
        <v>126</v>
      </c>
      <c r="B155" s="38" t="s">
        <v>130</v>
      </c>
      <c r="C155" s="39">
        <v>1.04</v>
      </c>
      <c r="D155" s="40">
        <v>0.166</v>
      </c>
      <c r="E155" s="41">
        <v>1.2</v>
      </c>
      <c r="F155" s="39">
        <v>139.0</v>
      </c>
      <c r="G155" s="39">
        <f t="shared" si="17"/>
        <v>236.3</v>
      </c>
      <c r="H155" s="40">
        <v>0.117</v>
      </c>
      <c r="I155" s="42">
        <v>0.08773</v>
      </c>
      <c r="J155" s="42">
        <v>0.01478</v>
      </c>
      <c r="K155" s="43">
        <v>0.30714</v>
      </c>
      <c r="L155" s="43">
        <v>0.27532</v>
      </c>
      <c r="M155" s="43">
        <v>0.11316</v>
      </c>
      <c r="N155" s="43">
        <v>0.02829</v>
      </c>
      <c r="O155" s="43">
        <v>0.19773</v>
      </c>
      <c r="P155" s="43">
        <v>0.09885</v>
      </c>
      <c r="Q155" s="43">
        <v>0.2559</v>
      </c>
      <c r="R155" s="43">
        <v>0.19195</v>
      </c>
      <c r="S155" s="43">
        <f t="shared" si="15"/>
        <v>0.17546</v>
      </c>
      <c r="T155" s="43">
        <f t="shared" si="16"/>
        <v>-0.08773</v>
      </c>
      <c r="U155" s="43">
        <v>0.15358</v>
      </c>
      <c r="V155" s="43">
        <v>-0.0261</v>
      </c>
      <c r="W155" s="43">
        <v>0.18526</v>
      </c>
      <c r="X155" s="43">
        <v>-0.04857</v>
      </c>
    </row>
    <row r="156" ht="15.75" customHeight="1">
      <c r="A156" s="37" t="s">
        <v>131</v>
      </c>
      <c r="B156" s="38" t="s">
        <v>132</v>
      </c>
      <c r="C156" s="39">
        <v>1.5</v>
      </c>
      <c r="D156" s="40">
        <v>0.11</v>
      </c>
      <c r="E156" s="41">
        <v>1.0</v>
      </c>
      <c r="F156" s="39">
        <v>265.78</v>
      </c>
      <c r="G156" s="39">
        <v>315.23</v>
      </c>
      <c r="H156" s="40">
        <v>0.159</v>
      </c>
      <c r="I156" s="42">
        <f>0.468-0.148*C156</f>
        <v>0.246</v>
      </c>
      <c r="J156" s="42">
        <v>0.003</v>
      </c>
      <c r="K156" s="43">
        <v>0.553</v>
      </c>
      <c r="L156" s="43">
        <v>0.55</v>
      </c>
      <c r="M156" s="43">
        <v>0.29</v>
      </c>
      <c r="N156" s="43">
        <v>0.073</v>
      </c>
      <c r="O156" s="43">
        <v>0.351</v>
      </c>
      <c r="P156" s="43">
        <v>0.175</v>
      </c>
      <c r="Q156" s="43">
        <v>0.435</v>
      </c>
      <c r="R156" s="43">
        <v>0.326</v>
      </c>
      <c r="S156" s="43">
        <f t="shared" si="15"/>
        <v>0.492</v>
      </c>
      <c r="T156" s="43">
        <f t="shared" si="16"/>
        <v>-0.246</v>
      </c>
      <c r="U156" s="43">
        <v>0.2964</v>
      </c>
      <c r="V156" s="43">
        <v>-0.0504</v>
      </c>
      <c r="W156" s="43">
        <v>0.3672</v>
      </c>
      <c r="X156" s="43">
        <v>-0.1212</v>
      </c>
    </row>
    <row r="157" ht="15.75" customHeight="1">
      <c r="A157" s="37" t="s">
        <v>133</v>
      </c>
      <c r="B157" s="38" t="s">
        <v>134</v>
      </c>
      <c r="C157" s="39">
        <v>0.8</v>
      </c>
      <c r="D157" s="40">
        <v>0.25366</v>
      </c>
      <c r="E157" s="41">
        <v>0.75033</v>
      </c>
      <c r="F157" s="39">
        <v>71.66</v>
      </c>
      <c r="G157" s="39">
        <v>166.8</v>
      </c>
      <c r="H157" s="40">
        <f t="shared" ref="H157:H160" si="18">LN((I157+0.3)/0.4)/1.5</f>
        <v>0.1372637719</v>
      </c>
      <c r="I157" s="42">
        <v>0.19145</v>
      </c>
      <c r="J157" s="42">
        <v>0.0</v>
      </c>
      <c r="K157" s="43">
        <v>0.42</v>
      </c>
      <c r="L157" s="43">
        <v>0.419</v>
      </c>
      <c r="M157" s="43">
        <v>0.21543</v>
      </c>
      <c r="N157" s="43">
        <v>0.05384</v>
      </c>
      <c r="O157" s="43">
        <v>0.26476</v>
      </c>
      <c r="P157" s="43">
        <v>0.1324</v>
      </c>
      <c r="Q157" s="43">
        <v>0.276</v>
      </c>
      <c r="R157" s="43">
        <v>0.18912</v>
      </c>
      <c r="S157" s="43">
        <f t="shared" si="15"/>
        <v>0.3829</v>
      </c>
      <c r="T157" s="43">
        <f t="shared" si="16"/>
        <v>-0.19145</v>
      </c>
      <c r="U157" s="43">
        <v>0.20565</v>
      </c>
      <c r="V157" s="43">
        <v>-0.03496</v>
      </c>
      <c r="W157" s="43">
        <v>0.27976</v>
      </c>
      <c r="X157" s="43">
        <v>-0.09232</v>
      </c>
    </row>
    <row r="158" ht="15.75" customHeight="1">
      <c r="A158" s="37" t="s">
        <v>133</v>
      </c>
      <c r="B158" s="44" t="s">
        <v>135</v>
      </c>
      <c r="C158" s="39">
        <v>0.8</v>
      </c>
      <c r="D158" s="40">
        <v>0.25366</v>
      </c>
      <c r="E158" s="41">
        <v>0.75031</v>
      </c>
      <c r="F158" s="39">
        <v>71.65</v>
      </c>
      <c r="G158" s="39">
        <v>166.81</v>
      </c>
      <c r="H158" s="40">
        <f t="shared" si="18"/>
        <v>0.1482821947</v>
      </c>
      <c r="I158" s="42">
        <v>0.19964</v>
      </c>
      <c r="J158" s="42">
        <v>0.0</v>
      </c>
      <c r="K158" s="43">
        <v>0.439</v>
      </c>
      <c r="L158" s="43">
        <v>0.438</v>
      </c>
      <c r="M158" s="43">
        <v>0.2453</v>
      </c>
      <c r="N158" s="43">
        <v>0.06132</v>
      </c>
      <c r="O158" s="43">
        <v>0.27301</v>
      </c>
      <c r="P158" s="43">
        <v>0.11835</v>
      </c>
      <c r="Q158" s="43">
        <v>0.347</v>
      </c>
      <c r="R158" s="43">
        <v>0.26</v>
      </c>
      <c r="S158" s="43">
        <f t="shared" si="15"/>
        <v>0.39928</v>
      </c>
      <c r="T158" s="43">
        <f t="shared" si="16"/>
        <v>-0.19964</v>
      </c>
      <c r="U158" s="43">
        <v>0.28017</v>
      </c>
      <c r="V158" s="43">
        <v>-0.04764</v>
      </c>
      <c r="W158" s="43">
        <v>0.37574</v>
      </c>
      <c r="X158" s="43">
        <v>-0.09642</v>
      </c>
    </row>
    <row r="159" ht="15.75" customHeight="1">
      <c r="A159" s="37" t="s">
        <v>133</v>
      </c>
      <c r="B159" s="44" t="s">
        <v>135</v>
      </c>
      <c r="C159" s="39">
        <v>0.8</v>
      </c>
      <c r="D159" s="40">
        <v>0.25266</v>
      </c>
      <c r="E159" s="41">
        <v>0.75032</v>
      </c>
      <c r="F159" s="39">
        <v>71.64</v>
      </c>
      <c r="G159" s="39">
        <v>166.82</v>
      </c>
      <c r="H159" s="40">
        <f t="shared" si="18"/>
        <v>0.04315587638</v>
      </c>
      <c r="I159" s="42">
        <v>0.12675</v>
      </c>
      <c r="J159" s="42">
        <v>0.0</v>
      </c>
      <c r="K159" s="43">
        <v>0.27</v>
      </c>
      <c r="L159" s="43">
        <v>0.27</v>
      </c>
      <c r="M159" s="43">
        <v>0.16152</v>
      </c>
      <c r="N159" s="43">
        <v>0.04038</v>
      </c>
      <c r="O159" s="43">
        <v>0.20699</v>
      </c>
      <c r="P159" s="43">
        <v>0.1035</v>
      </c>
      <c r="Q159" s="43">
        <v>0.214</v>
      </c>
      <c r="R159" s="43">
        <v>0.16</v>
      </c>
      <c r="S159" s="43">
        <f t="shared" si="15"/>
        <v>0.2535</v>
      </c>
      <c r="T159" s="43">
        <f t="shared" si="16"/>
        <v>-0.12675</v>
      </c>
      <c r="U159" s="43">
        <v>0.18979</v>
      </c>
      <c r="V159" s="43">
        <v>-0.03228</v>
      </c>
      <c r="W159" s="43">
        <v>0.29286</v>
      </c>
      <c r="X159" s="43">
        <v>-0.0882</v>
      </c>
    </row>
    <row r="160" ht="15.75" customHeight="1">
      <c r="A160" s="37" t="s">
        <v>133</v>
      </c>
      <c r="B160" s="44" t="s">
        <v>135</v>
      </c>
      <c r="C160" s="39">
        <v>0.8</v>
      </c>
      <c r="D160" s="40">
        <v>0.25166</v>
      </c>
      <c r="E160" s="41">
        <v>0.75034</v>
      </c>
      <c r="F160" s="39">
        <v>71.66</v>
      </c>
      <c r="G160" s="39">
        <v>166.7</v>
      </c>
      <c r="H160" s="40">
        <f t="shared" si="18"/>
        <v>0.00818290725</v>
      </c>
      <c r="I160" s="42">
        <v>0.10494</v>
      </c>
      <c r="J160" s="42">
        <v>0.0</v>
      </c>
      <c r="K160" s="43">
        <v>0.221</v>
      </c>
      <c r="L160" s="43">
        <v>0.22</v>
      </c>
      <c r="M160" s="43">
        <v>0.13173</v>
      </c>
      <c r="N160" s="43">
        <v>0.03294</v>
      </c>
      <c r="O160" s="43">
        <v>0.16301</v>
      </c>
      <c r="P160" s="43">
        <v>0.08151</v>
      </c>
      <c r="Q160" s="43">
        <v>0.17294</v>
      </c>
      <c r="R160" s="43">
        <v>0.10773</v>
      </c>
      <c r="S160" s="43">
        <f t="shared" si="15"/>
        <v>0.20988</v>
      </c>
      <c r="T160" s="43">
        <f t="shared" si="16"/>
        <v>-0.10494</v>
      </c>
      <c r="U160" s="43">
        <v>0.14985</v>
      </c>
      <c r="V160" s="43">
        <v>-0.02547</v>
      </c>
      <c r="W160" s="43">
        <v>0.25199</v>
      </c>
      <c r="X160" s="43">
        <v>-0.08316</v>
      </c>
    </row>
    <row r="161" ht="15.75" customHeight="1">
      <c r="A161" s="37" t="s">
        <v>133</v>
      </c>
      <c r="B161" s="44" t="s">
        <v>135</v>
      </c>
      <c r="C161" s="39">
        <v>0.8</v>
      </c>
      <c r="D161" s="40">
        <v>0.25566</v>
      </c>
      <c r="E161" s="41">
        <v>0.75031</v>
      </c>
      <c r="F161" s="39">
        <v>71.65</v>
      </c>
      <c r="G161" s="39">
        <v>166.85</v>
      </c>
      <c r="H161" s="40">
        <v>0.007</v>
      </c>
      <c r="I161" s="42">
        <v>0.09012</v>
      </c>
      <c r="J161" s="42">
        <v>0.0</v>
      </c>
      <c r="K161" s="43">
        <v>0.188</v>
      </c>
      <c r="L161" s="43">
        <v>0.187</v>
      </c>
      <c r="M161" s="43">
        <v>0.10691</v>
      </c>
      <c r="N161" s="43">
        <v>0.02673</v>
      </c>
      <c r="O161" s="43">
        <v>0.13577</v>
      </c>
      <c r="P161" s="43">
        <v>0.06789</v>
      </c>
      <c r="Q161" s="43">
        <v>0.14756</v>
      </c>
      <c r="R161" s="43">
        <v>0.09519</v>
      </c>
      <c r="S161" s="43">
        <f t="shared" si="15"/>
        <v>0.18024</v>
      </c>
      <c r="T161" s="43">
        <f t="shared" si="16"/>
        <v>-0.09012</v>
      </c>
      <c r="U161" s="43">
        <v>0.11861</v>
      </c>
      <c r="V161" s="43">
        <v>-0.02016</v>
      </c>
      <c r="W161" s="43">
        <v>0.20491</v>
      </c>
      <c r="X161" s="43">
        <v>-0.06762</v>
      </c>
    </row>
    <row r="162" ht="15.75" customHeight="1">
      <c r="A162" s="37" t="s">
        <v>136</v>
      </c>
      <c r="B162" s="38" t="s">
        <v>137</v>
      </c>
      <c r="C162" s="39">
        <v>1.0</v>
      </c>
      <c r="D162" s="40">
        <v>0.1829</v>
      </c>
      <c r="E162" s="41">
        <v>0.9919</v>
      </c>
      <c r="F162" s="39">
        <v>217.5</v>
      </c>
      <c r="G162" s="39">
        <v>372.56</v>
      </c>
      <c r="H162" s="40">
        <f>LN((I162+0.3)/0.4)/1.5</f>
        <v>0.04793464619</v>
      </c>
      <c r="I162" s="42">
        <v>0.12982</v>
      </c>
      <c r="J162" s="42">
        <v>0.0</v>
      </c>
      <c r="K162" s="43">
        <v>0.276</v>
      </c>
      <c r="L162" s="43">
        <v>0.275</v>
      </c>
      <c r="M162" s="43">
        <v>0.14434</v>
      </c>
      <c r="N162" s="43">
        <v>0.03609</v>
      </c>
      <c r="O162" s="43">
        <v>0.20042</v>
      </c>
      <c r="P162" s="43">
        <v>0.08262</v>
      </c>
      <c r="Q162" s="43">
        <v>0.219</v>
      </c>
      <c r="R162" s="43">
        <v>0.164</v>
      </c>
      <c r="S162" s="43">
        <f t="shared" si="15"/>
        <v>0.25964</v>
      </c>
      <c r="T162" s="43">
        <f t="shared" si="16"/>
        <v>-0.12982</v>
      </c>
      <c r="U162" s="43">
        <v>0.24849</v>
      </c>
      <c r="V162" s="43">
        <v>-0.04224</v>
      </c>
      <c r="W162" s="43">
        <v>0.1938</v>
      </c>
      <c r="X162" s="43">
        <v>-0.0639</v>
      </c>
    </row>
    <row r="163" ht="15.75" customHeight="1">
      <c r="A163" s="37" t="s">
        <v>138</v>
      </c>
      <c r="B163" s="38" t="s">
        <v>139</v>
      </c>
      <c r="C163" s="39">
        <v>0.8</v>
      </c>
      <c r="D163" s="40">
        <v>0.217</v>
      </c>
      <c r="E163" s="41">
        <v>0.73</v>
      </c>
      <c r="F163" s="39">
        <v>166.5</v>
      </c>
      <c r="G163" s="39">
        <v>187.0</v>
      </c>
      <c r="H163" s="40">
        <v>0.054</v>
      </c>
      <c r="I163" s="42">
        <v>0.08718</v>
      </c>
      <c r="J163" s="42">
        <v>0.0</v>
      </c>
      <c r="K163" s="43">
        <v>0.30328</v>
      </c>
      <c r="L163" s="43">
        <v>0.26848</v>
      </c>
      <c r="M163" s="43">
        <v>0.13953</v>
      </c>
      <c r="N163" s="43">
        <v>0.03488</v>
      </c>
      <c r="O163" s="43">
        <v>0.2059</v>
      </c>
      <c r="P163" s="43">
        <v>0.10296</v>
      </c>
      <c r="Q163" s="43">
        <v>0.28469</v>
      </c>
      <c r="R163" s="43">
        <v>0.21352</v>
      </c>
      <c r="S163" s="43">
        <v>0.44352</v>
      </c>
      <c r="T163" s="43">
        <v>-0.21872</v>
      </c>
      <c r="U163" s="43">
        <v>0.13878</v>
      </c>
      <c r="V163" s="43">
        <v>-0.0236</v>
      </c>
      <c r="W163" s="43">
        <v>0.2415</v>
      </c>
      <c r="X163" s="43">
        <v>-0.07968</v>
      </c>
    </row>
    <row r="164" ht="15.75" customHeight="1">
      <c r="A164" s="37" t="s">
        <v>138</v>
      </c>
      <c r="B164" s="38" t="s">
        <v>140</v>
      </c>
      <c r="C164" s="39">
        <v>1.2</v>
      </c>
      <c r="D164" s="40">
        <v>0.173</v>
      </c>
      <c r="E164" s="41">
        <v>0.7433</v>
      </c>
      <c r="F164" s="39">
        <v>158.833</v>
      </c>
      <c r="G164" s="39">
        <v>165.0</v>
      </c>
      <c r="H164" s="40">
        <f t="shared" ref="H164:H165" si="19">LN((I164+0.3)/0.4)/1.5</f>
        <v>0.1350353425</v>
      </c>
      <c r="I164" s="42">
        <v>0.18981</v>
      </c>
      <c r="J164" s="42">
        <v>0.0</v>
      </c>
      <c r="K164" s="43">
        <v>0.37841</v>
      </c>
      <c r="L164" s="43">
        <v>0.34824</v>
      </c>
      <c r="M164" s="43">
        <v>0.23107</v>
      </c>
      <c r="N164" s="43">
        <v>0.05776</v>
      </c>
      <c r="O164" s="43">
        <v>0.28964</v>
      </c>
      <c r="P164" s="43">
        <v>0.1448</v>
      </c>
      <c r="Q164" s="43">
        <v>0.3362</v>
      </c>
      <c r="R164" s="43">
        <v>0.25216</v>
      </c>
      <c r="S164" s="43">
        <v>0.43075</v>
      </c>
      <c r="T164" s="43">
        <v>-0.17912</v>
      </c>
      <c r="U164" s="43">
        <v>0.23061</v>
      </c>
      <c r="V164" s="43">
        <v>-0.0392</v>
      </c>
      <c r="W164" s="43">
        <v>0.34259</v>
      </c>
      <c r="X164" s="43">
        <v>-0.11304</v>
      </c>
    </row>
    <row r="165" ht="15.75" customHeight="1">
      <c r="A165" s="37" t="s">
        <v>141</v>
      </c>
      <c r="B165" s="38" t="s">
        <v>139</v>
      </c>
      <c r="C165" s="39">
        <v>1.2</v>
      </c>
      <c r="D165" s="40">
        <v>0.6105</v>
      </c>
      <c r="E165" s="41">
        <f>(I165-0.13)/0.15</f>
        <v>1.069333333</v>
      </c>
      <c r="F165" s="39">
        <v>96.0</v>
      </c>
      <c r="G165" s="39">
        <f t="shared" ref="G165:G168" si="20">Round(F165*1.2,2)</f>
        <v>115.2</v>
      </c>
      <c r="H165" s="40">
        <f t="shared" si="19"/>
        <v>0.2595571508</v>
      </c>
      <c r="I165" s="42">
        <f>0.468-0.148*C165</f>
        <v>0.2904</v>
      </c>
      <c r="J165" s="42">
        <v>0.0</v>
      </c>
      <c r="K165" s="43">
        <v>0.665</v>
      </c>
      <c r="L165" s="43">
        <v>0.663</v>
      </c>
      <c r="M165" s="43">
        <v>0.345</v>
      </c>
      <c r="N165" s="43">
        <v>0.086</v>
      </c>
      <c r="O165" s="43">
        <v>0.419</v>
      </c>
      <c r="P165" s="43">
        <v>0.21</v>
      </c>
      <c r="Q165" s="43">
        <v>0.522</v>
      </c>
      <c r="R165" s="43">
        <v>0.392</v>
      </c>
      <c r="S165" s="43">
        <v>0.581</v>
      </c>
      <c r="T165" s="43">
        <v>-0.29</v>
      </c>
      <c r="U165" s="43">
        <v>0.35</v>
      </c>
      <c r="V165" s="43">
        <v>-0.059</v>
      </c>
      <c r="W165" s="43">
        <v>0.433</v>
      </c>
      <c r="X165" s="43">
        <v>-0.143</v>
      </c>
    </row>
    <row r="166" ht="15.75" customHeight="1">
      <c r="A166" s="37" t="s">
        <v>142</v>
      </c>
      <c r="B166" s="38" t="s">
        <v>143</v>
      </c>
      <c r="C166" s="39">
        <v>0.8</v>
      </c>
      <c r="D166" s="40">
        <v>0.13039</v>
      </c>
      <c r="E166" s="41">
        <v>0.16253</v>
      </c>
      <c r="F166" s="39">
        <v>172.67</v>
      </c>
      <c r="G166" s="39">
        <f t="shared" si="20"/>
        <v>207.2</v>
      </c>
      <c r="H166" s="40">
        <v>0.06119</v>
      </c>
      <c r="I166" s="42">
        <v>0.12489</v>
      </c>
      <c r="J166" s="42">
        <v>2.0E-5</v>
      </c>
      <c r="K166" s="43">
        <v>0.22472</v>
      </c>
      <c r="L166" s="43">
        <v>0.2246</v>
      </c>
      <c r="M166" s="43">
        <v>0.15181</v>
      </c>
      <c r="N166" s="43">
        <v>0.03794</v>
      </c>
      <c r="O166" s="43">
        <v>0.18025</v>
      </c>
      <c r="P166" s="43">
        <v>0.09014</v>
      </c>
      <c r="Q166" s="43">
        <v>0.20916</v>
      </c>
      <c r="R166" s="43">
        <v>0.15686</v>
      </c>
      <c r="S166" s="43">
        <v>0.2498</v>
      </c>
      <c r="T166" s="43">
        <v>-0.1249</v>
      </c>
      <c r="U166" s="43">
        <v>0.14122</v>
      </c>
      <c r="V166" s="43">
        <v>-0.02398</v>
      </c>
      <c r="W166" s="43">
        <v>0.15275</v>
      </c>
      <c r="X166" s="43">
        <v>-0.04678</v>
      </c>
    </row>
    <row r="167" ht="15.75" customHeight="1">
      <c r="A167" s="37" t="s">
        <v>142</v>
      </c>
      <c r="B167" s="38" t="s">
        <v>143</v>
      </c>
      <c r="C167" s="39">
        <v>1.0</v>
      </c>
      <c r="D167" s="40">
        <v>0.1147</v>
      </c>
      <c r="E167" s="41">
        <v>0.12326</v>
      </c>
      <c r="F167" s="39">
        <v>190.126</v>
      </c>
      <c r="G167" s="39">
        <f t="shared" si="20"/>
        <v>228.15</v>
      </c>
      <c r="H167" s="40">
        <v>0.07233</v>
      </c>
      <c r="I167" s="42">
        <v>0.08641</v>
      </c>
      <c r="J167" s="42">
        <v>0.0</v>
      </c>
      <c r="K167" s="43">
        <v>0.1672</v>
      </c>
      <c r="L167" s="43">
        <v>0.16412</v>
      </c>
      <c r="M167" s="43">
        <v>0.10167</v>
      </c>
      <c r="N167" s="43">
        <v>0.02544</v>
      </c>
      <c r="O167" s="43">
        <v>0.11682</v>
      </c>
      <c r="P167" s="43">
        <v>0.0584</v>
      </c>
      <c r="Q167" s="43">
        <v>0.14241</v>
      </c>
      <c r="R167" s="43">
        <v>0.10692</v>
      </c>
      <c r="S167" s="43">
        <v>0.13071</v>
      </c>
      <c r="T167" s="43">
        <v>-0.05768</v>
      </c>
      <c r="U167" s="43">
        <v>0.09331</v>
      </c>
      <c r="V167" s="43">
        <v>-0.01588</v>
      </c>
      <c r="W167" s="43">
        <v>0.12106</v>
      </c>
      <c r="X167" s="43">
        <v>-0.03996</v>
      </c>
    </row>
    <row r="168" ht="15.75" customHeight="1">
      <c r="A168" s="37" t="s">
        <v>142</v>
      </c>
      <c r="B168" s="38" t="s">
        <v>143</v>
      </c>
      <c r="C168" s="39">
        <v>1.2</v>
      </c>
      <c r="D168" s="40">
        <v>0.1079</v>
      </c>
      <c r="E168" s="41">
        <v>0.1768</v>
      </c>
      <c r="F168" s="39">
        <v>119.33</v>
      </c>
      <c r="G168" s="39">
        <f t="shared" si="20"/>
        <v>143.2</v>
      </c>
      <c r="H168" s="40">
        <v>0.0563</v>
      </c>
      <c r="I168" s="42">
        <v>0.12413</v>
      </c>
      <c r="J168" s="42">
        <v>2.0E-5</v>
      </c>
      <c r="K168" s="43">
        <v>0.24011</v>
      </c>
      <c r="L168" s="43">
        <v>0.24014</v>
      </c>
      <c r="M168" s="43">
        <v>0.14242</v>
      </c>
      <c r="N168" s="43">
        <v>0.0356</v>
      </c>
      <c r="O168" s="43">
        <v>0.17803</v>
      </c>
      <c r="P168" s="43">
        <v>0.089</v>
      </c>
      <c r="Q168" s="43">
        <v>0.2146</v>
      </c>
      <c r="R168" s="43">
        <v>0.16094</v>
      </c>
      <c r="S168" s="43">
        <v>0.2483</v>
      </c>
      <c r="T168" s="43">
        <v>-0.1241</v>
      </c>
      <c r="U168" s="43">
        <v>0.16026</v>
      </c>
      <c r="V168" s="43">
        <v>-0.02734</v>
      </c>
      <c r="W168" s="43">
        <v>0.15372</v>
      </c>
      <c r="X168" s="43">
        <v>-0.03946</v>
      </c>
    </row>
    <row r="169" ht="15.75" customHeight="1">
      <c r="A169" s="37" t="s">
        <v>142</v>
      </c>
      <c r="B169" s="38" t="s">
        <v>123</v>
      </c>
      <c r="C169" s="39">
        <v>0.8</v>
      </c>
      <c r="D169" s="40">
        <v>0.09818</v>
      </c>
      <c r="E169" s="41">
        <v>0.1942</v>
      </c>
      <c r="F169" s="39">
        <v>426.633</v>
      </c>
      <c r="G169" s="39">
        <f t="shared" ref="G169:G175" si="21">Round(F169*1.2,1)</f>
        <v>512</v>
      </c>
      <c r="H169" s="40">
        <v>0.05391</v>
      </c>
      <c r="I169" s="42">
        <v>0.11524</v>
      </c>
      <c r="J169" s="42">
        <v>0.0</v>
      </c>
      <c r="K169" s="43">
        <v>0.17752</v>
      </c>
      <c r="L169" s="43">
        <v>0.15316</v>
      </c>
      <c r="M169" s="43">
        <v>0.13137</v>
      </c>
      <c r="N169" s="43">
        <v>0.03284</v>
      </c>
      <c r="O169" s="43">
        <v>0.15386</v>
      </c>
      <c r="P169" s="43">
        <v>0.07692</v>
      </c>
      <c r="Q169" s="43">
        <v>0.17376</v>
      </c>
      <c r="R169" s="43">
        <v>0.13032</v>
      </c>
      <c r="S169" s="43">
        <v>0.2305</v>
      </c>
      <c r="T169" s="43">
        <v>-0.1152</v>
      </c>
      <c r="U169" s="43">
        <v>0.11729</v>
      </c>
      <c r="V169" s="43">
        <v>-0.01996</v>
      </c>
      <c r="W169" s="43">
        <v>0.12102</v>
      </c>
      <c r="X169" s="43">
        <v>-0.03992</v>
      </c>
    </row>
    <row r="170" ht="15.75" customHeight="1">
      <c r="A170" s="37" t="s">
        <v>142</v>
      </c>
      <c r="B170" s="38" t="s">
        <v>123</v>
      </c>
      <c r="C170" s="39">
        <v>1.0</v>
      </c>
      <c r="D170" s="40">
        <v>0.13064</v>
      </c>
      <c r="E170" s="41">
        <v>0.2139</v>
      </c>
      <c r="F170" s="39">
        <v>272.38</v>
      </c>
      <c r="G170" s="39">
        <f t="shared" si="21"/>
        <v>326.9</v>
      </c>
      <c r="H170" s="40">
        <v>0.05491</v>
      </c>
      <c r="I170" s="42">
        <v>0.12306</v>
      </c>
      <c r="J170" s="42">
        <v>0.0</v>
      </c>
      <c r="K170" s="43">
        <v>0.261</v>
      </c>
      <c r="L170" s="43">
        <v>0.26</v>
      </c>
      <c r="M170" s="43">
        <v>0.14084</v>
      </c>
      <c r="N170" s="43">
        <v>0.0352</v>
      </c>
      <c r="O170" s="43">
        <v>0.1805</v>
      </c>
      <c r="P170" s="43">
        <v>0.09024</v>
      </c>
      <c r="Q170" s="43">
        <v>0.19867</v>
      </c>
      <c r="R170" s="43">
        <v>0.13776</v>
      </c>
      <c r="S170" s="43">
        <v>0.2461</v>
      </c>
      <c r="T170" s="43">
        <v>-0.1231</v>
      </c>
      <c r="U170" s="43">
        <v>0.11684</v>
      </c>
      <c r="V170" s="43">
        <v>-0.01988</v>
      </c>
      <c r="W170" s="43">
        <v>0.13148</v>
      </c>
      <c r="X170" s="43">
        <v>-0.03308</v>
      </c>
    </row>
    <row r="171" ht="15.75" customHeight="1">
      <c r="A171" s="37" t="s">
        <v>142</v>
      </c>
      <c r="B171" s="38" t="s">
        <v>123</v>
      </c>
      <c r="C171" s="39">
        <v>1.2</v>
      </c>
      <c r="D171" s="40">
        <v>0.1398</v>
      </c>
      <c r="E171" s="41">
        <v>0.30063</v>
      </c>
      <c r="F171" s="39">
        <v>249.3833</v>
      </c>
      <c r="G171" s="39">
        <f t="shared" si="21"/>
        <v>299.3</v>
      </c>
      <c r="H171" s="40">
        <v>0.07256</v>
      </c>
      <c r="I171" s="42">
        <v>0.14745</v>
      </c>
      <c r="J171" s="42">
        <v>0.0</v>
      </c>
      <c r="K171" s="43">
        <v>0.317</v>
      </c>
      <c r="L171" s="43">
        <v>0.315</v>
      </c>
      <c r="M171" s="43">
        <v>0.17224</v>
      </c>
      <c r="N171" s="43">
        <v>0.0432</v>
      </c>
      <c r="O171" s="43">
        <v>0.22144</v>
      </c>
      <c r="P171" s="43">
        <v>0.1108</v>
      </c>
      <c r="Q171" s="43">
        <v>0.26423</v>
      </c>
      <c r="R171" s="43">
        <v>0.1696</v>
      </c>
      <c r="S171" s="43">
        <v>0.21385</v>
      </c>
      <c r="T171" s="43">
        <v>-0.1032</v>
      </c>
      <c r="U171" s="43">
        <v>0.15368</v>
      </c>
      <c r="V171" s="43">
        <v>-0.0264</v>
      </c>
      <c r="W171" s="43">
        <v>0.18037</v>
      </c>
      <c r="X171" s="43">
        <v>-0.0596</v>
      </c>
    </row>
    <row r="172" ht="15.75" customHeight="1">
      <c r="A172" s="37" t="s">
        <v>142</v>
      </c>
      <c r="B172" s="38" t="s">
        <v>144</v>
      </c>
      <c r="C172" s="39">
        <v>0.8</v>
      </c>
      <c r="D172" s="40">
        <v>0.0869</v>
      </c>
      <c r="E172" s="41">
        <v>0.2217</v>
      </c>
      <c r="F172" s="39">
        <v>230.023</v>
      </c>
      <c r="G172" s="39">
        <f t="shared" si="21"/>
        <v>276</v>
      </c>
      <c r="H172" s="40">
        <v>0.7595</v>
      </c>
      <c r="I172" s="42">
        <v>0.0841</v>
      </c>
      <c r="J172" s="42">
        <v>0.0</v>
      </c>
      <c r="K172" s="43">
        <v>0.16588</v>
      </c>
      <c r="L172" s="43">
        <v>0.16588</v>
      </c>
      <c r="M172" s="43">
        <v>0.08945</v>
      </c>
      <c r="N172" s="43">
        <v>0.02236</v>
      </c>
      <c r="O172" s="43">
        <v>0.09759</v>
      </c>
      <c r="P172" s="43">
        <v>0.0488</v>
      </c>
      <c r="Q172" s="43">
        <v>0.11476</v>
      </c>
      <c r="R172" s="43">
        <v>0.08608</v>
      </c>
      <c r="S172" s="43">
        <v>0.11331</v>
      </c>
      <c r="T172" s="43">
        <v>-0.04672</v>
      </c>
      <c r="U172" s="43">
        <v>0.10182</v>
      </c>
      <c r="V172" s="43">
        <v>-0.01732</v>
      </c>
      <c r="W172" s="43">
        <v>0.1109</v>
      </c>
      <c r="X172" s="43">
        <v>-0.0366</v>
      </c>
    </row>
    <row r="173" ht="15.75" customHeight="1">
      <c r="A173" s="37" t="s">
        <v>142</v>
      </c>
      <c r="B173" s="38" t="s">
        <v>144</v>
      </c>
      <c r="C173" s="39">
        <v>1.0</v>
      </c>
      <c r="D173" s="40">
        <v>0.09799</v>
      </c>
      <c r="E173" s="41">
        <v>0.5178</v>
      </c>
      <c r="F173" s="39">
        <v>182.7533</v>
      </c>
      <c r="G173" s="39">
        <f t="shared" si="21"/>
        <v>219.3</v>
      </c>
      <c r="H173" s="40">
        <v>0.779</v>
      </c>
      <c r="I173" s="42">
        <v>0.0986</v>
      </c>
      <c r="J173" s="42">
        <v>2.0E-5</v>
      </c>
      <c r="K173" s="43">
        <v>0.19596</v>
      </c>
      <c r="L173" s="43">
        <v>0.18374</v>
      </c>
      <c r="M173" s="43">
        <v>0.10532</v>
      </c>
      <c r="N173" s="43">
        <v>0.02636</v>
      </c>
      <c r="O173" s="43">
        <v>0.14991</v>
      </c>
      <c r="P173" s="43">
        <v>0.07496</v>
      </c>
      <c r="Q173" s="43">
        <v>0.18041</v>
      </c>
      <c r="R173" s="43">
        <v>0.13532</v>
      </c>
      <c r="S173" s="43">
        <v>0.1972</v>
      </c>
      <c r="T173" s="43">
        <v>-0.0986</v>
      </c>
      <c r="U173" s="43">
        <v>0.15103</v>
      </c>
      <c r="V173" s="43">
        <v>-0.02566</v>
      </c>
      <c r="W173" s="43">
        <v>0.14565</v>
      </c>
      <c r="X173" s="43">
        <v>-0.04468</v>
      </c>
    </row>
    <row r="174" ht="15.75" customHeight="1">
      <c r="A174" s="37" t="s">
        <v>142</v>
      </c>
      <c r="B174" s="38" t="s">
        <v>144</v>
      </c>
      <c r="C174" s="39">
        <v>1.2</v>
      </c>
      <c r="D174" s="40">
        <v>0.08057</v>
      </c>
      <c r="E174" s="41">
        <v>0.1548</v>
      </c>
      <c r="F174" s="39">
        <v>166.7267</v>
      </c>
      <c r="G174" s="39">
        <f t="shared" si="21"/>
        <v>200.1</v>
      </c>
      <c r="H174" s="40">
        <v>0.1341</v>
      </c>
      <c r="I174" s="42">
        <v>0.08522</v>
      </c>
      <c r="J174" s="42">
        <v>0.0</v>
      </c>
      <c r="K174" s="43">
        <v>0.16601</v>
      </c>
      <c r="L174" s="43">
        <v>0.16604</v>
      </c>
      <c r="M174" s="43">
        <v>0.09393</v>
      </c>
      <c r="N174" s="43">
        <v>0.02348</v>
      </c>
      <c r="O174" s="43">
        <v>0.12874</v>
      </c>
      <c r="P174" s="43">
        <v>0.06436</v>
      </c>
      <c r="Q174" s="43">
        <v>0.14289</v>
      </c>
      <c r="R174" s="43">
        <v>0.10716</v>
      </c>
      <c r="S174" s="43">
        <v>0.11964</v>
      </c>
      <c r="T174" s="43">
        <v>-0.05848</v>
      </c>
      <c r="U174" s="43">
        <v>0.09109</v>
      </c>
      <c r="V174" s="43">
        <v>-0.01548</v>
      </c>
      <c r="W174" s="43">
        <v>0.1188</v>
      </c>
      <c r="X174" s="43">
        <v>-0.0392</v>
      </c>
    </row>
    <row r="175" ht="15.75" customHeight="1">
      <c r="A175" s="37" t="s">
        <v>145</v>
      </c>
      <c r="B175" s="38" t="s">
        <v>146</v>
      </c>
      <c r="C175" s="39">
        <v>1.0</v>
      </c>
      <c r="D175" s="40">
        <f>(I175-0.07)/1.2</f>
        <v>0.06816666667</v>
      </c>
      <c r="E175" s="41">
        <v>0.812</v>
      </c>
      <c r="F175" s="39">
        <v>251.6</v>
      </c>
      <c r="G175" s="39">
        <f t="shared" si="21"/>
        <v>301.9</v>
      </c>
      <c r="H175" s="40">
        <v>0.16103</v>
      </c>
      <c r="I175" s="42">
        <v>0.1518</v>
      </c>
      <c r="J175" s="42">
        <v>0.0</v>
      </c>
      <c r="K175" s="43">
        <v>0.3266</v>
      </c>
      <c r="L175" s="43">
        <v>0.325</v>
      </c>
      <c r="M175" s="43">
        <v>0.16509</v>
      </c>
      <c r="N175" s="43">
        <v>0.0413</v>
      </c>
      <c r="O175" s="43">
        <v>0.20523</v>
      </c>
      <c r="P175" s="43">
        <v>0.1027</v>
      </c>
      <c r="Q175" s="43">
        <v>0.2585</v>
      </c>
      <c r="R175" s="43">
        <v>0.1939</v>
      </c>
      <c r="S175" s="43">
        <v>0.29692</v>
      </c>
      <c r="T175" s="43">
        <v>-0.1423</v>
      </c>
      <c r="U175" s="43">
        <v>0.15851</v>
      </c>
      <c r="V175" s="43">
        <v>-0.027</v>
      </c>
      <c r="W175" s="43">
        <v>0.17756</v>
      </c>
      <c r="X175" s="43">
        <v>-0.0586</v>
      </c>
    </row>
    <row r="176" ht="15.75" customHeight="1">
      <c r="A176" s="37" t="s">
        <v>147</v>
      </c>
      <c r="B176" s="38" t="s">
        <v>148</v>
      </c>
      <c r="C176" s="39">
        <f>(0.468-I176)/0.148</f>
        <v>1.7</v>
      </c>
      <c r="D176" s="40">
        <v>0.122</v>
      </c>
      <c r="E176" s="41">
        <v>0.875</v>
      </c>
      <c r="F176" s="39">
        <v>524.0</v>
      </c>
      <c r="G176" s="39">
        <v>590.66</v>
      </c>
      <c r="H176" s="40">
        <f t="shared" ref="H176:H177" si="22">LN((I176+0.3)/0.4)/1.5</f>
        <v>0.1702780746</v>
      </c>
      <c r="I176" s="42">
        <f t="shared" ref="I176:I177" si="23">0.07+1.2*D176</f>
        <v>0.2164</v>
      </c>
      <c r="J176" s="42">
        <v>0.0</v>
      </c>
      <c r="K176" s="43">
        <v>0.4796</v>
      </c>
      <c r="L176" s="43">
        <v>0.4755</v>
      </c>
      <c r="M176" s="43">
        <v>0.2545</v>
      </c>
      <c r="N176" s="43">
        <v>0.0636</v>
      </c>
      <c r="O176" s="43">
        <v>0.3062</v>
      </c>
      <c r="P176" s="43">
        <v>0.1531</v>
      </c>
      <c r="Q176" s="43">
        <v>0.3781</v>
      </c>
      <c r="R176" s="43">
        <v>0.2836</v>
      </c>
      <c r="S176" s="43">
        <v>0.4328</v>
      </c>
      <c r="T176" s="43">
        <v>-0.2164</v>
      </c>
      <c r="U176" s="43">
        <v>0.2607</v>
      </c>
      <c r="V176" s="43">
        <v>-0.0443</v>
      </c>
      <c r="W176" s="43">
        <v>0.323</v>
      </c>
      <c r="X176" s="43">
        <v>-0.1066</v>
      </c>
    </row>
    <row r="177" ht="15.75" customHeight="1">
      <c r="A177" s="37" t="s">
        <v>147</v>
      </c>
      <c r="B177" s="38" t="s">
        <v>149</v>
      </c>
      <c r="C177" s="39">
        <v>0.3</v>
      </c>
      <c r="D177" s="40">
        <v>0.362</v>
      </c>
      <c r="E177" s="41">
        <v>0.816</v>
      </c>
      <c r="F177" s="39">
        <v>167.0</v>
      </c>
      <c r="G177" s="39">
        <v>376.33</v>
      </c>
      <c r="H177" s="40">
        <f t="shared" si="22"/>
        <v>0.4657547405</v>
      </c>
      <c r="I177" s="42">
        <f t="shared" si="23"/>
        <v>0.5044</v>
      </c>
      <c r="J177" s="42">
        <v>0.0</v>
      </c>
      <c r="K177" s="43">
        <v>1.263</v>
      </c>
      <c r="L177" s="43">
        <v>1.25</v>
      </c>
      <c r="M177" s="43">
        <v>0.6161</v>
      </c>
      <c r="N177" s="43">
        <v>0.154</v>
      </c>
      <c r="O177" s="43">
        <v>0.7707</v>
      </c>
      <c r="P177" s="43">
        <v>0.3853</v>
      </c>
      <c r="Q177" s="43">
        <v>0.9828</v>
      </c>
      <c r="R177" s="43">
        <v>0.7371</v>
      </c>
      <c r="S177" s="43">
        <v>1.0088</v>
      </c>
      <c r="T177" s="43">
        <v>-0.50044</v>
      </c>
      <c r="U177" s="43">
        <v>0.6077</v>
      </c>
      <c r="V177" s="43">
        <v>-0.1033</v>
      </c>
      <c r="W177" s="43">
        <v>0.7528</v>
      </c>
      <c r="X177" s="43">
        <v>-0.2484</v>
      </c>
    </row>
    <row r="178" ht="15.75" customHeight="1">
      <c r="A178" s="37" t="s">
        <v>150</v>
      </c>
      <c r="B178" s="38" t="s">
        <v>151</v>
      </c>
      <c r="C178" s="39">
        <f t="shared" ref="C178:C208" si="24">(0.468-I178)/0.148</f>
        <v>1.661486486</v>
      </c>
      <c r="D178" s="43">
        <f t="shared" ref="D178:D189" si="25">(I178-0.07)/1.2</f>
        <v>0.12675</v>
      </c>
      <c r="E178" s="41">
        <f t="shared" ref="E178:E185" si="26">(I178-0.13)/0.15</f>
        <v>0.614</v>
      </c>
      <c r="F178" s="39">
        <v>80.0</v>
      </c>
      <c r="G178" s="39">
        <v>123.0</v>
      </c>
      <c r="H178" s="40">
        <v>0.042</v>
      </c>
      <c r="I178" s="42">
        <v>0.2221</v>
      </c>
      <c r="J178" s="42">
        <v>-2.0E-5</v>
      </c>
      <c r="K178" s="43">
        <v>0.494</v>
      </c>
      <c r="L178" s="43">
        <v>0.492</v>
      </c>
      <c r="M178" s="43">
        <v>0.30512</v>
      </c>
      <c r="N178" s="43">
        <v>0.07636</v>
      </c>
      <c r="O178" s="43">
        <v>0.32144</v>
      </c>
      <c r="P178" s="43">
        <v>0.10054</v>
      </c>
      <c r="Q178" s="43">
        <v>0.389</v>
      </c>
      <c r="R178" s="43">
        <v>0.292</v>
      </c>
      <c r="S178" s="43">
        <v>0.444</v>
      </c>
      <c r="T178" s="43">
        <v>-0.222</v>
      </c>
      <c r="U178" s="43">
        <v>0.21114</v>
      </c>
      <c r="V178" s="43">
        <v>-0.0359</v>
      </c>
      <c r="W178" s="43">
        <v>0.26635</v>
      </c>
      <c r="X178" s="43">
        <v>-0.08282</v>
      </c>
    </row>
    <row r="179" ht="15.75" customHeight="1">
      <c r="A179" s="37" t="s">
        <v>150</v>
      </c>
      <c r="B179" s="38" t="s">
        <v>151</v>
      </c>
      <c r="C179" s="39">
        <f t="shared" si="24"/>
        <v>1.636756757</v>
      </c>
      <c r="D179" s="43">
        <f t="shared" si="25"/>
        <v>0.1298</v>
      </c>
      <c r="E179" s="41">
        <f t="shared" si="26"/>
        <v>0.6384</v>
      </c>
      <c r="F179" s="39">
        <v>80.0</v>
      </c>
      <c r="G179" s="39">
        <v>123.0</v>
      </c>
      <c r="H179" s="40">
        <v>0.042</v>
      </c>
      <c r="I179" s="42">
        <v>0.22576</v>
      </c>
      <c r="J179" s="42">
        <v>1.6E-4</v>
      </c>
      <c r="K179" s="43">
        <v>0.34333</v>
      </c>
      <c r="L179" s="43">
        <v>0.29848</v>
      </c>
      <c r="M179" s="43">
        <v>0.28033</v>
      </c>
      <c r="N179" s="43">
        <v>0.07006</v>
      </c>
      <c r="O179" s="43">
        <v>0.3151</v>
      </c>
      <c r="P179" s="43">
        <v>0.15754</v>
      </c>
      <c r="Q179" s="43">
        <v>0.33487</v>
      </c>
      <c r="R179" s="43">
        <v>0.25114</v>
      </c>
      <c r="S179" s="43">
        <v>0.34621</v>
      </c>
      <c r="T179" s="43">
        <v>-0.149</v>
      </c>
      <c r="U179" s="43">
        <v>0.19955</v>
      </c>
      <c r="V179" s="43">
        <v>-0.03392</v>
      </c>
      <c r="W179" s="43">
        <v>0.27462</v>
      </c>
      <c r="X179" s="43">
        <v>-0.09062</v>
      </c>
    </row>
    <row r="180" ht="15.75" customHeight="1">
      <c r="A180" s="37" t="s">
        <v>150</v>
      </c>
      <c r="B180" s="38" t="s">
        <v>151</v>
      </c>
      <c r="C180" s="39">
        <f t="shared" si="24"/>
        <v>1.494527027</v>
      </c>
      <c r="D180" s="43">
        <f t="shared" si="25"/>
        <v>0.1473416667</v>
      </c>
      <c r="E180" s="41">
        <f t="shared" si="26"/>
        <v>0.7787333333</v>
      </c>
      <c r="F180" s="39">
        <v>80.0</v>
      </c>
      <c r="G180" s="39">
        <f>Round(1.537*F180,1)</f>
        <v>123</v>
      </c>
      <c r="H180" s="40">
        <v>0.042</v>
      </c>
      <c r="I180" s="42">
        <v>0.24681</v>
      </c>
      <c r="J180" s="42">
        <v>4.0E-5</v>
      </c>
      <c r="K180" s="43">
        <v>0.38103</v>
      </c>
      <c r="L180" s="43">
        <v>0.29848</v>
      </c>
      <c r="M180" s="43">
        <v>0.30962</v>
      </c>
      <c r="N180" s="43">
        <v>0.07738</v>
      </c>
      <c r="O180" s="43">
        <v>0.35177</v>
      </c>
      <c r="P180" s="43">
        <v>0.1759</v>
      </c>
      <c r="Q180" s="43">
        <v>0.37806</v>
      </c>
      <c r="R180" s="43">
        <v>0.28354</v>
      </c>
      <c r="S180" s="43">
        <v>0.36911</v>
      </c>
      <c r="T180" s="43">
        <v>-0.15704</v>
      </c>
      <c r="U180" s="43">
        <v>0.21212</v>
      </c>
      <c r="V180" s="43">
        <v>-0.03608</v>
      </c>
      <c r="W180" s="43">
        <v>0.29593</v>
      </c>
      <c r="X180" s="43">
        <v>-0.09764</v>
      </c>
    </row>
    <row r="181" ht="15.75" customHeight="1">
      <c r="A181" s="37" t="s">
        <v>150</v>
      </c>
      <c r="B181" s="38" t="s">
        <v>151</v>
      </c>
      <c r="C181" s="39">
        <f t="shared" si="24"/>
        <v>1.330675676</v>
      </c>
      <c r="D181" s="43">
        <f t="shared" si="25"/>
        <v>0.16755</v>
      </c>
      <c r="E181" s="41">
        <f t="shared" si="26"/>
        <v>0.9404</v>
      </c>
      <c r="F181" s="39">
        <v>80.0</v>
      </c>
      <c r="G181" s="39">
        <v>123.0</v>
      </c>
      <c r="H181" s="40">
        <v>0.042</v>
      </c>
      <c r="I181" s="42">
        <v>0.27106</v>
      </c>
      <c r="J181" s="42">
        <v>4.0E-5</v>
      </c>
      <c r="K181" s="43">
        <v>0.616</v>
      </c>
      <c r="L181" s="43">
        <v>0.613</v>
      </c>
      <c r="M181" s="43">
        <v>0.35666</v>
      </c>
      <c r="N181" s="43">
        <v>0.08914</v>
      </c>
      <c r="O181" s="43">
        <v>0.41106</v>
      </c>
      <c r="P181" s="43">
        <v>0.20554</v>
      </c>
      <c r="Q181" s="43">
        <v>0.43755</v>
      </c>
      <c r="R181" s="43">
        <v>0.28174</v>
      </c>
      <c r="S181" s="43">
        <v>0.39989</v>
      </c>
      <c r="T181" s="43">
        <v>-0.16724</v>
      </c>
      <c r="U181" s="43">
        <v>0.23204</v>
      </c>
      <c r="V181" s="43">
        <v>-0.03944</v>
      </c>
      <c r="W181" s="43">
        <v>0.3266</v>
      </c>
      <c r="X181" s="43">
        <v>-0.10778</v>
      </c>
    </row>
    <row r="182" ht="15.75" customHeight="1">
      <c r="A182" s="37" t="s">
        <v>150</v>
      </c>
      <c r="B182" s="38" t="s">
        <v>151</v>
      </c>
      <c r="C182" s="39">
        <f t="shared" si="24"/>
        <v>1.317432432</v>
      </c>
      <c r="D182" s="43">
        <f t="shared" si="25"/>
        <v>0.1691833333</v>
      </c>
      <c r="E182" s="41">
        <f t="shared" si="26"/>
        <v>0.9534666667</v>
      </c>
      <c r="F182" s="39">
        <v>80.0</v>
      </c>
      <c r="G182" s="39">
        <v>123.0</v>
      </c>
      <c r="H182" s="40">
        <v>0.09</v>
      </c>
      <c r="I182" s="42">
        <v>0.27302</v>
      </c>
      <c r="J182" s="42">
        <v>4.0E-5</v>
      </c>
      <c r="K182" s="43">
        <v>0.621</v>
      </c>
      <c r="L182" s="43">
        <v>6.19</v>
      </c>
      <c r="M182" s="43">
        <v>0.33418</v>
      </c>
      <c r="N182" s="43">
        <v>0.08356</v>
      </c>
      <c r="O182" s="43">
        <v>0.392</v>
      </c>
      <c r="P182" s="43">
        <v>0.196</v>
      </c>
      <c r="Q182" s="43">
        <v>0.488</v>
      </c>
      <c r="R182" s="43">
        <v>0.366</v>
      </c>
      <c r="S182" s="43">
        <v>0.546</v>
      </c>
      <c r="T182" s="43">
        <v>-0.273</v>
      </c>
      <c r="U182" s="43">
        <v>0.23832</v>
      </c>
      <c r="V182" s="43">
        <v>-0.04052</v>
      </c>
      <c r="W182" s="43">
        <v>0.26694</v>
      </c>
      <c r="X182" s="43">
        <v>-0.07316</v>
      </c>
    </row>
    <row r="183" ht="15.75" customHeight="1">
      <c r="A183" s="37" t="s">
        <v>150</v>
      </c>
      <c r="B183" s="38" t="s">
        <v>151</v>
      </c>
      <c r="C183" s="39">
        <f t="shared" si="24"/>
        <v>1.412567568</v>
      </c>
      <c r="D183" s="43">
        <f t="shared" si="25"/>
        <v>0.15745</v>
      </c>
      <c r="E183" s="41">
        <f t="shared" si="26"/>
        <v>0.8596</v>
      </c>
      <c r="F183" s="39">
        <v>80.0</v>
      </c>
      <c r="G183" s="39">
        <f>Round(1.537*F183,1)</f>
        <v>123</v>
      </c>
      <c r="H183" s="40">
        <v>0.09</v>
      </c>
      <c r="I183" s="42">
        <v>0.25894</v>
      </c>
      <c r="J183" s="42">
        <v>4.0E-5</v>
      </c>
      <c r="K183" s="43">
        <v>0.38629</v>
      </c>
      <c r="L183" s="43">
        <v>0.29998</v>
      </c>
      <c r="M183" s="43">
        <v>0.32345</v>
      </c>
      <c r="N183" s="43">
        <v>0.08086</v>
      </c>
      <c r="O183" s="43">
        <v>0.36388</v>
      </c>
      <c r="P183" s="43">
        <v>0.18196</v>
      </c>
      <c r="Q183" s="43">
        <v>0.3906</v>
      </c>
      <c r="R183" s="43">
        <v>0.29296</v>
      </c>
      <c r="S183" s="43">
        <v>0.34501</v>
      </c>
      <c r="T183" s="43">
        <v>-0.13874</v>
      </c>
      <c r="U183" s="43">
        <v>0.20972</v>
      </c>
      <c r="V183" s="43">
        <v>-0.03566</v>
      </c>
      <c r="W183" s="43">
        <v>0.28008</v>
      </c>
      <c r="X183" s="43">
        <v>-0.09242</v>
      </c>
    </row>
    <row r="184" ht="15.75" customHeight="1">
      <c r="A184" s="37" t="s">
        <v>150</v>
      </c>
      <c r="B184" s="38" t="s">
        <v>151</v>
      </c>
      <c r="C184" s="39">
        <f t="shared" si="24"/>
        <v>1.216351351</v>
      </c>
      <c r="D184" s="43">
        <f t="shared" si="25"/>
        <v>0.18165</v>
      </c>
      <c r="E184" s="41">
        <f t="shared" si="26"/>
        <v>1.0532</v>
      </c>
      <c r="F184" s="39">
        <v>80.0</v>
      </c>
      <c r="G184" s="39">
        <v>123.0</v>
      </c>
      <c r="H184" s="40">
        <v>0.09</v>
      </c>
      <c r="I184" s="42">
        <v>0.28798</v>
      </c>
      <c r="J184" s="42">
        <v>-2.0E-5</v>
      </c>
      <c r="K184" s="43">
        <v>0.659</v>
      </c>
      <c r="L184" s="43">
        <v>0.655</v>
      </c>
      <c r="M184" s="43">
        <v>0.35345</v>
      </c>
      <c r="N184" s="43">
        <v>0.08836</v>
      </c>
      <c r="O184" s="43">
        <v>0.40584</v>
      </c>
      <c r="P184" s="43">
        <v>0.20284</v>
      </c>
      <c r="Q184" s="43">
        <v>0.42738</v>
      </c>
      <c r="R184" s="43">
        <v>0.29776</v>
      </c>
      <c r="S184" s="43">
        <v>0.36494</v>
      </c>
      <c r="T184" s="43">
        <v>-0.14582</v>
      </c>
      <c r="U184" s="43">
        <v>0.22332</v>
      </c>
      <c r="V184" s="43">
        <v>-0.03806</v>
      </c>
      <c r="W184" s="43">
        <v>0.30436</v>
      </c>
      <c r="X184" s="43">
        <v>-0.10046</v>
      </c>
    </row>
    <row r="185" ht="15.75" customHeight="1">
      <c r="A185" s="37" t="s">
        <v>150</v>
      </c>
      <c r="B185" s="38" t="s">
        <v>151</v>
      </c>
      <c r="C185" s="39">
        <f t="shared" si="24"/>
        <v>1.063513514</v>
      </c>
      <c r="D185" s="43">
        <f t="shared" si="25"/>
        <v>0.2005</v>
      </c>
      <c r="E185" s="41">
        <f t="shared" si="26"/>
        <v>1.204</v>
      </c>
      <c r="F185" s="39">
        <v>80.0</v>
      </c>
      <c r="G185" s="39">
        <v>123.0</v>
      </c>
      <c r="H185" s="40">
        <v>0.09</v>
      </c>
      <c r="I185" s="42">
        <v>0.3106</v>
      </c>
      <c r="J185" s="42">
        <v>-2.0E-5</v>
      </c>
      <c r="K185" s="43">
        <v>0.718</v>
      </c>
      <c r="L185" s="43">
        <v>0.717</v>
      </c>
      <c r="M185" s="43">
        <v>0.40153</v>
      </c>
      <c r="N185" s="43">
        <v>0.10042</v>
      </c>
      <c r="O185" s="43">
        <v>0.46644</v>
      </c>
      <c r="P185" s="43">
        <v>0.23326</v>
      </c>
      <c r="Q185" s="43">
        <v>0.48469</v>
      </c>
      <c r="R185" s="43">
        <v>0.29998</v>
      </c>
      <c r="S185" s="43">
        <v>0.39853</v>
      </c>
      <c r="T185" s="43">
        <v>-0.15698</v>
      </c>
      <c r="U185" s="43">
        <v>0.22749</v>
      </c>
      <c r="V185" s="43">
        <v>-0.03866</v>
      </c>
      <c r="W185" s="43">
        <v>0.33404</v>
      </c>
      <c r="X185" s="43">
        <v>-0.11024</v>
      </c>
    </row>
    <row r="186" ht="15.75" customHeight="1">
      <c r="A186" s="37" t="s">
        <v>150</v>
      </c>
      <c r="B186" s="38" t="s">
        <v>151</v>
      </c>
      <c r="C186" s="39">
        <f t="shared" si="24"/>
        <v>2.311689189</v>
      </c>
      <c r="D186" s="43">
        <f t="shared" si="25"/>
        <v>0.04655833333</v>
      </c>
      <c r="E186" s="41">
        <v>0.01</v>
      </c>
      <c r="F186" s="39">
        <v>80.0</v>
      </c>
      <c r="G186" s="39">
        <f>Round(1.537*F186,1)</f>
        <v>123</v>
      </c>
      <c r="H186" s="40">
        <v>0.116</v>
      </c>
      <c r="I186" s="42">
        <v>0.12587</v>
      </c>
      <c r="J186" s="42">
        <v>0.006</v>
      </c>
      <c r="K186" s="43">
        <v>0.2204</v>
      </c>
      <c r="L186" s="43">
        <v>0.216</v>
      </c>
      <c r="M186" s="43">
        <v>0.146</v>
      </c>
      <c r="N186" s="43">
        <v>0.037</v>
      </c>
      <c r="O186" s="43">
        <v>0.174</v>
      </c>
      <c r="P186" s="43">
        <v>0.087</v>
      </c>
      <c r="Q186" s="43">
        <v>0.212</v>
      </c>
      <c r="R186" s="43">
        <v>0.159</v>
      </c>
      <c r="S186" s="43">
        <v>0.1955</v>
      </c>
      <c r="T186" s="43">
        <v>-0.092</v>
      </c>
      <c r="U186" s="43">
        <v>0.1517</v>
      </c>
      <c r="V186" s="43">
        <v>-0.0258</v>
      </c>
      <c r="W186" s="43">
        <v>0.1879</v>
      </c>
      <c r="X186" s="43">
        <v>-0.062</v>
      </c>
    </row>
    <row r="187" ht="15.75" customHeight="1">
      <c r="A187" s="37" t="s">
        <v>150</v>
      </c>
      <c r="B187" s="38" t="s">
        <v>151</v>
      </c>
      <c r="C187" s="39">
        <f t="shared" si="24"/>
        <v>1.835743243</v>
      </c>
      <c r="D187" s="43">
        <f t="shared" si="25"/>
        <v>0.1052583333</v>
      </c>
      <c r="E187" s="41">
        <f t="shared" ref="E187:E189" si="27">(I187-0.13)/0.15</f>
        <v>0.4420666667</v>
      </c>
      <c r="F187" s="39">
        <v>80.0</v>
      </c>
      <c r="G187" s="39">
        <v>123.0</v>
      </c>
      <c r="H187" s="40">
        <v>0.116</v>
      </c>
      <c r="I187" s="42">
        <v>0.19631</v>
      </c>
      <c r="J187" s="42">
        <v>2.0E-5</v>
      </c>
      <c r="K187" s="43">
        <v>0.30048</v>
      </c>
      <c r="L187" s="43">
        <v>0.29996</v>
      </c>
      <c r="M187" s="43">
        <v>0.14436</v>
      </c>
      <c r="N187" s="43">
        <v>0.03608</v>
      </c>
      <c r="O187" s="43">
        <v>0.24467</v>
      </c>
      <c r="P187" s="43">
        <v>0.12236</v>
      </c>
      <c r="Q187" s="43">
        <v>0.29102</v>
      </c>
      <c r="R187" s="43">
        <v>0.21824</v>
      </c>
      <c r="S187" s="43">
        <v>0.393</v>
      </c>
      <c r="T187" s="43">
        <v>-0.196</v>
      </c>
      <c r="U187" s="43">
        <v>0.26262</v>
      </c>
      <c r="V187" s="43">
        <v>-0.04954</v>
      </c>
      <c r="W187" s="43">
        <v>0.293</v>
      </c>
      <c r="X187" s="43">
        <v>-0.0967</v>
      </c>
    </row>
    <row r="188" ht="15.75" customHeight="1">
      <c r="A188" s="37" t="s">
        <v>150</v>
      </c>
      <c r="B188" s="38" t="s">
        <v>151</v>
      </c>
      <c r="C188" s="39">
        <f t="shared" si="24"/>
        <v>1.754662162</v>
      </c>
      <c r="D188" s="43">
        <f t="shared" si="25"/>
        <v>0.1152583333</v>
      </c>
      <c r="E188" s="41">
        <f t="shared" si="27"/>
        <v>0.5220666667</v>
      </c>
      <c r="F188" s="39">
        <v>80.0</v>
      </c>
      <c r="G188" s="39">
        <v>123.0</v>
      </c>
      <c r="H188" s="40">
        <v>0.116</v>
      </c>
      <c r="I188" s="42">
        <v>0.20831</v>
      </c>
      <c r="J188" s="42">
        <v>2.0E-5</v>
      </c>
      <c r="K188" s="43">
        <v>0.34419</v>
      </c>
      <c r="L188" s="43">
        <v>0.2999</v>
      </c>
      <c r="M188" s="43">
        <v>0.15776</v>
      </c>
      <c r="N188" s="43">
        <v>0.03944</v>
      </c>
      <c r="O188" s="43">
        <v>0.28067</v>
      </c>
      <c r="P188" s="43">
        <v>0.14036</v>
      </c>
      <c r="Q188" s="43">
        <v>0.33375</v>
      </c>
      <c r="R188" s="43">
        <v>0.25034</v>
      </c>
      <c r="S188" s="43">
        <v>0.417</v>
      </c>
      <c r="T188" s="43">
        <v>-0.208</v>
      </c>
      <c r="U188" s="43">
        <v>0.27299</v>
      </c>
      <c r="V188" s="43">
        <v>-0.04642</v>
      </c>
      <c r="W188" s="43">
        <v>0.3109</v>
      </c>
      <c r="X188" s="43">
        <v>-0.1026</v>
      </c>
    </row>
    <row r="189" ht="15.75" customHeight="1">
      <c r="A189" s="37" t="s">
        <v>150</v>
      </c>
      <c r="B189" s="38" t="s">
        <v>151</v>
      </c>
      <c r="C189" s="39">
        <f t="shared" si="24"/>
        <v>1.642837838</v>
      </c>
      <c r="D189" s="43">
        <f t="shared" si="25"/>
        <v>0.12905</v>
      </c>
      <c r="E189" s="41">
        <f t="shared" si="27"/>
        <v>0.6324</v>
      </c>
      <c r="F189" s="39">
        <v>80.0</v>
      </c>
      <c r="G189" s="39">
        <f>Round(1.537*F189,1)</f>
        <v>123</v>
      </c>
      <c r="H189" s="40">
        <v>0.116</v>
      </c>
      <c r="I189" s="42">
        <v>0.22486</v>
      </c>
      <c r="J189" s="42">
        <v>2.0E-5</v>
      </c>
      <c r="K189" s="43">
        <v>0.559</v>
      </c>
      <c r="L189" s="43">
        <v>0.554</v>
      </c>
      <c r="M189" s="43">
        <v>0.20998</v>
      </c>
      <c r="N189" s="43">
        <v>0.05252</v>
      </c>
      <c r="O189" s="43">
        <v>0.3394</v>
      </c>
      <c r="P189" s="43">
        <v>0.1697</v>
      </c>
      <c r="Q189" s="43">
        <v>0.40223</v>
      </c>
      <c r="R189" s="43">
        <v>0.29972</v>
      </c>
      <c r="S189" s="43">
        <v>0.45</v>
      </c>
      <c r="T189" s="43">
        <v>-0.225</v>
      </c>
      <c r="U189" s="43">
        <v>0.29308</v>
      </c>
      <c r="V189" s="43">
        <v>-0.04846</v>
      </c>
      <c r="W189" s="43">
        <v>0.3356</v>
      </c>
      <c r="X189" s="43">
        <v>-0.1108</v>
      </c>
    </row>
    <row r="190" ht="15.75" customHeight="1">
      <c r="A190" s="37" t="s">
        <v>150</v>
      </c>
      <c r="B190" s="38" t="s">
        <v>151</v>
      </c>
      <c r="C190" s="39">
        <f t="shared" si="24"/>
        <v>2.298243243</v>
      </c>
      <c r="D190" s="43">
        <f>-(I190-0.07)/1.2</f>
        <v>-0.04821666667</v>
      </c>
      <c r="E190" s="41">
        <v>0.01</v>
      </c>
      <c r="F190" s="39">
        <v>80.0</v>
      </c>
      <c r="G190" s="39">
        <v>123.0</v>
      </c>
      <c r="H190" s="40">
        <v>0.208</v>
      </c>
      <c r="I190" s="42">
        <v>0.12786</v>
      </c>
      <c r="J190" s="42">
        <v>0.006902</v>
      </c>
      <c r="K190" s="43">
        <f>0.095</f>
        <v>0.095</v>
      </c>
      <c r="L190" s="43">
        <f>0.15494-0.068</f>
        <v>0.08694</v>
      </c>
      <c r="M190" s="43">
        <f>0.088</f>
        <v>0.088</v>
      </c>
      <c r="N190" s="43">
        <f>0.022</f>
        <v>0.022</v>
      </c>
      <c r="O190" s="43">
        <f>0.093</f>
        <v>0.093</v>
      </c>
      <c r="P190" s="43">
        <f>0.052</f>
        <v>0.052</v>
      </c>
      <c r="Q190" s="43">
        <f>0.094</f>
        <v>0.094</v>
      </c>
      <c r="R190" s="43">
        <f>0.076</f>
        <v>0.076</v>
      </c>
      <c r="S190" s="43">
        <f>0.169</f>
        <v>0.169</v>
      </c>
      <c r="T190" s="43">
        <f>-0.078</f>
        <v>-0.078</v>
      </c>
      <c r="U190" s="43">
        <f>0.2709-0.14</f>
        <v>0.1309</v>
      </c>
      <c r="V190" s="43">
        <f>-0.024</f>
        <v>-0.024</v>
      </c>
      <c r="W190" s="43">
        <f>0.1457</f>
        <v>0.1457</v>
      </c>
      <c r="X190" s="43">
        <f>-0.051</f>
        <v>-0.051</v>
      </c>
    </row>
    <row r="191" ht="15.75" customHeight="1">
      <c r="A191" s="37" t="s">
        <v>150</v>
      </c>
      <c r="B191" s="38" t="s">
        <v>151</v>
      </c>
      <c r="C191" s="39">
        <f t="shared" si="24"/>
        <v>2.328108108</v>
      </c>
      <c r="D191" s="43">
        <f t="shared" ref="D191:D220" si="28">(I191-0.07)/1.2</f>
        <v>0.04453333333</v>
      </c>
      <c r="E191" s="41">
        <v>0.01</v>
      </c>
      <c r="F191" s="39">
        <v>80.0</v>
      </c>
      <c r="G191" s="39">
        <v>123.0</v>
      </c>
      <c r="H191" s="40">
        <v>0.208</v>
      </c>
      <c r="I191" s="42">
        <v>0.12344</v>
      </c>
      <c r="J191" s="42">
        <v>0.00641</v>
      </c>
      <c r="K191" s="43">
        <v>0.2611</v>
      </c>
      <c r="L191" s="43">
        <v>0.2611</v>
      </c>
      <c r="M191" s="43">
        <v>0.14288</v>
      </c>
      <c r="N191" s="43">
        <v>0.0357</v>
      </c>
      <c r="O191" s="43">
        <v>0.16966</v>
      </c>
      <c r="P191" s="43">
        <v>0.0848</v>
      </c>
      <c r="Q191" s="43">
        <v>0.207</v>
      </c>
      <c r="R191" s="43">
        <v>0.155</v>
      </c>
      <c r="S191" s="43">
        <v>0.24688</v>
      </c>
      <c r="T191" s="43">
        <v>-0.123</v>
      </c>
      <c r="U191" s="43">
        <v>0.1487</v>
      </c>
      <c r="V191" s="43">
        <v>-0.0253</v>
      </c>
      <c r="W191" s="43">
        <v>0.18423</v>
      </c>
      <c r="X191" s="43">
        <v>-0.0608</v>
      </c>
    </row>
    <row r="192" ht="15.75" customHeight="1">
      <c r="A192" s="37" t="s">
        <v>150</v>
      </c>
      <c r="B192" s="38" t="s">
        <v>152</v>
      </c>
      <c r="C192" s="39">
        <f t="shared" si="24"/>
        <v>2.2425</v>
      </c>
      <c r="D192" s="43">
        <f t="shared" si="28"/>
        <v>0.05509166667</v>
      </c>
      <c r="E192" s="41">
        <f t="shared" ref="E192:E201" si="29">(I192-0.13)/0.15</f>
        <v>0.04073333333</v>
      </c>
      <c r="F192" s="39">
        <v>80.0</v>
      </c>
      <c r="G192" s="39">
        <f>Round(1.537*F192,1)</f>
        <v>123</v>
      </c>
      <c r="H192" s="40">
        <v>0.208</v>
      </c>
      <c r="I192" s="42">
        <v>0.13611</v>
      </c>
      <c r="J192" s="42">
        <v>0.006698</v>
      </c>
      <c r="K192" s="43">
        <v>0.2904</v>
      </c>
      <c r="L192" s="43">
        <v>0.2904</v>
      </c>
      <c r="M192" s="43">
        <v>0.158</v>
      </c>
      <c r="N192" s="43">
        <v>0.03956</v>
      </c>
      <c r="O192" s="43">
        <v>0.1882</v>
      </c>
      <c r="P192" s="43">
        <v>0.0941</v>
      </c>
      <c r="Q192" s="43">
        <v>0.2301</v>
      </c>
      <c r="R192" s="43">
        <v>0.1726</v>
      </c>
      <c r="S192" s="43">
        <v>0.2722</v>
      </c>
      <c r="T192" s="43">
        <v>-0.13611</v>
      </c>
      <c r="U192" s="43">
        <v>0.1639</v>
      </c>
      <c r="V192" s="43">
        <v>-0.0278</v>
      </c>
      <c r="W192" s="43">
        <v>0.203</v>
      </c>
      <c r="X192" s="43">
        <v>-0.067</v>
      </c>
    </row>
    <row r="193" ht="15.75" customHeight="1">
      <c r="A193" s="37" t="s">
        <v>150</v>
      </c>
      <c r="B193" s="38" t="s">
        <v>151</v>
      </c>
      <c r="C193" s="39">
        <f t="shared" si="24"/>
        <v>2.167364865</v>
      </c>
      <c r="D193" s="43">
        <f t="shared" si="28"/>
        <v>0.06435833333</v>
      </c>
      <c r="E193" s="41">
        <f t="shared" si="29"/>
        <v>0.1148666667</v>
      </c>
      <c r="F193" s="39">
        <v>80.0</v>
      </c>
      <c r="G193" s="39">
        <v>123.0</v>
      </c>
      <c r="H193" s="40">
        <v>0.208</v>
      </c>
      <c r="I193" s="42">
        <v>0.14723</v>
      </c>
      <c r="J193" s="42">
        <v>0.006698</v>
      </c>
      <c r="K193" s="43">
        <v>0.3156</v>
      </c>
      <c r="L193" s="43">
        <v>0.3156</v>
      </c>
      <c r="M193" s="43">
        <v>0.1713</v>
      </c>
      <c r="N193" s="43">
        <v>0.0428</v>
      </c>
      <c r="O193" s="43">
        <v>0.204</v>
      </c>
      <c r="P193" s="43">
        <v>0.102</v>
      </c>
      <c r="Q193" s="43">
        <v>0.2498</v>
      </c>
      <c r="R193" s="43">
        <v>0.1873</v>
      </c>
      <c r="S193" s="43">
        <v>0.294</v>
      </c>
      <c r="T193" s="43">
        <v>-0.147</v>
      </c>
      <c r="U193" s="43">
        <v>0.177</v>
      </c>
      <c r="V193" s="43">
        <v>-0.0301</v>
      </c>
      <c r="W193" s="43">
        <v>0.219</v>
      </c>
      <c r="X193" s="43">
        <v>-0.0724</v>
      </c>
    </row>
    <row r="194" ht="15.75" customHeight="1">
      <c r="A194" s="37" t="s">
        <v>150</v>
      </c>
      <c r="B194" s="38" t="s">
        <v>151</v>
      </c>
      <c r="C194" s="39">
        <f t="shared" si="24"/>
        <v>1.757635135</v>
      </c>
      <c r="D194" s="43">
        <f t="shared" si="28"/>
        <v>0.1148916667</v>
      </c>
      <c r="E194" s="41">
        <f t="shared" si="29"/>
        <v>0.5191333333</v>
      </c>
      <c r="F194" s="39">
        <v>80.0</v>
      </c>
      <c r="G194" s="39">
        <v>123.0</v>
      </c>
      <c r="H194" s="40">
        <v>0.042</v>
      </c>
      <c r="I194" s="42">
        <v>0.20787</v>
      </c>
      <c r="J194" s="42">
        <v>-0.01982</v>
      </c>
      <c r="K194" s="43">
        <v>0.3691</v>
      </c>
      <c r="L194" s="43">
        <v>0.2437</v>
      </c>
      <c r="M194" s="43">
        <v>0.2877</v>
      </c>
      <c r="N194" s="43">
        <v>0.04606</v>
      </c>
      <c r="O194" s="43">
        <v>0.32442</v>
      </c>
      <c r="P194" s="43">
        <v>0.11194</v>
      </c>
      <c r="Q194" s="43">
        <v>0.3526</v>
      </c>
      <c r="R194" s="43">
        <v>0.17782</v>
      </c>
      <c r="S194" s="43">
        <v>0.49733</v>
      </c>
      <c r="T194" s="43">
        <v>-0.15584</v>
      </c>
      <c r="U194" s="43">
        <v>0.30888</v>
      </c>
      <c r="V194" s="43">
        <v>-0.06518</v>
      </c>
      <c r="W194" s="43">
        <v>0.41506</v>
      </c>
      <c r="X194" s="43">
        <v>-0.11048</v>
      </c>
    </row>
    <row r="195" ht="15.75" customHeight="1">
      <c r="A195" s="37" t="s">
        <v>150</v>
      </c>
      <c r="B195" s="38" t="s">
        <v>151</v>
      </c>
      <c r="C195" s="39">
        <f t="shared" si="24"/>
        <v>1.794121622</v>
      </c>
      <c r="D195" s="43">
        <f t="shared" si="28"/>
        <v>0.1103916667</v>
      </c>
      <c r="E195" s="41">
        <f t="shared" si="29"/>
        <v>0.4831333333</v>
      </c>
      <c r="F195" s="39">
        <v>80.0</v>
      </c>
      <c r="G195" s="39">
        <f>Round(1.537*F195,1)</f>
        <v>123</v>
      </c>
      <c r="H195" s="40">
        <v>0.042</v>
      </c>
      <c r="I195" s="42">
        <v>0.20247</v>
      </c>
      <c r="J195" s="42">
        <v>-0.03218</v>
      </c>
      <c r="K195" s="43">
        <v>0.37979</v>
      </c>
      <c r="L195" s="43">
        <v>0.29926</v>
      </c>
      <c r="M195" s="43">
        <v>0.28991</v>
      </c>
      <c r="N195" s="43">
        <v>0.05068</v>
      </c>
      <c r="O195" s="43">
        <v>0.33479</v>
      </c>
      <c r="P195" s="43">
        <v>0.13354</v>
      </c>
      <c r="Q195" s="43">
        <v>0.36267</v>
      </c>
      <c r="R195" s="43">
        <v>0.2164</v>
      </c>
      <c r="S195" s="43">
        <v>0.3662</v>
      </c>
      <c r="T195" s="43">
        <v>-0.15584</v>
      </c>
      <c r="U195" s="43">
        <v>0.25228</v>
      </c>
      <c r="V195" s="43">
        <v>-0.0734</v>
      </c>
      <c r="W195" s="43">
        <v>0.31663</v>
      </c>
      <c r="X195" s="43">
        <v>-0.11462</v>
      </c>
    </row>
    <row r="196" ht="15.75" customHeight="1">
      <c r="A196" s="37" t="s">
        <v>150</v>
      </c>
      <c r="B196" s="38" t="s">
        <v>151</v>
      </c>
      <c r="C196" s="39">
        <f t="shared" si="24"/>
        <v>1.760608108</v>
      </c>
      <c r="D196" s="43">
        <f t="shared" si="28"/>
        <v>0.114525</v>
      </c>
      <c r="E196" s="41">
        <f t="shared" si="29"/>
        <v>0.5162</v>
      </c>
      <c r="F196" s="39">
        <v>80.0</v>
      </c>
      <c r="G196" s="39">
        <v>123.0</v>
      </c>
      <c r="H196" s="40">
        <v>0.09</v>
      </c>
      <c r="I196" s="42">
        <v>0.20743</v>
      </c>
      <c r="J196" s="42">
        <v>-0.04076</v>
      </c>
      <c r="K196" s="43">
        <v>0.40447</v>
      </c>
      <c r="L196" s="43">
        <v>0.19942</v>
      </c>
      <c r="M196" s="43">
        <v>0.3047</v>
      </c>
      <c r="N196" s="43">
        <v>0.0193</v>
      </c>
      <c r="O196" s="43">
        <v>0.35123</v>
      </c>
      <c r="P196" s="43">
        <v>0.07936</v>
      </c>
      <c r="Q196" s="43">
        <v>0.38543</v>
      </c>
      <c r="R196" s="43">
        <v>0.13936</v>
      </c>
      <c r="S196" s="43">
        <v>0.49943</v>
      </c>
      <c r="T196" s="43">
        <v>-0.15188</v>
      </c>
      <c r="U196" s="43">
        <v>0.33897</v>
      </c>
      <c r="V196" s="43">
        <v>-0.07778</v>
      </c>
      <c r="W196" s="43">
        <v>0.4252</v>
      </c>
      <c r="X196" s="43">
        <v>-0.11486</v>
      </c>
    </row>
    <row r="197" ht="15.75" customHeight="1">
      <c r="A197" s="37" t="s">
        <v>150</v>
      </c>
      <c r="B197" s="38" t="s">
        <v>151</v>
      </c>
      <c r="C197" s="39">
        <f t="shared" si="24"/>
        <v>1.730878378</v>
      </c>
      <c r="D197" s="43">
        <f t="shared" si="28"/>
        <v>0.1181916667</v>
      </c>
      <c r="E197" s="41">
        <f t="shared" si="29"/>
        <v>0.5455333333</v>
      </c>
      <c r="F197" s="39">
        <v>80.0</v>
      </c>
      <c r="G197" s="39">
        <v>123.0</v>
      </c>
      <c r="H197" s="40">
        <v>0.09</v>
      </c>
      <c r="I197" s="42">
        <v>0.21183</v>
      </c>
      <c r="J197" s="42">
        <v>-0.0431</v>
      </c>
      <c r="K197" s="43">
        <v>0.42322</v>
      </c>
      <c r="L197" s="43">
        <v>0.29998</v>
      </c>
      <c r="M197" s="43">
        <v>0.32216</v>
      </c>
      <c r="N197" s="43">
        <v>0.04264</v>
      </c>
      <c r="O197" s="43">
        <v>0.37387</v>
      </c>
      <c r="P197" s="43">
        <v>0.12844</v>
      </c>
      <c r="Q197" s="43">
        <v>0.4041</v>
      </c>
      <c r="R197" s="43">
        <v>0.21424</v>
      </c>
      <c r="S197" s="43">
        <v>0.36731</v>
      </c>
      <c r="T197" s="43">
        <v>-0.14528</v>
      </c>
      <c r="U197" s="43">
        <v>0.26906</v>
      </c>
      <c r="V197" s="43">
        <v>-0.07718</v>
      </c>
      <c r="W197" s="43">
        <v>0.32146</v>
      </c>
      <c r="X197" s="43">
        <v>-0.1112</v>
      </c>
    </row>
    <row r="198" ht="15.75" customHeight="1">
      <c r="A198" s="37" t="s">
        <v>150</v>
      </c>
      <c r="B198" s="38" t="s">
        <v>151</v>
      </c>
      <c r="C198" s="39">
        <f t="shared" si="24"/>
        <v>2.122094595</v>
      </c>
      <c r="D198" s="43">
        <f t="shared" si="28"/>
        <v>0.06994166667</v>
      </c>
      <c r="E198" s="41">
        <f t="shared" si="29"/>
        <v>0.1595333333</v>
      </c>
      <c r="F198" s="39">
        <v>80.0</v>
      </c>
      <c r="G198" s="39">
        <f>Round(1.537*F198,1)</f>
        <v>123</v>
      </c>
      <c r="H198" s="40">
        <v>0.116</v>
      </c>
      <c r="I198" s="42">
        <v>0.15393</v>
      </c>
      <c r="J198" s="42">
        <v>0.03698</v>
      </c>
      <c r="K198" s="43">
        <v>0.3466</v>
      </c>
      <c r="L198" s="43">
        <v>0.29168</v>
      </c>
      <c r="M198" s="43">
        <v>0.25004</v>
      </c>
      <c r="N198" s="43">
        <v>0.10064</v>
      </c>
      <c r="O198" s="43">
        <v>0.29412</v>
      </c>
      <c r="P198" s="43">
        <v>0.1643</v>
      </c>
      <c r="Q198" s="43">
        <v>0.32518</v>
      </c>
      <c r="R198" s="43">
        <v>0.22802</v>
      </c>
      <c r="S198" s="43">
        <v>0.3752</v>
      </c>
      <c r="T198" s="43">
        <v>-0.05002</v>
      </c>
      <c r="U198" s="43">
        <v>0.2616</v>
      </c>
      <c r="V198" s="43">
        <v>0.008</v>
      </c>
      <c r="W198" s="43">
        <v>0.32275</v>
      </c>
      <c r="X198" s="43">
        <v>-0.02104</v>
      </c>
    </row>
    <row r="199" ht="15.75" customHeight="1">
      <c r="A199" s="37" t="s">
        <v>150</v>
      </c>
      <c r="B199" s="38" t="s">
        <v>151</v>
      </c>
      <c r="C199" s="39">
        <f t="shared" si="24"/>
        <v>2.090135135</v>
      </c>
      <c r="D199" s="43">
        <f t="shared" si="28"/>
        <v>0.07388333333</v>
      </c>
      <c r="E199" s="41">
        <f t="shared" si="29"/>
        <v>0.1910666667</v>
      </c>
      <c r="F199" s="39">
        <v>80.0</v>
      </c>
      <c r="G199" s="39">
        <v>123.0</v>
      </c>
      <c r="H199" s="40">
        <v>0.116</v>
      </c>
      <c r="I199" s="42">
        <v>0.15866</v>
      </c>
      <c r="J199" s="42">
        <v>0.03998</v>
      </c>
      <c r="K199" s="43">
        <v>0.34307</v>
      </c>
      <c r="L199" s="43">
        <v>0.29996</v>
      </c>
      <c r="M199" s="43">
        <v>0.25418</v>
      </c>
      <c r="N199" s="43">
        <v>0.10496</v>
      </c>
      <c r="O199" s="43">
        <v>0.29837</v>
      </c>
      <c r="P199" s="43">
        <v>0.16994</v>
      </c>
      <c r="Q199" s="43">
        <v>0.32713</v>
      </c>
      <c r="R199" s="43">
        <v>0.23498</v>
      </c>
      <c r="S199" s="43">
        <v>0.27636</v>
      </c>
      <c r="T199" s="43">
        <v>-0.04948</v>
      </c>
      <c r="U199" s="43">
        <v>0.1922</v>
      </c>
      <c r="V199" s="43">
        <v>0.01016</v>
      </c>
      <c r="W199" s="43">
        <v>0.23634</v>
      </c>
      <c r="X199" s="43">
        <v>-0.01966</v>
      </c>
    </row>
    <row r="200" ht="15.75" customHeight="1">
      <c r="A200" s="37" t="s">
        <v>150</v>
      </c>
      <c r="B200" s="38" t="s">
        <v>151</v>
      </c>
      <c r="C200" s="39">
        <f t="shared" si="24"/>
        <v>2.266283784</v>
      </c>
      <c r="D200" s="43">
        <f t="shared" si="28"/>
        <v>0.05215833333</v>
      </c>
      <c r="E200" s="41">
        <f t="shared" si="29"/>
        <v>0.01726666667</v>
      </c>
      <c r="F200" s="39">
        <v>80.0</v>
      </c>
      <c r="G200" s="39">
        <v>123.0</v>
      </c>
      <c r="H200" s="40">
        <v>0.208</v>
      </c>
      <c r="I200" s="42">
        <v>0.13259</v>
      </c>
      <c r="J200" s="42">
        <v>0.06842</v>
      </c>
      <c r="K200" s="43">
        <v>0.35684</v>
      </c>
      <c r="L200" s="43">
        <v>0.2717</v>
      </c>
      <c r="M200" s="43">
        <v>0.24983</v>
      </c>
      <c r="N200" s="43">
        <v>0.11924</v>
      </c>
      <c r="O200" s="43">
        <v>0.2998</v>
      </c>
      <c r="P200" s="43">
        <v>0.17006</v>
      </c>
      <c r="Q200" s="43">
        <v>0.33407</v>
      </c>
      <c r="R200" s="43">
        <v>0.22088</v>
      </c>
      <c r="S200" s="43">
        <v>0.46267</v>
      </c>
      <c r="T200" s="43">
        <v>-0.05002</v>
      </c>
      <c r="U200" s="43">
        <v>0.28107</v>
      </c>
      <c r="V200" s="43">
        <v>0.02894</v>
      </c>
      <c r="W200" s="43">
        <v>0.38123</v>
      </c>
      <c r="X200" s="43">
        <v>-0.01054</v>
      </c>
    </row>
    <row r="201" ht="15.75" customHeight="1">
      <c r="A201" s="37" t="s">
        <v>150</v>
      </c>
      <c r="B201" s="38" t="s">
        <v>151</v>
      </c>
      <c r="C201" s="39">
        <f t="shared" si="24"/>
        <v>2.225135135</v>
      </c>
      <c r="D201" s="43">
        <f t="shared" si="28"/>
        <v>0.05723333333</v>
      </c>
      <c r="E201" s="41">
        <f t="shared" si="29"/>
        <v>0.05786666667</v>
      </c>
      <c r="F201" s="39">
        <v>80.0</v>
      </c>
      <c r="G201" s="39">
        <f>Round(1.537*F201,1)</f>
        <v>123</v>
      </c>
      <c r="H201" s="40">
        <v>0.208</v>
      </c>
      <c r="I201" s="42">
        <v>0.13868</v>
      </c>
      <c r="J201" s="42">
        <v>0.06878</v>
      </c>
      <c r="K201" s="43">
        <v>0.36753</v>
      </c>
      <c r="L201" s="43">
        <v>0.29888</v>
      </c>
      <c r="M201" s="43">
        <v>0.25821</v>
      </c>
      <c r="N201" s="43">
        <v>0.12632</v>
      </c>
      <c r="O201" s="43">
        <v>0.31244</v>
      </c>
      <c r="P201" s="43">
        <v>0.1838</v>
      </c>
      <c r="Q201" s="43">
        <v>0.34377</v>
      </c>
      <c r="R201" s="43">
        <v>0.2414</v>
      </c>
      <c r="S201" s="43">
        <v>0.27255</v>
      </c>
      <c r="T201" s="43">
        <v>-0.00802</v>
      </c>
      <c r="U201" s="43">
        <v>0.17962</v>
      </c>
      <c r="V201" s="43">
        <v>0.04316</v>
      </c>
      <c r="W201" s="43">
        <v>0.22984</v>
      </c>
      <c r="X201" s="43">
        <v>0.01754</v>
      </c>
    </row>
    <row r="202" ht="15.75" customHeight="1">
      <c r="A202" s="37" t="s">
        <v>150</v>
      </c>
      <c r="B202" s="38" t="s">
        <v>151</v>
      </c>
      <c r="C202" s="39">
        <f t="shared" si="24"/>
        <v>2.364662162</v>
      </c>
      <c r="D202" s="43">
        <f t="shared" si="28"/>
        <v>0.040025</v>
      </c>
      <c r="E202" s="42">
        <v>0.01</v>
      </c>
      <c r="F202" s="39">
        <v>80.0</v>
      </c>
      <c r="G202" s="39">
        <v>123.0</v>
      </c>
      <c r="H202" s="45">
        <v>0.0</v>
      </c>
      <c r="I202" s="42">
        <v>0.11803</v>
      </c>
      <c r="J202" s="42">
        <v>4.5E-4</v>
      </c>
      <c r="K202" s="43">
        <v>0.34231</v>
      </c>
      <c r="L202" s="43">
        <v>0.34304</v>
      </c>
      <c r="M202" s="43">
        <v>0.19205</v>
      </c>
      <c r="N202" s="43">
        <v>0.04808</v>
      </c>
      <c r="O202" s="43">
        <v>0.25854</v>
      </c>
      <c r="P202" s="43">
        <v>0.12961</v>
      </c>
      <c r="Q202" s="43">
        <v>0.308</v>
      </c>
      <c r="R202" s="43">
        <v>0.23104</v>
      </c>
      <c r="S202" s="43">
        <v>0.30546</v>
      </c>
      <c r="T202" s="43">
        <v>-0.15435</v>
      </c>
      <c r="U202" s="43">
        <v>0.12084</v>
      </c>
      <c r="V202" s="43">
        <v>-0.02058</v>
      </c>
      <c r="W202" s="43">
        <v>0.18049</v>
      </c>
      <c r="X202" s="43">
        <v>-0.06049</v>
      </c>
    </row>
    <row r="203" ht="15.75" customHeight="1">
      <c r="A203" s="37" t="s">
        <v>150</v>
      </c>
      <c r="B203" s="38" t="s">
        <v>151</v>
      </c>
      <c r="C203" s="39">
        <f t="shared" si="24"/>
        <v>1.930608108</v>
      </c>
      <c r="D203" s="43">
        <f t="shared" si="28"/>
        <v>0.09355833333</v>
      </c>
      <c r="E203" s="42">
        <f t="shared" ref="E203:E210" si="30">(I203-0.13)/0.15</f>
        <v>0.3484666667</v>
      </c>
      <c r="F203" s="39">
        <v>80.0</v>
      </c>
      <c r="G203" s="39">
        <v>123.0</v>
      </c>
      <c r="H203" s="45">
        <v>0.071</v>
      </c>
      <c r="I203" s="42">
        <v>0.18227</v>
      </c>
      <c r="J203" s="42">
        <v>2.3E-4</v>
      </c>
      <c r="K203" s="43">
        <v>0.398</v>
      </c>
      <c r="L203" s="43">
        <v>0.396</v>
      </c>
      <c r="M203" s="43">
        <v>0.25642</v>
      </c>
      <c r="N203" s="43">
        <v>0.06421</v>
      </c>
      <c r="O203" s="43">
        <v>0.3239</v>
      </c>
      <c r="P203" s="43">
        <v>0.16208</v>
      </c>
      <c r="Q203" s="43">
        <v>0.37428</v>
      </c>
      <c r="R203" s="43">
        <v>0.28103</v>
      </c>
      <c r="S203" s="43">
        <v>0.24026</v>
      </c>
      <c r="T203" s="43">
        <v>-0.12026</v>
      </c>
      <c r="U203" s="43">
        <v>0.12714</v>
      </c>
      <c r="V203" s="43">
        <v>-0.02177</v>
      </c>
      <c r="W203" s="43">
        <v>0.12239</v>
      </c>
      <c r="X203" s="43">
        <v>-0.04044</v>
      </c>
    </row>
    <row r="204" ht="15.75" customHeight="1">
      <c r="A204" s="37" t="s">
        <v>150</v>
      </c>
      <c r="B204" s="38" t="s">
        <v>151</v>
      </c>
      <c r="C204" s="39">
        <f t="shared" si="24"/>
        <v>1.753243243</v>
      </c>
      <c r="D204" s="43">
        <f t="shared" si="28"/>
        <v>0.1154333333</v>
      </c>
      <c r="E204" s="42">
        <f t="shared" si="30"/>
        <v>0.5234666667</v>
      </c>
      <c r="F204" s="39">
        <v>80.0</v>
      </c>
      <c r="G204" s="39">
        <f>Round(1.537*F204,1)</f>
        <v>123</v>
      </c>
      <c r="H204" s="45">
        <v>0.101</v>
      </c>
      <c r="I204" s="42">
        <v>0.20852</v>
      </c>
      <c r="J204" s="42">
        <v>4.4E-4</v>
      </c>
      <c r="K204" s="43">
        <v>0.461</v>
      </c>
      <c r="L204" s="43">
        <v>0.46</v>
      </c>
      <c r="M204" s="43">
        <v>0.29062</v>
      </c>
      <c r="N204" s="43">
        <v>0.0727</v>
      </c>
      <c r="O204" s="43">
        <v>0.35752</v>
      </c>
      <c r="P204" s="43">
        <v>0.17876</v>
      </c>
      <c r="Q204" s="43">
        <v>0.40921</v>
      </c>
      <c r="R204" s="43">
        <v>0.30696</v>
      </c>
      <c r="S204" s="43">
        <v>0.32073</v>
      </c>
      <c r="T204" s="43">
        <v>-0.16039</v>
      </c>
      <c r="U204" s="43">
        <v>0.14747</v>
      </c>
      <c r="V204" s="43">
        <v>-0.0252</v>
      </c>
      <c r="W204" s="43">
        <v>0.11504</v>
      </c>
      <c r="X204" s="43">
        <v>-0.03802</v>
      </c>
    </row>
    <row r="205" ht="15.75" customHeight="1">
      <c r="A205" s="37" t="s">
        <v>150</v>
      </c>
      <c r="B205" s="38" t="s">
        <v>151</v>
      </c>
      <c r="C205" s="39">
        <f t="shared" si="24"/>
        <v>1.450540541</v>
      </c>
      <c r="D205" s="43">
        <f t="shared" si="28"/>
        <v>0.1527666667</v>
      </c>
      <c r="E205" s="42">
        <f t="shared" si="30"/>
        <v>0.8221333333</v>
      </c>
      <c r="F205" s="39">
        <v>80.0</v>
      </c>
      <c r="G205" s="39">
        <v>123.0</v>
      </c>
      <c r="H205" s="45">
        <v>0.151</v>
      </c>
      <c r="I205" s="42">
        <v>0.25332</v>
      </c>
      <c r="J205" s="42">
        <v>4.4E-4</v>
      </c>
      <c r="K205" s="43">
        <v>0.571</v>
      </c>
      <c r="L205" s="43">
        <v>0.569</v>
      </c>
      <c r="M205" s="43">
        <v>0.33734</v>
      </c>
      <c r="N205" s="43">
        <v>0.08436</v>
      </c>
      <c r="O205" s="43">
        <v>0.41572</v>
      </c>
      <c r="P205" s="43">
        <v>0.2079</v>
      </c>
      <c r="Q205" s="43">
        <v>0.46361</v>
      </c>
      <c r="R205" s="43">
        <v>0.34775</v>
      </c>
      <c r="S205" s="43">
        <v>0.16453</v>
      </c>
      <c r="T205" s="43">
        <v>-0.08231</v>
      </c>
      <c r="U205" s="43">
        <v>0.18178</v>
      </c>
      <c r="V205" s="43">
        <v>-0.03103</v>
      </c>
      <c r="W205" s="43">
        <v>0.13981</v>
      </c>
      <c r="X205" s="43">
        <v>-0.04618</v>
      </c>
    </row>
    <row r="206" ht="15.75" customHeight="1">
      <c r="A206" s="37" t="s">
        <v>150</v>
      </c>
      <c r="B206" s="38" t="s">
        <v>151</v>
      </c>
      <c r="C206" s="39">
        <f t="shared" si="24"/>
        <v>1.076959459</v>
      </c>
      <c r="D206" s="43">
        <f t="shared" si="28"/>
        <v>0.1988416667</v>
      </c>
      <c r="E206" s="42">
        <f t="shared" si="30"/>
        <v>1.190733333</v>
      </c>
      <c r="F206" s="39">
        <v>80.0</v>
      </c>
      <c r="G206" s="39">
        <v>123.0</v>
      </c>
      <c r="H206" s="45">
        <v>0.201</v>
      </c>
      <c r="I206" s="42">
        <v>0.30861</v>
      </c>
      <c r="J206" s="42">
        <v>4.4E-4</v>
      </c>
      <c r="K206" s="43">
        <v>0.712</v>
      </c>
      <c r="L206" s="43">
        <v>0.71</v>
      </c>
      <c r="M206" s="43">
        <v>0.40219</v>
      </c>
      <c r="N206" s="43">
        <v>0.10067</v>
      </c>
      <c r="O206" s="43">
        <v>0.46914</v>
      </c>
      <c r="P206" s="43">
        <v>0.2347</v>
      </c>
      <c r="Q206" s="43">
        <v>0.559</v>
      </c>
      <c r="R206" s="43">
        <v>0.419</v>
      </c>
      <c r="S206" s="43">
        <v>0.19025</v>
      </c>
      <c r="T206" s="43">
        <v>-0.09513</v>
      </c>
      <c r="U206" s="43">
        <v>0.23038</v>
      </c>
      <c r="V206" s="43">
        <v>-0.03918</v>
      </c>
      <c r="W206" s="43">
        <v>0.17506</v>
      </c>
      <c r="X206" s="43">
        <v>-0.05783</v>
      </c>
    </row>
    <row r="207" ht="15.75" customHeight="1">
      <c r="A207" s="37" t="s">
        <v>150</v>
      </c>
      <c r="B207" s="38" t="s">
        <v>151</v>
      </c>
      <c r="C207" s="39">
        <f t="shared" si="24"/>
        <v>0.7034459459</v>
      </c>
      <c r="D207" s="43">
        <f t="shared" si="28"/>
        <v>0.2449083333</v>
      </c>
      <c r="E207" s="42">
        <f t="shared" si="30"/>
        <v>1.559266667</v>
      </c>
      <c r="F207" s="39">
        <v>80.0</v>
      </c>
      <c r="G207" s="39">
        <f>Round(1.537*F207,1)</f>
        <v>123</v>
      </c>
      <c r="H207" s="45">
        <v>0.251</v>
      </c>
      <c r="I207" s="42">
        <v>0.36389</v>
      </c>
      <c r="J207" s="42">
        <v>4.4E-4</v>
      </c>
      <c r="K207" s="43">
        <v>0.86</v>
      </c>
      <c r="L207" s="43">
        <v>0.84</v>
      </c>
      <c r="M207" s="43">
        <v>0.46322</v>
      </c>
      <c r="N207" s="43">
        <v>0.11582</v>
      </c>
      <c r="O207" s="43">
        <v>0.52733</v>
      </c>
      <c r="P207" s="43">
        <v>0.26384</v>
      </c>
      <c r="Q207" s="43">
        <v>0.673</v>
      </c>
      <c r="R207" s="43">
        <v>0.505</v>
      </c>
      <c r="S207" s="43">
        <v>0.2112</v>
      </c>
      <c r="T207" s="43">
        <v>-0.10562</v>
      </c>
      <c r="U207" s="43">
        <v>0.27803</v>
      </c>
      <c r="V207" s="43">
        <v>-0.04734</v>
      </c>
      <c r="W207" s="43">
        <v>0.21031</v>
      </c>
      <c r="X207" s="43">
        <v>-0.06949</v>
      </c>
    </row>
    <row r="208" ht="15.75" customHeight="1">
      <c r="A208" s="37" t="s">
        <v>150</v>
      </c>
      <c r="B208" s="38" t="s">
        <v>151</v>
      </c>
      <c r="C208" s="39">
        <f t="shared" si="24"/>
        <v>0.265472973</v>
      </c>
      <c r="D208" s="43">
        <f t="shared" si="28"/>
        <v>0.298925</v>
      </c>
      <c r="E208" s="42">
        <f t="shared" si="30"/>
        <v>1.9914</v>
      </c>
      <c r="F208" s="39">
        <v>80.0</v>
      </c>
      <c r="G208" s="39">
        <v>123.0</v>
      </c>
      <c r="H208" s="45">
        <v>0.302</v>
      </c>
      <c r="I208" s="42">
        <v>0.42871</v>
      </c>
      <c r="J208" s="42">
        <v>4.4E-4</v>
      </c>
      <c r="K208" s="43">
        <v>1.041</v>
      </c>
      <c r="L208" s="43">
        <v>1.03</v>
      </c>
      <c r="M208" s="43">
        <v>0.51853</v>
      </c>
      <c r="N208" s="43">
        <v>0.12981</v>
      </c>
      <c r="O208" s="43">
        <v>0.642</v>
      </c>
      <c r="P208" s="43">
        <v>0.321</v>
      </c>
      <c r="Q208" s="43">
        <v>0.812</v>
      </c>
      <c r="R208" s="43">
        <v>0.609</v>
      </c>
      <c r="S208" s="43">
        <v>0.25311</v>
      </c>
      <c r="T208" s="43">
        <v>-0.12659</v>
      </c>
      <c r="U208" s="43">
        <v>0.3333</v>
      </c>
      <c r="V208" s="43">
        <v>-0.05667</v>
      </c>
      <c r="W208" s="43">
        <v>0.25985</v>
      </c>
      <c r="X208" s="43">
        <v>-0.0858</v>
      </c>
    </row>
    <row r="209" ht="15.75" customHeight="1">
      <c r="A209" s="37" t="s">
        <v>150</v>
      </c>
      <c r="B209" s="38" t="s">
        <v>151</v>
      </c>
      <c r="C209" s="39">
        <v>0.1</v>
      </c>
      <c r="D209" s="43">
        <f t="shared" si="28"/>
        <v>0.348175</v>
      </c>
      <c r="E209" s="42">
        <f t="shared" si="30"/>
        <v>2.3854</v>
      </c>
      <c r="F209" s="39">
        <v>80.0</v>
      </c>
      <c r="G209" s="39">
        <v>123.0</v>
      </c>
      <c r="H209" s="45">
        <v>0.352</v>
      </c>
      <c r="I209" s="42">
        <v>0.48781</v>
      </c>
      <c r="J209" s="42">
        <v>4.4E-4</v>
      </c>
      <c r="K209" s="43">
        <v>1.214</v>
      </c>
      <c r="L209" s="43">
        <v>1.213</v>
      </c>
      <c r="M209" s="43">
        <v>0.57003</v>
      </c>
      <c r="N209" s="43">
        <v>0.14263</v>
      </c>
      <c r="O209" s="43">
        <v>0.742</v>
      </c>
      <c r="P209" s="43">
        <v>0.371</v>
      </c>
      <c r="Q209" s="43">
        <v>0.945</v>
      </c>
      <c r="R209" s="43">
        <v>0.709</v>
      </c>
      <c r="S209" s="43">
        <v>0.25311</v>
      </c>
      <c r="T209" s="43">
        <v>-0.12659</v>
      </c>
      <c r="U209" s="43">
        <v>0.40095</v>
      </c>
      <c r="V209" s="43">
        <v>-0.06832</v>
      </c>
      <c r="W209" s="43">
        <v>0.30939</v>
      </c>
      <c r="X209" s="43">
        <v>-0.10212</v>
      </c>
    </row>
    <row r="210" ht="15.75" customHeight="1">
      <c r="A210" s="37" t="s">
        <v>150</v>
      </c>
      <c r="B210" s="38" t="s">
        <v>151</v>
      </c>
      <c r="C210" s="39">
        <v>0.1</v>
      </c>
      <c r="D210" s="43">
        <f t="shared" si="28"/>
        <v>0.36705</v>
      </c>
      <c r="E210" s="42">
        <f t="shared" si="30"/>
        <v>2.5364</v>
      </c>
      <c r="F210" s="39">
        <v>80.0</v>
      </c>
      <c r="G210" s="39">
        <f>Round(1.537*F210,1)</f>
        <v>123</v>
      </c>
      <c r="H210" s="45">
        <v>0.372</v>
      </c>
      <c r="I210" s="42">
        <v>0.51046</v>
      </c>
      <c r="J210" s="42">
        <v>8.5344E-4</v>
      </c>
      <c r="K210" s="43">
        <v>1.281</v>
      </c>
      <c r="L210" s="43">
        <v>1.28</v>
      </c>
      <c r="M210" s="43">
        <v>0.624</v>
      </c>
      <c r="N210" s="43">
        <v>0.156</v>
      </c>
      <c r="O210" s="43">
        <v>0.781</v>
      </c>
      <c r="P210" s="43">
        <v>0.391</v>
      </c>
      <c r="Q210" s="43">
        <v>0.997</v>
      </c>
      <c r="R210" s="43">
        <v>0.748</v>
      </c>
      <c r="S210" s="43">
        <v>0.29978</v>
      </c>
      <c r="T210" s="43">
        <v>-0.1499</v>
      </c>
      <c r="U210" s="43">
        <v>0.42192</v>
      </c>
      <c r="V210" s="43">
        <v>-0.07182</v>
      </c>
      <c r="W210" s="43">
        <v>0.33416</v>
      </c>
      <c r="X210" s="43">
        <v>-0.11028</v>
      </c>
    </row>
    <row r="211" ht="15.75" customHeight="1">
      <c r="A211" s="37" t="s">
        <v>150</v>
      </c>
      <c r="B211" s="38" t="s">
        <v>151</v>
      </c>
      <c r="C211" s="39">
        <f t="shared" ref="C211:C216" si="31">(0.468-I211)/0.148</f>
        <v>2.344324324</v>
      </c>
      <c r="D211" s="43">
        <f t="shared" si="28"/>
        <v>0.04253333333</v>
      </c>
      <c r="E211" s="42">
        <v>0.01</v>
      </c>
      <c r="F211" s="39">
        <v>80.0</v>
      </c>
      <c r="G211" s="39">
        <v>123.0</v>
      </c>
      <c r="H211" s="45">
        <v>0.0</v>
      </c>
      <c r="I211" s="42">
        <v>0.12104</v>
      </c>
      <c r="J211" s="42">
        <v>0.0010303</v>
      </c>
      <c r="K211" s="43">
        <v>0.34347</v>
      </c>
      <c r="L211" s="43">
        <v>0.34354</v>
      </c>
      <c r="M211" s="43">
        <v>0.19607</v>
      </c>
      <c r="N211" s="43">
        <v>0.049193</v>
      </c>
      <c r="O211" s="43">
        <v>0.26039</v>
      </c>
      <c r="P211" s="43">
        <v>0.13039</v>
      </c>
      <c r="Q211" s="43">
        <v>0.30685</v>
      </c>
      <c r="R211" s="43">
        <v>0.23035</v>
      </c>
      <c r="S211" s="43">
        <v>0.29166</v>
      </c>
      <c r="T211" s="43">
        <v>-0.14583</v>
      </c>
      <c r="U211" s="43">
        <v>0.12282</v>
      </c>
      <c r="V211" s="43">
        <v>-0.020977</v>
      </c>
      <c r="W211" s="43">
        <v>0.17732</v>
      </c>
      <c r="X211" s="43">
        <v>-0.058556</v>
      </c>
    </row>
    <row r="212" ht="15.75" customHeight="1">
      <c r="A212" s="37" t="s">
        <v>150</v>
      </c>
      <c r="B212" s="38" t="s">
        <v>151</v>
      </c>
      <c r="C212" s="39">
        <f t="shared" si="31"/>
        <v>1.613986486</v>
      </c>
      <c r="D212" s="43">
        <f t="shared" si="28"/>
        <v>0.1326083333</v>
      </c>
      <c r="E212" s="42">
        <f t="shared" ref="E212:E220" si="32">(I212-0.13)/0.15</f>
        <v>0.6608666667</v>
      </c>
      <c r="F212" s="39">
        <v>80.0</v>
      </c>
      <c r="G212" s="39">
        <v>123.0</v>
      </c>
      <c r="H212" s="45">
        <v>0.137</v>
      </c>
      <c r="I212" s="42">
        <v>0.22913</v>
      </c>
      <c r="J212" s="42">
        <v>6.8181E-4</v>
      </c>
      <c r="K212" s="43">
        <v>0.511</v>
      </c>
      <c r="L212" s="43">
        <v>0.49</v>
      </c>
      <c r="M212" s="43">
        <v>0.31399</v>
      </c>
      <c r="N212" s="43">
        <v>0.078515</v>
      </c>
      <c r="O212" s="43">
        <v>0.39171</v>
      </c>
      <c r="P212" s="43">
        <v>0.19597</v>
      </c>
      <c r="Q212" s="43">
        <v>0.44263</v>
      </c>
      <c r="R212" s="43">
        <v>0.33222</v>
      </c>
      <c r="S212" s="43">
        <v>0.458</v>
      </c>
      <c r="T212" s="43">
        <v>-0.229</v>
      </c>
      <c r="U212" s="43">
        <v>0.16213</v>
      </c>
      <c r="V212" s="43">
        <v>-0.027705</v>
      </c>
      <c r="W212" s="43">
        <v>0.12014</v>
      </c>
      <c r="X212" s="43">
        <v>-0.03967</v>
      </c>
    </row>
    <row r="213" ht="15.75" customHeight="1">
      <c r="A213" s="37" t="s">
        <v>150</v>
      </c>
      <c r="B213" s="38" t="s">
        <v>151</v>
      </c>
      <c r="C213" s="39">
        <f t="shared" si="31"/>
        <v>1.511418919</v>
      </c>
      <c r="D213" s="43">
        <f t="shared" si="28"/>
        <v>0.1452583333</v>
      </c>
      <c r="E213" s="42">
        <f t="shared" si="32"/>
        <v>0.7620666667</v>
      </c>
      <c r="F213" s="39">
        <v>80.0</v>
      </c>
      <c r="G213" s="39">
        <f>Round(1.537*F213,1)</f>
        <v>123</v>
      </c>
      <c r="H213" s="45">
        <v>0.153</v>
      </c>
      <c r="I213" s="42">
        <v>0.24431</v>
      </c>
      <c r="J213" s="42">
        <v>6.3285E-4</v>
      </c>
      <c r="K213" s="43">
        <v>0.548</v>
      </c>
      <c r="L213" s="43">
        <v>0.547</v>
      </c>
      <c r="M213" s="43">
        <v>0.33543</v>
      </c>
      <c r="N213" s="43">
        <v>0.083946</v>
      </c>
      <c r="O213" s="43">
        <v>0.41137</v>
      </c>
      <c r="P213" s="43">
        <v>0.20581</v>
      </c>
      <c r="Q213" s="43">
        <v>0.45871</v>
      </c>
      <c r="R213" s="43">
        <v>0.34427</v>
      </c>
      <c r="S213" s="43">
        <v>0.489</v>
      </c>
      <c r="T213" s="43">
        <v>-0.244</v>
      </c>
      <c r="U213" s="43">
        <v>0.16928</v>
      </c>
      <c r="V213" s="43">
        <v>-0.028828</v>
      </c>
      <c r="W213" s="43">
        <v>0.13354</v>
      </c>
      <c r="X213" s="43">
        <v>-0.044114</v>
      </c>
    </row>
    <row r="214" ht="15.75" customHeight="1">
      <c r="A214" s="37" t="s">
        <v>150</v>
      </c>
      <c r="B214" s="38" t="s">
        <v>151</v>
      </c>
      <c r="C214" s="39">
        <f t="shared" si="31"/>
        <v>1.1975</v>
      </c>
      <c r="D214" s="43">
        <f t="shared" si="28"/>
        <v>0.183975</v>
      </c>
      <c r="E214" s="42">
        <f t="shared" si="32"/>
        <v>1.0718</v>
      </c>
      <c r="F214" s="39">
        <v>80.0</v>
      </c>
      <c r="G214" s="39">
        <v>123.0</v>
      </c>
      <c r="H214" s="45">
        <v>0.204</v>
      </c>
      <c r="I214" s="42">
        <v>0.29077</v>
      </c>
      <c r="J214" s="42">
        <v>4.831E-4</v>
      </c>
      <c r="K214" s="43">
        <v>0.666</v>
      </c>
      <c r="L214" s="43">
        <v>0.665</v>
      </c>
      <c r="M214" s="43">
        <v>0.39171</v>
      </c>
      <c r="N214" s="43">
        <v>0.098066</v>
      </c>
      <c r="O214" s="43">
        <v>0.46407</v>
      </c>
      <c r="P214" s="43">
        <v>0.23204</v>
      </c>
      <c r="Q214" s="43">
        <v>0.523</v>
      </c>
      <c r="R214" s="43">
        <v>0.392</v>
      </c>
      <c r="S214" s="43">
        <v>0.12997</v>
      </c>
      <c r="T214" s="43">
        <v>-0.065004</v>
      </c>
      <c r="U214" s="43">
        <v>0.21573</v>
      </c>
      <c r="V214" s="43">
        <v>-0.036678</v>
      </c>
      <c r="W214" s="43">
        <v>0.16034</v>
      </c>
      <c r="X214" s="43">
        <v>-0.053001</v>
      </c>
    </row>
    <row r="215" ht="15.75" customHeight="1">
      <c r="A215" s="37" t="s">
        <v>150</v>
      </c>
      <c r="B215" s="38" t="s">
        <v>151</v>
      </c>
      <c r="C215" s="39">
        <f t="shared" si="31"/>
        <v>0.7991216216</v>
      </c>
      <c r="D215" s="43">
        <f t="shared" si="28"/>
        <v>0.2331083333</v>
      </c>
      <c r="E215" s="42">
        <f t="shared" si="32"/>
        <v>1.464866667</v>
      </c>
      <c r="F215" s="39">
        <v>80.0</v>
      </c>
      <c r="G215" s="39">
        <v>123.0</v>
      </c>
      <c r="H215" s="45">
        <v>0.255</v>
      </c>
      <c r="I215" s="42">
        <v>0.34973</v>
      </c>
      <c r="J215" s="42">
        <v>2.9303E-4</v>
      </c>
      <c r="K215" s="43">
        <v>0.822</v>
      </c>
      <c r="L215" s="43">
        <v>0.82</v>
      </c>
      <c r="M215" s="43">
        <v>0.45246</v>
      </c>
      <c r="N215" s="43">
        <v>0.11327</v>
      </c>
      <c r="O215" s="43">
        <v>0.51857</v>
      </c>
      <c r="P215" s="43">
        <v>0.25937</v>
      </c>
      <c r="Q215" s="43">
        <v>0.643</v>
      </c>
      <c r="R215" s="43">
        <v>0.483</v>
      </c>
      <c r="S215" s="43">
        <v>0.18536</v>
      </c>
      <c r="T215" s="43">
        <v>-0.092685</v>
      </c>
      <c r="U215" s="43">
        <v>0.26843</v>
      </c>
      <c r="V215" s="43">
        <v>-0.045649</v>
      </c>
      <c r="W215" s="43">
        <v>0.19071</v>
      </c>
      <c r="X215" s="43">
        <v>-0.063</v>
      </c>
    </row>
    <row r="216" ht="15.75" customHeight="1">
      <c r="A216" s="37" t="s">
        <v>150</v>
      </c>
      <c r="B216" s="38" t="s">
        <v>151</v>
      </c>
      <c r="C216" s="39">
        <f t="shared" si="31"/>
        <v>0.4068243243</v>
      </c>
      <c r="D216" s="43">
        <f t="shared" si="28"/>
        <v>0.2814916667</v>
      </c>
      <c r="E216" s="42">
        <f t="shared" si="32"/>
        <v>1.851933333</v>
      </c>
      <c r="F216" s="39">
        <v>80.0</v>
      </c>
      <c r="G216" s="39">
        <f>Round(1.537*F216,1)</f>
        <v>123</v>
      </c>
      <c r="H216" s="45">
        <v>0.306</v>
      </c>
      <c r="I216" s="42">
        <v>0.40779</v>
      </c>
      <c r="J216" s="42">
        <v>1.0584E-4</v>
      </c>
      <c r="K216" s="43">
        <v>0.982</v>
      </c>
      <c r="L216" s="43">
        <v>0.979</v>
      </c>
      <c r="M216" s="43">
        <v>0.50517</v>
      </c>
      <c r="N216" s="43">
        <v>0.1263</v>
      </c>
      <c r="O216" s="43">
        <v>0.39886</v>
      </c>
      <c r="P216" s="43">
        <v>0.20585</v>
      </c>
      <c r="Q216" s="43">
        <v>0.767</v>
      </c>
      <c r="R216" s="43">
        <v>0.575</v>
      </c>
      <c r="S216" s="43">
        <v>0.18089</v>
      </c>
      <c r="T216" s="43">
        <v>-0.090471</v>
      </c>
      <c r="U216" s="43">
        <v>0.32114</v>
      </c>
      <c r="V216" s="43">
        <v>-0.05462</v>
      </c>
      <c r="W216" s="43">
        <v>0.23449</v>
      </c>
      <c r="X216" s="43">
        <v>-0.077442</v>
      </c>
    </row>
    <row r="217" ht="15.75" customHeight="1">
      <c r="A217" s="37" t="s">
        <v>150</v>
      </c>
      <c r="B217" s="38" t="s">
        <v>151</v>
      </c>
      <c r="C217" s="39">
        <v>0.1</v>
      </c>
      <c r="D217" s="43">
        <f t="shared" si="28"/>
        <v>0.3321166667</v>
      </c>
      <c r="E217" s="42">
        <f t="shared" si="32"/>
        <v>2.256933333</v>
      </c>
      <c r="F217" s="39">
        <v>80.0</v>
      </c>
      <c r="G217" s="39">
        <v>123.0</v>
      </c>
      <c r="H217" s="45">
        <v>0.357</v>
      </c>
      <c r="I217" s="42">
        <v>0.46854</v>
      </c>
      <c r="J217" s="42">
        <v>0.0010101</v>
      </c>
      <c r="K217" s="43">
        <v>1.157</v>
      </c>
      <c r="L217" s="43">
        <v>1.155</v>
      </c>
      <c r="M217" s="43">
        <v>0.53107</v>
      </c>
      <c r="N217" s="43">
        <v>0.13282</v>
      </c>
      <c r="O217" s="43">
        <v>0.709</v>
      </c>
      <c r="P217" s="43">
        <v>0.355</v>
      </c>
      <c r="Q217" s="43">
        <v>0.901</v>
      </c>
      <c r="R217" s="43">
        <v>0.676</v>
      </c>
      <c r="S217" s="43">
        <v>0.32471</v>
      </c>
      <c r="T217" s="43">
        <v>-0.15914</v>
      </c>
      <c r="U217" s="43">
        <v>0.37385</v>
      </c>
      <c r="V217" s="43">
        <v>-0.06359</v>
      </c>
      <c r="W217" s="43">
        <v>0.29166</v>
      </c>
      <c r="X217" s="43">
        <v>-0.096328</v>
      </c>
    </row>
    <row r="218" ht="15.75" customHeight="1">
      <c r="A218" s="37" t="s">
        <v>150</v>
      </c>
      <c r="B218" s="38" t="s">
        <v>151</v>
      </c>
      <c r="C218" s="39">
        <f t="shared" ref="C218:C220" si="33">(0.468-I218)/0.148</f>
        <v>1.740472973</v>
      </c>
      <c r="D218" s="43">
        <f t="shared" si="28"/>
        <v>0.1170083333</v>
      </c>
      <c r="E218" s="42">
        <f t="shared" si="32"/>
        <v>0.5360666667</v>
      </c>
      <c r="F218" s="39">
        <v>80.0</v>
      </c>
      <c r="G218" s="39">
        <v>123.0</v>
      </c>
      <c r="H218" s="45">
        <v>0.0</v>
      </c>
      <c r="I218" s="42">
        <v>0.21041</v>
      </c>
      <c r="J218" s="42">
        <v>5.3454E-4</v>
      </c>
      <c r="K218" s="43">
        <v>0.40343</v>
      </c>
      <c r="L218" s="43">
        <v>0.40358</v>
      </c>
      <c r="M218" s="43">
        <v>0.29279</v>
      </c>
      <c r="N218" s="43">
        <v>0.073232</v>
      </c>
      <c r="O218" s="43">
        <v>0.343</v>
      </c>
      <c r="P218" s="43">
        <v>0.17159</v>
      </c>
      <c r="Q218" s="43">
        <v>0.37843</v>
      </c>
      <c r="R218" s="43">
        <v>0.28384</v>
      </c>
      <c r="S218" s="43">
        <v>0.421</v>
      </c>
      <c r="T218" s="43">
        <v>-0.21</v>
      </c>
      <c r="U218" s="43">
        <v>0.24173</v>
      </c>
      <c r="V218" s="43">
        <v>-0.04116</v>
      </c>
      <c r="W218" s="43">
        <v>0.30608</v>
      </c>
      <c r="X218" s="43">
        <v>-0.10103</v>
      </c>
    </row>
    <row r="219" ht="15.75" customHeight="1">
      <c r="A219" s="37" t="s">
        <v>150</v>
      </c>
      <c r="B219" s="38" t="s">
        <v>151</v>
      </c>
      <c r="C219" s="39">
        <f t="shared" si="33"/>
        <v>1.681824324</v>
      </c>
      <c r="D219" s="43">
        <f t="shared" si="28"/>
        <v>0.1242416667</v>
      </c>
      <c r="E219" s="42">
        <f t="shared" si="32"/>
        <v>0.5939333333</v>
      </c>
      <c r="F219" s="39">
        <v>80.0</v>
      </c>
      <c r="G219" s="39">
        <f>Round(1.537*F219,1)</f>
        <v>123</v>
      </c>
      <c r="H219" s="45">
        <v>0.117</v>
      </c>
      <c r="I219" s="42">
        <v>0.21909</v>
      </c>
      <c r="J219" s="42">
        <v>5.3454E-4</v>
      </c>
      <c r="K219" s="43">
        <v>0.39389</v>
      </c>
      <c r="L219" s="43">
        <v>0.39396</v>
      </c>
      <c r="M219" s="43">
        <v>0.18602</v>
      </c>
      <c r="N219" s="43">
        <v>0.046505</v>
      </c>
      <c r="O219" s="43">
        <v>0.31957</v>
      </c>
      <c r="P219" s="43">
        <v>0.15983</v>
      </c>
      <c r="Q219" s="43">
        <v>0.37843</v>
      </c>
      <c r="R219" s="43">
        <v>0.28491</v>
      </c>
      <c r="S219" s="43">
        <v>0.438</v>
      </c>
      <c r="T219" s="43">
        <v>-0.219</v>
      </c>
      <c r="U219" s="43">
        <v>0.27908</v>
      </c>
      <c r="V219" s="43">
        <v>-0.047574</v>
      </c>
      <c r="W219" s="43">
        <v>0.327</v>
      </c>
      <c r="X219" s="43">
        <v>-0.1079</v>
      </c>
    </row>
    <row r="220" ht="15.75" customHeight="1">
      <c r="A220" s="37" t="s">
        <v>150</v>
      </c>
      <c r="B220" s="38" t="s">
        <v>151</v>
      </c>
      <c r="C220" s="39">
        <f t="shared" si="33"/>
        <v>1.324054054</v>
      </c>
      <c r="D220" s="43">
        <f t="shared" si="28"/>
        <v>0.1683666667</v>
      </c>
      <c r="E220" s="42">
        <f t="shared" si="32"/>
        <v>0.9469333333</v>
      </c>
      <c r="F220" s="39">
        <v>80.0</v>
      </c>
      <c r="G220" s="39">
        <v>123.0</v>
      </c>
      <c r="H220" s="45">
        <v>0.244</v>
      </c>
      <c r="I220" s="42">
        <v>0.27204</v>
      </c>
      <c r="J220" s="42">
        <v>0.012294</v>
      </c>
      <c r="K220" s="43">
        <v>0.43984</v>
      </c>
      <c r="L220" s="43">
        <v>0.43993</v>
      </c>
      <c r="M220" s="43">
        <v>0.20251</v>
      </c>
      <c r="N220" s="43">
        <v>0.050781</v>
      </c>
      <c r="O220" s="43">
        <v>0.15038</v>
      </c>
      <c r="P220" s="43">
        <v>0.07537</v>
      </c>
      <c r="Q220" s="43">
        <v>0.3923</v>
      </c>
      <c r="R220" s="43">
        <v>0.2956</v>
      </c>
      <c r="S220" s="43">
        <v>0.544</v>
      </c>
      <c r="T220" s="43">
        <v>-0.272</v>
      </c>
      <c r="U220" s="43">
        <v>0.3278</v>
      </c>
      <c r="V220" s="43">
        <v>-0.0557</v>
      </c>
      <c r="W220" s="43">
        <v>0.406</v>
      </c>
      <c r="X220" s="43">
        <v>-0.134</v>
      </c>
    </row>
    <row r="221" ht="15.75" customHeight="1">
      <c r="A221" s="30" t="s">
        <v>153</v>
      </c>
      <c r="B221" s="46" t="s">
        <v>154</v>
      </c>
      <c r="C221" s="47">
        <v>1.54</v>
      </c>
      <c r="D221" s="36">
        <v>0.37</v>
      </c>
      <c r="E221" s="35">
        <v>0.666</v>
      </c>
      <c r="F221" s="47">
        <v>101.88</v>
      </c>
      <c r="G221" s="47">
        <v>225.86</v>
      </c>
      <c r="H221" s="48">
        <v>0.3563</v>
      </c>
      <c r="I221" s="35">
        <v>0.2039</v>
      </c>
      <c r="J221" s="35">
        <v>-2.6E-4</v>
      </c>
      <c r="K221" s="36">
        <v>0.2257</v>
      </c>
      <c r="L221" s="36">
        <v>0.2206</v>
      </c>
      <c r="M221" s="36">
        <v>0.2236</v>
      </c>
      <c r="N221" s="36">
        <v>0.056</v>
      </c>
      <c r="O221" s="36">
        <v>0.237</v>
      </c>
      <c r="P221" s="36">
        <v>0.1174</v>
      </c>
      <c r="Q221" s="36">
        <v>0.234</v>
      </c>
      <c r="R221" s="36">
        <v>0.179</v>
      </c>
      <c r="S221" s="36">
        <v>0.2557</v>
      </c>
      <c r="T221" s="36">
        <v>-0.1179</v>
      </c>
      <c r="U221" s="36">
        <v>0.2174</v>
      </c>
      <c r="V221" s="36">
        <v>-0.03333</v>
      </c>
      <c r="W221" s="36">
        <v>0.236</v>
      </c>
      <c r="X221" s="36">
        <v>-0.0769</v>
      </c>
    </row>
    <row r="222" ht="15.75" customHeight="1">
      <c r="A222" s="37" t="s">
        <v>155</v>
      </c>
      <c r="B222" s="45" t="s">
        <v>115</v>
      </c>
      <c r="C222" s="49">
        <v>1.2</v>
      </c>
      <c r="D222" s="43">
        <v>0.28</v>
      </c>
      <c r="E222" s="42">
        <v>0.64</v>
      </c>
      <c r="F222" s="50">
        <v>193.0</v>
      </c>
      <c r="G222" s="49">
        <v>200.8</v>
      </c>
      <c r="H222" s="45">
        <v>0.229</v>
      </c>
      <c r="I222" s="42">
        <v>0.2527</v>
      </c>
      <c r="J222" s="42">
        <v>0.0073</v>
      </c>
      <c r="K222" s="43">
        <v>0.342</v>
      </c>
      <c r="L222" s="43">
        <v>0.2963</v>
      </c>
      <c r="M222" s="43">
        <v>0.2945</v>
      </c>
      <c r="N222" s="43">
        <v>0.08</v>
      </c>
      <c r="O222" s="43">
        <v>0.3268</v>
      </c>
      <c r="P222" s="43">
        <v>0.1695</v>
      </c>
      <c r="Q222" s="43">
        <v>0.3439</v>
      </c>
      <c r="R222" s="43">
        <v>0.259</v>
      </c>
      <c r="S222" s="43">
        <v>0.473</v>
      </c>
      <c r="T222" s="43">
        <v>-0.234</v>
      </c>
      <c r="U222" s="43">
        <v>0.313</v>
      </c>
      <c r="V222" s="43">
        <v>-0.058</v>
      </c>
      <c r="W222" s="43">
        <v>0.38</v>
      </c>
      <c r="X222" s="43">
        <v>-0.1317</v>
      </c>
    </row>
    <row r="223" ht="15.75" customHeight="1">
      <c r="A223" s="37" t="s">
        <v>156</v>
      </c>
      <c r="B223" s="45" t="s">
        <v>157</v>
      </c>
      <c r="C223" s="49">
        <v>1.0</v>
      </c>
      <c r="D223" s="43">
        <v>0.122</v>
      </c>
      <c r="E223" s="42">
        <v>0.857</v>
      </c>
      <c r="F223" s="49">
        <v>519.5</v>
      </c>
      <c r="G223" s="49">
        <v>588.5</v>
      </c>
      <c r="H223" s="45">
        <v>0.147</v>
      </c>
      <c r="I223" s="42">
        <v>0.0912</v>
      </c>
      <c r="J223" s="42">
        <v>6.4E-4</v>
      </c>
      <c r="K223" s="43">
        <v>0.119</v>
      </c>
      <c r="L223" s="43">
        <v>0.111</v>
      </c>
      <c r="M223" s="43">
        <v>0.0958</v>
      </c>
      <c r="N223" s="43">
        <v>0.0236</v>
      </c>
      <c r="O223" s="43">
        <v>0.10367</v>
      </c>
      <c r="P223" s="43">
        <v>0.0536</v>
      </c>
      <c r="Q223" s="43">
        <v>0.11</v>
      </c>
      <c r="R223" s="43">
        <v>0.082</v>
      </c>
      <c r="S223" s="43">
        <v>0.124</v>
      </c>
      <c r="T223" s="43">
        <v>-0.06</v>
      </c>
      <c r="U223" s="43">
        <v>0.107</v>
      </c>
      <c r="V223" s="43">
        <v>-0.019</v>
      </c>
      <c r="W223" s="43">
        <v>0.11089</v>
      </c>
      <c r="X223" s="43">
        <v>-0.035</v>
      </c>
    </row>
    <row r="224" ht="15.75" customHeight="1">
      <c r="A224" s="37" t="s">
        <v>156</v>
      </c>
      <c r="B224" s="45" t="s">
        <v>158</v>
      </c>
      <c r="C224" s="49">
        <v>1.0</v>
      </c>
      <c r="D224" s="43">
        <v>0.362</v>
      </c>
      <c r="E224" s="42">
        <v>0.816</v>
      </c>
      <c r="F224" s="49">
        <v>166.0</v>
      </c>
      <c r="G224" s="49">
        <v>374.75</v>
      </c>
      <c r="H224" s="45">
        <v>0.188</v>
      </c>
      <c r="I224" s="42">
        <v>0.153</v>
      </c>
      <c r="J224" s="42">
        <v>0.0027</v>
      </c>
      <c r="K224" s="43">
        <v>0.167</v>
      </c>
      <c r="L224" s="43">
        <v>0.1352</v>
      </c>
      <c r="M224" s="43">
        <v>0.154</v>
      </c>
      <c r="N224" s="43">
        <v>0.036</v>
      </c>
      <c r="O224" s="43">
        <v>0.1617</v>
      </c>
      <c r="P224" s="43">
        <v>0.0837</v>
      </c>
      <c r="Q224" s="43">
        <v>0.166</v>
      </c>
      <c r="R224" s="43">
        <v>0.12</v>
      </c>
      <c r="S224" s="43">
        <v>0.1845</v>
      </c>
      <c r="T224" s="43">
        <v>-0.097</v>
      </c>
      <c r="U224" s="43">
        <v>0.1625</v>
      </c>
      <c r="V224" s="43">
        <v>-0.031</v>
      </c>
      <c r="W224" s="43">
        <v>0.1716</v>
      </c>
      <c r="X224" s="43">
        <v>-0.061</v>
      </c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K2:L2"/>
    <mergeCell ref="M2:N2"/>
    <mergeCell ref="O2:P2"/>
    <mergeCell ref="Q2:R2"/>
    <mergeCell ref="S2:T2"/>
    <mergeCell ref="U2:V2"/>
    <mergeCell ref="A1:A2"/>
    <mergeCell ref="B1:B2"/>
    <mergeCell ref="C1:H2"/>
    <mergeCell ref="I1:J1"/>
    <mergeCell ref="K1:R1"/>
    <mergeCell ref="S1:X1"/>
    <mergeCell ref="I2:J2"/>
    <mergeCell ref="W2:X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75"/>
    <col customWidth="1" min="2" max="2" width="15.0"/>
    <col customWidth="1" min="3" max="3" width="19.88"/>
    <col customWidth="1" min="4" max="4" width="15.75"/>
    <col customWidth="1" min="5" max="5" width="16.38"/>
    <col customWidth="1" min="6" max="6" width="10.88"/>
    <col customWidth="1" min="7" max="7" width="11.25"/>
    <col customWidth="1" min="8" max="8" width="18.5"/>
    <col customWidth="1" min="9" max="9" width="10.63"/>
    <col customWidth="1" min="10" max="10" width="9.75"/>
    <col customWidth="1" min="11" max="11" width="10.75"/>
    <col customWidth="1" min="12" max="12" width="10.88"/>
    <col customWidth="1" min="13" max="13" width="11.13"/>
    <col customWidth="1" min="14" max="14" width="11.0"/>
    <col customWidth="1" min="15" max="16" width="10.38"/>
    <col customWidth="1" min="17" max="17" width="9.88"/>
    <col customWidth="1" min="18" max="19" width="10.63"/>
    <col customWidth="1" min="20" max="20" width="10.75"/>
    <col customWidth="1" min="21" max="21" width="10.88"/>
    <col customWidth="1" min="22" max="22" width="10.63"/>
    <col customWidth="1" min="23" max="23" width="10.13"/>
    <col customWidth="1" min="24" max="24" width="11.0"/>
  </cols>
  <sheetData>
    <row r="1" ht="15.75" customHeight="1">
      <c r="A1" s="52" t="s">
        <v>0</v>
      </c>
      <c r="B1" s="53" t="s">
        <v>1</v>
      </c>
      <c r="C1" s="54" t="s">
        <v>2</v>
      </c>
      <c r="D1" s="4"/>
      <c r="E1" s="4"/>
      <c r="F1" s="4"/>
      <c r="G1" s="4"/>
      <c r="H1" s="5"/>
      <c r="I1" s="55" t="s">
        <v>3</v>
      </c>
      <c r="J1" s="7"/>
      <c r="K1" s="56" t="s">
        <v>4</v>
      </c>
      <c r="L1" s="9"/>
      <c r="M1" s="9"/>
      <c r="N1" s="9"/>
      <c r="O1" s="9"/>
      <c r="P1" s="9"/>
      <c r="Q1" s="9"/>
      <c r="R1" s="7"/>
      <c r="S1" s="57" t="s">
        <v>5</v>
      </c>
      <c r="T1" s="9"/>
      <c r="U1" s="9"/>
      <c r="V1" s="9"/>
      <c r="W1" s="9"/>
      <c r="X1" s="7"/>
    </row>
    <row r="2" ht="15.75" customHeight="1">
      <c r="A2" s="11"/>
      <c r="B2" s="11"/>
      <c r="C2" s="12"/>
      <c r="D2" s="13"/>
      <c r="E2" s="13"/>
      <c r="F2" s="13"/>
      <c r="G2" s="13"/>
      <c r="H2" s="14"/>
      <c r="I2" s="55" t="s">
        <v>6</v>
      </c>
      <c r="J2" s="7"/>
      <c r="K2" s="56" t="s">
        <v>7</v>
      </c>
      <c r="L2" s="7"/>
      <c r="M2" s="56" t="s">
        <v>8</v>
      </c>
      <c r="N2" s="7"/>
      <c r="O2" s="56" t="s">
        <v>9</v>
      </c>
      <c r="P2" s="7"/>
      <c r="Q2" s="56" t="s">
        <v>10</v>
      </c>
      <c r="R2" s="7"/>
      <c r="S2" s="57" t="s">
        <v>11</v>
      </c>
      <c r="T2" s="7"/>
      <c r="U2" s="57" t="s">
        <v>12</v>
      </c>
      <c r="V2" s="7"/>
      <c r="W2" s="57" t="s">
        <v>13</v>
      </c>
      <c r="X2" s="7"/>
    </row>
    <row r="3" ht="15.75" customHeight="1">
      <c r="A3" s="58" t="s">
        <v>14</v>
      </c>
      <c r="B3" s="59" t="s">
        <v>15</v>
      </c>
      <c r="C3" s="60" t="s">
        <v>16</v>
      </c>
      <c r="D3" s="60" t="s">
        <v>17</v>
      </c>
      <c r="E3" s="60" t="s">
        <v>18</v>
      </c>
      <c r="F3" s="60" t="s">
        <v>19</v>
      </c>
      <c r="G3" s="60" t="s">
        <v>20</v>
      </c>
      <c r="H3" s="60" t="s">
        <v>21</v>
      </c>
      <c r="I3" s="61" t="s">
        <v>22</v>
      </c>
      <c r="J3" s="61" t="s">
        <v>23</v>
      </c>
      <c r="K3" s="62" t="s">
        <v>24</v>
      </c>
      <c r="L3" s="62" t="s">
        <v>23</v>
      </c>
      <c r="M3" s="62" t="s">
        <v>24</v>
      </c>
      <c r="N3" s="62" t="s">
        <v>23</v>
      </c>
      <c r="O3" s="62" t="s">
        <v>24</v>
      </c>
      <c r="P3" s="62" t="s">
        <v>23</v>
      </c>
      <c r="Q3" s="62" t="s">
        <v>24</v>
      </c>
      <c r="R3" s="62" t="s">
        <v>23</v>
      </c>
      <c r="S3" s="63" t="s">
        <v>24</v>
      </c>
      <c r="T3" s="63" t="s">
        <v>23</v>
      </c>
      <c r="U3" s="63" t="s">
        <v>24</v>
      </c>
      <c r="V3" s="63" t="s">
        <v>23</v>
      </c>
      <c r="W3" s="63" t="s">
        <v>24</v>
      </c>
      <c r="X3" s="63" t="s">
        <v>23</v>
      </c>
    </row>
    <row r="4" ht="15.75" customHeight="1">
      <c r="A4" s="64" t="s">
        <v>25</v>
      </c>
      <c r="B4" s="65" t="s">
        <v>26</v>
      </c>
      <c r="C4" s="65">
        <v>0.8</v>
      </c>
      <c r="D4" s="65">
        <v>0.25</v>
      </c>
      <c r="E4" s="65">
        <v>1.19</v>
      </c>
      <c r="F4" s="65">
        <v>195.4</v>
      </c>
      <c r="G4" s="65">
        <v>321.8</v>
      </c>
      <c r="H4" s="65">
        <v>0.387</v>
      </c>
      <c r="I4" s="66">
        <v>0.3496</v>
      </c>
      <c r="J4" s="66">
        <v>-0.006</v>
      </c>
      <c r="K4" s="66">
        <v>0.823</v>
      </c>
      <c r="L4" s="66">
        <v>0.821</v>
      </c>
      <c r="M4" s="67">
        <v>0.419</v>
      </c>
      <c r="N4" s="67">
        <v>0.105</v>
      </c>
      <c r="O4" s="66">
        <v>0.513</v>
      </c>
      <c r="P4" s="66">
        <v>0.257</v>
      </c>
      <c r="Q4" s="66">
        <v>0.644</v>
      </c>
      <c r="R4" s="66">
        <v>0.483</v>
      </c>
      <c r="S4" s="66">
        <v>0.6992</v>
      </c>
      <c r="T4" s="66">
        <v>-0.3496</v>
      </c>
      <c r="U4" s="67">
        <v>0.4212</v>
      </c>
      <c r="V4" s="67">
        <v>-0.0716</v>
      </c>
      <c r="W4" s="67">
        <v>0.5218</v>
      </c>
      <c r="X4" s="67">
        <v>-0.1722</v>
      </c>
    </row>
    <row r="5" ht="15.75" customHeight="1">
      <c r="A5" s="64" t="s">
        <v>25</v>
      </c>
      <c r="B5" s="65" t="s">
        <v>26</v>
      </c>
      <c r="C5" s="65">
        <v>1.0</v>
      </c>
      <c r="D5" s="65">
        <v>0.17</v>
      </c>
      <c r="E5" s="65">
        <v>1.01</v>
      </c>
      <c r="F5" s="65">
        <v>245.0</v>
      </c>
      <c r="G5" s="65">
        <v>325.1</v>
      </c>
      <c r="H5" s="65">
        <v>0.313</v>
      </c>
      <c r="I5" s="66">
        <v>0.32000000000000006</v>
      </c>
      <c r="J5" s="66">
        <v>-0.001</v>
      </c>
      <c r="K5" s="66">
        <v>0.742</v>
      </c>
      <c r="L5" s="66">
        <v>0.74</v>
      </c>
      <c r="M5" s="67">
        <v>0.382</v>
      </c>
      <c r="N5" s="67">
        <v>0.095</v>
      </c>
      <c r="O5" s="66">
        <v>0.466</v>
      </c>
      <c r="P5" s="66">
        <v>0.233</v>
      </c>
      <c r="Q5" s="66">
        <v>0.582</v>
      </c>
      <c r="R5" s="66">
        <v>0.437</v>
      </c>
      <c r="S5" s="66">
        <v>0.64</v>
      </c>
      <c r="T5" s="66">
        <v>-0.32</v>
      </c>
      <c r="U5" s="67">
        <v>0.3855</v>
      </c>
      <c r="V5" s="67">
        <v>-0.06554</v>
      </c>
      <c r="W5" s="67">
        <v>0.4776</v>
      </c>
      <c r="X5" s="67">
        <v>-0.1576</v>
      </c>
    </row>
    <row r="6" ht="15.75" customHeight="1">
      <c r="A6" s="64" t="s">
        <v>25</v>
      </c>
      <c r="B6" s="65" t="s">
        <v>26</v>
      </c>
      <c r="C6" s="65">
        <v>1.25</v>
      </c>
      <c r="D6" s="65">
        <v>0.21</v>
      </c>
      <c r="E6" s="65">
        <v>1.56</v>
      </c>
      <c r="F6" s="65">
        <v>223.8</v>
      </c>
      <c r="G6" s="65">
        <v>303.4</v>
      </c>
      <c r="H6" s="65">
        <v>0.389</v>
      </c>
      <c r="I6" s="66">
        <v>0.28300000000000003</v>
      </c>
      <c r="J6" s="66">
        <v>-0.003</v>
      </c>
      <c r="K6" s="66">
        <v>0.646</v>
      </c>
      <c r="L6" s="66">
        <v>0.642</v>
      </c>
      <c r="M6" s="67">
        <v>0.336</v>
      </c>
      <c r="N6" s="67">
        <v>0.084</v>
      </c>
      <c r="O6" s="66">
        <v>0.408</v>
      </c>
      <c r="P6" s="66">
        <v>0.204</v>
      </c>
      <c r="Q6" s="66">
        <v>0.508</v>
      </c>
      <c r="R6" s="66">
        <v>0.381</v>
      </c>
      <c r="S6" s="66">
        <v>0.566</v>
      </c>
      <c r="T6" s="66">
        <v>-0.283</v>
      </c>
      <c r="U6" s="67">
        <v>0.3409</v>
      </c>
      <c r="V6" s="67">
        <v>-0.05796</v>
      </c>
      <c r="W6" s="67">
        <v>0.4224</v>
      </c>
      <c r="X6" s="67">
        <v>-0.1393</v>
      </c>
    </row>
    <row r="7" ht="15.75" customHeight="1">
      <c r="A7" s="64" t="s">
        <v>25</v>
      </c>
      <c r="B7" s="65" t="s">
        <v>26</v>
      </c>
      <c r="C7" s="65">
        <v>1.6</v>
      </c>
      <c r="D7" s="65">
        <v>0.25</v>
      </c>
      <c r="E7" s="65">
        <v>1.58</v>
      </c>
      <c r="F7" s="65">
        <v>188.9</v>
      </c>
      <c r="G7" s="65">
        <v>299.4</v>
      </c>
      <c r="H7" s="65">
        <v>0.452</v>
      </c>
      <c r="I7" s="66">
        <v>0.23120000000000002</v>
      </c>
      <c r="J7" s="66">
        <v>-0.001</v>
      </c>
      <c r="K7" s="66">
        <v>0.515</v>
      </c>
      <c r="L7" s="66">
        <v>0.512</v>
      </c>
      <c r="M7" s="67">
        <v>0.272</v>
      </c>
      <c r="N7" s="67">
        <v>0.068</v>
      </c>
      <c r="O7" s="66">
        <v>0.328</v>
      </c>
      <c r="P7" s="66">
        <v>0.164</v>
      </c>
      <c r="Q7" s="66">
        <v>0.406</v>
      </c>
      <c r="R7" s="66">
        <v>0.304</v>
      </c>
      <c r="S7" s="66">
        <v>0.4624</v>
      </c>
      <c r="T7" s="66">
        <v>-0.2312</v>
      </c>
      <c r="U7" s="67">
        <v>0.2785</v>
      </c>
      <c r="V7" s="67">
        <v>-0.04735</v>
      </c>
      <c r="W7" s="67">
        <v>0.3451</v>
      </c>
      <c r="X7" s="67">
        <v>-0.1138</v>
      </c>
    </row>
    <row r="8" ht="15.75" customHeight="1">
      <c r="A8" s="64" t="s">
        <v>25</v>
      </c>
      <c r="B8" s="65" t="s">
        <v>26</v>
      </c>
      <c r="C8" s="65">
        <v>2.0</v>
      </c>
      <c r="D8" s="65">
        <v>0.22</v>
      </c>
      <c r="E8" s="65">
        <v>1.37</v>
      </c>
      <c r="F8" s="65">
        <v>202.8</v>
      </c>
      <c r="G8" s="65">
        <v>276.8</v>
      </c>
      <c r="H8" s="65">
        <v>0.417</v>
      </c>
      <c r="I8" s="66">
        <v>0.17200000000000004</v>
      </c>
      <c r="J8" s="66">
        <v>-0.013</v>
      </c>
      <c r="K8" s="66">
        <v>0.374</v>
      </c>
      <c r="L8" s="66">
        <v>0.324</v>
      </c>
      <c r="M8" s="67">
        <v>0.201</v>
      </c>
      <c r="N8" s="67">
        <v>0.05</v>
      </c>
      <c r="O8" s="66">
        <v>0.24</v>
      </c>
      <c r="P8" s="66">
        <v>0.12</v>
      </c>
      <c r="Q8" s="66">
        <v>0.295</v>
      </c>
      <c r="R8" s="66">
        <v>0.221</v>
      </c>
      <c r="S8" s="66">
        <v>0.344</v>
      </c>
      <c r="T8" s="66">
        <v>-0.172</v>
      </c>
      <c r="U8" s="67">
        <v>0.2072</v>
      </c>
      <c r="V8" s="67">
        <v>-0.03522</v>
      </c>
      <c r="W8" s="67">
        <v>0.2567</v>
      </c>
      <c r="X8" s="67">
        <v>-0.0847</v>
      </c>
    </row>
    <row r="9" ht="15.75" customHeight="1">
      <c r="A9" s="64" t="s">
        <v>27</v>
      </c>
      <c r="B9" s="65" t="s">
        <v>28</v>
      </c>
      <c r="C9" s="65">
        <v>0.81</v>
      </c>
      <c r="D9" s="65">
        <v>0.241</v>
      </c>
      <c r="E9" s="65">
        <v>1.11</v>
      </c>
      <c r="F9" s="65">
        <v>180.0</v>
      </c>
      <c r="G9" s="65">
        <v>313.0</v>
      </c>
      <c r="H9" s="65">
        <v>0.41</v>
      </c>
      <c r="I9" s="66">
        <v>0.44</v>
      </c>
      <c r="J9" s="66">
        <v>0.0</v>
      </c>
      <c r="K9" s="66">
        <v>0.597</v>
      </c>
      <c r="L9" s="66">
        <v>0.486</v>
      </c>
      <c r="M9" s="66">
        <v>0.4763</v>
      </c>
      <c r="N9" s="66">
        <v>0.1191</v>
      </c>
      <c r="O9" s="66">
        <v>0.5148</v>
      </c>
      <c r="P9" s="66">
        <v>0.2574</v>
      </c>
      <c r="Q9" s="66">
        <v>0.5553</v>
      </c>
      <c r="R9" s="66">
        <v>0.4165</v>
      </c>
      <c r="S9" s="66">
        <v>0.812</v>
      </c>
      <c r="T9" s="66">
        <v>-0.43</v>
      </c>
      <c r="U9" s="66">
        <v>0.487</v>
      </c>
      <c r="V9" s="66">
        <v>-0.09</v>
      </c>
      <c r="W9" s="66">
        <v>0.638</v>
      </c>
      <c r="X9" s="66">
        <v>-0.217</v>
      </c>
    </row>
    <row r="10" ht="15.75" customHeight="1">
      <c r="A10" s="64" t="s">
        <v>27</v>
      </c>
      <c r="B10" s="65" t="s">
        <v>28</v>
      </c>
      <c r="C10" s="65">
        <v>0.81</v>
      </c>
      <c r="D10" s="65">
        <v>0.231</v>
      </c>
      <c r="E10" s="65">
        <v>1.21</v>
      </c>
      <c r="F10" s="65">
        <v>188.0</v>
      </c>
      <c r="G10" s="65">
        <v>308.0</v>
      </c>
      <c r="H10" s="65">
        <v>0.43</v>
      </c>
      <c r="I10" s="66">
        <v>0.44</v>
      </c>
      <c r="J10" s="66">
        <v>0.0</v>
      </c>
      <c r="K10" s="66">
        <v>0.572</v>
      </c>
      <c r="L10" s="66">
        <v>0.456</v>
      </c>
      <c r="M10" s="66">
        <v>0.464</v>
      </c>
      <c r="N10" s="66">
        <v>0.112</v>
      </c>
      <c r="O10" s="66">
        <v>0.503</v>
      </c>
      <c r="P10" s="66">
        <v>0.243</v>
      </c>
      <c r="Q10" s="66">
        <v>0.515</v>
      </c>
      <c r="R10" s="66">
        <v>0.3089</v>
      </c>
      <c r="S10" s="66">
        <v>0.78</v>
      </c>
      <c r="T10" s="66">
        <v>-0.448</v>
      </c>
      <c r="U10" s="66">
        <v>0.518</v>
      </c>
      <c r="V10" s="66">
        <v>-0.12</v>
      </c>
      <c r="W10" s="66">
        <v>0.608</v>
      </c>
      <c r="X10" s="66">
        <v>-0.198</v>
      </c>
    </row>
    <row r="11" ht="15.75" customHeight="1">
      <c r="A11" s="64" t="s">
        <v>27</v>
      </c>
      <c r="B11" s="65" t="s">
        <v>28</v>
      </c>
      <c r="C11" s="65">
        <v>0.91</v>
      </c>
      <c r="D11" s="65">
        <v>0.198</v>
      </c>
      <c r="E11" s="65">
        <v>1.28</v>
      </c>
      <c r="F11" s="65">
        <v>201.0</v>
      </c>
      <c r="G11" s="65">
        <v>316.0</v>
      </c>
      <c r="H11" s="65">
        <v>0.375</v>
      </c>
      <c r="I11" s="66">
        <v>0.39</v>
      </c>
      <c r="J11" s="66">
        <v>0.0</v>
      </c>
      <c r="K11" s="66">
        <v>0.563</v>
      </c>
      <c r="L11" s="66">
        <v>0.452</v>
      </c>
      <c r="M11" s="66">
        <v>0.427</v>
      </c>
      <c r="N11" s="66">
        <v>0.107</v>
      </c>
      <c r="O11" s="66">
        <v>0.469</v>
      </c>
      <c r="P11" s="66">
        <v>0.234</v>
      </c>
      <c r="Q11" s="66">
        <v>0.514</v>
      </c>
      <c r="R11" s="66">
        <v>0.385</v>
      </c>
      <c r="S11" s="66">
        <v>0.76</v>
      </c>
      <c r="T11" s="66">
        <v>-0.37</v>
      </c>
      <c r="U11" s="66">
        <v>0.469</v>
      </c>
      <c r="V11" s="66">
        <v>-0.08</v>
      </c>
      <c r="W11" s="66">
        <v>0.578</v>
      </c>
      <c r="X11" s="66">
        <v>-0.211</v>
      </c>
    </row>
    <row r="12" ht="15.75" customHeight="1">
      <c r="A12" s="64" t="s">
        <v>27</v>
      </c>
      <c r="B12" s="65" t="s">
        <v>29</v>
      </c>
      <c r="C12" s="65">
        <v>0.94</v>
      </c>
      <c r="D12" s="65">
        <v>0.204</v>
      </c>
      <c r="E12" s="65">
        <v>1.47</v>
      </c>
      <c r="F12" s="65">
        <v>190.0</v>
      </c>
      <c r="G12" s="65">
        <v>321.0</v>
      </c>
      <c r="H12" s="65">
        <v>0.375</v>
      </c>
      <c r="I12" s="66">
        <v>0.37</v>
      </c>
      <c r="J12" s="66">
        <v>0.0</v>
      </c>
      <c r="K12" s="66">
        <v>0.55</v>
      </c>
      <c r="L12" s="66">
        <v>0.43</v>
      </c>
      <c r="M12" s="66">
        <v>0.408</v>
      </c>
      <c r="N12" s="66">
        <v>0.102</v>
      </c>
      <c r="O12" s="66">
        <v>0.4508</v>
      </c>
      <c r="P12" s="66">
        <v>0.2254</v>
      </c>
      <c r="Q12" s="66">
        <v>0.4983</v>
      </c>
      <c r="R12" s="66">
        <v>0.3738</v>
      </c>
      <c r="S12" s="66">
        <v>0.751</v>
      </c>
      <c r="T12" s="66">
        <v>-0.368</v>
      </c>
      <c r="U12" s="66">
        <v>0.446</v>
      </c>
      <c r="V12" s="66">
        <v>-0.075</v>
      </c>
      <c r="W12" s="66">
        <v>0.552</v>
      </c>
      <c r="X12" s="66">
        <v>-0.182</v>
      </c>
    </row>
    <row r="13" ht="15.75" customHeight="1">
      <c r="A13" s="64" t="s">
        <v>27</v>
      </c>
      <c r="B13" s="65" t="s">
        <v>30</v>
      </c>
      <c r="C13" s="65">
        <v>0.71</v>
      </c>
      <c r="D13" s="65">
        <v>0.199</v>
      </c>
      <c r="E13" s="65">
        <v>1.51</v>
      </c>
      <c r="F13" s="65">
        <v>207.0</v>
      </c>
      <c r="G13" s="65">
        <v>300.0</v>
      </c>
      <c r="H13" s="65">
        <v>0.33</v>
      </c>
      <c r="I13" s="66">
        <v>0.37</v>
      </c>
      <c r="J13" s="66">
        <v>0.0</v>
      </c>
      <c r="K13" s="66">
        <v>0.487</v>
      </c>
      <c r="L13" s="66">
        <v>0.376</v>
      </c>
      <c r="M13" s="66">
        <v>0.363</v>
      </c>
      <c r="N13" s="66">
        <v>0.091</v>
      </c>
      <c r="O13" s="66">
        <v>0.4</v>
      </c>
      <c r="P13" s="66">
        <v>0.2</v>
      </c>
      <c r="Q13" s="66">
        <v>0.442</v>
      </c>
      <c r="R13" s="66">
        <v>0.331</v>
      </c>
      <c r="S13" s="66">
        <v>0.729</v>
      </c>
      <c r="T13" s="66">
        <v>-0.384</v>
      </c>
      <c r="U13" s="66">
        <v>0.401</v>
      </c>
      <c r="V13" s="66">
        <v>-0.069</v>
      </c>
      <c r="W13" s="66">
        <v>0.531</v>
      </c>
      <c r="X13" s="66">
        <v>-0.176</v>
      </c>
    </row>
    <row r="14" ht="15.75" customHeight="1">
      <c r="A14" s="64" t="s">
        <v>27</v>
      </c>
      <c r="B14" s="65" t="s">
        <v>31</v>
      </c>
      <c r="C14" s="65">
        <v>0.76</v>
      </c>
      <c r="D14" s="65">
        <v>0.192</v>
      </c>
      <c r="E14" s="65">
        <v>1.8</v>
      </c>
      <c r="F14" s="65">
        <v>200.0</v>
      </c>
      <c r="G14" s="65">
        <v>308.0</v>
      </c>
      <c r="H14" s="65">
        <v>0.37</v>
      </c>
      <c r="I14" s="66">
        <v>0.41</v>
      </c>
      <c r="J14" s="66">
        <v>0.0</v>
      </c>
      <c r="K14" s="66">
        <v>0.578</v>
      </c>
      <c r="L14" s="66">
        <v>0.496</v>
      </c>
      <c r="M14" s="66">
        <v>0.447</v>
      </c>
      <c r="N14" s="66">
        <v>0.111</v>
      </c>
      <c r="O14" s="66">
        <v>0.488</v>
      </c>
      <c r="P14" s="66">
        <v>0.244</v>
      </c>
      <c r="Q14" s="66">
        <v>0.531</v>
      </c>
      <c r="R14" s="66">
        <v>0.399</v>
      </c>
      <c r="S14" s="66">
        <v>0.798</v>
      </c>
      <c r="T14" s="66">
        <v>-0.405</v>
      </c>
      <c r="U14" s="66">
        <v>0.494</v>
      </c>
      <c r="V14" s="66">
        <v>-0.084</v>
      </c>
      <c r="W14" s="66">
        <v>0.629</v>
      </c>
      <c r="X14" s="66">
        <v>-0.235</v>
      </c>
    </row>
    <row r="15" ht="15.75" customHeight="1">
      <c r="A15" s="64" t="s">
        <v>27</v>
      </c>
      <c r="B15" s="65" t="s">
        <v>32</v>
      </c>
      <c r="C15" s="65">
        <v>0.94</v>
      </c>
      <c r="D15" s="65">
        <v>0.168</v>
      </c>
      <c r="E15" s="65">
        <v>1.4</v>
      </c>
      <c r="F15" s="65">
        <v>197.0</v>
      </c>
      <c r="G15" s="65">
        <v>310.0</v>
      </c>
      <c r="H15" s="65">
        <v>0.378</v>
      </c>
      <c r="I15" s="66">
        <v>0.41</v>
      </c>
      <c r="J15" s="66">
        <v>0.0</v>
      </c>
      <c r="K15" s="66">
        <v>0.576</v>
      </c>
      <c r="L15" s="66">
        <v>0.477</v>
      </c>
      <c r="M15" s="66">
        <v>0.412</v>
      </c>
      <c r="N15" s="66">
        <v>0.107</v>
      </c>
      <c r="O15" s="66">
        <v>0.456</v>
      </c>
      <c r="P15" s="66">
        <v>0.228</v>
      </c>
      <c r="Q15" s="66">
        <v>0.531</v>
      </c>
      <c r="R15" s="66">
        <v>0.399</v>
      </c>
      <c r="S15" s="66">
        <v>0.824</v>
      </c>
      <c r="T15" s="66">
        <v>-0.398</v>
      </c>
      <c r="U15" s="66">
        <v>0.47</v>
      </c>
      <c r="V15" s="66">
        <v>-0.091</v>
      </c>
      <c r="W15" s="66">
        <v>0.637</v>
      </c>
      <c r="X15" s="66">
        <v>-0.221</v>
      </c>
    </row>
    <row r="16" ht="15.75" customHeight="1">
      <c r="A16" s="64" t="s">
        <v>27</v>
      </c>
      <c r="B16" s="65" t="s">
        <v>31</v>
      </c>
      <c r="C16" s="65">
        <v>0.81</v>
      </c>
      <c r="D16" s="65">
        <v>0.165</v>
      </c>
      <c r="E16" s="65">
        <v>1.67</v>
      </c>
      <c r="F16" s="65">
        <v>185.0</v>
      </c>
      <c r="G16" s="65">
        <v>286.0</v>
      </c>
      <c r="H16" s="65">
        <v>0.41</v>
      </c>
      <c r="I16" s="66">
        <v>0.43</v>
      </c>
      <c r="J16" s="66">
        <v>0.0</v>
      </c>
      <c r="K16" s="66">
        <v>0.59</v>
      </c>
      <c r="L16" s="66">
        <v>0.475</v>
      </c>
      <c r="M16" s="66">
        <v>0.466</v>
      </c>
      <c r="N16" s="66">
        <v>0.116</v>
      </c>
      <c r="O16" s="66">
        <v>0.506</v>
      </c>
      <c r="P16" s="66">
        <v>0.253</v>
      </c>
      <c r="Q16" s="66">
        <v>0.547</v>
      </c>
      <c r="R16" s="66">
        <v>0.41</v>
      </c>
      <c r="S16" s="66">
        <v>0.89</v>
      </c>
      <c r="T16" s="66">
        <v>-0.43</v>
      </c>
      <c r="U16" s="66">
        <v>0.53</v>
      </c>
      <c r="V16" s="66">
        <v>-0.081</v>
      </c>
      <c r="W16" s="66">
        <v>0.619</v>
      </c>
      <c r="X16" s="66">
        <v>-0.2018</v>
      </c>
    </row>
    <row r="17" ht="15.75" customHeight="1">
      <c r="A17" s="64" t="s">
        <v>27</v>
      </c>
      <c r="B17" s="65" t="s">
        <v>31</v>
      </c>
      <c r="C17" s="65">
        <v>0.76</v>
      </c>
      <c r="D17" s="65">
        <v>0.216</v>
      </c>
      <c r="E17" s="65">
        <v>1.52</v>
      </c>
      <c r="F17" s="65">
        <v>182.0</v>
      </c>
      <c r="G17" s="65">
        <v>304.0</v>
      </c>
      <c r="H17" s="65">
        <v>0.423</v>
      </c>
      <c r="I17" s="66">
        <v>0.44</v>
      </c>
      <c r="J17" s="66">
        <v>0.0</v>
      </c>
      <c r="K17" s="66">
        <v>0.597</v>
      </c>
      <c r="L17" s="66">
        <v>0.486</v>
      </c>
      <c r="M17" s="66">
        <v>0.476</v>
      </c>
      <c r="N17" s="66">
        <v>0.119</v>
      </c>
      <c r="O17" s="66">
        <v>0.515</v>
      </c>
      <c r="P17" s="66">
        <v>0.257</v>
      </c>
      <c r="Q17" s="66">
        <v>0.555</v>
      </c>
      <c r="R17" s="66">
        <v>0.416</v>
      </c>
      <c r="S17" s="66">
        <v>0.901</v>
      </c>
      <c r="T17" s="66">
        <v>-0.426</v>
      </c>
      <c r="U17" s="66">
        <v>0.549</v>
      </c>
      <c r="V17" s="66">
        <v>-0.09</v>
      </c>
      <c r="W17" s="66">
        <v>0.656</v>
      </c>
      <c r="X17" s="66">
        <v>-0.22</v>
      </c>
    </row>
    <row r="18" ht="15.75" customHeight="1">
      <c r="A18" s="64" t="s">
        <v>27</v>
      </c>
      <c r="B18" s="65" t="s">
        <v>31</v>
      </c>
      <c r="C18" s="65">
        <v>0.86</v>
      </c>
      <c r="D18" s="65">
        <v>0.195</v>
      </c>
      <c r="E18" s="65">
        <v>1.34</v>
      </c>
      <c r="F18" s="65">
        <v>197.0</v>
      </c>
      <c r="G18" s="65">
        <v>311.0</v>
      </c>
      <c r="H18" s="65">
        <v>0.425</v>
      </c>
      <c r="I18" s="66">
        <v>0.415</v>
      </c>
      <c r="J18" s="66">
        <v>0.0</v>
      </c>
      <c r="K18" s="66">
        <v>0.581</v>
      </c>
      <c r="L18" s="66">
        <v>0.456</v>
      </c>
      <c r="M18" s="66">
        <v>0.452</v>
      </c>
      <c r="N18" s="66">
        <v>0.113</v>
      </c>
      <c r="O18" s="66">
        <v>0.492</v>
      </c>
      <c r="P18" s="66">
        <v>0.246</v>
      </c>
      <c r="Q18" s="66">
        <v>0.535</v>
      </c>
      <c r="R18" s="66">
        <v>0.402</v>
      </c>
      <c r="S18" s="66">
        <v>0.83</v>
      </c>
      <c r="T18" s="66">
        <v>-0.44</v>
      </c>
      <c r="U18" s="66">
        <v>0.5</v>
      </c>
      <c r="V18" s="66">
        <v>-0.085</v>
      </c>
      <c r="W18" s="66">
        <v>0.619</v>
      </c>
      <c r="X18" s="66">
        <v>-0.204</v>
      </c>
    </row>
    <row r="19" ht="15.75" customHeight="1">
      <c r="A19" s="64" t="s">
        <v>27</v>
      </c>
      <c r="B19" s="65" t="s">
        <v>31</v>
      </c>
      <c r="C19" s="65">
        <v>0.69</v>
      </c>
      <c r="D19" s="65">
        <v>0.196</v>
      </c>
      <c r="E19" s="65">
        <v>1.63</v>
      </c>
      <c r="F19" s="65">
        <v>181.0</v>
      </c>
      <c r="G19" s="65">
        <v>276.0</v>
      </c>
      <c r="H19" s="65">
        <v>0.415</v>
      </c>
      <c r="I19" s="66">
        <v>0.425</v>
      </c>
      <c r="J19" s="66">
        <v>0.0</v>
      </c>
      <c r="K19" s="66">
        <v>0.587</v>
      </c>
      <c r="L19" s="66">
        <v>0.477</v>
      </c>
      <c r="M19" s="66">
        <v>0.462</v>
      </c>
      <c r="N19" s="66">
        <v>0.115</v>
      </c>
      <c r="O19" s="66">
        <v>0.502</v>
      </c>
      <c r="P19" s="66">
        <v>0.251</v>
      </c>
      <c r="Q19" s="66">
        <v>0.543</v>
      </c>
      <c r="R19" s="66">
        <v>0.407</v>
      </c>
      <c r="S19" s="66">
        <v>0.842</v>
      </c>
      <c r="T19" s="66">
        <v>-0.418</v>
      </c>
      <c r="U19" s="66">
        <v>0.517</v>
      </c>
      <c r="V19" s="66">
        <v>-0.087</v>
      </c>
      <c r="W19" s="66">
        <v>0.634</v>
      </c>
      <c r="X19" s="66">
        <v>-0.21</v>
      </c>
    </row>
    <row r="20" ht="15.75" customHeight="1">
      <c r="A20" s="64" t="s">
        <v>27</v>
      </c>
      <c r="B20" s="65" t="s">
        <v>31</v>
      </c>
      <c r="C20" s="65">
        <v>0.81</v>
      </c>
      <c r="D20" s="65">
        <v>0.172</v>
      </c>
      <c r="E20" s="65">
        <v>1.64</v>
      </c>
      <c r="F20" s="65">
        <v>192.0</v>
      </c>
      <c r="G20" s="65">
        <v>296.0</v>
      </c>
      <c r="H20" s="65">
        <v>0.4</v>
      </c>
      <c r="I20" s="66">
        <v>0.43</v>
      </c>
      <c r="J20" s="66">
        <v>0.0</v>
      </c>
      <c r="K20" s="66">
        <v>0.59</v>
      </c>
      <c r="L20" s="66">
        <v>0.492</v>
      </c>
      <c r="M20" s="66">
        <v>0.466</v>
      </c>
      <c r="N20" s="66">
        <v>0.116</v>
      </c>
      <c r="O20" s="66">
        <v>0.506</v>
      </c>
      <c r="P20" s="66">
        <v>0.253</v>
      </c>
      <c r="Q20" s="66">
        <v>0.547</v>
      </c>
      <c r="R20" s="66">
        <v>0.41</v>
      </c>
      <c r="S20" s="66">
        <v>0.867</v>
      </c>
      <c r="T20" s="66">
        <v>-0.439</v>
      </c>
      <c r="U20" s="66">
        <v>0.498</v>
      </c>
      <c r="V20" s="66">
        <v>-0.066</v>
      </c>
      <c r="W20" s="66">
        <v>0.661</v>
      </c>
      <c r="X20" s="66">
        <v>-0.242</v>
      </c>
    </row>
    <row r="21" ht="15.75" customHeight="1">
      <c r="A21" s="64" t="s">
        <v>27</v>
      </c>
      <c r="B21" s="65" t="s">
        <v>33</v>
      </c>
      <c r="C21" s="65">
        <v>0.81</v>
      </c>
      <c r="D21" s="65">
        <v>0.233</v>
      </c>
      <c r="E21" s="65">
        <v>1.42</v>
      </c>
      <c r="F21" s="65">
        <v>177.0</v>
      </c>
      <c r="G21" s="65">
        <v>315.0</v>
      </c>
      <c r="H21" s="65">
        <v>0.435</v>
      </c>
      <c r="I21" s="66">
        <v>0.425</v>
      </c>
      <c r="J21" s="66">
        <v>0.0</v>
      </c>
      <c r="K21" s="66">
        <v>0.57</v>
      </c>
      <c r="L21" s="66">
        <v>0.46</v>
      </c>
      <c r="M21" s="66">
        <v>0.461</v>
      </c>
      <c r="N21" s="66">
        <v>0.115</v>
      </c>
      <c r="O21" s="66">
        <v>0.501</v>
      </c>
      <c r="P21" s="66">
        <v>0.251</v>
      </c>
      <c r="Q21" s="66">
        <v>0.543</v>
      </c>
      <c r="R21" s="66">
        <v>0.407</v>
      </c>
      <c r="S21" s="66">
        <v>0.71</v>
      </c>
      <c r="T21" s="66">
        <v>-0.34</v>
      </c>
      <c r="U21" s="66">
        <v>0.484</v>
      </c>
      <c r="V21" s="66">
        <v>-0.09</v>
      </c>
      <c r="W21" s="66">
        <v>0.678</v>
      </c>
      <c r="X21" s="66">
        <v>-0.26</v>
      </c>
    </row>
    <row r="22" ht="17.25" customHeight="1">
      <c r="A22" s="64" t="s">
        <v>27</v>
      </c>
      <c r="B22" s="65" t="s">
        <v>34</v>
      </c>
      <c r="C22" s="65">
        <v>0.71</v>
      </c>
      <c r="D22" s="65">
        <v>0.229</v>
      </c>
      <c r="E22" s="65">
        <v>1.77</v>
      </c>
      <c r="F22" s="65">
        <v>166.0</v>
      </c>
      <c r="G22" s="65">
        <v>290.0</v>
      </c>
      <c r="H22" s="65">
        <v>0.44</v>
      </c>
      <c r="I22" s="66">
        <v>0.36292</v>
      </c>
      <c r="J22" s="66">
        <v>0.0</v>
      </c>
      <c r="K22" s="66">
        <v>0.858</v>
      </c>
      <c r="L22" s="66">
        <v>0.851</v>
      </c>
      <c r="M22" s="66">
        <v>0.435</v>
      </c>
      <c r="N22" s="66">
        <v>0.109</v>
      </c>
      <c r="O22" s="66">
        <v>0.534</v>
      </c>
      <c r="P22" s="66">
        <v>0.267</v>
      </c>
      <c r="Q22" s="66">
        <v>0.671</v>
      </c>
      <c r="R22" s="66">
        <v>0.503</v>
      </c>
      <c r="S22" s="66">
        <v>0.72584</v>
      </c>
      <c r="T22" s="66">
        <v>-0.36292</v>
      </c>
      <c r="U22" s="66">
        <v>0.43725</v>
      </c>
      <c r="V22" s="66">
        <v>-0.074333</v>
      </c>
      <c r="W22" s="66">
        <v>0.54167</v>
      </c>
      <c r="X22" s="66">
        <v>-0.17875</v>
      </c>
    </row>
    <row r="23" ht="15.75" customHeight="1">
      <c r="A23" s="64" t="s">
        <v>27</v>
      </c>
      <c r="B23" s="65" t="s">
        <v>34</v>
      </c>
      <c r="C23" s="65">
        <v>0.94</v>
      </c>
      <c r="D23" s="65">
        <v>0.217</v>
      </c>
      <c r="E23" s="65">
        <v>1.59</v>
      </c>
      <c r="F23" s="65">
        <v>172.0</v>
      </c>
      <c r="G23" s="65">
        <v>293.0</v>
      </c>
      <c r="H23" s="65">
        <v>0.413</v>
      </c>
      <c r="I23" s="66">
        <v>0.415</v>
      </c>
      <c r="J23" s="66">
        <v>0.0</v>
      </c>
      <c r="K23" s="66">
        <v>0.581</v>
      </c>
      <c r="L23" s="66">
        <v>0.425</v>
      </c>
      <c r="M23" s="66">
        <v>0.452</v>
      </c>
      <c r="N23" s="66">
        <v>0.113</v>
      </c>
      <c r="O23" s="66">
        <v>0.492</v>
      </c>
      <c r="P23" s="66">
        <v>0.246</v>
      </c>
      <c r="Q23" s="66">
        <v>0.535</v>
      </c>
      <c r="R23" s="66">
        <v>0.402</v>
      </c>
      <c r="S23" s="66">
        <v>0.79</v>
      </c>
      <c r="T23" s="66">
        <v>-0.42</v>
      </c>
      <c r="U23" s="66">
        <v>0.512</v>
      </c>
      <c r="V23" s="66">
        <v>-0.079</v>
      </c>
      <c r="W23" s="66">
        <v>0.681</v>
      </c>
      <c r="X23" s="66">
        <v>-0.199</v>
      </c>
    </row>
    <row r="24" ht="15.75" customHeight="1">
      <c r="A24" s="64" t="s">
        <v>35</v>
      </c>
      <c r="B24" s="65" t="s">
        <v>36</v>
      </c>
      <c r="C24" s="65">
        <v>1.01</v>
      </c>
      <c r="D24" s="65">
        <v>0.27</v>
      </c>
      <c r="E24" s="65">
        <v>1.88</v>
      </c>
      <c r="F24" s="65">
        <v>124.0</v>
      </c>
      <c r="G24" s="65">
        <v>311.0</v>
      </c>
      <c r="H24" s="65">
        <v>0.441</v>
      </c>
      <c r="I24" s="66">
        <v>0.4</v>
      </c>
      <c r="J24" s="66">
        <v>0.0</v>
      </c>
      <c r="K24" s="66">
        <v>0.55</v>
      </c>
      <c r="L24" s="66">
        <v>0.5</v>
      </c>
      <c r="M24" s="67">
        <v>0.35969</v>
      </c>
      <c r="N24" s="67">
        <v>0.0928</v>
      </c>
      <c r="O24" s="67">
        <v>0.369506</v>
      </c>
      <c r="P24" s="67">
        <v>0.1864</v>
      </c>
      <c r="Q24" s="66">
        <v>0.52</v>
      </c>
      <c r="R24" s="66">
        <v>0.39</v>
      </c>
      <c r="S24" s="66">
        <v>0.745</v>
      </c>
      <c r="T24" s="66">
        <v>-0.369</v>
      </c>
      <c r="U24" s="67">
        <v>0.453022</v>
      </c>
      <c r="V24" s="67">
        <v>-0.0788</v>
      </c>
      <c r="W24" s="67">
        <v>0.552931</v>
      </c>
      <c r="X24" s="67">
        <v>-0.1828</v>
      </c>
    </row>
    <row r="25" ht="15.75" customHeight="1">
      <c r="A25" s="64" t="s">
        <v>35</v>
      </c>
      <c r="B25" s="65" t="s">
        <v>37</v>
      </c>
      <c r="C25" s="65">
        <v>0.84</v>
      </c>
      <c r="D25" s="65">
        <v>0.23</v>
      </c>
      <c r="E25" s="65">
        <v>1.86</v>
      </c>
      <c r="F25" s="65">
        <v>204.0</v>
      </c>
      <c r="G25" s="65">
        <v>368.0</v>
      </c>
      <c r="H25" s="65">
        <v>0.368</v>
      </c>
      <c r="I25" s="66">
        <v>0.32</v>
      </c>
      <c r="J25" s="66">
        <v>0.0</v>
      </c>
      <c r="K25" s="66">
        <v>0.45</v>
      </c>
      <c r="L25" s="66">
        <v>0.37</v>
      </c>
      <c r="M25" s="66">
        <v>0.361982503580246</v>
      </c>
      <c r="N25" s="66">
        <v>0.0905751602353911</v>
      </c>
      <c r="O25" s="67">
        <v>0.401670174559837</v>
      </c>
      <c r="P25" s="67">
        <v>0.2</v>
      </c>
      <c r="Q25" s="67">
        <v>0.452316239664205</v>
      </c>
      <c r="R25" s="67">
        <v>0.34</v>
      </c>
      <c r="S25" s="66">
        <v>0.527</v>
      </c>
      <c r="T25" s="66">
        <v>-0.25</v>
      </c>
      <c r="U25" s="66">
        <v>0.387974175075172</v>
      </c>
      <c r="V25" s="66">
        <v>-0.0661315687160545</v>
      </c>
      <c r="W25" s="67">
        <v>0.481712644271707</v>
      </c>
      <c r="X25" s="67">
        <v>-0.159999999999999</v>
      </c>
    </row>
    <row r="26" ht="15.75" customHeight="1">
      <c r="A26" s="64" t="s">
        <v>38</v>
      </c>
      <c r="B26" s="65" t="s">
        <v>36</v>
      </c>
      <c r="C26" s="65">
        <v>0.8</v>
      </c>
      <c r="D26" s="65">
        <v>0.3</v>
      </c>
      <c r="E26" s="65">
        <v>2.13</v>
      </c>
      <c r="F26" s="65">
        <v>132.0</v>
      </c>
      <c r="G26" s="65">
        <v>283.0</v>
      </c>
      <c r="H26" s="65">
        <v>0.57</v>
      </c>
      <c r="I26" s="66">
        <v>0.37</v>
      </c>
      <c r="J26" s="66">
        <v>-0.034</v>
      </c>
      <c r="K26" s="66">
        <v>0.55</v>
      </c>
      <c r="L26" s="66">
        <v>0.55</v>
      </c>
      <c r="M26" s="66">
        <v>0.415173724880966</v>
      </c>
      <c r="N26" s="66">
        <v>0.103799999999963</v>
      </c>
      <c r="O26" s="66">
        <v>0.446783717030153</v>
      </c>
      <c r="P26" s="66">
        <v>0.223399999999952</v>
      </c>
      <c r="Q26" s="66">
        <v>0.486018560839128</v>
      </c>
      <c r="R26" s="66">
        <v>0.364499999999937</v>
      </c>
      <c r="S26" s="66">
        <v>0.5704</v>
      </c>
      <c r="T26" s="66">
        <v>-0.2816</v>
      </c>
      <c r="U26" s="66">
        <v>0.395319918074093</v>
      </c>
      <c r="V26" s="66">
        <v>-0.0672000000000397</v>
      </c>
      <c r="W26" s="66">
        <v>0.484272423196481</v>
      </c>
      <c r="X26" s="66">
        <v>-0.159800000000037</v>
      </c>
    </row>
    <row r="27" ht="15.75" customHeight="1">
      <c r="A27" s="64" t="s">
        <v>38</v>
      </c>
      <c r="B27" s="65" t="s">
        <v>39</v>
      </c>
      <c r="C27" s="65">
        <v>0.7</v>
      </c>
      <c r="D27" s="65">
        <v>0.26</v>
      </c>
      <c r="E27" s="65">
        <v>1.75</v>
      </c>
      <c r="F27" s="65">
        <v>175.0</v>
      </c>
      <c r="G27" s="65">
        <v>362.0</v>
      </c>
      <c r="H27" s="65">
        <v>0.4</v>
      </c>
      <c r="I27" s="66">
        <v>0.28</v>
      </c>
      <c r="J27" s="66">
        <v>0.033</v>
      </c>
      <c r="K27" s="66">
        <v>0.45</v>
      </c>
      <c r="L27" s="66">
        <v>0.45</v>
      </c>
      <c r="M27" s="66">
        <v>0.3352003356826</v>
      </c>
      <c r="N27" s="66">
        <v>0.0837999999999887</v>
      </c>
      <c r="O27" s="66">
        <v>0.419605984744577</v>
      </c>
      <c r="P27" s="66">
        <v>0.209799999999992</v>
      </c>
      <c r="Q27" s="66">
        <v>0.42231824778339</v>
      </c>
      <c r="R27" s="66">
        <v>0.316799999999986</v>
      </c>
      <c r="S27" s="66">
        <v>0.6051</v>
      </c>
      <c r="T27" s="66">
        <v>-0.298</v>
      </c>
      <c r="U27" s="66">
        <v>0.376978382681615</v>
      </c>
      <c r="V27" s="66">
        <v>-0.0642000000000112</v>
      </c>
      <c r="W27" s="66">
        <v>0.465560470293337</v>
      </c>
      <c r="X27" s="66">
        <v>-0.153600000000013</v>
      </c>
    </row>
    <row r="28" ht="15.75" customHeight="1">
      <c r="A28" s="64" t="s">
        <v>40</v>
      </c>
      <c r="B28" s="65" t="s">
        <v>41</v>
      </c>
      <c r="C28" s="65">
        <v>0.82</v>
      </c>
      <c r="D28" s="65">
        <v>0.238</v>
      </c>
      <c r="E28" s="65">
        <v>1.89</v>
      </c>
      <c r="F28" s="65">
        <v>148.0</v>
      </c>
      <c r="G28" s="65">
        <v>303.0</v>
      </c>
      <c r="H28" s="65">
        <v>0.46</v>
      </c>
      <c r="I28" s="66">
        <v>0.41</v>
      </c>
      <c r="J28" s="66">
        <v>-5.0E-4</v>
      </c>
      <c r="K28" s="66">
        <v>0.578</v>
      </c>
      <c r="L28" s="66">
        <v>0.522</v>
      </c>
      <c r="M28" s="66">
        <v>0.4473</v>
      </c>
      <c r="N28" s="66">
        <v>0.1118</v>
      </c>
      <c r="O28" s="66">
        <v>0.4879</v>
      </c>
      <c r="P28" s="66">
        <v>0.244</v>
      </c>
      <c r="Q28" s="66">
        <v>0.5315</v>
      </c>
      <c r="R28" s="66">
        <v>0.3986</v>
      </c>
      <c r="S28" s="66">
        <v>1.4776</v>
      </c>
      <c r="T28" s="66">
        <v>-0.4203</v>
      </c>
      <c r="U28" s="66">
        <v>0.574809273718126</v>
      </c>
      <c r="V28" s="66">
        <v>-0.0977400000000353</v>
      </c>
      <c r="W28" s="66">
        <v>0.612</v>
      </c>
      <c r="X28" s="66">
        <v>-0.202</v>
      </c>
    </row>
    <row r="29" ht="15.75" customHeight="1">
      <c r="A29" s="64" t="s">
        <v>40</v>
      </c>
      <c r="B29" s="65" t="s">
        <v>42</v>
      </c>
      <c r="C29" s="65">
        <v>0.81</v>
      </c>
      <c r="D29" s="65">
        <v>0.232</v>
      </c>
      <c r="E29" s="65">
        <v>1.84</v>
      </c>
      <c r="F29" s="65">
        <v>156.0</v>
      </c>
      <c r="G29" s="65">
        <v>312.0</v>
      </c>
      <c r="H29" s="65">
        <v>0.45</v>
      </c>
      <c r="I29" s="66">
        <v>0.4</v>
      </c>
      <c r="J29" s="66">
        <v>-4.0E-4</v>
      </c>
      <c r="K29" s="66">
        <v>0.571</v>
      </c>
      <c r="L29" s="66">
        <v>0.492</v>
      </c>
      <c r="M29" s="66">
        <v>0.4376</v>
      </c>
      <c r="N29" s="66">
        <v>0.1094</v>
      </c>
      <c r="O29" s="66">
        <v>0.4788</v>
      </c>
      <c r="P29" s="66">
        <v>0.2394</v>
      </c>
      <c r="Q29" s="66">
        <v>0.5234</v>
      </c>
      <c r="R29" s="66">
        <v>0.3925</v>
      </c>
      <c r="S29" s="66">
        <v>1.4632</v>
      </c>
      <c r="T29" s="66">
        <v>-0.4048</v>
      </c>
      <c r="U29" s="66">
        <v>0.554139740042984</v>
      </c>
      <c r="V29" s="66">
        <v>-0.094230000000035</v>
      </c>
      <c r="W29" s="66">
        <v>0.597</v>
      </c>
      <c r="X29" s="66">
        <v>-0.197</v>
      </c>
    </row>
    <row r="30" ht="15.75" customHeight="1">
      <c r="A30" s="64" t="s">
        <v>40</v>
      </c>
      <c r="B30" s="65" t="s">
        <v>43</v>
      </c>
      <c r="C30" s="65">
        <v>0.78</v>
      </c>
      <c r="D30" s="65">
        <v>0.209</v>
      </c>
      <c r="E30" s="65">
        <v>1.62</v>
      </c>
      <c r="F30" s="65">
        <v>239.0</v>
      </c>
      <c r="G30" s="65">
        <v>364.0</v>
      </c>
      <c r="H30" s="65">
        <v>0.36</v>
      </c>
      <c r="I30" s="66">
        <v>0.35256000000000004</v>
      </c>
      <c r="J30" s="66">
        <v>0.0176</v>
      </c>
      <c r="K30" s="66">
        <v>0.831</v>
      </c>
      <c r="L30" s="66">
        <v>0.83</v>
      </c>
      <c r="M30" s="66">
        <v>0.423</v>
      </c>
      <c r="N30" s="66">
        <v>0.106</v>
      </c>
      <c r="O30" s="66">
        <v>0.518</v>
      </c>
      <c r="P30" s="66">
        <v>0.259</v>
      </c>
      <c r="Q30" s="66">
        <v>0.65</v>
      </c>
      <c r="R30" s="66">
        <v>0.488</v>
      </c>
      <c r="S30" s="66">
        <v>0.70512</v>
      </c>
      <c r="T30" s="66">
        <v>-0.35256</v>
      </c>
      <c r="U30" s="66">
        <v>0.42477</v>
      </c>
      <c r="V30" s="66">
        <v>-0.07221</v>
      </c>
      <c r="W30" s="66">
        <v>0.5262</v>
      </c>
      <c r="X30" s="66">
        <v>-0.1736</v>
      </c>
    </row>
    <row r="31" ht="15.75" customHeight="1">
      <c r="A31" s="64" t="s">
        <v>40</v>
      </c>
      <c r="B31" s="65" t="s">
        <v>44</v>
      </c>
      <c r="C31" s="65">
        <v>0.82</v>
      </c>
      <c r="D31" s="65">
        <v>0.202</v>
      </c>
      <c r="E31" s="65">
        <v>1.49</v>
      </c>
      <c r="F31" s="65">
        <v>237.0</v>
      </c>
      <c r="G31" s="65">
        <v>385.0</v>
      </c>
      <c r="H31" s="65">
        <v>0.36</v>
      </c>
      <c r="I31" s="66">
        <v>0.34664000000000006</v>
      </c>
      <c r="J31" s="66">
        <v>0.0236</v>
      </c>
      <c r="K31" s="66">
        <v>0.814</v>
      </c>
      <c r="L31" s="66">
        <v>0.809</v>
      </c>
      <c r="M31" s="66">
        <v>0.415</v>
      </c>
      <c r="N31" s="66">
        <v>0.104</v>
      </c>
      <c r="O31" s="66">
        <v>0.509</v>
      </c>
      <c r="P31" s="66">
        <v>0.254</v>
      </c>
      <c r="Q31" s="66">
        <v>0.638</v>
      </c>
      <c r="R31" s="66">
        <v>0.478</v>
      </c>
      <c r="S31" s="66">
        <v>0.69328</v>
      </c>
      <c r="T31" s="66">
        <v>-0.34664</v>
      </c>
      <c r="U31" s="66">
        <v>0.41764</v>
      </c>
      <c r="V31" s="66">
        <v>-0.07099</v>
      </c>
      <c r="W31" s="66">
        <v>0.51737</v>
      </c>
      <c r="X31" s="66">
        <v>-0.170733</v>
      </c>
    </row>
    <row r="32" ht="15.75" customHeight="1">
      <c r="A32" s="64" t="s">
        <v>35</v>
      </c>
      <c r="B32" s="65" t="s">
        <v>45</v>
      </c>
      <c r="C32" s="65">
        <v>1.5</v>
      </c>
      <c r="D32" s="65">
        <v>0.19</v>
      </c>
      <c r="E32" s="65">
        <v>0.83</v>
      </c>
      <c r="F32" s="65">
        <v>269.0</v>
      </c>
      <c r="G32" s="65">
        <v>496.0</v>
      </c>
      <c r="H32" s="65">
        <v>0.272</v>
      </c>
      <c r="I32" s="66">
        <v>0.32</v>
      </c>
      <c r="J32" s="66">
        <v>-0.007</v>
      </c>
      <c r="K32" s="66">
        <v>0.49</v>
      </c>
      <c r="L32" s="66">
        <v>0.42</v>
      </c>
      <c r="M32" s="66">
        <v>0.381936102121358</v>
      </c>
      <c r="N32" s="66">
        <v>0.0959520000000028</v>
      </c>
      <c r="O32" s="66">
        <v>0.427452311537308</v>
      </c>
      <c r="P32" s="66">
        <v>0.214000000000003</v>
      </c>
      <c r="Q32" s="66">
        <v>0.482199109415811</v>
      </c>
      <c r="R32" s="66">
        <v>0.362512000000004</v>
      </c>
      <c r="S32" s="66">
        <v>0.4238</v>
      </c>
      <c r="T32" s="66">
        <v>-0.1845</v>
      </c>
      <c r="U32" s="66">
        <v>0.420801408282952</v>
      </c>
      <c r="V32" s="66">
        <v>-0.0715493859987495</v>
      </c>
      <c r="W32" s="66">
        <v>0.50931632330265</v>
      </c>
      <c r="X32" s="66">
        <v>-0.168079506210169</v>
      </c>
    </row>
    <row r="33" ht="15.75" customHeight="1">
      <c r="A33" s="64" t="s">
        <v>46</v>
      </c>
      <c r="B33" s="65" t="s">
        <v>47</v>
      </c>
      <c r="C33" s="65">
        <v>1.2</v>
      </c>
      <c r="D33" s="65">
        <v>0.142</v>
      </c>
      <c r="E33" s="65">
        <v>0.87</v>
      </c>
      <c r="F33" s="65">
        <v>531.1</v>
      </c>
      <c r="G33" s="65">
        <v>853.5</v>
      </c>
      <c r="H33" s="65">
        <v>0.198</v>
      </c>
      <c r="I33" s="66">
        <v>0.225</v>
      </c>
      <c r="J33" s="66">
        <v>0.0193</v>
      </c>
      <c r="K33" s="66">
        <v>0.39</v>
      </c>
      <c r="L33" s="66">
        <v>0.25</v>
      </c>
      <c r="M33" s="66">
        <v>0.27472965021466</v>
      </c>
      <c r="N33" s="66">
        <v>0.0686999999999622</v>
      </c>
      <c r="O33" s="66">
        <v>0.362094345376269</v>
      </c>
      <c r="P33" s="66">
        <v>0.181099999999957</v>
      </c>
      <c r="Q33" s="66">
        <v>0.389715054452355</v>
      </c>
      <c r="R33" s="66">
        <v>0.24049999999995</v>
      </c>
      <c r="S33" s="66">
        <v>0.632</v>
      </c>
      <c r="T33" s="66">
        <v>-0.314</v>
      </c>
      <c r="U33" s="66">
        <v>0.303950964252843</v>
      </c>
      <c r="V33" s="66">
        <v>-0.0517000000000392</v>
      </c>
      <c r="W33" s="66">
        <v>0.409561742893558</v>
      </c>
      <c r="X33" s="66">
        <v>-0.13520000000004</v>
      </c>
    </row>
    <row r="34" ht="15.75" customHeight="1">
      <c r="A34" s="64" t="s">
        <v>48</v>
      </c>
      <c r="B34" s="65" t="s">
        <v>49</v>
      </c>
      <c r="C34" s="65">
        <v>1.2</v>
      </c>
      <c r="D34" s="65">
        <v>0.08</v>
      </c>
      <c r="E34" s="65">
        <v>0.82</v>
      </c>
      <c r="F34" s="65">
        <v>672.7</v>
      </c>
      <c r="G34" s="65">
        <v>1008.3</v>
      </c>
      <c r="H34" s="65">
        <v>0.124</v>
      </c>
      <c r="I34" s="66">
        <v>0.165</v>
      </c>
      <c r="J34" s="66">
        <v>-8.0E-4</v>
      </c>
      <c r="K34" s="66">
        <v>0.33</v>
      </c>
      <c r="L34" s="68">
        <v>0.31</v>
      </c>
      <c r="M34" s="66">
        <v>0.1902</v>
      </c>
      <c r="N34" s="66">
        <v>0.0475</v>
      </c>
      <c r="O34" s="66">
        <v>0.2231</v>
      </c>
      <c r="P34" s="66">
        <v>0.1115</v>
      </c>
      <c r="Q34" s="66">
        <v>0.2671</v>
      </c>
      <c r="R34" s="66">
        <v>0.2003</v>
      </c>
      <c r="S34" s="66">
        <v>0.2385</v>
      </c>
      <c r="T34" s="66">
        <v>-0.0912</v>
      </c>
      <c r="U34" s="66">
        <v>0.1988</v>
      </c>
      <c r="V34" s="66">
        <v>-0.0338</v>
      </c>
      <c r="W34" s="66">
        <v>0.24627</v>
      </c>
      <c r="X34" s="66">
        <v>-0.0813</v>
      </c>
    </row>
    <row r="35" ht="15.75" customHeight="1">
      <c r="A35" s="64" t="s">
        <v>27</v>
      </c>
      <c r="B35" s="65" t="s">
        <v>50</v>
      </c>
      <c r="C35" s="65">
        <v>1.2</v>
      </c>
      <c r="D35" s="65">
        <v>0.154</v>
      </c>
      <c r="E35" s="65">
        <v>1.02</v>
      </c>
      <c r="F35" s="65">
        <v>357.0</v>
      </c>
      <c r="G35" s="65">
        <v>590.0</v>
      </c>
      <c r="H35" s="65">
        <v>0.243</v>
      </c>
      <c r="I35" s="66">
        <v>0.29040000000000005</v>
      </c>
      <c r="J35" s="66">
        <v>0.0</v>
      </c>
      <c r="K35" s="66">
        <v>0.664</v>
      </c>
      <c r="L35" s="66">
        <v>0.662</v>
      </c>
      <c r="M35" s="66">
        <v>0.344</v>
      </c>
      <c r="N35" s="66">
        <v>0.086</v>
      </c>
      <c r="O35" s="66">
        <v>0.419</v>
      </c>
      <c r="P35" s="66">
        <v>0.209</v>
      </c>
      <c r="Q35" s="66">
        <v>0.522</v>
      </c>
      <c r="R35" s="66">
        <v>0.391</v>
      </c>
      <c r="S35" s="66">
        <v>0.5808</v>
      </c>
      <c r="T35" s="66">
        <v>-0.2904</v>
      </c>
      <c r="U35" s="66">
        <v>0.3498</v>
      </c>
      <c r="V35" s="66">
        <v>-0.0594</v>
      </c>
      <c r="W35" s="66">
        <v>0.4334</v>
      </c>
      <c r="X35" s="66">
        <v>0.143</v>
      </c>
    </row>
    <row r="36" ht="15.75" customHeight="1">
      <c r="A36" s="64" t="s">
        <v>27</v>
      </c>
      <c r="B36" s="65" t="s">
        <v>50</v>
      </c>
      <c r="C36" s="65">
        <v>1.8</v>
      </c>
      <c r="D36" s="65">
        <v>0.158</v>
      </c>
      <c r="E36" s="65">
        <v>0.99</v>
      </c>
      <c r="F36" s="65">
        <v>345.0</v>
      </c>
      <c r="G36" s="65">
        <v>592.0</v>
      </c>
      <c r="H36" s="65">
        <v>0.259</v>
      </c>
      <c r="I36" s="66">
        <v>0.20160000000000006</v>
      </c>
      <c r="J36" s="66">
        <v>0.0</v>
      </c>
      <c r="K36" s="66">
        <v>0.445</v>
      </c>
      <c r="L36" s="66">
        <v>0.443</v>
      </c>
      <c r="M36" s="66">
        <v>0.237</v>
      </c>
      <c r="N36" s="66">
        <v>0.059</v>
      </c>
      <c r="O36" s="66">
        <v>0.285</v>
      </c>
      <c r="P36" s="66">
        <v>0.142</v>
      </c>
      <c r="Q36" s="66">
        <v>0.351</v>
      </c>
      <c r="R36" s="66">
        <v>0.263</v>
      </c>
      <c r="S36" s="66">
        <v>0.4032</v>
      </c>
      <c r="T36" s="66">
        <v>-0.2016</v>
      </c>
      <c r="U36" s="66">
        <v>0.2489</v>
      </c>
      <c r="V36" s="66">
        <v>-0.04129</v>
      </c>
      <c r="W36" s="66">
        <v>0.3009</v>
      </c>
      <c r="X36" s="66">
        <v>-0.0993</v>
      </c>
    </row>
    <row r="37" ht="15.75" customHeight="1">
      <c r="A37" s="64" t="s">
        <v>27</v>
      </c>
      <c r="B37" s="65" t="s">
        <v>47</v>
      </c>
      <c r="C37" s="65">
        <v>1.2</v>
      </c>
      <c r="D37" s="65">
        <v>0.115</v>
      </c>
      <c r="E37" s="65">
        <v>0.88</v>
      </c>
      <c r="F37" s="65">
        <v>458.0</v>
      </c>
      <c r="G37" s="65">
        <v>837.0</v>
      </c>
      <c r="H37" s="65">
        <v>0.17</v>
      </c>
      <c r="I37" s="66">
        <v>0.294</v>
      </c>
      <c r="J37" s="66">
        <v>0.0</v>
      </c>
      <c r="K37" s="66">
        <v>0.674</v>
      </c>
      <c r="L37" s="66">
        <v>0.672</v>
      </c>
      <c r="M37" s="66">
        <v>0.349</v>
      </c>
      <c r="N37" s="66">
        <v>0.087</v>
      </c>
      <c r="O37" s="66">
        <v>0.425</v>
      </c>
      <c r="P37" s="66">
        <v>0.212</v>
      </c>
      <c r="Q37" s="66">
        <v>0.53</v>
      </c>
      <c r="R37" s="66">
        <v>0.397</v>
      </c>
      <c r="S37" s="66">
        <v>0.588</v>
      </c>
      <c r="T37" s="66">
        <v>-0.294</v>
      </c>
      <c r="U37" s="66">
        <v>0.3542</v>
      </c>
      <c r="V37" s="66">
        <v>-0.0602</v>
      </c>
      <c r="W37" s="66">
        <v>0.4388</v>
      </c>
      <c r="X37" s="66">
        <v>-0.1448</v>
      </c>
    </row>
    <row r="38" ht="15.75" customHeight="1">
      <c r="A38" s="64" t="s">
        <v>27</v>
      </c>
      <c r="B38" s="65" t="s">
        <v>47</v>
      </c>
      <c r="C38" s="65">
        <v>1.6</v>
      </c>
      <c r="D38" s="65">
        <v>0.124</v>
      </c>
      <c r="E38" s="65">
        <v>0.87</v>
      </c>
      <c r="F38" s="65">
        <v>407.0</v>
      </c>
      <c r="G38" s="65">
        <v>777.0</v>
      </c>
      <c r="H38" s="65">
        <v>0.194</v>
      </c>
      <c r="I38" s="66">
        <v>0.23120000000000002</v>
      </c>
      <c r="J38" s="66">
        <v>0.0</v>
      </c>
      <c r="K38" s="66">
        <v>0.515</v>
      </c>
      <c r="L38" s="66">
        <v>0.512</v>
      </c>
      <c r="M38" s="66">
        <v>0.272</v>
      </c>
      <c r="N38" s="66">
        <v>0.068</v>
      </c>
      <c r="O38" s="66">
        <v>0.328</v>
      </c>
      <c r="P38" s="66">
        <v>0.164</v>
      </c>
      <c r="Q38" s="66">
        <v>0.406</v>
      </c>
      <c r="R38" s="66">
        <v>0.304</v>
      </c>
      <c r="S38" s="66">
        <v>0.4624</v>
      </c>
      <c r="T38" s="66">
        <v>-0.2312</v>
      </c>
      <c r="U38" s="66">
        <v>0.27855</v>
      </c>
      <c r="V38" s="66">
        <v>-0.04735</v>
      </c>
      <c r="W38" s="66">
        <v>0.3451</v>
      </c>
      <c r="X38" s="66">
        <v>-0.1138</v>
      </c>
    </row>
    <row r="39" ht="15.75" customHeight="1">
      <c r="A39" s="64" t="s">
        <v>35</v>
      </c>
      <c r="B39" s="65" t="s">
        <v>51</v>
      </c>
      <c r="C39" s="65">
        <v>1.0</v>
      </c>
      <c r="D39" s="65">
        <v>0.27</v>
      </c>
      <c r="E39" s="65">
        <v>0.9</v>
      </c>
      <c r="F39" s="65">
        <v>422.0</v>
      </c>
      <c r="G39" s="65">
        <v>730.0</v>
      </c>
      <c r="H39" s="65">
        <v>0.351</v>
      </c>
      <c r="I39" s="66">
        <v>0.265</v>
      </c>
      <c r="J39" s="66">
        <v>-0.004</v>
      </c>
      <c r="K39" s="66">
        <v>0.45</v>
      </c>
      <c r="L39" s="66">
        <v>0.45</v>
      </c>
      <c r="M39" s="66">
        <v>0.297819943411499</v>
      </c>
      <c r="N39" s="66">
        <v>0.0744548802600568</v>
      </c>
      <c r="O39" s="66">
        <v>0.31117986467772</v>
      </c>
      <c r="P39" s="66">
        <v>0.155589963945829</v>
      </c>
      <c r="Q39" s="66">
        <v>0.297145760473061</v>
      </c>
      <c r="R39" s="66">
        <v>0.222858970045871</v>
      </c>
      <c r="S39" s="66">
        <v>0.5357</v>
      </c>
      <c r="T39" s="66">
        <v>-0.2659</v>
      </c>
      <c r="U39" s="66">
        <v>0.321596409804539</v>
      </c>
      <c r="V39" s="66">
        <v>-0.0547200000000056</v>
      </c>
      <c r="W39" s="66">
        <v>0.405545596122693</v>
      </c>
      <c r="X39" s="66">
        <v>-0.133840000000005</v>
      </c>
    </row>
    <row r="40" ht="15.75" customHeight="1">
      <c r="A40" s="64" t="s">
        <v>46</v>
      </c>
      <c r="B40" s="65" t="s">
        <v>52</v>
      </c>
      <c r="C40" s="65">
        <v>1.2</v>
      </c>
      <c r="D40" s="65">
        <v>0.169</v>
      </c>
      <c r="E40" s="65">
        <v>1.03</v>
      </c>
      <c r="F40" s="65">
        <v>523.7</v>
      </c>
      <c r="G40" s="65">
        <v>843.1</v>
      </c>
      <c r="H40" s="65">
        <v>0.235</v>
      </c>
      <c r="I40" s="66">
        <v>0.25</v>
      </c>
      <c r="J40" s="66">
        <v>0.0184</v>
      </c>
      <c r="K40" s="66">
        <v>0.44</v>
      </c>
      <c r="L40" s="66">
        <v>0.35</v>
      </c>
      <c r="M40" s="66">
        <v>0.3114879549267</v>
      </c>
      <c r="N40" s="66">
        <v>0.0779999999999624</v>
      </c>
      <c r="O40" s="66">
        <v>0.395418736574173</v>
      </c>
      <c r="P40" s="66">
        <v>0.197799999999955</v>
      </c>
      <c r="Q40" s="66">
        <v>0.437909598859003</v>
      </c>
      <c r="R40" s="66">
        <v>0.328499999999941</v>
      </c>
      <c r="S40" s="66">
        <v>0.6719</v>
      </c>
      <c r="T40" s="66">
        <v>-0.3319</v>
      </c>
      <c r="U40" s="66">
        <v>0.342206868939122</v>
      </c>
      <c r="V40" s="66">
        <v>-0.0582000000000393</v>
      </c>
      <c r="W40" s="66">
        <v>0.443534794715929</v>
      </c>
      <c r="X40" s="66">
        <v>-0.146400000000038</v>
      </c>
    </row>
    <row r="41" ht="15.75" customHeight="1">
      <c r="A41" s="64" t="s">
        <v>53</v>
      </c>
      <c r="B41" s="65" t="s">
        <v>54</v>
      </c>
      <c r="C41" s="65">
        <v>1.47</v>
      </c>
      <c r="D41" s="65">
        <v>0.62</v>
      </c>
      <c r="E41" s="65">
        <v>1.11</v>
      </c>
      <c r="F41" s="65">
        <v>468.1</v>
      </c>
      <c r="G41" s="65">
        <v>951.8</v>
      </c>
      <c r="H41" s="65">
        <v>0.672</v>
      </c>
      <c r="I41" s="66">
        <v>0.38</v>
      </c>
      <c r="J41" s="66">
        <v>9.0E-4</v>
      </c>
      <c r="K41" s="66">
        <v>0.53</v>
      </c>
      <c r="L41" s="66">
        <v>0.38</v>
      </c>
      <c r="M41" s="66">
        <v>0.454855269289943</v>
      </c>
      <c r="N41" s="66">
        <v>0.113799999999989</v>
      </c>
      <c r="O41" s="66">
        <v>0.499568025566542</v>
      </c>
      <c r="P41" s="66">
        <v>0.249799999999993</v>
      </c>
      <c r="Q41" s="66">
        <v>0.53325005344232</v>
      </c>
      <c r="R41" s="66">
        <v>0.37499999999998</v>
      </c>
      <c r="S41" s="66">
        <v>0.564</v>
      </c>
      <c r="T41" s="66">
        <v>-0.2507</v>
      </c>
      <c r="U41" s="66">
        <v>0.400624853826679</v>
      </c>
      <c r="V41" s="66">
        <v>-0.0682000000000113</v>
      </c>
      <c r="W41" s="66">
        <v>0.462020970025569</v>
      </c>
      <c r="X41" s="66">
        <v>-0.152600000000013</v>
      </c>
    </row>
    <row r="42" ht="15.75" customHeight="1">
      <c r="A42" s="64" t="s">
        <v>38</v>
      </c>
      <c r="B42" s="65" t="s">
        <v>55</v>
      </c>
      <c r="C42" s="65">
        <v>1.2</v>
      </c>
      <c r="D42" s="65">
        <v>0.147</v>
      </c>
      <c r="E42" s="65">
        <v>1.0</v>
      </c>
      <c r="F42" s="65">
        <v>340.0</v>
      </c>
      <c r="G42" s="65">
        <v>460.0</v>
      </c>
      <c r="H42" s="65">
        <v>0.27</v>
      </c>
      <c r="I42" s="66">
        <v>0.289</v>
      </c>
      <c r="J42" s="66">
        <v>0.089</v>
      </c>
      <c r="K42" s="66">
        <v>0.662</v>
      </c>
      <c r="L42" s="66">
        <v>0.66</v>
      </c>
      <c r="M42" s="66">
        <v>0.343</v>
      </c>
      <c r="N42" s="66">
        <v>0.086</v>
      </c>
      <c r="O42" s="66">
        <v>0.417</v>
      </c>
      <c r="P42" s="66">
        <v>0.209</v>
      </c>
      <c r="Q42" s="66">
        <v>0.52</v>
      </c>
      <c r="R42" s="66">
        <v>0.39</v>
      </c>
      <c r="S42" s="66">
        <v>0.578</v>
      </c>
      <c r="T42" s="66">
        <v>-0.289</v>
      </c>
      <c r="U42" s="66">
        <v>0.3482</v>
      </c>
      <c r="V42" s="66">
        <v>-0.0592</v>
      </c>
      <c r="W42" s="66">
        <v>0.43134</v>
      </c>
      <c r="X42" s="66">
        <v>-0.1423</v>
      </c>
    </row>
    <row r="43" ht="15.75" customHeight="1">
      <c r="A43" s="64" t="s">
        <v>56</v>
      </c>
      <c r="B43" s="65" t="s">
        <v>57</v>
      </c>
      <c r="C43" s="65">
        <v>1.2</v>
      </c>
      <c r="D43" s="65">
        <v>0.19</v>
      </c>
      <c r="E43" s="65">
        <v>0.93</v>
      </c>
      <c r="F43" s="65">
        <v>202.0</v>
      </c>
      <c r="G43" s="65">
        <v>523.0</v>
      </c>
      <c r="H43" s="65">
        <v>0.274</v>
      </c>
      <c r="I43" s="66">
        <v>0.286</v>
      </c>
      <c r="J43" s="66">
        <v>-0.001</v>
      </c>
      <c r="K43" s="66">
        <v>0.654</v>
      </c>
      <c r="L43" s="66">
        <v>0.651</v>
      </c>
      <c r="M43" s="66">
        <v>0.339</v>
      </c>
      <c r="N43" s="66">
        <v>0.085</v>
      </c>
      <c r="O43" s="66">
        <v>0.412</v>
      </c>
      <c r="P43" s="66">
        <v>0.206</v>
      </c>
      <c r="Q43" s="66">
        <v>0.514</v>
      </c>
      <c r="R43" s="66">
        <v>0.385</v>
      </c>
      <c r="S43" s="66">
        <v>0.572</v>
      </c>
      <c r="T43" s="66">
        <v>-0.286</v>
      </c>
      <c r="U43" s="66">
        <v>0.3445</v>
      </c>
      <c r="V43" s="66">
        <v>-0.0585</v>
      </c>
      <c r="W43" s="66">
        <v>0.4268</v>
      </c>
      <c r="X43" s="66">
        <v>-0.1408</v>
      </c>
    </row>
    <row r="44" ht="15.75" customHeight="1">
      <c r="A44" s="64" t="s">
        <v>56</v>
      </c>
      <c r="B44" s="65" t="s">
        <v>58</v>
      </c>
      <c r="C44" s="65">
        <v>1.4</v>
      </c>
      <c r="D44" s="65">
        <v>0.2</v>
      </c>
      <c r="E44" s="65">
        <v>1.3</v>
      </c>
      <c r="F44" s="65">
        <v>133.0</v>
      </c>
      <c r="G44" s="65">
        <v>543.0</v>
      </c>
      <c r="H44" s="65">
        <v>0.236</v>
      </c>
      <c r="I44" s="66">
        <v>0.26080000000000003</v>
      </c>
      <c r="J44" s="66">
        <v>-5.0E-4</v>
      </c>
      <c r="K44" s="66">
        <v>0.59</v>
      </c>
      <c r="L44" s="66">
        <v>0.587</v>
      </c>
      <c r="M44" s="66">
        <v>0.309</v>
      </c>
      <c r="N44" s="66">
        <v>0.077</v>
      </c>
      <c r="O44" s="66">
        <v>0.374</v>
      </c>
      <c r="P44" s="66">
        <v>0.187</v>
      </c>
      <c r="Q44" s="66">
        <v>0.464</v>
      </c>
      <c r="R44" s="66">
        <v>0.348</v>
      </c>
      <c r="S44" s="66">
        <v>0.5216</v>
      </c>
      <c r="T44" s="66">
        <v>-0.2608</v>
      </c>
      <c r="U44" s="66">
        <v>0.3142</v>
      </c>
      <c r="V44" s="66">
        <v>-0.05341</v>
      </c>
      <c r="W44" s="66">
        <v>0.3892</v>
      </c>
      <c r="X44" s="66">
        <v>-0.1284</v>
      </c>
    </row>
    <row r="45" ht="15.75" customHeight="1">
      <c r="A45" s="64" t="s">
        <v>35</v>
      </c>
      <c r="B45" s="65" t="s">
        <v>59</v>
      </c>
      <c r="C45" s="65">
        <v>0.82</v>
      </c>
      <c r="D45" s="65">
        <v>0.37</v>
      </c>
      <c r="E45" s="65">
        <v>0.85</v>
      </c>
      <c r="F45" s="65">
        <v>290.0</v>
      </c>
      <c r="G45" s="65">
        <v>598.0</v>
      </c>
      <c r="H45" s="65">
        <v>0.386</v>
      </c>
      <c r="I45" s="66">
        <v>0.4</v>
      </c>
      <c r="J45" s="66">
        <v>0.0195</v>
      </c>
      <c r="K45" s="66">
        <v>0.4</v>
      </c>
      <c r="L45" s="66">
        <v>0.4</v>
      </c>
      <c r="M45" s="66">
        <v>0.404635658494117</v>
      </c>
      <c r="N45" s="66">
        <v>0.101157893689769</v>
      </c>
      <c r="O45" s="66">
        <v>0.424045370161535</v>
      </c>
      <c r="P45" s="66">
        <v>0.212</v>
      </c>
      <c r="Q45" s="66">
        <v>0.405782886948092</v>
      </c>
      <c r="R45" s="66">
        <v>0.304335111305708</v>
      </c>
      <c r="S45" s="66">
        <v>0.6442</v>
      </c>
      <c r="T45" s="66">
        <v>-0.1972</v>
      </c>
      <c r="U45" s="66">
        <v>0.444464298243892</v>
      </c>
      <c r="V45" s="66">
        <v>-0.0759999999999996</v>
      </c>
      <c r="W45" s="66">
        <v>0.552761101023625</v>
      </c>
      <c r="X45" s="66">
        <v>-0.182412020095073</v>
      </c>
    </row>
    <row r="46" ht="15.75" customHeight="1">
      <c r="A46" s="64" t="s">
        <v>35</v>
      </c>
      <c r="B46" s="65" t="s">
        <v>60</v>
      </c>
      <c r="C46" s="65">
        <v>0.8</v>
      </c>
      <c r="D46" s="65">
        <v>0.35</v>
      </c>
      <c r="E46" s="65">
        <v>0.91</v>
      </c>
      <c r="F46" s="65">
        <v>305.0</v>
      </c>
      <c r="G46" s="65">
        <v>653.0</v>
      </c>
      <c r="H46" s="65">
        <v>0.462</v>
      </c>
      <c r="I46" s="66">
        <v>0.3496</v>
      </c>
      <c r="J46" s="66">
        <v>0.0</v>
      </c>
      <c r="K46" s="66">
        <v>0.823</v>
      </c>
      <c r="L46" s="66">
        <v>0.821</v>
      </c>
      <c r="M46" s="66">
        <v>0.419</v>
      </c>
      <c r="N46" s="66">
        <v>0.105</v>
      </c>
      <c r="O46" s="66">
        <v>0.513</v>
      </c>
      <c r="P46" s="66">
        <v>0.257</v>
      </c>
      <c r="Q46" s="66">
        <v>0.644</v>
      </c>
      <c r="R46" s="66">
        <v>0.483</v>
      </c>
      <c r="S46" s="66">
        <v>0.698</v>
      </c>
      <c r="T46" s="66">
        <v>-0.348</v>
      </c>
      <c r="U46" s="66">
        <v>0.422</v>
      </c>
      <c r="V46" s="66">
        <v>-0.073</v>
      </c>
      <c r="W46" s="67">
        <v>0.523</v>
      </c>
      <c r="X46" s="67">
        <v>0.174</v>
      </c>
    </row>
    <row r="47" ht="15.75" customHeight="1">
      <c r="A47" s="64" t="s">
        <v>35</v>
      </c>
      <c r="B47" s="65" t="s">
        <v>61</v>
      </c>
      <c r="C47" s="65">
        <v>0.77</v>
      </c>
      <c r="D47" s="65">
        <v>0.19</v>
      </c>
      <c r="E47" s="65">
        <v>1.4</v>
      </c>
      <c r="F47" s="65">
        <v>246.0</v>
      </c>
      <c r="G47" s="65">
        <v>343.0</v>
      </c>
      <c r="H47" s="65">
        <v>0.389</v>
      </c>
      <c r="I47" s="66">
        <v>0.29</v>
      </c>
      <c r="J47" s="66">
        <v>0.0137</v>
      </c>
      <c r="K47" s="66">
        <v>0.45</v>
      </c>
      <c r="L47" s="66">
        <v>0.45</v>
      </c>
      <c r="M47" s="66">
        <v>0.302504175037882</v>
      </c>
      <c r="N47" s="66">
        <v>0.0756260696078057</v>
      </c>
      <c r="O47" s="66">
        <v>0.338432761859408</v>
      </c>
      <c r="P47" s="66">
        <v>0.169216562858917</v>
      </c>
      <c r="Q47" s="66">
        <v>0.382223303936622</v>
      </c>
      <c r="R47" s="66">
        <v>0.286667496145352</v>
      </c>
      <c r="S47" s="66">
        <v>0.647</v>
      </c>
      <c r="T47" s="66">
        <v>-0.3078</v>
      </c>
      <c r="U47" s="66">
        <v>0.329060404707875</v>
      </c>
      <c r="V47" s="66">
        <v>-0.0559999999999996</v>
      </c>
      <c r="W47" s="66">
        <v>0.403274612988311</v>
      </c>
      <c r="X47" s="66">
        <v>-0.132999999999999</v>
      </c>
    </row>
    <row r="48" ht="15.75" customHeight="1">
      <c r="A48" s="64" t="s">
        <v>27</v>
      </c>
      <c r="B48" s="65" t="s">
        <v>62</v>
      </c>
      <c r="C48" s="65">
        <v>0.74</v>
      </c>
      <c r="D48" s="65">
        <v>0.205</v>
      </c>
      <c r="E48" s="65">
        <v>1.42</v>
      </c>
      <c r="F48" s="65">
        <v>269.0</v>
      </c>
      <c r="G48" s="65">
        <v>409.0</v>
      </c>
      <c r="H48" s="65">
        <v>0.305</v>
      </c>
      <c r="I48" s="66">
        <v>0.305</v>
      </c>
      <c r="J48" s="66">
        <v>0.0</v>
      </c>
      <c r="K48" s="66">
        <v>0.49</v>
      </c>
      <c r="L48" s="66">
        <v>0.398</v>
      </c>
      <c r="M48" s="66">
        <v>0.342</v>
      </c>
      <c r="N48" s="66">
        <v>0.085</v>
      </c>
      <c r="O48" s="66">
        <v>0.387</v>
      </c>
      <c r="P48" s="68">
        <v>0.193</v>
      </c>
      <c r="Q48" s="66">
        <v>0.439</v>
      </c>
      <c r="R48" s="66">
        <v>0.329</v>
      </c>
      <c r="S48" s="66">
        <v>0.63</v>
      </c>
      <c r="T48" s="66">
        <v>-0.301</v>
      </c>
      <c r="U48" s="66">
        <v>0.37</v>
      </c>
      <c r="V48" s="66">
        <v>-0.062</v>
      </c>
      <c r="W48" s="66">
        <v>0.445</v>
      </c>
      <c r="X48" s="66">
        <v>-0.15</v>
      </c>
    </row>
    <row r="49" ht="15.75" customHeight="1">
      <c r="A49" s="64" t="s">
        <v>27</v>
      </c>
      <c r="B49" s="65" t="s">
        <v>63</v>
      </c>
      <c r="C49" s="65">
        <v>1.37</v>
      </c>
      <c r="D49" s="65">
        <v>0.187</v>
      </c>
      <c r="E49" s="65">
        <v>1.3</v>
      </c>
      <c r="F49" s="65">
        <v>253.0</v>
      </c>
      <c r="G49" s="65">
        <v>402.0</v>
      </c>
      <c r="H49" s="65">
        <v>0.305</v>
      </c>
      <c r="I49" s="66">
        <v>0.35</v>
      </c>
      <c r="J49" s="66">
        <v>0.0</v>
      </c>
      <c r="K49" s="66">
        <v>0.54</v>
      </c>
      <c r="L49" s="66">
        <v>0.425</v>
      </c>
      <c r="M49" s="66">
        <v>0.388</v>
      </c>
      <c r="N49" s="66">
        <v>0.097</v>
      </c>
      <c r="O49" s="66">
        <v>0.432</v>
      </c>
      <c r="P49" s="66">
        <v>0.215</v>
      </c>
      <c r="Q49" s="66">
        <v>0.481</v>
      </c>
      <c r="R49" s="66">
        <v>0.361</v>
      </c>
      <c r="S49" s="66">
        <v>0.76</v>
      </c>
      <c r="T49" s="66">
        <v>-0.312</v>
      </c>
      <c r="U49" s="66">
        <v>0.421</v>
      </c>
      <c r="V49" s="66">
        <v>-0.077</v>
      </c>
      <c r="W49" s="66">
        <v>0.522</v>
      </c>
      <c r="X49" s="66">
        <v>-0.172</v>
      </c>
    </row>
    <row r="50" ht="15.75" customHeight="1">
      <c r="A50" s="64" t="s">
        <v>27</v>
      </c>
      <c r="B50" s="65" t="s">
        <v>64</v>
      </c>
      <c r="C50" s="65">
        <v>0.81</v>
      </c>
      <c r="D50" s="65">
        <v>0.198</v>
      </c>
      <c r="E50" s="65">
        <v>1.31</v>
      </c>
      <c r="F50" s="65">
        <v>259.0</v>
      </c>
      <c r="G50" s="65">
        <v>397.0</v>
      </c>
      <c r="H50" s="65">
        <v>0.31</v>
      </c>
      <c r="I50" s="66">
        <v>0.275</v>
      </c>
      <c r="J50" s="66">
        <v>0.0</v>
      </c>
      <c r="K50" s="66">
        <v>0.474</v>
      </c>
      <c r="L50" s="66">
        <v>0.362</v>
      </c>
      <c r="M50" s="66">
        <v>0.3312</v>
      </c>
      <c r="N50" s="66">
        <v>0.078</v>
      </c>
      <c r="O50" s="66">
        <v>0.3554</v>
      </c>
      <c r="P50" s="66">
        <v>0.1777</v>
      </c>
      <c r="Q50" s="66">
        <v>0.409</v>
      </c>
      <c r="R50" s="66">
        <v>0.306</v>
      </c>
      <c r="S50" s="66">
        <v>0.62</v>
      </c>
      <c r="T50" s="66">
        <v>-0.295</v>
      </c>
      <c r="U50" s="66">
        <v>0.336</v>
      </c>
      <c r="V50" s="66">
        <v>-0.0564</v>
      </c>
      <c r="W50" s="66">
        <v>0.411</v>
      </c>
      <c r="X50" s="66">
        <v>-0.136</v>
      </c>
    </row>
    <row r="51" ht="15.75" customHeight="1">
      <c r="A51" s="64" t="s">
        <v>27</v>
      </c>
      <c r="B51" s="65" t="s">
        <v>65</v>
      </c>
      <c r="C51" s="65">
        <v>0.74</v>
      </c>
      <c r="D51" s="65">
        <v>0.165</v>
      </c>
      <c r="E51" s="65">
        <v>0.96</v>
      </c>
      <c r="F51" s="65">
        <v>275.0</v>
      </c>
      <c r="G51" s="65">
        <v>407.0</v>
      </c>
      <c r="H51" s="65">
        <v>0.303</v>
      </c>
      <c r="I51" s="66">
        <v>0.32</v>
      </c>
      <c r="J51" s="66">
        <v>0.0</v>
      </c>
      <c r="K51" s="66">
        <v>0.512</v>
      </c>
      <c r="L51" s="66">
        <v>0.512</v>
      </c>
      <c r="M51" s="66">
        <v>0.357</v>
      </c>
      <c r="N51" s="66">
        <v>0.089</v>
      </c>
      <c r="O51" s="66">
        <v>0.402</v>
      </c>
      <c r="P51" s="66">
        <v>0.2</v>
      </c>
      <c r="Q51" s="66">
        <v>0.453</v>
      </c>
      <c r="R51" s="66">
        <v>0.339</v>
      </c>
      <c r="S51" s="66">
        <v>0.596</v>
      </c>
      <c r="T51" s="66">
        <v>-0.38</v>
      </c>
      <c r="U51" s="66">
        <v>0.421</v>
      </c>
      <c r="V51" s="66">
        <v>-0.065</v>
      </c>
      <c r="W51" s="66">
        <v>0.479</v>
      </c>
      <c r="X51" s="66">
        <v>-0.152</v>
      </c>
    </row>
    <row r="52" ht="15.75" customHeight="1">
      <c r="A52" s="64" t="s">
        <v>27</v>
      </c>
      <c r="B52" s="65" t="s">
        <v>65</v>
      </c>
      <c r="C52" s="65">
        <v>1.157</v>
      </c>
      <c r="D52" s="65">
        <v>0.189</v>
      </c>
      <c r="E52" s="65">
        <v>1.112</v>
      </c>
      <c r="F52" s="65">
        <v>265.61</v>
      </c>
      <c r="G52" s="69">
        <v>430.0</v>
      </c>
      <c r="H52" s="65">
        <v>0.267</v>
      </c>
      <c r="I52" s="66">
        <v>0.29676400000000003</v>
      </c>
      <c r="J52" s="66">
        <v>0.0</v>
      </c>
      <c r="K52" s="66">
        <v>0.682</v>
      </c>
      <c r="L52" s="66">
        <v>0.679</v>
      </c>
      <c r="M52" s="66">
        <v>0.353</v>
      </c>
      <c r="N52" s="66">
        <v>0.088</v>
      </c>
      <c r="O52" s="66">
        <v>0.429</v>
      </c>
      <c r="P52" s="66">
        <v>0.215</v>
      </c>
      <c r="Q52" s="66">
        <v>0.536</v>
      </c>
      <c r="R52" s="66">
        <v>0.402</v>
      </c>
      <c r="S52" s="66">
        <v>0.593528</v>
      </c>
      <c r="T52" s="66">
        <v>-0.296764</v>
      </c>
      <c r="U52" s="66">
        <v>0.3575</v>
      </c>
      <c r="V52" s="66">
        <v>-0.0607</v>
      </c>
      <c r="W52" s="66">
        <v>0.4429</v>
      </c>
      <c r="X52" s="66">
        <v>-0.14617</v>
      </c>
    </row>
    <row r="53" ht="15.75" customHeight="1">
      <c r="A53" s="64" t="s">
        <v>27</v>
      </c>
      <c r="B53" s="70" t="s">
        <v>65</v>
      </c>
      <c r="C53" s="70">
        <v>1.16</v>
      </c>
      <c r="D53" s="70">
        <v>0.189</v>
      </c>
      <c r="E53" s="70">
        <v>1.109</v>
      </c>
      <c r="F53" s="70">
        <v>266.23</v>
      </c>
      <c r="G53" s="71">
        <v>431.0</v>
      </c>
      <c r="H53" s="70">
        <v>0.266</v>
      </c>
      <c r="I53" s="68">
        <v>0.29635</v>
      </c>
      <c r="J53" s="68">
        <v>0.002</v>
      </c>
      <c r="K53" s="68">
        <v>0.493</v>
      </c>
      <c r="L53" s="68">
        <v>0.491</v>
      </c>
      <c r="M53" s="68">
        <v>0.332</v>
      </c>
      <c r="N53" s="68">
        <v>0.08</v>
      </c>
      <c r="O53" s="68">
        <v>0.376</v>
      </c>
      <c r="P53" s="68">
        <v>0.187</v>
      </c>
      <c r="Q53" s="68">
        <v>0.429</v>
      </c>
      <c r="R53" s="68">
        <v>0.313</v>
      </c>
      <c r="S53" s="68">
        <v>0.592</v>
      </c>
      <c r="T53" s="68">
        <v>-0.296</v>
      </c>
      <c r="U53" s="68">
        <v>0.357</v>
      </c>
      <c r="V53" s="68">
        <v>-0.061</v>
      </c>
      <c r="W53" s="68">
        <v>0.442</v>
      </c>
      <c r="X53" s="68">
        <v>-0.146</v>
      </c>
    </row>
    <row r="54">
      <c r="A54" s="64" t="s">
        <v>27</v>
      </c>
      <c r="B54" s="65" t="s">
        <v>66</v>
      </c>
      <c r="C54" s="65">
        <v>1.32</v>
      </c>
      <c r="D54" s="65">
        <v>0.207</v>
      </c>
      <c r="E54" s="65">
        <v>0.99</v>
      </c>
      <c r="F54" s="65">
        <v>330.0</v>
      </c>
      <c r="G54" s="65">
        <v>432.0</v>
      </c>
      <c r="H54" s="65">
        <v>0.29</v>
      </c>
      <c r="I54" s="66">
        <v>0.37</v>
      </c>
      <c r="J54" s="66">
        <v>0.0</v>
      </c>
      <c r="K54" s="66">
        <v>0.549</v>
      </c>
      <c r="L54" s="66">
        <v>0.486</v>
      </c>
      <c r="M54" s="66">
        <v>0.408</v>
      </c>
      <c r="N54" s="66">
        <v>0.102</v>
      </c>
      <c r="O54" s="66">
        <v>0.45</v>
      </c>
      <c r="P54" s="66">
        <v>0.225</v>
      </c>
      <c r="Q54" s="66">
        <v>0.498</v>
      </c>
      <c r="R54" s="66">
        <v>0.374</v>
      </c>
      <c r="S54" s="66">
        <v>0.831</v>
      </c>
      <c r="T54" s="66">
        <v>-0.346</v>
      </c>
      <c r="U54" s="66">
        <v>0.442</v>
      </c>
      <c r="V54" s="66">
        <v>-0.081</v>
      </c>
      <c r="W54" s="66">
        <v>0.661</v>
      </c>
      <c r="X54" s="66">
        <v>-0.189</v>
      </c>
    </row>
    <row r="55">
      <c r="A55" s="64" t="s">
        <v>27</v>
      </c>
      <c r="B55" s="65" t="s">
        <v>66</v>
      </c>
      <c r="C55" s="70">
        <v>1.187</v>
      </c>
      <c r="D55" s="70">
        <v>0.185</v>
      </c>
      <c r="E55" s="70">
        <v>1.082</v>
      </c>
      <c r="F55" s="70">
        <v>271.79</v>
      </c>
      <c r="G55" s="70">
        <v>440.0</v>
      </c>
      <c r="H55" s="70">
        <v>0.262</v>
      </c>
      <c r="I55" s="68">
        <v>0.29236</v>
      </c>
      <c r="J55" s="68">
        <v>0.016</v>
      </c>
      <c r="K55" s="68">
        <v>0.489</v>
      </c>
      <c r="L55" s="68">
        <v>0.485</v>
      </c>
      <c r="M55" s="68">
        <v>0.329</v>
      </c>
      <c r="N55" s="68">
        <v>0.082</v>
      </c>
      <c r="O55" s="68">
        <v>0.373</v>
      </c>
      <c r="P55" s="68">
        <v>0.186</v>
      </c>
      <c r="Q55" s="68">
        <v>0.486</v>
      </c>
      <c r="R55" s="68">
        <v>0.312</v>
      </c>
      <c r="S55" s="68">
        <v>0.584</v>
      </c>
      <c r="T55" s="68">
        <v>-0.292</v>
      </c>
      <c r="U55" s="68">
        <v>0.352</v>
      </c>
      <c r="V55" s="68">
        <v>-0.059</v>
      </c>
      <c r="W55" s="68">
        <v>0.436</v>
      </c>
      <c r="X55" s="68">
        <v>-0.144</v>
      </c>
    </row>
    <row r="56">
      <c r="A56" s="64" t="s">
        <v>27</v>
      </c>
      <c r="B56" s="65" t="s">
        <v>66</v>
      </c>
      <c r="C56" s="70">
        <v>1.214</v>
      </c>
      <c r="D56" s="70">
        <v>0.182</v>
      </c>
      <c r="E56" s="70">
        <v>1.056</v>
      </c>
      <c r="F56" s="70">
        <v>277.97</v>
      </c>
      <c r="G56" s="70">
        <v>450.0</v>
      </c>
      <c r="H56" s="70">
        <v>0.257</v>
      </c>
      <c r="I56" s="68">
        <v>0.28833</v>
      </c>
      <c r="J56" s="68">
        <v>0.0</v>
      </c>
      <c r="K56" s="68">
        <v>0.486</v>
      </c>
      <c r="L56" s="68">
        <v>0.483</v>
      </c>
      <c r="M56" s="68">
        <v>0.325</v>
      </c>
      <c r="N56" s="68">
        <v>0.081</v>
      </c>
      <c r="O56" s="68">
        <v>0.369</v>
      </c>
      <c r="P56" s="68">
        <v>0.184</v>
      </c>
      <c r="Q56" s="68">
        <v>0.422</v>
      </c>
      <c r="R56" s="68">
        <v>0.317</v>
      </c>
      <c r="S56" s="68">
        <v>0.576</v>
      </c>
      <c r="T56" s="68">
        <v>-0.288</v>
      </c>
      <c r="U56" s="68">
        <v>0.347</v>
      </c>
      <c r="V56" s="68">
        <v>-0.059</v>
      </c>
      <c r="W56" s="68">
        <v>0.43</v>
      </c>
      <c r="X56" s="68">
        <v>-0.142</v>
      </c>
    </row>
    <row r="57" ht="15.75" customHeight="1">
      <c r="A57" s="64" t="s">
        <v>27</v>
      </c>
      <c r="B57" s="65" t="s">
        <v>67</v>
      </c>
      <c r="C57" s="65">
        <v>0.94</v>
      </c>
      <c r="D57" s="65">
        <v>0.127</v>
      </c>
      <c r="E57" s="65">
        <v>1.04</v>
      </c>
      <c r="F57" s="65">
        <v>410.0</v>
      </c>
      <c r="G57" s="65">
        <v>517.0</v>
      </c>
      <c r="H57" s="65">
        <v>0.198</v>
      </c>
      <c r="I57" s="66">
        <v>0.275</v>
      </c>
      <c r="J57" s="66">
        <v>0.0</v>
      </c>
      <c r="K57" s="66">
        <v>0.474</v>
      </c>
      <c r="L57" s="66">
        <v>0.41</v>
      </c>
      <c r="M57" s="66">
        <v>0.311</v>
      </c>
      <c r="N57" s="66">
        <v>0.077</v>
      </c>
      <c r="O57" s="66">
        <v>0.355</v>
      </c>
      <c r="P57" s="66">
        <v>0.177</v>
      </c>
      <c r="Q57" s="66">
        <v>0.409</v>
      </c>
      <c r="R57" s="66">
        <v>0.307</v>
      </c>
      <c r="S57" s="66">
        <v>0.603</v>
      </c>
      <c r="T57" s="66">
        <v>-0.342</v>
      </c>
      <c r="U57" s="66">
        <v>0.396</v>
      </c>
      <c r="V57" s="66">
        <v>-0.08</v>
      </c>
      <c r="W57" s="66">
        <v>0.406</v>
      </c>
      <c r="X57" s="66">
        <v>-0.156</v>
      </c>
    </row>
    <row r="58" ht="15.75" customHeight="1">
      <c r="A58" s="64" t="s">
        <v>27</v>
      </c>
      <c r="B58" s="65" t="s">
        <v>68</v>
      </c>
      <c r="C58" s="65">
        <v>1.27</v>
      </c>
      <c r="D58" s="65">
        <v>0.132</v>
      </c>
      <c r="E58" s="65">
        <v>1.03</v>
      </c>
      <c r="F58" s="65">
        <v>387.0</v>
      </c>
      <c r="G58" s="65">
        <v>486.0</v>
      </c>
      <c r="H58" s="65">
        <v>0.228</v>
      </c>
      <c r="I58" s="66">
        <v>0.285</v>
      </c>
      <c r="J58" s="66">
        <v>0.0</v>
      </c>
      <c r="K58" s="66">
        <v>0.483</v>
      </c>
      <c r="L58" s="66">
        <v>0.425</v>
      </c>
      <c r="M58" s="66">
        <v>0.321</v>
      </c>
      <c r="N58" s="66">
        <v>0.08</v>
      </c>
      <c r="O58" s="66">
        <v>0.365</v>
      </c>
      <c r="P58" s="66">
        <v>0.183</v>
      </c>
      <c r="Q58" s="66">
        <v>0.419</v>
      </c>
      <c r="R58" s="66">
        <v>0.314</v>
      </c>
      <c r="S58" s="66">
        <v>0.575</v>
      </c>
      <c r="T58" s="66">
        <v>-0.293</v>
      </c>
      <c r="U58" s="66">
        <v>0.349</v>
      </c>
      <c r="V58" s="66">
        <v>-0.058</v>
      </c>
      <c r="W58" s="66">
        <v>0.436</v>
      </c>
      <c r="X58" s="66">
        <v>-0.1404</v>
      </c>
    </row>
    <row r="59" ht="15.75" customHeight="1">
      <c r="A59" s="64" t="s">
        <v>27</v>
      </c>
      <c r="B59" s="65" t="s">
        <v>68</v>
      </c>
      <c r="C59" s="65">
        <v>1.17</v>
      </c>
      <c r="D59" s="65">
        <v>0.155</v>
      </c>
      <c r="E59" s="65">
        <v>1.28</v>
      </c>
      <c r="F59" s="65">
        <v>359.0</v>
      </c>
      <c r="G59" s="65">
        <v>441.0</v>
      </c>
      <c r="H59" s="65">
        <v>0.293</v>
      </c>
      <c r="I59" s="66">
        <v>0.285</v>
      </c>
      <c r="J59" s="66">
        <v>0.0</v>
      </c>
      <c r="K59" s="66">
        <v>0.481</v>
      </c>
      <c r="L59" s="66">
        <v>0.402</v>
      </c>
      <c r="M59" s="66">
        <v>0.321</v>
      </c>
      <c r="N59" s="66">
        <v>0.08</v>
      </c>
      <c r="O59" s="66">
        <v>0.365</v>
      </c>
      <c r="P59" s="66">
        <v>0.183</v>
      </c>
      <c r="Q59" s="66">
        <v>0.419</v>
      </c>
      <c r="R59" s="66">
        <v>0.314</v>
      </c>
      <c r="S59" s="66">
        <v>0.67</v>
      </c>
      <c r="T59" s="66">
        <v>-0.267</v>
      </c>
      <c r="U59" s="66">
        <v>0.467</v>
      </c>
      <c r="V59" s="66">
        <v>-0.066</v>
      </c>
      <c r="W59" s="66">
        <v>0.517</v>
      </c>
      <c r="X59" s="66">
        <v>-0.13</v>
      </c>
    </row>
    <row r="60" ht="15.75" customHeight="1">
      <c r="A60" s="64" t="s">
        <v>27</v>
      </c>
      <c r="B60" s="65" t="s">
        <v>69</v>
      </c>
      <c r="C60" s="65">
        <v>0.76</v>
      </c>
      <c r="D60" s="65">
        <v>0.165</v>
      </c>
      <c r="E60" s="65">
        <v>1.02</v>
      </c>
      <c r="F60" s="65">
        <v>414.0</v>
      </c>
      <c r="G60" s="65">
        <v>630.0</v>
      </c>
      <c r="H60" s="65">
        <v>0.19</v>
      </c>
      <c r="I60" s="66">
        <v>0.23</v>
      </c>
      <c r="J60" s="66">
        <v>0.0</v>
      </c>
      <c r="K60" s="66">
        <v>0.431</v>
      </c>
      <c r="L60" s="66">
        <v>0.411</v>
      </c>
      <c r="M60" s="66">
        <v>0.263</v>
      </c>
      <c r="N60" s="66">
        <v>0.065</v>
      </c>
      <c r="O60" s="66">
        <v>0.306</v>
      </c>
      <c r="P60" s="66">
        <v>0.153</v>
      </c>
      <c r="Q60" s="66">
        <v>0.361</v>
      </c>
      <c r="R60" s="66">
        <v>0.271</v>
      </c>
      <c r="S60" s="66">
        <v>0.46</v>
      </c>
      <c r="T60" s="66">
        <v>-0.215</v>
      </c>
      <c r="U60" s="66">
        <v>0.277</v>
      </c>
      <c r="V60" s="66">
        <v>-0.047</v>
      </c>
      <c r="W60" s="66">
        <v>0.343</v>
      </c>
      <c r="X60" s="66">
        <v>-0.113</v>
      </c>
    </row>
    <row r="61" ht="15.75" customHeight="1">
      <c r="A61" s="64" t="s">
        <v>27</v>
      </c>
      <c r="B61" s="65" t="s">
        <v>70</v>
      </c>
      <c r="C61" s="65">
        <v>0.76</v>
      </c>
      <c r="D61" s="65">
        <v>0.172</v>
      </c>
      <c r="E61" s="65">
        <v>0.96</v>
      </c>
      <c r="F61" s="65">
        <v>393.0</v>
      </c>
      <c r="G61" s="65">
        <v>607.0</v>
      </c>
      <c r="H61" s="65">
        <v>0.22</v>
      </c>
      <c r="I61" s="66">
        <v>0.255</v>
      </c>
      <c r="J61" s="66">
        <v>0.0</v>
      </c>
      <c r="K61" s="66">
        <v>0.456</v>
      </c>
      <c r="L61" s="66">
        <v>0.396</v>
      </c>
      <c r="M61" s="66">
        <v>0.29</v>
      </c>
      <c r="N61" s="66">
        <v>0.072</v>
      </c>
      <c r="O61" s="66">
        <v>0.334</v>
      </c>
      <c r="P61" s="66">
        <v>0.167</v>
      </c>
      <c r="Q61" s="66">
        <v>0.388</v>
      </c>
      <c r="R61" s="66">
        <v>0.291</v>
      </c>
      <c r="S61" s="66">
        <v>0.61</v>
      </c>
      <c r="T61" s="66">
        <v>-0.21</v>
      </c>
      <c r="U61" s="66">
        <v>0.309</v>
      </c>
      <c r="V61" s="66">
        <v>-0.052</v>
      </c>
      <c r="W61" s="66">
        <v>0.38</v>
      </c>
      <c r="X61" s="66">
        <v>-0.126</v>
      </c>
    </row>
    <row r="62" ht="15.75" customHeight="1">
      <c r="A62" s="64" t="s">
        <v>27</v>
      </c>
      <c r="B62" s="65" t="s">
        <v>71</v>
      </c>
      <c r="C62" s="65">
        <v>0.69</v>
      </c>
      <c r="D62" s="65">
        <v>0.23</v>
      </c>
      <c r="E62" s="65">
        <v>0.85</v>
      </c>
      <c r="F62" s="65">
        <v>310.0</v>
      </c>
      <c r="G62" s="65">
        <v>610.0</v>
      </c>
      <c r="H62" s="65">
        <v>0.273</v>
      </c>
      <c r="I62" s="66">
        <v>0.27</v>
      </c>
      <c r="J62" s="66">
        <v>0.0</v>
      </c>
      <c r="K62" s="66">
        <v>0.47</v>
      </c>
      <c r="L62" s="66">
        <v>0.38</v>
      </c>
      <c r="M62" s="66">
        <v>0.306</v>
      </c>
      <c r="N62" s="66">
        <v>0.076</v>
      </c>
      <c r="O62" s="66">
        <v>0.35</v>
      </c>
      <c r="P62" s="66">
        <v>0.175</v>
      </c>
      <c r="Q62" s="66">
        <v>0.404</v>
      </c>
      <c r="R62" s="66">
        <v>0.303</v>
      </c>
      <c r="S62" s="66">
        <v>0.56</v>
      </c>
      <c r="T62" s="66">
        <v>-0.3</v>
      </c>
      <c r="U62" s="66">
        <v>0.3253</v>
      </c>
      <c r="V62" s="66">
        <v>-0.0553</v>
      </c>
      <c r="W62" s="66">
        <v>0.403</v>
      </c>
      <c r="X62" s="66">
        <v>-0.134</v>
      </c>
    </row>
    <row r="63" ht="15.75" customHeight="1">
      <c r="A63" s="64" t="s">
        <v>27</v>
      </c>
      <c r="B63" s="65" t="s">
        <v>72</v>
      </c>
      <c r="C63" s="65">
        <v>1.88</v>
      </c>
      <c r="D63" s="65">
        <v>0.051</v>
      </c>
      <c r="E63" s="65">
        <v>0.76</v>
      </c>
      <c r="F63" s="65">
        <v>483.0</v>
      </c>
      <c r="G63" s="65">
        <v>528.0</v>
      </c>
      <c r="H63" s="65">
        <v>0.1</v>
      </c>
      <c r="I63" s="66">
        <v>0.19</v>
      </c>
      <c r="J63" s="66">
        <v>0.0</v>
      </c>
      <c r="K63" s="66">
        <v>0.386</v>
      </c>
      <c r="L63" s="66">
        <v>0.355</v>
      </c>
      <c r="M63" s="66">
        <v>0.22</v>
      </c>
      <c r="N63" s="66">
        <v>0.055</v>
      </c>
      <c r="O63" s="66">
        <v>0.26</v>
      </c>
      <c r="P63" s="66">
        <v>0.13</v>
      </c>
      <c r="Q63" s="66">
        <v>0.235</v>
      </c>
      <c r="R63" s="66">
        <v>0.3135</v>
      </c>
      <c r="S63" s="66">
        <v>0.42</v>
      </c>
      <c r="T63" s="66">
        <v>-0.16</v>
      </c>
      <c r="U63" s="66">
        <v>0.228</v>
      </c>
      <c r="V63" s="66">
        <v>-0.038</v>
      </c>
      <c r="W63" s="66">
        <v>0.283</v>
      </c>
      <c r="X63" s="66">
        <v>-0.09</v>
      </c>
    </row>
    <row r="64" ht="15.75" customHeight="1">
      <c r="A64" s="64" t="s">
        <v>35</v>
      </c>
      <c r="B64" s="70" t="s">
        <v>45</v>
      </c>
      <c r="C64" s="65">
        <v>1.219</v>
      </c>
      <c r="D64" s="65">
        <v>0.18130833333333332</v>
      </c>
      <c r="E64" s="65">
        <v>1.05</v>
      </c>
      <c r="F64" s="65">
        <v>279.2</v>
      </c>
      <c r="G64" s="69">
        <v>452.0</v>
      </c>
      <c r="H64" s="65">
        <v>0.2563538938325543</v>
      </c>
      <c r="I64" s="66">
        <v>0.28757</v>
      </c>
      <c r="J64" s="66">
        <v>0.0</v>
      </c>
      <c r="K64" s="66">
        <v>0.4852</v>
      </c>
      <c r="L64" s="66">
        <v>0.481</v>
      </c>
      <c r="M64" s="68">
        <v>0.324</v>
      </c>
      <c r="N64" s="68">
        <v>0.081</v>
      </c>
      <c r="O64" s="68">
        <v>0.368</v>
      </c>
      <c r="P64" s="68">
        <v>0.184</v>
      </c>
      <c r="Q64" s="68">
        <v>0.422</v>
      </c>
      <c r="R64" s="68">
        <v>0.316</v>
      </c>
      <c r="S64" s="68">
        <v>0.575</v>
      </c>
      <c r="T64" s="68">
        <v>-0.288</v>
      </c>
      <c r="U64" s="68">
        <v>0.346</v>
      </c>
      <c r="V64" s="68">
        <v>-0.059</v>
      </c>
      <c r="W64" s="68">
        <v>0.429</v>
      </c>
      <c r="X64" s="68">
        <v>-0.142</v>
      </c>
    </row>
    <row r="65" ht="15.75" customHeight="1">
      <c r="A65" s="64" t="s">
        <v>35</v>
      </c>
      <c r="B65" s="70" t="s">
        <v>45</v>
      </c>
      <c r="C65" s="65">
        <v>1.222</v>
      </c>
      <c r="D65" s="65">
        <v>0.18099166666666666</v>
      </c>
      <c r="E65" s="65">
        <v>1.048</v>
      </c>
      <c r="F65" s="65">
        <v>279.82</v>
      </c>
      <c r="G65" s="69">
        <v>453.0</v>
      </c>
      <c r="H65" s="65">
        <v>0.26675617178224004</v>
      </c>
      <c r="I65" s="66">
        <v>0.28719</v>
      </c>
      <c r="J65" s="66">
        <v>0.0025</v>
      </c>
      <c r="K65" s="66">
        <v>0.484</v>
      </c>
      <c r="L65" s="66">
        <v>0.481</v>
      </c>
      <c r="M65" s="68">
        <v>0.322</v>
      </c>
      <c r="N65" s="68">
        <v>0.081</v>
      </c>
      <c r="O65" s="68">
        <v>0.368</v>
      </c>
      <c r="P65" s="68">
        <v>0.184</v>
      </c>
      <c r="Q65" s="68">
        <v>0.421</v>
      </c>
      <c r="R65" s="68">
        <v>0.312</v>
      </c>
      <c r="S65" s="68">
        <v>0.574</v>
      </c>
      <c r="T65" s="68">
        <v>-0.287</v>
      </c>
      <c r="U65" s="68">
        <v>0.346</v>
      </c>
      <c r="V65" s="68">
        <v>-0.059</v>
      </c>
      <c r="W65" s="68">
        <v>0.489</v>
      </c>
      <c r="X65" s="68">
        <v>-0.142</v>
      </c>
    </row>
    <row r="66" ht="15.75" customHeight="1">
      <c r="A66" s="64" t="s">
        <v>35</v>
      </c>
      <c r="B66" s="70" t="s">
        <v>45</v>
      </c>
      <c r="C66" s="65">
        <v>1.229</v>
      </c>
      <c r="D66" s="65">
        <v>0.180075</v>
      </c>
      <c r="E66" s="65">
        <v>1.041</v>
      </c>
      <c r="F66" s="65">
        <v>281.67</v>
      </c>
      <c r="G66" s="69">
        <v>456.0</v>
      </c>
      <c r="H66" s="65">
        <v>0.26624213061113056</v>
      </c>
      <c r="I66" s="66">
        <v>0.28609</v>
      </c>
      <c r="J66" s="66">
        <v>0.003</v>
      </c>
      <c r="K66" s="66">
        <v>0.483</v>
      </c>
      <c r="L66" s="66">
        <v>0.479</v>
      </c>
      <c r="M66" s="68">
        <v>0.322</v>
      </c>
      <c r="N66" s="68">
        <v>0.08</v>
      </c>
      <c r="O66" s="68">
        <v>0.367</v>
      </c>
      <c r="P66" s="68">
        <v>0.184</v>
      </c>
      <c r="Q66" s="68">
        <v>0.42</v>
      </c>
      <c r="R66" s="68">
        <v>0.315</v>
      </c>
      <c r="S66" s="68">
        <v>0.572</v>
      </c>
      <c r="T66" s="68">
        <v>-0.286</v>
      </c>
      <c r="U66" s="68">
        <v>0.345</v>
      </c>
      <c r="V66" s="68">
        <v>-0.059</v>
      </c>
      <c r="W66" s="68">
        <v>0.427</v>
      </c>
      <c r="X66" s="68">
        <v>-0.14</v>
      </c>
    </row>
    <row r="67" ht="15.75" customHeight="1">
      <c r="A67" s="64" t="s">
        <v>35</v>
      </c>
      <c r="B67" s="70" t="s">
        <v>45</v>
      </c>
      <c r="C67" s="65">
        <v>1.239</v>
      </c>
      <c r="D67" s="65">
        <v>0.1789</v>
      </c>
      <c r="E67" s="65">
        <v>1.031</v>
      </c>
      <c r="F67" s="65">
        <v>284.14</v>
      </c>
      <c r="G67" s="69">
        <v>460.0</v>
      </c>
      <c r="H67" s="65">
        <v>0.26176667404088033</v>
      </c>
      <c r="I67" s="66">
        <v>0.28468</v>
      </c>
      <c r="J67" s="66">
        <v>0.008</v>
      </c>
      <c r="K67" s="66">
        <v>0.482</v>
      </c>
      <c r="L67" s="66">
        <v>0.478</v>
      </c>
      <c r="M67" s="68">
        <v>0.321</v>
      </c>
      <c r="N67" s="68">
        <v>0.08</v>
      </c>
      <c r="O67" s="68">
        <v>0.365</v>
      </c>
      <c r="P67" s="68">
        <v>0.183</v>
      </c>
      <c r="Q67" s="68">
        <v>0.419</v>
      </c>
      <c r="R67" s="68">
        <v>0.314</v>
      </c>
      <c r="S67" s="68">
        <v>0.596</v>
      </c>
      <c r="T67" s="68">
        <v>-0.285</v>
      </c>
      <c r="U67" s="68">
        <v>0.343</v>
      </c>
      <c r="V67" s="68">
        <v>-0.058</v>
      </c>
      <c r="W67" s="68">
        <v>0.425</v>
      </c>
      <c r="X67" s="68">
        <v>-0.14</v>
      </c>
    </row>
    <row r="68" ht="15.75" customHeight="1">
      <c r="A68" s="64" t="s">
        <v>73</v>
      </c>
      <c r="B68" s="65" t="s">
        <v>74</v>
      </c>
      <c r="C68" s="65">
        <v>1.2</v>
      </c>
      <c r="D68" s="65">
        <v>0.039999999999999994</v>
      </c>
      <c r="E68" s="65">
        <v>0.93</v>
      </c>
      <c r="F68" s="65">
        <v>333.1</v>
      </c>
      <c r="G68" s="65">
        <v>558.9</v>
      </c>
      <c r="H68" s="65">
        <v>0.289</v>
      </c>
      <c r="I68" s="66">
        <v>0.178</v>
      </c>
      <c r="J68" s="66">
        <v>0.042</v>
      </c>
      <c r="K68" s="67">
        <v>0.312</v>
      </c>
      <c r="L68" s="67">
        <v>0.362</v>
      </c>
      <c r="M68" s="67">
        <v>0.181984</v>
      </c>
      <c r="N68" s="67">
        <v>0.048</v>
      </c>
      <c r="O68" s="67">
        <v>0.268512</v>
      </c>
      <c r="P68" s="66">
        <v>0.132</v>
      </c>
      <c r="Q68" s="67">
        <v>0.336419</v>
      </c>
      <c r="R68" s="67">
        <v>0.252</v>
      </c>
      <c r="S68" s="66">
        <v>0.3257</v>
      </c>
      <c r="T68" s="66">
        <v>-0.1474</v>
      </c>
      <c r="U68" s="67">
        <v>0.248489</v>
      </c>
      <c r="V68" s="67">
        <v>-0.048</v>
      </c>
      <c r="W68" s="67">
        <v>0.286431</v>
      </c>
      <c r="X68" s="67">
        <v>-0.096</v>
      </c>
    </row>
    <row r="69" ht="15.75" customHeight="1">
      <c r="A69" s="64" t="s">
        <v>73</v>
      </c>
      <c r="B69" s="70" t="s">
        <v>75</v>
      </c>
      <c r="C69" s="70">
        <v>1.243</v>
      </c>
      <c r="D69" s="70">
        <v>0.178</v>
      </c>
      <c r="E69" s="70">
        <v>1.027</v>
      </c>
      <c r="F69" s="70">
        <v>285.38</v>
      </c>
      <c r="G69" s="70">
        <v>462.0</v>
      </c>
      <c r="H69" s="70">
        <v>0.257</v>
      </c>
      <c r="I69" s="68">
        <v>0.28399</v>
      </c>
      <c r="J69" s="68">
        <v>0.0</v>
      </c>
      <c r="K69" s="72">
        <v>0.481</v>
      </c>
      <c r="L69" s="72">
        <v>0.475</v>
      </c>
      <c r="M69" s="66">
        <v>0.32</v>
      </c>
      <c r="N69" s="66">
        <v>0.08</v>
      </c>
      <c r="O69" s="66">
        <v>0.365</v>
      </c>
      <c r="P69" s="66">
        <v>0.183</v>
      </c>
      <c r="Q69" s="66">
        <v>0.419</v>
      </c>
      <c r="R69" s="66">
        <v>0.312</v>
      </c>
      <c r="S69" s="66">
        <v>0.567</v>
      </c>
      <c r="T69" s="66">
        <v>-0.281</v>
      </c>
      <c r="U69" s="66">
        <v>0.342</v>
      </c>
      <c r="V69" s="66">
        <v>-0.055</v>
      </c>
      <c r="W69" s="66">
        <v>0.476</v>
      </c>
      <c r="X69" s="66">
        <v>-0.138</v>
      </c>
    </row>
    <row r="70" ht="15.75" customHeight="1">
      <c r="A70" s="64" t="s">
        <v>73</v>
      </c>
      <c r="B70" s="70" t="s">
        <v>75</v>
      </c>
      <c r="C70" s="71">
        <v>1.246</v>
      </c>
      <c r="D70" s="71">
        <v>0.178</v>
      </c>
      <c r="E70" s="71">
        <v>1.024</v>
      </c>
      <c r="F70" s="71">
        <v>286.0</v>
      </c>
      <c r="G70" s="71">
        <v>463.0</v>
      </c>
      <c r="H70" s="71">
        <v>0.256</v>
      </c>
      <c r="I70" s="68">
        <v>0.28365</v>
      </c>
      <c r="J70" s="68">
        <v>0.0</v>
      </c>
      <c r="K70" s="68">
        <v>0.482</v>
      </c>
      <c r="L70" s="68">
        <v>0.477</v>
      </c>
      <c r="M70" s="66">
        <v>0.32</v>
      </c>
      <c r="N70" s="66">
        <v>0.0801</v>
      </c>
      <c r="O70" s="66">
        <v>0.365</v>
      </c>
      <c r="P70" s="66">
        <v>0.182</v>
      </c>
      <c r="Q70" s="66">
        <v>0.418</v>
      </c>
      <c r="R70" s="66">
        <v>0.313</v>
      </c>
      <c r="S70" s="66">
        <v>0.569</v>
      </c>
      <c r="T70" s="66">
        <v>-0.291</v>
      </c>
      <c r="U70" s="66">
        <v>0.341</v>
      </c>
      <c r="V70" s="66">
        <v>-0.056</v>
      </c>
      <c r="W70" s="66">
        <v>0.432</v>
      </c>
      <c r="X70" s="66">
        <v>-0.14</v>
      </c>
    </row>
    <row r="71" ht="15.75" customHeight="1">
      <c r="A71" s="64" t="s">
        <v>73</v>
      </c>
      <c r="B71" s="70" t="s">
        <v>75</v>
      </c>
      <c r="C71" s="71">
        <v>1.248</v>
      </c>
      <c r="D71" s="71">
        <v>0.178</v>
      </c>
      <c r="E71" s="71">
        <v>1.022</v>
      </c>
      <c r="F71" s="71">
        <v>286.61</v>
      </c>
      <c r="G71" s="71">
        <v>464.0</v>
      </c>
      <c r="H71" s="71">
        <v>0.252</v>
      </c>
      <c r="I71" s="68">
        <v>0.28332</v>
      </c>
      <c r="J71" s="68">
        <v>0.0</v>
      </c>
      <c r="K71" s="68">
        <v>0.48</v>
      </c>
      <c r="L71" s="68">
        <v>0.465</v>
      </c>
      <c r="M71" s="66">
        <v>0.319</v>
      </c>
      <c r="N71" s="66">
        <v>0.079</v>
      </c>
      <c r="O71" s="66">
        <v>0.364</v>
      </c>
      <c r="P71" s="66">
        <v>0.18</v>
      </c>
      <c r="Q71" s="66">
        <v>0.416</v>
      </c>
      <c r="R71" s="66">
        <v>0.313</v>
      </c>
      <c r="S71" s="66">
        <v>0.571</v>
      </c>
      <c r="T71" s="66">
        <v>-0.283</v>
      </c>
      <c r="U71" s="66">
        <v>0.344</v>
      </c>
      <c r="V71" s="66">
        <v>-0.058</v>
      </c>
      <c r="W71" s="66">
        <v>0.412</v>
      </c>
      <c r="X71" s="66">
        <v>-0.139</v>
      </c>
    </row>
    <row r="72" ht="15.75" customHeight="1">
      <c r="A72" s="64" t="s">
        <v>73</v>
      </c>
      <c r="B72" s="70" t="s">
        <v>75</v>
      </c>
      <c r="C72" s="70">
        <v>1.261</v>
      </c>
      <c r="D72" s="70">
        <v>0.176</v>
      </c>
      <c r="E72" s="70">
        <v>1.009</v>
      </c>
      <c r="F72" s="70">
        <v>290.32</v>
      </c>
      <c r="G72" s="70">
        <v>470.0</v>
      </c>
      <c r="H72" s="70">
        <v>0.249</v>
      </c>
      <c r="I72" s="68">
        <v>0.28138</v>
      </c>
      <c r="J72" s="68">
        <v>0.0</v>
      </c>
      <c r="K72" s="72">
        <v>0.479</v>
      </c>
      <c r="L72" s="72">
        <v>0.472</v>
      </c>
      <c r="M72" s="66">
        <v>0.318</v>
      </c>
      <c r="N72" s="66">
        <v>0.079</v>
      </c>
      <c r="O72" s="66">
        <v>0.362</v>
      </c>
      <c r="P72" s="66">
        <v>0.181</v>
      </c>
      <c r="Q72" s="66">
        <v>0.415</v>
      </c>
      <c r="R72" s="66">
        <v>0.312</v>
      </c>
      <c r="S72" s="66">
        <v>0.563</v>
      </c>
      <c r="T72" s="66">
        <v>-0.296</v>
      </c>
      <c r="U72" s="66">
        <v>0.339</v>
      </c>
      <c r="V72" s="66">
        <v>-0.059</v>
      </c>
      <c r="W72" s="66">
        <v>0.42</v>
      </c>
      <c r="X72" s="66">
        <v>-0.136</v>
      </c>
    </row>
    <row r="73" ht="15.75" customHeight="1">
      <c r="A73" s="64" t="s">
        <v>73</v>
      </c>
      <c r="B73" s="70" t="s">
        <v>75</v>
      </c>
      <c r="C73" s="71">
        <v>1.281</v>
      </c>
      <c r="D73" s="71">
        <v>0.174</v>
      </c>
      <c r="E73" s="71">
        <v>0.989</v>
      </c>
      <c r="F73" s="71">
        <v>296.5</v>
      </c>
      <c r="G73" s="71">
        <v>480.0</v>
      </c>
      <c r="H73" s="70">
        <v>0.246</v>
      </c>
      <c r="I73" s="68">
        <v>0.27839</v>
      </c>
      <c r="J73" s="68">
        <v>0.005</v>
      </c>
      <c r="K73" s="68">
        <v>0.476</v>
      </c>
      <c r="L73" s="68">
        <v>0.469</v>
      </c>
      <c r="M73" s="66">
        <v>0.315</v>
      </c>
      <c r="N73" s="66">
        <v>0.078</v>
      </c>
      <c r="O73" s="66">
        <v>0.359</v>
      </c>
      <c r="P73" s="66">
        <v>0.179</v>
      </c>
      <c r="Q73" s="66">
        <v>0.412</v>
      </c>
      <c r="R73" s="66">
        <v>0.309</v>
      </c>
      <c r="S73" s="66">
        <v>0.558</v>
      </c>
      <c r="T73" s="66">
        <v>-0.276</v>
      </c>
      <c r="U73" s="66">
        <v>0.336</v>
      </c>
      <c r="V73" s="66">
        <v>-0.057</v>
      </c>
      <c r="W73" s="66">
        <v>0.415</v>
      </c>
      <c r="X73" s="66">
        <v>-0.137</v>
      </c>
    </row>
    <row r="74" ht="15.75" customHeight="1">
      <c r="A74" s="64" t="s">
        <v>73</v>
      </c>
      <c r="B74" s="70" t="s">
        <v>75</v>
      </c>
      <c r="C74" s="71">
        <v>1.299</v>
      </c>
      <c r="D74" s="71">
        <v>0.171</v>
      </c>
      <c r="E74" s="71">
        <v>0.971</v>
      </c>
      <c r="F74" s="71">
        <v>302.67</v>
      </c>
      <c r="G74" s="71">
        <v>490.0</v>
      </c>
      <c r="H74" s="70">
        <v>0.243</v>
      </c>
      <c r="I74" s="68">
        <v>0.27569</v>
      </c>
      <c r="J74" s="68">
        <v>0.004</v>
      </c>
      <c r="K74" s="68">
        <v>0.474</v>
      </c>
      <c r="L74" s="68">
        <v>0.468</v>
      </c>
      <c r="M74" s="66">
        <v>0.312</v>
      </c>
      <c r="N74" s="66">
        <v>0.078</v>
      </c>
      <c r="O74" s="66">
        <v>0.356</v>
      </c>
      <c r="P74" s="66">
        <v>0.178</v>
      </c>
      <c r="Q74" s="66">
        <v>0.41</v>
      </c>
      <c r="R74" s="66">
        <v>0.307</v>
      </c>
      <c r="S74" s="66">
        <v>0.551</v>
      </c>
      <c r="T74" s="66">
        <v>-0.275</v>
      </c>
      <c r="U74" s="66">
        <v>0.332</v>
      </c>
      <c r="V74" s="66">
        <v>-0.052</v>
      </c>
      <c r="W74" s="66">
        <v>0.411</v>
      </c>
      <c r="X74" s="66">
        <v>-0.133</v>
      </c>
    </row>
    <row r="75" ht="15.75" customHeight="1">
      <c r="A75" s="64" t="s">
        <v>73</v>
      </c>
      <c r="B75" s="70" t="s">
        <v>75</v>
      </c>
      <c r="C75" s="71">
        <v>1.305</v>
      </c>
      <c r="D75" s="71">
        <v>0.171</v>
      </c>
      <c r="E75" s="71">
        <v>0.966</v>
      </c>
      <c r="F75" s="71">
        <v>304.53</v>
      </c>
      <c r="G75" s="71">
        <v>493.0</v>
      </c>
      <c r="H75" s="70">
        <v>0.242</v>
      </c>
      <c r="I75" s="68">
        <v>0.27493</v>
      </c>
      <c r="J75" s="68">
        <v>0.0015</v>
      </c>
      <c r="K75" s="68">
        <v>0.474</v>
      </c>
      <c r="L75" s="68">
        <v>0.462</v>
      </c>
      <c r="M75" s="66">
        <v>0.3112</v>
      </c>
      <c r="N75" s="66">
        <v>0.0778</v>
      </c>
      <c r="O75" s="66">
        <v>0.3553</v>
      </c>
      <c r="P75" s="66">
        <v>0.1777</v>
      </c>
      <c r="Q75" s="66">
        <v>0.409</v>
      </c>
      <c r="R75" s="66">
        <v>0.307</v>
      </c>
      <c r="S75" s="66">
        <v>0.532</v>
      </c>
      <c r="T75" s="66">
        <v>-0.231</v>
      </c>
      <c r="U75" s="66">
        <v>0.331</v>
      </c>
      <c r="V75" s="66">
        <v>-0.056</v>
      </c>
      <c r="W75" s="66">
        <v>0.426</v>
      </c>
      <c r="X75" s="66">
        <v>-0.135</v>
      </c>
    </row>
    <row r="76" ht="15.75" customHeight="1">
      <c r="A76" s="64" t="s">
        <v>73</v>
      </c>
      <c r="B76" s="70" t="s">
        <v>75</v>
      </c>
      <c r="C76" s="71">
        <v>1.316</v>
      </c>
      <c r="D76" s="71">
        <v>0.169</v>
      </c>
      <c r="E76" s="71">
        <v>0.955</v>
      </c>
      <c r="F76" s="71">
        <v>308.85</v>
      </c>
      <c r="G76" s="71">
        <v>500.0</v>
      </c>
      <c r="H76" s="70">
        <v>0.24</v>
      </c>
      <c r="I76" s="68">
        <v>0.27325</v>
      </c>
      <c r="J76" s="68">
        <v>0.002</v>
      </c>
      <c r="K76" s="68">
        <v>0.473</v>
      </c>
      <c r="L76" s="68">
        <v>0.47</v>
      </c>
      <c r="M76" s="66">
        <v>0.309</v>
      </c>
      <c r="N76" s="66">
        <v>0.077</v>
      </c>
      <c r="O76" s="66">
        <v>0.353</v>
      </c>
      <c r="P76" s="66">
        <v>0.167</v>
      </c>
      <c r="Q76" s="66">
        <v>0.408</v>
      </c>
      <c r="R76" s="66">
        <v>0.306</v>
      </c>
      <c r="S76" s="66">
        <v>0.546</v>
      </c>
      <c r="T76" s="66">
        <v>-0.273</v>
      </c>
      <c r="U76" s="66">
        <v>0.329</v>
      </c>
      <c r="V76" s="66">
        <v>-0.055</v>
      </c>
      <c r="W76" s="66">
        <v>0.408</v>
      </c>
      <c r="X76" s="66">
        <v>-0.135</v>
      </c>
    </row>
    <row r="77" ht="15.75" customHeight="1">
      <c r="A77" s="64" t="s">
        <v>73</v>
      </c>
      <c r="B77" s="70" t="s">
        <v>75</v>
      </c>
      <c r="C77" s="71">
        <v>1.319</v>
      </c>
      <c r="D77" s="71">
        <v>0.169</v>
      </c>
      <c r="E77" s="71">
        <v>0.952</v>
      </c>
      <c r="F77" s="71">
        <v>310.09</v>
      </c>
      <c r="G77" s="71">
        <v>502.0</v>
      </c>
      <c r="H77" s="71">
        <v>0.239</v>
      </c>
      <c r="I77" s="68">
        <v>0.27279</v>
      </c>
      <c r="J77" s="68">
        <v>0.0054</v>
      </c>
      <c r="K77" s="68">
        <v>0.472</v>
      </c>
      <c r="L77" s="68">
        <v>0.468</v>
      </c>
      <c r="M77" s="66">
        <v>0.308</v>
      </c>
      <c r="N77" s="66">
        <v>0.077</v>
      </c>
      <c r="O77" s="66">
        <v>0.353</v>
      </c>
      <c r="P77" s="66">
        <v>0.167</v>
      </c>
      <c r="Q77" s="66">
        <v>0.407</v>
      </c>
      <c r="R77" s="66">
        <v>0.305</v>
      </c>
      <c r="S77" s="66">
        <v>0.539</v>
      </c>
      <c r="T77" s="66">
        <v>-0.279</v>
      </c>
      <c r="U77" s="66">
        <v>0.329</v>
      </c>
      <c r="V77" s="66">
        <v>-0.057</v>
      </c>
      <c r="W77" s="66">
        <v>0.409</v>
      </c>
      <c r="X77" s="66">
        <v>-0.129</v>
      </c>
    </row>
    <row r="78" ht="15.75" customHeight="1">
      <c r="A78" s="64" t="s">
        <v>73</v>
      </c>
      <c r="B78" s="70" t="s">
        <v>75</v>
      </c>
      <c r="C78" s="71">
        <v>1.344</v>
      </c>
      <c r="D78" s="71">
        <v>0.166</v>
      </c>
      <c r="E78" s="71">
        <v>0.927</v>
      </c>
      <c r="F78" s="71">
        <v>321.2</v>
      </c>
      <c r="G78" s="71">
        <v>520.0</v>
      </c>
      <c r="H78" s="71">
        <v>0.235</v>
      </c>
      <c r="I78" s="68">
        <v>0.26903</v>
      </c>
      <c r="J78" s="68">
        <v>0.0</v>
      </c>
      <c r="K78" s="68">
        <v>0.468</v>
      </c>
      <c r="L78" s="68">
        <v>0.462</v>
      </c>
      <c r="M78" s="66">
        <v>0.305</v>
      </c>
      <c r="N78" s="66">
        <v>0.076</v>
      </c>
      <c r="O78" s="66">
        <v>0.349</v>
      </c>
      <c r="P78" s="66">
        <v>0.175</v>
      </c>
      <c r="Q78" s="66">
        <v>0.403</v>
      </c>
      <c r="R78" s="66">
        <v>0.302</v>
      </c>
      <c r="S78" s="66">
        <v>0.539</v>
      </c>
      <c r="T78" s="66">
        <v>-0.269</v>
      </c>
      <c r="U78" s="66">
        <v>0.323</v>
      </c>
      <c r="V78" s="66">
        <v>-0.055</v>
      </c>
      <c r="W78" s="66">
        <v>0.404</v>
      </c>
      <c r="X78" s="66">
        <v>-0.133</v>
      </c>
    </row>
    <row r="79" ht="15.75" customHeight="1">
      <c r="A79" s="64" t="s">
        <v>76</v>
      </c>
      <c r="B79" s="70" t="s">
        <v>77</v>
      </c>
      <c r="C79" s="70">
        <v>1.2</v>
      </c>
      <c r="D79" s="70">
        <v>0.102</v>
      </c>
      <c r="E79" s="70">
        <v>0.11</v>
      </c>
      <c r="F79" s="70">
        <v>542.0</v>
      </c>
      <c r="G79" s="70">
        <v>876.0</v>
      </c>
      <c r="H79" s="70">
        <v>0.157</v>
      </c>
      <c r="I79" s="68">
        <v>0.254</v>
      </c>
      <c r="J79" s="68">
        <v>0.211</v>
      </c>
      <c r="K79" s="68">
        <v>0.573</v>
      </c>
      <c r="L79" s="68">
        <v>0.571</v>
      </c>
      <c r="M79" s="66">
        <v>0.3</v>
      </c>
      <c r="N79" s="66">
        <v>0.075</v>
      </c>
      <c r="O79" s="66">
        <v>0.363</v>
      </c>
      <c r="P79" s="66">
        <v>0.182</v>
      </c>
      <c r="Q79" s="66">
        <v>0.45</v>
      </c>
      <c r="R79" s="66">
        <v>0.338</v>
      </c>
      <c r="S79" s="66">
        <v>0.508</v>
      </c>
      <c r="T79" s="66">
        <v>-0.254</v>
      </c>
      <c r="U79" s="66">
        <v>0.306</v>
      </c>
      <c r="V79" s="66">
        <v>-0.052</v>
      </c>
      <c r="W79" s="66">
        <v>0.379</v>
      </c>
      <c r="X79" s="66">
        <v>-0.125</v>
      </c>
    </row>
    <row r="80" ht="15.75" customHeight="1">
      <c r="A80" s="64" t="s">
        <v>76</v>
      </c>
      <c r="B80" s="70" t="s">
        <v>78</v>
      </c>
      <c r="C80" s="70">
        <v>1.2</v>
      </c>
      <c r="D80" s="70">
        <v>0.085</v>
      </c>
      <c r="E80" s="70">
        <v>0.08</v>
      </c>
      <c r="F80" s="70">
        <v>933.0</v>
      </c>
      <c r="G80" s="70">
        <v>1217.0</v>
      </c>
      <c r="H80" s="70">
        <v>0.129</v>
      </c>
      <c r="I80" s="68">
        <v>0.297</v>
      </c>
      <c r="J80" s="68">
        <v>0.08</v>
      </c>
      <c r="K80" s="68">
        <v>0.682</v>
      </c>
      <c r="L80" s="68">
        <v>0.681</v>
      </c>
      <c r="M80" s="66">
        <v>0.353</v>
      </c>
      <c r="N80" s="66">
        <v>0.088</v>
      </c>
      <c r="O80" s="66">
        <v>0.429</v>
      </c>
      <c r="P80" s="66">
        <v>0.215</v>
      </c>
      <c r="Q80" s="66">
        <v>0.536</v>
      </c>
      <c r="R80" s="66">
        <v>0.402</v>
      </c>
      <c r="S80" s="66">
        <v>0.594</v>
      </c>
      <c r="T80" s="66">
        <v>-0.294</v>
      </c>
      <c r="U80" s="66">
        <v>0.357</v>
      </c>
      <c r="V80" s="66">
        <v>-0.0608</v>
      </c>
      <c r="W80" s="66">
        <v>0.4432</v>
      </c>
      <c r="X80" s="66">
        <v>-0.146</v>
      </c>
    </row>
    <row r="81" ht="15.75" customHeight="1">
      <c r="A81" s="64" t="s">
        <v>76</v>
      </c>
      <c r="B81" s="70" t="s">
        <v>79</v>
      </c>
      <c r="C81" s="70">
        <v>1.4</v>
      </c>
      <c r="D81" s="70">
        <v>0.115</v>
      </c>
      <c r="E81" s="70">
        <v>0.13</v>
      </c>
      <c r="F81" s="70">
        <v>640.0</v>
      </c>
      <c r="G81" s="70">
        <v>1005.0</v>
      </c>
      <c r="H81" s="70">
        <v>0.217</v>
      </c>
      <c r="I81" s="68">
        <v>0.26080000000000003</v>
      </c>
      <c r="J81" s="68">
        <v>0.122</v>
      </c>
      <c r="K81" s="68">
        <v>0.59</v>
      </c>
      <c r="L81" s="68">
        <v>0.584</v>
      </c>
      <c r="M81" s="66">
        <v>0.309</v>
      </c>
      <c r="N81" s="66">
        <v>0.077</v>
      </c>
      <c r="O81" s="66">
        <v>0.374</v>
      </c>
      <c r="P81" s="66">
        <v>0.187</v>
      </c>
      <c r="Q81" s="66">
        <v>0.464</v>
      </c>
      <c r="R81" s="66">
        <v>0.348</v>
      </c>
      <c r="S81" s="66">
        <v>0.5216</v>
      </c>
      <c r="T81" s="66">
        <v>-0.2608</v>
      </c>
      <c r="U81" s="66">
        <v>0.314</v>
      </c>
      <c r="V81" s="66">
        <v>-0.0534</v>
      </c>
      <c r="W81" s="66">
        <v>0.389</v>
      </c>
      <c r="X81" s="66">
        <v>-0.128</v>
      </c>
    </row>
    <row r="82" ht="15.75" customHeight="1">
      <c r="A82" s="64" t="s">
        <v>76</v>
      </c>
      <c r="B82" s="70" t="s">
        <v>80</v>
      </c>
      <c r="C82" s="70">
        <v>1.4</v>
      </c>
      <c r="D82" s="70">
        <v>0.127</v>
      </c>
      <c r="E82" s="70">
        <v>0.15</v>
      </c>
      <c r="F82" s="70">
        <v>524.0</v>
      </c>
      <c r="G82" s="70">
        <v>838.0</v>
      </c>
      <c r="H82" s="70">
        <v>0.256</v>
      </c>
      <c r="I82" s="68">
        <v>0.263</v>
      </c>
      <c r="J82" s="68">
        <v>0.236</v>
      </c>
      <c r="K82" s="68">
        <v>0.595</v>
      </c>
      <c r="L82" s="68">
        <v>0.593</v>
      </c>
      <c r="M82" s="66">
        <v>0.311</v>
      </c>
      <c r="N82" s="66">
        <v>0.078</v>
      </c>
      <c r="O82" s="66">
        <v>0.377</v>
      </c>
      <c r="P82" s="66">
        <v>0.188</v>
      </c>
      <c r="Q82" s="66">
        <v>0.468</v>
      </c>
      <c r="R82" s="66">
        <v>0.351</v>
      </c>
      <c r="S82" s="66">
        <v>0.526</v>
      </c>
      <c r="T82" s="66">
        <v>-0.263</v>
      </c>
      <c r="U82" s="66">
        <v>0.316</v>
      </c>
      <c r="V82" s="66">
        <v>-0.054</v>
      </c>
      <c r="W82" s="66">
        <v>0.392</v>
      </c>
      <c r="X82" s="66">
        <v>-0.129</v>
      </c>
    </row>
    <row r="83" ht="15.75" customHeight="1">
      <c r="A83" s="64" t="s">
        <v>27</v>
      </c>
      <c r="B83" s="70" t="s">
        <v>69</v>
      </c>
      <c r="C83" s="70">
        <v>1.357</v>
      </c>
      <c r="D83" s="70">
        <v>0.164</v>
      </c>
      <c r="E83" s="70">
        <v>0.915</v>
      </c>
      <c r="F83" s="70">
        <v>327.38</v>
      </c>
      <c r="G83" s="70">
        <v>530.0</v>
      </c>
      <c r="H83" s="70">
        <v>0.233</v>
      </c>
      <c r="I83" s="68">
        <v>0.26722</v>
      </c>
      <c r="J83" s="68">
        <v>0.0</v>
      </c>
      <c r="K83" s="68">
        <v>0.467</v>
      </c>
      <c r="L83" s="68">
        <v>0.466</v>
      </c>
      <c r="M83" s="68">
        <v>0.303</v>
      </c>
      <c r="N83" s="68">
        <v>0.075</v>
      </c>
      <c r="O83" s="68">
        <v>0.347</v>
      </c>
      <c r="P83" s="68">
        <v>0.174</v>
      </c>
      <c r="Q83" s="68">
        <v>0.401</v>
      </c>
      <c r="R83" s="68">
        <v>0.301</v>
      </c>
      <c r="S83" s="68">
        <v>0.534</v>
      </c>
      <c r="T83" s="68">
        <v>-0.267</v>
      </c>
      <c r="U83" s="68">
        <v>0.322</v>
      </c>
      <c r="V83" s="68">
        <v>-0.049</v>
      </c>
      <c r="W83" s="68">
        <v>0.399</v>
      </c>
      <c r="X83" s="68">
        <v>-0.132</v>
      </c>
    </row>
    <row r="84" ht="15.75" customHeight="1">
      <c r="A84" s="64" t="s">
        <v>27</v>
      </c>
      <c r="B84" s="70" t="s">
        <v>69</v>
      </c>
      <c r="C84" s="70">
        <v>1.396</v>
      </c>
      <c r="D84" s="70">
        <v>0.16</v>
      </c>
      <c r="E84" s="70">
        <v>0.876</v>
      </c>
      <c r="F84" s="70">
        <v>352.71</v>
      </c>
      <c r="G84" s="70">
        <v>571.0</v>
      </c>
      <c r="H84" s="70">
        <v>0.226</v>
      </c>
      <c r="I84" s="68">
        <v>0.26143</v>
      </c>
      <c r="J84" s="68">
        <v>0.0</v>
      </c>
      <c r="K84" s="68">
        <v>0.462</v>
      </c>
      <c r="L84" s="68">
        <v>0.458</v>
      </c>
      <c r="M84" s="68">
        <v>0.297</v>
      </c>
      <c r="N84" s="68">
        <v>0.074</v>
      </c>
      <c r="O84" s="68">
        <v>0.341</v>
      </c>
      <c r="P84" s="68">
        <v>0.17</v>
      </c>
      <c r="Q84" s="68">
        <v>0.395</v>
      </c>
      <c r="R84" s="68">
        <v>0.296</v>
      </c>
      <c r="S84" s="68">
        <v>0.523</v>
      </c>
      <c r="T84" s="68">
        <v>-0.261</v>
      </c>
      <c r="U84" s="68">
        <v>0.315</v>
      </c>
      <c r="V84" s="68">
        <v>-0.054</v>
      </c>
      <c r="W84" s="68">
        <v>0.39</v>
      </c>
      <c r="X84" s="68">
        <v>-0.129</v>
      </c>
    </row>
    <row r="85" ht="15.75" customHeight="1">
      <c r="A85" s="64" t="s">
        <v>27</v>
      </c>
      <c r="B85" s="70" t="s">
        <v>69</v>
      </c>
      <c r="C85" s="70">
        <v>1.401</v>
      </c>
      <c r="D85" s="70">
        <v>0.159</v>
      </c>
      <c r="E85" s="70">
        <v>0.871</v>
      </c>
      <c r="F85" s="70">
        <v>357.03</v>
      </c>
      <c r="G85" s="70">
        <v>578.0</v>
      </c>
      <c r="H85" s="70">
        <v>0.225</v>
      </c>
      <c r="I85" s="68">
        <v>0.26066</v>
      </c>
      <c r="J85" s="68">
        <v>0.0</v>
      </c>
      <c r="K85" s="68">
        <v>0.461</v>
      </c>
      <c r="L85" s="68">
        <v>0.455</v>
      </c>
      <c r="M85" s="68">
        <v>0.296</v>
      </c>
      <c r="N85" s="68">
        <v>0.074</v>
      </c>
      <c r="O85" s="68">
        <v>0.34</v>
      </c>
      <c r="P85" s="68">
        <v>0.17</v>
      </c>
      <c r="Q85" s="68">
        <v>0.394</v>
      </c>
      <c r="R85" s="68">
        <v>0.296</v>
      </c>
      <c r="S85" s="68">
        <v>0.521</v>
      </c>
      <c r="T85" s="68">
        <v>-0.261</v>
      </c>
      <c r="U85" s="68">
        <v>0.314</v>
      </c>
      <c r="V85" s="68">
        <v>-0.053</v>
      </c>
      <c r="W85" s="68">
        <v>0.389</v>
      </c>
      <c r="X85" s="68">
        <v>-0.128</v>
      </c>
    </row>
    <row r="86" ht="15.75" customHeight="1">
      <c r="A86" s="64" t="s">
        <v>27</v>
      </c>
      <c r="B86" s="70" t="s">
        <v>70</v>
      </c>
      <c r="C86" s="70">
        <v>1.402</v>
      </c>
      <c r="D86" s="70">
        <v>0.159</v>
      </c>
      <c r="E86" s="70">
        <v>0.87</v>
      </c>
      <c r="F86" s="70">
        <v>358.27</v>
      </c>
      <c r="G86" s="70">
        <v>580.0</v>
      </c>
      <c r="H86" s="70">
        <v>0.225</v>
      </c>
      <c r="I86" s="68">
        <v>0.26045</v>
      </c>
      <c r="J86" s="68">
        <v>0.0</v>
      </c>
      <c r="K86" s="68">
        <v>0.46</v>
      </c>
      <c r="L86" s="68">
        <v>0.457</v>
      </c>
      <c r="M86" s="68">
        <v>0.296</v>
      </c>
      <c r="N86" s="68">
        <v>0.074</v>
      </c>
      <c r="O86" s="68">
        <v>0.339</v>
      </c>
      <c r="P86" s="68">
        <v>0.169</v>
      </c>
      <c r="Q86" s="68">
        <v>0.394</v>
      </c>
      <c r="R86" s="68">
        <v>0.295</v>
      </c>
      <c r="S86" s="68">
        <v>0.521</v>
      </c>
      <c r="T86" s="68">
        <v>-0.254</v>
      </c>
      <c r="U86" s="68">
        <v>0.311</v>
      </c>
      <c r="V86" s="68">
        <v>-0.052</v>
      </c>
      <c r="W86" s="68">
        <v>0.329</v>
      </c>
      <c r="X86" s="68">
        <v>-0.137</v>
      </c>
    </row>
    <row r="87" ht="15.75" customHeight="1">
      <c r="A87" s="64" t="s">
        <v>27</v>
      </c>
      <c r="B87" s="70" t="s">
        <v>70</v>
      </c>
      <c r="C87" s="70">
        <v>1.409</v>
      </c>
      <c r="D87" s="70">
        <v>0.158</v>
      </c>
      <c r="E87" s="70">
        <v>0.863</v>
      </c>
      <c r="F87" s="70">
        <v>364.44</v>
      </c>
      <c r="G87" s="70">
        <v>590.0</v>
      </c>
      <c r="H87" s="70">
        <v>0.224</v>
      </c>
      <c r="I87" s="68">
        <v>0.25945</v>
      </c>
      <c r="J87" s="68">
        <v>0.005</v>
      </c>
      <c r="K87" s="68">
        <v>0.459</v>
      </c>
      <c r="L87" s="68">
        <v>0.452</v>
      </c>
      <c r="M87" s="68">
        <v>0.295</v>
      </c>
      <c r="N87" s="68">
        <v>0.073</v>
      </c>
      <c r="O87" s="68">
        <v>0.339</v>
      </c>
      <c r="P87" s="68">
        <v>0.169</v>
      </c>
      <c r="Q87" s="68">
        <v>0.393</v>
      </c>
      <c r="R87" s="68">
        <v>0.294</v>
      </c>
      <c r="S87" s="68">
        <v>0.511</v>
      </c>
      <c r="T87" s="68">
        <v>-0.259</v>
      </c>
      <c r="U87" s="68">
        <v>0.313</v>
      </c>
      <c r="V87" s="68">
        <v>-0.053</v>
      </c>
      <c r="W87" s="68">
        <v>0.388</v>
      </c>
      <c r="X87" s="68">
        <v>-0.128</v>
      </c>
    </row>
    <row r="88" ht="15.75" customHeight="1">
      <c r="A88" s="64" t="s">
        <v>27</v>
      </c>
      <c r="B88" s="70" t="s">
        <v>70</v>
      </c>
      <c r="C88" s="70">
        <v>1.41</v>
      </c>
      <c r="D88" s="70">
        <v>0.158</v>
      </c>
      <c r="E88" s="70">
        <v>0.862</v>
      </c>
      <c r="F88" s="70">
        <v>365.68</v>
      </c>
      <c r="G88" s="70">
        <v>592.0</v>
      </c>
      <c r="H88" s="70">
        <v>0.223</v>
      </c>
      <c r="I88" s="68">
        <v>0.25926</v>
      </c>
      <c r="J88" s="68">
        <v>0.021</v>
      </c>
      <c r="K88" s="68">
        <v>0.459</v>
      </c>
      <c r="L88" s="68">
        <v>0.451</v>
      </c>
      <c r="M88" s="68">
        <v>0.295</v>
      </c>
      <c r="N88" s="68">
        <v>0.073</v>
      </c>
      <c r="O88" s="68">
        <v>0.338</v>
      </c>
      <c r="P88" s="68">
        <v>0.169</v>
      </c>
      <c r="Q88" s="68">
        <v>0.392</v>
      </c>
      <c r="R88" s="68">
        <v>0.294</v>
      </c>
      <c r="S88" s="68">
        <v>0.519</v>
      </c>
      <c r="T88" s="68">
        <v>-0.287</v>
      </c>
      <c r="U88" s="68">
        <v>0.312</v>
      </c>
      <c r="V88" s="68">
        <v>-0.053</v>
      </c>
      <c r="W88" s="68">
        <v>0.374</v>
      </c>
      <c r="X88" s="68">
        <v>-0.128</v>
      </c>
    </row>
    <row r="89" ht="15.75" customHeight="1">
      <c r="A89" s="64" t="s">
        <v>27</v>
      </c>
      <c r="B89" s="70" t="s">
        <v>70</v>
      </c>
      <c r="C89" s="70">
        <v>1.416</v>
      </c>
      <c r="D89" s="70">
        <v>0.157</v>
      </c>
      <c r="E89" s="70">
        <v>0.856</v>
      </c>
      <c r="F89" s="70">
        <v>371.24</v>
      </c>
      <c r="G89" s="70">
        <v>601.0</v>
      </c>
      <c r="H89" s="70">
        <v>0.222</v>
      </c>
      <c r="I89" s="68">
        <v>0.25847</v>
      </c>
      <c r="J89" s="68">
        <v>0.001</v>
      </c>
      <c r="K89" s="68">
        <v>0.458</v>
      </c>
      <c r="L89" s="68">
        <v>0.452</v>
      </c>
      <c r="M89" s="68">
        <v>0.294</v>
      </c>
      <c r="N89" s="68">
        <v>0.073</v>
      </c>
      <c r="O89" s="68">
        <v>0.338</v>
      </c>
      <c r="P89" s="68">
        <v>0.169</v>
      </c>
      <c r="Q89" s="68">
        <v>0.392</v>
      </c>
      <c r="R89" s="68">
        <v>0.294</v>
      </c>
      <c r="S89" s="68">
        <v>0.517</v>
      </c>
      <c r="T89" s="68">
        <v>-0.258</v>
      </c>
      <c r="U89" s="68">
        <v>0.387</v>
      </c>
      <c r="V89" s="68">
        <v>-0.053</v>
      </c>
      <c r="W89" s="68">
        <v>0.371</v>
      </c>
      <c r="X89" s="68">
        <v>-0.127</v>
      </c>
    </row>
    <row r="90" ht="15.75" customHeight="1">
      <c r="A90" s="64" t="s">
        <v>81</v>
      </c>
      <c r="B90" s="65" t="s">
        <v>82</v>
      </c>
      <c r="C90" s="65">
        <v>1.2</v>
      </c>
      <c r="D90" s="65">
        <v>0.123</v>
      </c>
      <c r="E90" s="65">
        <v>1.03</v>
      </c>
      <c r="F90" s="65">
        <v>732.0</v>
      </c>
      <c r="G90" s="65">
        <v>990.3</v>
      </c>
      <c r="H90" s="65">
        <v>0.155</v>
      </c>
      <c r="I90" s="66">
        <v>0.139</v>
      </c>
      <c r="J90" s="66">
        <v>0.0074</v>
      </c>
      <c r="K90" s="66">
        <v>0.271</v>
      </c>
      <c r="L90" s="66">
        <v>0.216</v>
      </c>
      <c r="M90" s="66">
        <v>0.1509616244931</v>
      </c>
      <c r="N90" s="66">
        <v>0.0377499999999866</v>
      </c>
      <c r="O90" s="66">
        <v>0.181336926010916</v>
      </c>
      <c r="P90" s="66">
        <v>0.0906999999999843</v>
      </c>
      <c r="Q90" s="66">
        <v>0.28558222012822</v>
      </c>
      <c r="R90" s="66">
        <v>0.21444999999997</v>
      </c>
      <c r="S90" s="66">
        <v>0.2148</v>
      </c>
      <c r="T90" s="66">
        <v>-0.0672</v>
      </c>
      <c r="U90" s="66">
        <v>0.226099085862929</v>
      </c>
      <c r="V90" s="66">
        <v>-0.0384500000000144</v>
      </c>
      <c r="W90" s="66">
        <v>0.216394571754606</v>
      </c>
      <c r="X90" s="66">
        <v>-0.0655500000000148</v>
      </c>
    </row>
    <row r="91" ht="15.75" customHeight="1">
      <c r="A91" s="64" t="s">
        <v>81</v>
      </c>
      <c r="B91" s="65" t="s">
        <v>51</v>
      </c>
      <c r="C91" s="65">
        <v>1.05</v>
      </c>
      <c r="D91" s="65">
        <v>0.253</v>
      </c>
      <c r="E91" s="65">
        <v>0.82</v>
      </c>
      <c r="F91" s="65">
        <v>464.3</v>
      </c>
      <c r="G91" s="65">
        <v>776.0</v>
      </c>
      <c r="H91" s="65">
        <v>0.198</v>
      </c>
      <c r="I91" s="66">
        <v>0.3126</v>
      </c>
      <c r="J91" s="66">
        <v>-0.0515</v>
      </c>
      <c r="K91" s="66">
        <v>0.724</v>
      </c>
      <c r="L91" s="66">
        <v>0.721</v>
      </c>
      <c r="M91" s="66">
        <v>0.373</v>
      </c>
      <c r="N91" s="66">
        <v>0.093</v>
      </c>
      <c r="O91" s="66">
        <v>0.455</v>
      </c>
      <c r="P91" s="66">
        <v>0.227</v>
      </c>
      <c r="Q91" s="66">
        <v>0.568</v>
      </c>
      <c r="R91" s="66">
        <v>0.426</v>
      </c>
      <c r="S91" s="66">
        <v>0.6252</v>
      </c>
      <c r="T91" s="66">
        <v>-0.3126</v>
      </c>
      <c r="U91" s="66">
        <v>0.3766</v>
      </c>
      <c r="V91" s="66">
        <v>-0.064</v>
      </c>
      <c r="W91" s="66">
        <v>0.4665</v>
      </c>
      <c r="X91" s="66">
        <v>-0.154</v>
      </c>
    </row>
    <row r="92" ht="15.75" customHeight="1">
      <c r="A92" s="64" t="s">
        <v>81</v>
      </c>
      <c r="B92" s="65" t="s">
        <v>51</v>
      </c>
      <c r="C92" s="70">
        <v>1.417</v>
      </c>
      <c r="D92" s="70">
        <v>0.157</v>
      </c>
      <c r="E92" s="70">
        <v>0.855</v>
      </c>
      <c r="F92" s="70">
        <v>372.47</v>
      </c>
      <c r="G92" s="70">
        <v>603.0</v>
      </c>
      <c r="H92" s="70">
        <v>0.222</v>
      </c>
      <c r="I92" s="68">
        <v>0.2583</v>
      </c>
      <c r="J92" s="68">
        <v>0.005</v>
      </c>
      <c r="K92" s="68">
        <v>0.457</v>
      </c>
      <c r="L92" s="68">
        <v>0.458</v>
      </c>
      <c r="M92" s="68">
        <v>0.294</v>
      </c>
      <c r="N92" s="68">
        <v>0.073</v>
      </c>
      <c r="O92" s="68">
        <v>0.3374</v>
      </c>
      <c r="P92" s="68">
        <v>0.1687</v>
      </c>
      <c r="Q92" s="68">
        <v>0.392</v>
      </c>
      <c r="R92" s="68">
        <v>0.294</v>
      </c>
      <c r="S92" s="68">
        <v>0.516</v>
      </c>
      <c r="T92" s="68">
        <v>-0.258</v>
      </c>
      <c r="U92" s="68">
        <v>0.312</v>
      </c>
      <c r="V92" s="68">
        <v>-0.054</v>
      </c>
      <c r="W92" s="68">
        <v>0.385</v>
      </c>
      <c r="X92" s="68">
        <v>-0.126</v>
      </c>
    </row>
    <row r="93" ht="15.75" customHeight="1">
      <c r="A93" s="64" t="s">
        <v>81</v>
      </c>
      <c r="B93" s="65" t="s">
        <v>51</v>
      </c>
      <c r="C93" s="70">
        <v>1.417</v>
      </c>
      <c r="D93" s="70">
        <v>0.157</v>
      </c>
      <c r="E93" s="70">
        <v>0.855</v>
      </c>
      <c r="F93" s="70">
        <v>373.09</v>
      </c>
      <c r="G93" s="70">
        <v>604.0</v>
      </c>
      <c r="H93" s="70">
        <v>0.222</v>
      </c>
      <c r="I93" s="68">
        <v>0.25822</v>
      </c>
      <c r="J93" s="68">
        <v>0.0086</v>
      </c>
      <c r="K93" s="68">
        <v>0.459</v>
      </c>
      <c r="L93" s="68">
        <v>0.461</v>
      </c>
      <c r="M93" s="68">
        <v>0.295</v>
      </c>
      <c r="N93" s="68">
        <v>0.074</v>
      </c>
      <c r="O93" s="68">
        <v>0.338</v>
      </c>
      <c r="P93" s="68">
        <v>0.165</v>
      </c>
      <c r="Q93" s="68">
        <v>0.392</v>
      </c>
      <c r="R93" s="68">
        <v>0.289</v>
      </c>
      <c r="S93" s="68">
        <v>0.547</v>
      </c>
      <c r="T93" s="68">
        <v>-0.257</v>
      </c>
      <c r="U93" s="68">
        <v>0.325</v>
      </c>
      <c r="V93" s="68">
        <v>-0.053</v>
      </c>
      <c r="W93" s="68">
        <v>0.379</v>
      </c>
      <c r="X93" s="68">
        <v>-0.137</v>
      </c>
    </row>
    <row r="94" ht="15.75" customHeight="1">
      <c r="A94" s="64" t="s">
        <v>81</v>
      </c>
      <c r="B94" s="65" t="s">
        <v>51</v>
      </c>
      <c r="C94" s="70">
        <v>1.422</v>
      </c>
      <c r="D94" s="70">
        <v>0.156</v>
      </c>
      <c r="E94" s="70">
        <v>0.851</v>
      </c>
      <c r="F94" s="70">
        <v>378.03</v>
      </c>
      <c r="G94" s="70">
        <v>612.0</v>
      </c>
      <c r="H94" s="70">
        <v>0.221</v>
      </c>
      <c r="I94" s="68">
        <v>0.25758</v>
      </c>
      <c r="J94" s="68">
        <v>0.0</v>
      </c>
      <c r="K94" s="68">
        <v>0.458</v>
      </c>
      <c r="L94" s="68">
        <v>0.458</v>
      </c>
      <c r="M94" s="68">
        <v>0.293</v>
      </c>
      <c r="N94" s="68">
        <v>0.073</v>
      </c>
      <c r="O94" s="68">
        <v>0.337</v>
      </c>
      <c r="P94" s="68">
        <v>0.169</v>
      </c>
      <c r="Q94" s="68">
        <v>0.39</v>
      </c>
      <c r="R94" s="68">
        <v>0.293</v>
      </c>
      <c r="S94" s="68">
        <v>0.515</v>
      </c>
      <c r="T94" s="68">
        <v>-0.258</v>
      </c>
      <c r="U94" s="68">
        <v>0.31</v>
      </c>
      <c r="V94" s="68">
        <v>-0.053</v>
      </c>
      <c r="W94" s="68">
        <v>0.384</v>
      </c>
      <c r="X94" s="68">
        <v>-0.127</v>
      </c>
    </row>
    <row r="95" ht="15.75" customHeight="1">
      <c r="A95" s="64" t="s">
        <v>81</v>
      </c>
      <c r="B95" s="65" t="s">
        <v>51</v>
      </c>
      <c r="C95" s="70">
        <v>1.425</v>
      </c>
      <c r="D95" s="70">
        <v>0.156</v>
      </c>
      <c r="E95" s="70">
        <v>0.848</v>
      </c>
      <c r="F95" s="70">
        <v>381.74</v>
      </c>
      <c r="G95" s="70">
        <v>618.0</v>
      </c>
      <c r="H95" s="70">
        <v>0.221</v>
      </c>
      <c r="I95" s="68">
        <v>0.25714</v>
      </c>
      <c r="J95" s="68">
        <v>0.0</v>
      </c>
      <c r="K95" s="68">
        <v>0.43</v>
      </c>
      <c r="L95" s="68">
        <v>0.439</v>
      </c>
      <c r="M95" s="68">
        <v>0.294</v>
      </c>
      <c r="N95" s="68">
        <v>0.091</v>
      </c>
      <c r="O95" s="68">
        <v>0.341</v>
      </c>
      <c r="P95" s="68">
        <v>0.159</v>
      </c>
      <c r="Q95" s="68">
        <v>0.411</v>
      </c>
      <c r="R95" s="68">
        <v>0.287</v>
      </c>
      <c r="S95" s="68">
        <v>0.525</v>
      </c>
      <c r="T95" s="68">
        <v>-0.257</v>
      </c>
      <c r="U95" s="68">
        <v>0.307</v>
      </c>
      <c r="V95" s="68">
        <v>-0.051</v>
      </c>
      <c r="W95" s="68">
        <v>0.389</v>
      </c>
      <c r="X95" s="68">
        <v>-0.128</v>
      </c>
    </row>
    <row r="96" ht="15.75" customHeight="1">
      <c r="A96" s="64" t="s">
        <v>81</v>
      </c>
      <c r="B96" s="65" t="s">
        <v>51</v>
      </c>
      <c r="C96" s="70">
        <v>1.428</v>
      </c>
      <c r="D96" s="70">
        <v>0.156</v>
      </c>
      <c r="E96" s="70">
        <v>0.844</v>
      </c>
      <c r="F96" s="70">
        <v>386.06</v>
      </c>
      <c r="G96" s="70">
        <v>625.0</v>
      </c>
      <c r="H96" s="70">
        <v>0.22</v>
      </c>
      <c r="I96" s="68">
        <v>0.25666</v>
      </c>
      <c r="J96" s="68">
        <v>0.0</v>
      </c>
      <c r="K96" s="68">
        <v>0.489</v>
      </c>
      <c r="L96" s="68">
        <v>0.467</v>
      </c>
      <c r="M96" s="68">
        <v>0.291</v>
      </c>
      <c r="N96" s="68">
        <v>0.075</v>
      </c>
      <c r="O96" s="68">
        <v>0.365</v>
      </c>
      <c r="P96" s="68">
        <v>0.178</v>
      </c>
      <c r="Q96" s="68">
        <v>0.42</v>
      </c>
      <c r="R96" s="68">
        <v>0.293</v>
      </c>
      <c r="S96" s="68">
        <v>0.513</v>
      </c>
      <c r="T96" s="68">
        <v>-0.257</v>
      </c>
      <c r="U96" s="68">
        <v>0.309</v>
      </c>
      <c r="V96" s="68">
        <v>-0.053</v>
      </c>
      <c r="W96" s="68">
        <v>0.383</v>
      </c>
      <c r="X96" s="68">
        <v>-0.126</v>
      </c>
    </row>
    <row r="97" ht="15.75" customHeight="1">
      <c r="A97" s="64" t="s">
        <v>83</v>
      </c>
      <c r="B97" s="65" t="s">
        <v>26</v>
      </c>
      <c r="C97" s="70">
        <v>1.0</v>
      </c>
      <c r="D97" s="70">
        <v>0.304</v>
      </c>
      <c r="E97" s="70">
        <v>0.19</v>
      </c>
      <c r="F97" s="70">
        <v>202.0</v>
      </c>
      <c r="G97" s="70">
        <v>337.0</v>
      </c>
      <c r="H97" s="70">
        <v>0.44</v>
      </c>
      <c r="I97" s="68">
        <v>0.32000000000000006</v>
      </c>
      <c r="J97" s="68">
        <v>-0.0016</v>
      </c>
      <c r="K97" s="68">
        <v>0.742</v>
      </c>
      <c r="L97" s="68">
        <v>0.739</v>
      </c>
      <c r="M97" s="68">
        <v>0.382</v>
      </c>
      <c r="N97" s="68">
        <v>0.095</v>
      </c>
      <c r="O97" s="68">
        <v>0.466</v>
      </c>
      <c r="P97" s="68">
        <v>0.233</v>
      </c>
      <c r="Q97" s="68">
        <v>0.582</v>
      </c>
      <c r="R97" s="68">
        <v>0.437</v>
      </c>
      <c r="S97" s="68">
        <v>0.64</v>
      </c>
      <c r="T97" s="68">
        <v>-0.32</v>
      </c>
      <c r="U97" s="68">
        <v>0.3855</v>
      </c>
      <c r="V97" s="68">
        <v>-0.0655</v>
      </c>
      <c r="W97" s="68">
        <v>0.4776</v>
      </c>
      <c r="X97" s="68">
        <v>-0.157</v>
      </c>
    </row>
    <row r="98" ht="15.75" customHeight="1">
      <c r="A98" s="64" t="s">
        <v>84</v>
      </c>
      <c r="B98" s="65" t="s">
        <v>47</v>
      </c>
      <c r="C98" s="65">
        <v>1.1</v>
      </c>
      <c r="D98" s="65">
        <v>0.134</v>
      </c>
      <c r="E98" s="65">
        <v>0.9</v>
      </c>
      <c r="F98" s="65">
        <v>502.1</v>
      </c>
      <c r="G98" s="65">
        <v>829.9</v>
      </c>
      <c r="H98" s="65">
        <v>0.125</v>
      </c>
      <c r="I98" s="66">
        <v>0.259</v>
      </c>
      <c r="J98" s="66">
        <v>0.0</v>
      </c>
      <c r="K98" s="66">
        <v>0.302</v>
      </c>
      <c r="L98" s="66">
        <v>0.295999999999981</v>
      </c>
      <c r="M98" s="66">
        <v>0.281975093474592</v>
      </c>
      <c r="N98" s="66">
        <v>0.0703999999999903</v>
      </c>
      <c r="O98" s="66">
        <v>0.324246408265194</v>
      </c>
      <c r="P98" s="66">
        <v>0.162239999999986</v>
      </c>
      <c r="Q98" s="66">
        <v>0.316990636381649</v>
      </c>
      <c r="R98" s="66">
        <v>0.237759999999983</v>
      </c>
      <c r="S98" s="66">
        <v>0.290067090365357</v>
      </c>
      <c r="T98" s="66">
        <v>-0.145120000000006</v>
      </c>
      <c r="U98" s="66">
        <v>0.268269835928953</v>
      </c>
      <c r="V98" s="66">
        <v>-0.0456000000000095</v>
      </c>
      <c r="W98" s="66">
        <v>0.278065915083712</v>
      </c>
      <c r="X98" s="66">
        <v>-0.0918400000000084</v>
      </c>
    </row>
    <row r="99" ht="15.75" customHeight="1">
      <c r="A99" s="64" t="s">
        <v>85</v>
      </c>
      <c r="B99" s="65" t="s">
        <v>86</v>
      </c>
      <c r="C99" s="65">
        <v>0.1</v>
      </c>
      <c r="D99" s="65">
        <v>0.177</v>
      </c>
      <c r="E99" s="65">
        <v>2.04</v>
      </c>
      <c r="F99" s="65">
        <v>461.3</v>
      </c>
      <c r="G99" s="65">
        <v>576.3</v>
      </c>
      <c r="H99" s="65">
        <v>0.289</v>
      </c>
      <c r="I99" s="66">
        <v>0.201</v>
      </c>
      <c r="J99" s="66">
        <v>0.0012</v>
      </c>
      <c r="K99" s="66">
        <v>0.194</v>
      </c>
      <c r="L99" s="66">
        <v>0.1933825</v>
      </c>
      <c r="M99" s="66">
        <v>0.1844169</v>
      </c>
      <c r="N99" s="66">
        <v>0.0460497</v>
      </c>
      <c r="O99" s="66">
        <v>0.1887046</v>
      </c>
      <c r="P99" s="66">
        <v>0.0946392</v>
      </c>
      <c r="Q99" s="66">
        <v>0.2021948</v>
      </c>
      <c r="R99" s="66">
        <v>0.1517578</v>
      </c>
      <c r="S99" s="66">
        <v>0.3537093</v>
      </c>
      <c r="T99" s="66">
        <v>-0.1768859</v>
      </c>
      <c r="U99" s="66">
        <v>0.2190205</v>
      </c>
      <c r="V99" s="66">
        <v>-0.0376393</v>
      </c>
      <c r="W99" s="66">
        <v>0.2786489</v>
      </c>
      <c r="X99" s="66">
        <v>-0.092106</v>
      </c>
    </row>
    <row r="100" ht="15.75" customHeight="1">
      <c r="A100" s="64" t="s">
        <v>85</v>
      </c>
      <c r="B100" s="65" t="s">
        <v>86</v>
      </c>
      <c r="C100" s="65">
        <v>1.0</v>
      </c>
      <c r="D100" s="65">
        <v>0.181</v>
      </c>
      <c r="E100" s="65">
        <v>1.49</v>
      </c>
      <c r="F100" s="65">
        <v>440.0</v>
      </c>
      <c r="G100" s="65">
        <v>572.3</v>
      </c>
      <c r="H100" s="65">
        <v>0.298</v>
      </c>
      <c r="I100" s="66">
        <v>0.315</v>
      </c>
      <c r="J100" s="66">
        <v>0.0</v>
      </c>
      <c r="K100" s="66">
        <v>0.729</v>
      </c>
      <c r="L100" s="66">
        <v>0.727</v>
      </c>
      <c r="M100" s="66">
        <v>0.375</v>
      </c>
      <c r="N100" s="66">
        <v>0.094</v>
      </c>
      <c r="O100" s="66">
        <v>0.48</v>
      </c>
      <c r="P100" s="66">
        <v>0.229</v>
      </c>
      <c r="Q100" s="66">
        <v>0.572</v>
      </c>
      <c r="R100" s="66">
        <v>0.429</v>
      </c>
      <c r="S100" s="66">
        <v>0.63</v>
      </c>
      <c r="T100" s="66">
        <v>-0.315</v>
      </c>
      <c r="U100" s="66">
        <v>0.379</v>
      </c>
      <c r="V100" s="66">
        <v>-0.0645</v>
      </c>
      <c r="W100" s="66">
        <v>0.471</v>
      </c>
      <c r="X100" s="66">
        <v>-0.155</v>
      </c>
    </row>
    <row r="101" ht="15.75" customHeight="1">
      <c r="A101" s="64" t="s">
        <v>81</v>
      </c>
      <c r="B101" s="65" t="s">
        <v>51</v>
      </c>
      <c r="C101" s="70">
        <v>1.43</v>
      </c>
      <c r="D101" s="70">
        <v>0.155</v>
      </c>
      <c r="E101" s="70">
        <v>0.843</v>
      </c>
      <c r="F101" s="70">
        <v>388.53</v>
      </c>
      <c r="G101" s="70">
        <v>629.0</v>
      </c>
      <c r="H101" s="70">
        <v>0.22</v>
      </c>
      <c r="I101" s="68">
        <v>0.2564</v>
      </c>
      <c r="J101" s="68">
        <v>0.0024</v>
      </c>
      <c r="K101" s="68">
        <v>0.456</v>
      </c>
      <c r="L101" s="68">
        <v>0.456</v>
      </c>
      <c r="M101" s="68">
        <v>0.292</v>
      </c>
      <c r="N101" s="68">
        <v>0.073</v>
      </c>
      <c r="O101" s="68">
        <v>0.314</v>
      </c>
      <c r="P101" s="68">
        <v>0.154</v>
      </c>
      <c r="Q101" s="68">
        <v>0.38</v>
      </c>
      <c r="R101" s="68">
        <v>0.212</v>
      </c>
      <c r="S101" s="68">
        <v>0.501</v>
      </c>
      <c r="T101" s="68">
        <v>-0.256</v>
      </c>
      <c r="U101" s="68">
        <v>0.308</v>
      </c>
      <c r="V101" s="68">
        <v>-0.05</v>
      </c>
      <c r="W101" s="68">
        <v>0.352</v>
      </c>
      <c r="X101" s="68">
        <v>-0.112</v>
      </c>
    </row>
    <row r="102" ht="15.75" customHeight="1">
      <c r="A102" s="64" t="s">
        <v>81</v>
      </c>
      <c r="B102" s="65" t="s">
        <v>51</v>
      </c>
      <c r="C102" s="70">
        <v>1.43</v>
      </c>
      <c r="D102" s="70">
        <v>0.155</v>
      </c>
      <c r="E102" s="70">
        <v>0.842</v>
      </c>
      <c r="F102" s="70">
        <v>389.15</v>
      </c>
      <c r="G102" s="70">
        <v>630.0</v>
      </c>
      <c r="H102" s="70">
        <v>0.22</v>
      </c>
      <c r="I102" s="68">
        <v>0.25634</v>
      </c>
      <c r="J102" s="68">
        <v>0.0045</v>
      </c>
      <c r="K102" s="68">
        <v>0.453</v>
      </c>
      <c r="L102" s="68">
        <v>0.453</v>
      </c>
      <c r="M102" s="68">
        <v>0.279</v>
      </c>
      <c r="N102" s="68">
        <v>0.071</v>
      </c>
      <c r="O102" s="68">
        <v>0.374</v>
      </c>
      <c r="P102" s="68">
        <v>0.149</v>
      </c>
      <c r="Q102" s="68">
        <v>0.39</v>
      </c>
      <c r="R102" s="68">
        <v>0.293</v>
      </c>
      <c r="S102" s="68">
        <v>0.513</v>
      </c>
      <c r="T102" s="68">
        <v>-0.261</v>
      </c>
      <c r="U102" s="68">
        <v>0.33</v>
      </c>
      <c r="V102" s="68">
        <v>-0.052</v>
      </c>
      <c r="W102" s="68">
        <v>0.382</v>
      </c>
      <c r="X102" s="68">
        <v>-0.125</v>
      </c>
    </row>
    <row r="103" ht="15.75" customHeight="1">
      <c r="A103" s="64" t="s">
        <v>81</v>
      </c>
      <c r="B103" s="65" t="s">
        <v>51</v>
      </c>
      <c r="C103" s="70">
        <v>1.433</v>
      </c>
      <c r="D103" s="70">
        <v>0.155</v>
      </c>
      <c r="E103" s="70">
        <v>0.84</v>
      </c>
      <c r="F103" s="70">
        <v>392.86</v>
      </c>
      <c r="G103" s="70">
        <v>636.0</v>
      </c>
      <c r="H103" s="70">
        <v>0.219</v>
      </c>
      <c r="I103" s="68">
        <v>0.25597</v>
      </c>
      <c r="J103" s="68">
        <v>0.002</v>
      </c>
      <c r="K103" s="68">
        <v>0.451</v>
      </c>
      <c r="L103" s="68">
        <v>0.451</v>
      </c>
      <c r="M103" s="68">
        <v>0.291</v>
      </c>
      <c r="N103" s="68">
        <v>0.065</v>
      </c>
      <c r="O103" s="68">
        <v>0.335</v>
      </c>
      <c r="P103" s="68">
        <v>0.167</v>
      </c>
      <c r="Q103" s="68">
        <v>0.389</v>
      </c>
      <c r="R103" s="68">
        <v>0.292</v>
      </c>
      <c r="S103" s="68">
        <v>0.512</v>
      </c>
      <c r="T103" s="68">
        <v>-0.256</v>
      </c>
      <c r="U103" s="68">
        <v>0.318</v>
      </c>
      <c r="V103" s="68">
        <v>-0.061</v>
      </c>
      <c r="W103" s="68">
        <v>0.396</v>
      </c>
      <c r="X103" s="68">
        <v>-0.145</v>
      </c>
    </row>
    <row r="104" ht="15.75" customHeight="1">
      <c r="A104" s="64" t="s">
        <v>81</v>
      </c>
      <c r="B104" s="65" t="s">
        <v>51</v>
      </c>
      <c r="C104" s="70">
        <v>1.437</v>
      </c>
      <c r="D104" s="70">
        <v>0.154</v>
      </c>
      <c r="E104" s="70">
        <v>0.835</v>
      </c>
      <c r="F104" s="70">
        <v>400.27</v>
      </c>
      <c r="G104" s="70">
        <v>648.0</v>
      </c>
      <c r="H104" s="70">
        <v>0.219</v>
      </c>
      <c r="I104" s="68">
        <v>0.25529</v>
      </c>
      <c r="J104" s="68">
        <v>0.006</v>
      </c>
      <c r="K104" s="68">
        <v>0.478</v>
      </c>
      <c r="L104" s="68">
        <v>0.471</v>
      </c>
      <c r="M104" s="68">
        <v>0.291</v>
      </c>
      <c r="N104" s="68">
        <v>0.073</v>
      </c>
      <c r="O104" s="68">
        <v>0.321</v>
      </c>
      <c r="P104" s="68">
        <v>0.169</v>
      </c>
      <c r="Q104" s="68">
        <v>0.412</v>
      </c>
      <c r="R104" s="68">
        <v>0.268</v>
      </c>
      <c r="S104" s="68">
        <v>0.511</v>
      </c>
      <c r="T104" s="68">
        <v>-0.255</v>
      </c>
      <c r="U104" s="68">
        <v>0.308</v>
      </c>
      <c r="V104" s="68">
        <v>-0.052</v>
      </c>
      <c r="W104" s="68">
        <v>0.381</v>
      </c>
      <c r="X104" s="68">
        <v>-0.126</v>
      </c>
    </row>
    <row r="105" ht="15.75" customHeight="1">
      <c r="A105" s="64" t="s">
        <v>81</v>
      </c>
      <c r="B105" s="65" t="s">
        <v>51</v>
      </c>
      <c r="C105" s="70">
        <v>1.441</v>
      </c>
      <c r="D105" s="70">
        <v>0.154</v>
      </c>
      <c r="E105" s="70">
        <v>0.831</v>
      </c>
      <c r="F105" s="70">
        <v>407.68</v>
      </c>
      <c r="G105" s="70">
        <v>660.0</v>
      </c>
      <c r="H105" s="70">
        <v>0.218</v>
      </c>
      <c r="I105" s="68">
        <v>0.25469</v>
      </c>
      <c r="J105" s="68">
        <v>0.003</v>
      </c>
      <c r="K105" s="68">
        <v>0.455</v>
      </c>
      <c r="L105" s="68">
        <v>0.455</v>
      </c>
      <c r="M105" s="68">
        <v>0.276</v>
      </c>
      <c r="N105" s="68">
        <v>0.063</v>
      </c>
      <c r="O105" s="68">
        <v>0.362</v>
      </c>
      <c r="P105" s="68">
        <v>0.159</v>
      </c>
      <c r="Q105" s="68">
        <v>0.432</v>
      </c>
      <c r="R105" s="68">
        <v>0.274</v>
      </c>
      <c r="S105" s="68">
        <v>0.509</v>
      </c>
      <c r="T105" s="68">
        <v>-0.245</v>
      </c>
      <c r="U105" s="68">
        <v>0.309</v>
      </c>
      <c r="V105" s="68">
        <v>-0.052</v>
      </c>
      <c r="W105" s="68">
        <v>0.363</v>
      </c>
      <c r="X105" s="68">
        <v>-0.125</v>
      </c>
    </row>
    <row r="106" ht="15.75" customHeight="1">
      <c r="A106" s="64" t="s">
        <v>81</v>
      </c>
      <c r="B106" s="65" t="s">
        <v>51</v>
      </c>
      <c r="C106" s="70">
        <v>1.445</v>
      </c>
      <c r="D106" s="70">
        <v>0.153</v>
      </c>
      <c r="E106" s="70">
        <v>0.828</v>
      </c>
      <c r="F106" s="70">
        <v>415.09</v>
      </c>
      <c r="G106" s="70">
        <v>672.0</v>
      </c>
      <c r="H106" s="70">
        <v>0.217</v>
      </c>
      <c r="I106" s="68">
        <v>0.25416</v>
      </c>
      <c r="J106" s="68">
        <v>0.0</v>
      </c>
      <c r="K106" s="68">
        <v>0.512</v>
      </c>
      <c r="L106" s="68">
        <v>0.512</v>
      </c>
      <c r="M106" s="68">
        <v>0.301</v>
      </c>
      <c r="N106" s="68">
        <v>0.069</v>
      </c>
      <c r="O106" s="68">
        <v>0.333</v>
      </c>
      <c r="P106" s="68">
        <v>0.152</v>
      </c>
      <c r="Q106" s="68">
        <v>0.387</v>
      </c>
      <c r="R106" s="68">
        <v>0.29</v>
      </c>
      <c r="S106" s="68">
        <v>0.508</v>
      </c>
      <c r="T106" s="68">
        <v>-0.254</v>
      </c>
      <c r="U106" s="68">
        <v>0.306</v>
      </c>
      <c r="V106" s="68">
        <v>-0.063</v>
      </c>
      <c r="W106" s="68">
        <v>0.379</v>
      </c>
      <c r="X106" s="68">
        <v>-0.142</v>
      </c>
    </row>
    <row r="107" ht="15.75" customHeight="1">
      <c r="A107" s="64" t="s">
        <v>87</v>
      </c>
      <c r="B107" s="69" t="s">
        <v>88</v>
      </c>
      <c r="C107" s="69">
        <v>1.2</v>
      </c>
      <c r="D107" s="71">
        <v>0.287</v>
      </c>
      <c r="E107" s="69">
        <v>1.27</v>
      </c>
      <c r="F107" s="69">
        <v>252.7</v>
      </c>
      <c r="G107" s="69">
        <v>373.1</v>
      </c>
      <c r="H107" s="69">
        <v>0.281</v>
      </c>
      <c r="I107" s="66">
        <v>0.413</v>
      </c>
      <c r="J107" s="66">
        <v>8.0E-4</v>
      </c>
      <c r="K107" s="66">
        <v>0.532</v>
      </c>
      <c r="L107" s="66">
        <v>0.497664</v>
      </c>
      <c r="M107" s="66">
        <v>0.428637</v>
      </c>
      <c r="N107" s="66">
        <v>0.1072348</v>
      </c>
      <c r="O107" s="66">
        <v>0.5096635</v>
      </c>
      <c r="P107" s="66">
        <v>0.2549467</v>
      </c>
      <c r="Q107" s="66">
        <v>0.5537924</v>
      </c>
      <c r="R107" s="66">
        <v>0.4160975</v>
      </c>
      <c r="S107" s="66">
        <v>0.6238369</v>
      </c>
      <c r="T107" s="66">
        <v>-0.3125576</v>
      </c>
      <c r="U107" s="66">
        <v>0.4650241</v>
      </c>
      <c r="V107" s="66">
        <v>-0.0791555</v>
      </c>
      <c r="W107" s="66">
        <v>0.5318973</v>
      </c>
      <c r="X107" s="66">
        <v>-0.1758546</v>
      </c>
    </row>
    <row r="108" ht="15.75" customHeight="1">
      <c r="A108" s="64" t="s">
        <v>76</v>
      </c>
      <c r="B108" s="70" t="s">
        <v>89</v>
      </c>
      <c r="C108" s="71">
        <v>1.446</v>
      </c>
      <c r="D108" s="71">
        <v>0.153</v>
      </c>
      <c r="E108" s="71">
        <v>0.827</v>
      </c>
      <c r="F108" s="71">
        <v>417.57</v>
      </c>
      <c r="G108" s="71">
        <v>676.0</v>
      </c>
      <c r="H108" s="71">
        <v>0.217</v>
      </c>
      <c r="I108" s="68">
        <v>0.254</v>
      </c>
      <c r="J108" s="68">
        <v>0.0</v>
      </c>
      <c r="K108" s="68">
        <v>0.49</v>
      </c>
      <c r="L108" s="68">
        <v>0.469</v>
      </c>
      <c r="M108" s="68">
        <v>0.298</v>
      </c>
      <c r="N108" s="68">
        <v>0.041</v>
      </c>
      <c r="O108" s="68">
        <v>0.347</v>
      </c>
      <c r="P108" s="68">
        <v>0.122</v>
      </c>
      <c r="Q108" s="68">
        <v>0.357</v>
      </c>
      <c r="R108" s="68">
        <v>0.27</v>
      </c>
      <c r="S108" s="68">
        <v>0.56</v>
      </c>
      <c r="T108" s="68">
        <v>-0.253</v>
      </c>
      <c r="U108" s="68">
        <v>0.337</v>
      </c>
      <c r="V108" s="68">
        <v>-0.063</v>
      </c>
      <c r="W108" s="68">
        <v>0.486</v>
      </c>
      <c r="X108" s="68">
        <v>-0.132</v>
      </c>
    </row>
    <row r="109" ht="15.75" customHeight="1">
      <c r="A109" s="64" t="s">
        <v>76</v>
      </c>
      <c r="B109" s="70" t="s">
        <v>89</v>
      </c>
      <c r="C109" s="71">
        <v>1.447</v>
      </c>
      <c r="D109" s="71">
        <v>0.153</v>
      </c>
      <c r="E109" s="71">
        <v>0.826</v>
      </c>
      <c r="F109" s="71">
        <v>420.04</v>
      </c>
      <c r="G109" s="71">
        <v>680.0</v>
      </c>
      <c r="H109" s="71">
        <v>0.217</v>
      </c>
      <c r="I109" s="68">
        <v>0.25384</v>
      </c>
      <c r="J109" s="68">
        <v>0.0</v>
      </c>
      <c r="K109" s="68">
        <v>0.41</v>
      </c>
      <c r="L109" s="68">
        <v>0.412</v>
      </c>
      <c r="M109" s="68">
        <v>0.254</v>
      </c>
      <c r="N109" s="68">
        <v>0.03</v>
      </c>
      <c r="O109" s="68">
        <v>0.374</v>
      </c>
      <c r="P109" s="68">
        <v>0.174</v>
      </c>
      <c r="Q109" s="68">
        <v>0.341</v>
      </c>
      <c r="R109" s="68">
        <v>0.26</v>
      </c>
      <c r="S109" s="68">
        <v>0.509</v>
      </c>
      <c r="T109" s="68">
        <v>-0.254</v>
      </c>
      <c r="U109" s="68">
        <v>0.307</v>
      </c>
      <c r="V109" s="68">
        <v>-0.053</v>
      </c>
      <c r="W109" s="68">
        <v>0.379</v>
      </c>
      <c r="X109" s="68">
        <v>-0.125</v>
      </c>
    </row>
    <row r="110" ht="15.75" customHeight="1">
      <c r="A110" s="64" t="s">
        <v>76</v>
      </c>
      <c r="B110" s="70" t="s">
        <v>89</v>
      </c>
      <c r="C110" s="71">
        <v>1.449</v>
      </c>
      <c r="D110" s="71">
        <v>0.153</v>
      </c>
      <c r="E110" s="71">
        <v>0.823</v>
      </c>
      <c r="F110" s="71">
        <v>426.21</v>
      </c>
      <c r="G110" s="71">
        <v>690.0</v>
      </c>
      <c r="H110" s="71">
        <v>0.217</v>
      </c>
      <c r="I110" s="68">
        <v>0.25348</v>
      </c>
      <c r="J110" s="68">
        <v>0.0</v>
      </c>
      <c r="K110" s="68">
        <v>0.489</v>
      </c>
      <c r="L110" s="68">
        <v>0.498</v>
      </c>
      <c r="M110" s="68">
        <v>0.27</v>
      </c>
      <c r="N110" s="68">
        <v>0.029</v>
      </c>
      <c r="O110" s="68">
        <v>0.364</v>
      </c>
      <c r="P110" s="68">
        <v>0.154</v>
      </c>
      <c r="Q110" s="68">
        <v>0.386</v>
      </c>
      <c r="R110" s="68">
        <v>0.253</v>
      </c>
      <c r="S110" s="68">
        <v>0.507</v>
      </c>
      <c r="T110" s="68">
        <v>-0.253</v>
      </c>
      <c r="U110" s="68">
        <v>0.315</v>
      </c>
      <c r="V110" s="68">
        <v>-0.06</v>
      </c>
      <c r="W110" s="68">
        <v>0.392</v>
      </c>
      <c r="X110" s="68">
        <v>-0.136</v>
      </c>
    </row>
    <row r="111" ht="15.75" customHeight="1">
      <c r="A111" s="64" t="s">
        <v>76</v>
      </c>
      <c r="B111" s="70" t="s">
        <v>89</v>
      </c>
      <c r="C111" s="71">
        <v>1.45</v>
      </c>
      <c r="D111" s="71">
        <v>0.153</v>
      </c>
      <c r="E111" s="71">
        <v>0.823</v>
      </c>
      <c r="F111" s="71">
        <v>427.45</v>
      </c>
      <c r="G111" s="71">
        <v>692.0</v>
      </c>
      <c r="H111" s="71">
        <v>0.216</v>
      </c>
      <c r="I111" s="68">
        <v>0.25341</v>
      </c>
      <c r="J111" s="68">
        <v>0.0</v>
      </c>
      <c r="K111" s="68">
        <v>0.478</v>
      </c>
      <c r="L111" s="68">
        <v>0.475</v>
      </c>
      <c r="M111" s="68">
        <v>0.265</v>
      </c>
      <c r="N111" s="68">
        <v>0.03</v>
      </c>
      <c r="O111" s="68">
        <v>0.361</v>
      </c>
      <c r="P111" s="68">
        <v>0.157</v>
      </c>
      <c r="Q111" s="68">
        <v>0.398</v>
      </c>
      <c r="R111" s="68">
        <v>0.265</v>
      </c>
      <c r="S111" s="68">
        <v>0.506</v>
      </c>
      <c r="T111" s="68">
        <v>-0.267</v>
      </c>
      <c r="U111" s="68">
        <v>0.305</v>
      </c>
      <c r="V111" s="68">
        <v>-0.052</v>
      </c>
      <c r="W111" s="68">
        <v>0.377</v>
      </c>
      <c r="X111" s="68">
        <v>-0.125</v>
      </c>
    </row>
    <row r="112" ht="15.75" customHeight="1">
      <c r="A112" s="64" t="s">
        <v>90</v>
      </c>
      <c r="B112" s="69" t="s">
        <v>50</v>
      </c>
      <c r="C112" s="69">
        <v>1.5</v>
      </c>
      <c r="D112" s="69">
        <v>0.173</v>
      </c>
      <c r="E112" s="69">
        <v>0.97</v>
      </c>
      <c r="F112" s="69">
        <v>396.8</v>
      </c>
      <c r="G112" s="69">
        <v>765.9</v>
      </c>
      <c r="H112" s="69">
        <v>0.34981901928998793</v>
      </c>
      <c r="I112" s="66">
        <v>0.376</v>
      </c>
      <c r="J112" s="66">
        <v>5.6E-4</v>
      </c>
      <c r="K112" s="66">
        <v>0.445</v>
      </c>
      <c r="L112" s="66">
        <v>0.3648673</v>
      </c>
      <c r="M112" s="66">
        <v>0.4064472</v>
      </c>
      <c r="N112" s="66">
        <v>0.1020275</v>
      </c>
      <c r="O112" s="66">
        <v>0.4299527</v>
      </c>
      <c r="P112" s="66">
        <v>0.2150872</v>
      </c>
      <c r="Q112" s="66">
        <v>0.4431746</v>
      </c>
      <c r="R112" s="66">
        <v>0.3329786</v>
      </c>
      <c r="S112" s="66">
        <v>0.5122221</v>
      </c>
      <c r="T112" s="66">
        <v>-0.2139601</v>
      </c>
      <c r="U112" s="66">
        <v>0.4167309</v>
      </c>
      <c r="V112" s="66">
        <v>-0.0709443</v>
      </c>
      <c r="W112" s="66">
        <v>0.4784329</v>
      </c>
      <c r="X112" s="66">
        <v>-0.1579134</v>
      </c>
    </row>
    <row r="113" ht="15.75" customHeight="1">
      <c r="A113" s="64" t="s">
        <v>76</v>
      </c>
      <c r="B113" s="70" t="s">
        <v>91</v>
      </c>
      <c r="C113" s="71">
        <v>1.45</v>
      </c>
      <c r="D113" s="71">
        <v>0.153</v>
      </c>
      <c r="E113" s="71">
        <v>0.822</v>
      </c>
      <c r="F113" s="71">
        <v>428.07</v>
      </c>
      <c r="G113" s="71">
        <v>693.0</v>
      </c>
      <c r="H113" s="71">
        <v>0.216</v>
      </c>
      <c r="I113" s="68">
        <v>0.25337</v>
      </c>
      <c r="J113" s="68">
        <v>0.0058</v>
      </c>
      <c r="K113" s="68">
        <v>0.442</v>
      </c>
      <c r="L113" s="68">
        <v>0.442</v>
      </c>
      <c r="M113" s="68">
        <v>0.298</v>
      </c>
      <c r="N113" s="68">
        <v>0.025</v>
      </c>
      <c r="O113" s="68">
        <v>0.342</v>
      </c>
      <c r="P113" s="68">
        <v>0.142</v>
      </c>
      <c r="Q113" s="68">
        <v>0.374</v>
      </c>
      <c r="R113" s="68">
        <v>0.298</v>
      </c>
      <c r="S113" s="68">
        <v>0.524</v>
      </c>
      <c r="T113" s="68">
        <v>-0.259</v>
      </c>
      <c r="U113" s="68">
        <v>0.326</v>
      </c>
      <c r="V113" s="68">
        <v>-0.049</v>
      </c>
      <c r="W113" s="68">
        <v>0.337</v>
      </c>
      <c r="X113" s="68">
        <v>-0.131</v>
      </c>
    </row>
    <row r="114" ht="15.75" customHeight="1">
      <c r="A114" s="64" t="s">
        <v>76</v>
      </c>
      <c r="B114" s="70" t="s">
        <v>91</v>
      </c>
      <c r="C114" s="71">
        <v>1.451</v>
      </c>
      <c r="D114" s="71">
        <v>0.153</v>
      </c>
      <c r="E114" s="71">
        <v>0.821</v>
      </c>
      <c r="F114" s="71">
        <v>431.15</v>
      </c>
      <c r="G114" s="71">
        <v>698.0</v>
      </c>
      <c r="H114" s="71">
        <v>0.216</v>
      </c>
      <c r="I114" s="68">
        <v>0.25321</v>
      </c>
      <c r="J114" s="68">
        <v>0.0014</v>
      </c>
      <c r="K114" s="68">
        <v>0.454</v>
      </c>
      <c r="L114" s="68">
        <v>0.454</v>
      </c>
      <c r="M114" s="68">
        <v>0.288</v>
      </c>
      <c r="N114" s="68">
        <v>0.07</v>
      </c>
      <c r="O114" s="68">
        <v>0.332</v>
      </c>
      <c r="P114" s="68">
        <v>0.162</v>
      </c>
      <c r="Q114" s="68">
        <v>0.367</v>
      </c>
      <c r="R114" s="68">
        <v>0.274</v>
      </c>
      <c r="S114" s="68">
        <v>0.531</v>
      </c>
      <c r="T114" s="68">
        <v>-0.268</v>
      </c>
      <c r="U114" s="68">
        <v>0.305</v>
      </c>
      <c r="V114" s="68">
        <v>-0.051</v>
      </c>
      <c r="W114" s="68">
        <v>0.378</v>
      </c>
      <c r="X114" s="68">
        <v>-0.125</v>
      </c>
    </row>
    <row r="115" ht="15.75" customHeight="1">
      <c r="A115" s="64" t="s">
        <v>76</v>
      </c>
      <c r="B115" s="70" t="s">
        <v>91</v>
      </c>
      <c r="C115" s="71">
        <v>1.454</v>
      </c>
      <c r="D115" s="71">
        <v>0.152</v>
      </c>
      <c r="E115" s="71">
        <v>0.819</v>
      </c>
      <c r="F115" s="71">
        <v>438.57</v>
      </c>
      <c r="G115" s="71">
        <v>710.0</v>
      </c>
      <c r="H115" s="71">
        <v>0.216</v>
      </c>
      <c r="I115" s="68">
        <v>0.25285</v>
      </c>
      <c r="J115" s="68">
        <v>0.0021</v>
      </c>
      <c r="K115" s="68">
        <v>0.453</v>
      </c>
      <c r="L115" s="68">
        <v>0.412</v>
      </c>
      <c r="M115" s="68">
        <v>0.254</v>
      </c>
      <c r="N115" s="68">
        <v>0.069</v>
      </c>
      <c r="O115" s="68">
        <v>0.322</v>
      </c>
      <c r="P115" s="68">
        <v>0.154</v>
      </c>
      <c r="Q115" s="68">
        <v>0.386</v>
      </c>
      <c r="R115" s="68">
        <v>0.263</v>
      </c>
      <c r="S115" s="68">
        <v>0.518</v>
      </c>
      <c r="T115" s="68">
        <v>-0.213</v>
      </c>
      <c r="U115" s="68">
        <v>0.335</v>
      </c>
      <c r="V115" s="68">
        <v>-0.052</v>
      </c>
      <c r="W115" s="68">
        <v>0.397</v>
      </c>
      <c r="X115" s="68">
        <v>-0.112</v>
      </c>
    </row>
    <row r="116" ht="15.75" customHeight="1">
      <c r="A116" s="64" t="s">
        <v>76</v>
      </c>
      <c r="B116" s="70" t="s">
        <v>91</v>
      </c>
      <c r="C116" s="71">
        <v>1.456</v>
      </c>
      <c r="D116" s="71">
        <v>0.152</v>
      </c>
      <c r="E116" s="71">
        <v>0.817</v>
      </c>
      <c r="F116" s="71">
        <v>444.74</v>
      </c>
      <c r="G116" s="71">
        <v>720.0</v>
      </c>
      <c r="H116" s="71">
        <v>0.215</v>
      </c>
      <c r="I116" s="68">
        <v>0.25258</v>
      </c>
      <c r="J116" s="68">
        <v>1.0E-4</v>
      </c>
      <c r="K116" s="68">
        <v>0.475</v>
      </c>
      <c r="L116" s="68">
        <v>0.475</v>
      </c>
      <c r="M116" s="68">
        <v>0.287</v>
      </c>
      <c r="N116" s="68">
        <v>0.071</v>
      </c>
      <c r="O116" s="68">
        <v>0.314</v>
      </c>
      <c r="P116" s="68">
        <v>0.169</v>
      </c>
      <c r="Q116" s="68">
        <v>0.381</v>
      </c>
      <c r="R116" s="68">
        <v>0.279</v>
      </c>
      <c r="S116" s="68">
        <v>0.505</v>
      </c>
      <c r="T116" s="68">
        <v>-0.253</v>
      </c>
      <c r="U116" s="68">
        <v>0.304</v>
      </c>
      <c r="V116" s="68">
        <v>-0.058</v>
      </c>
      <c r="W116" s="68">
        <v>0.377</v>
      </c>
      <c r="X116" s="68">
        <v>-0.124</v>
      </c>
    </row>
    <row r="117" ht="15.75" customHeight="1">
      <c r="A117" s="64" t="s">
        <v>76</v>
      </c>
      <c r="B117" s="70" t="s">
        <v>91</v>
      </c>
      <c r="C117" s="71">
        <v>1.458</v>
      </c>
      <c r="D117" s="71">
        <v>0.152</v>
      </c>
      <c r="E117" s="71">
        <v>0.815</v>
      </c>
      <c r="F117" s="71">
        <v>454.63</v>
      </c>
      <c r="G117" s="71">
        <v>736.0</v>
      </c>
      <c r="H117" s="71">
        <v>0.215</v>
      </c>
      <c r="I117" s="68">
        <v>0.25219</v>
      </c>
      <c r="J117" s="68">
        <v>0.0</v>
      </c>
      <c r="K117" s="68">
        <v>0.451</v>
      </c>
      <c r="L117" s="68">
        <v>0.451</v>
      </c>
      <c r="M117" s="68">
        <v>0.214</v>
      </c>
      <c r="N117" s="68">
        <v>0.014</v>
      </c>
      <c r="O117" s="68">
        <v>0.41</v>
      </c>
      <c r="P117" s="68">
        <v>0.123</v>
      </c>
      <c r="Q117" s="68">
        <v>0.46</v>
      </c>
      <c r="R117" s="68">
        <v>0.31</v>
      </c>
      <c r="S117" s="68">
        <v>0.514</v>
      </c>
      <c r="T117" s="68">
        <v>-0.258</v>
      </c>
      <c r="U117" s="68">
        <v>0.313</v>
      </c>
      <c r="V117" s="68">
        <v>-0.05</v>
      </c>
      <c r="W117" s="68">
        <v>0.314</v>
      </c>
      <c r="X117" s="68">
        <v>-0.124</v>
      </c>
    </row>
    <row r="118" ht="15.75" customHeight="1">
      <c r="A118" s="64" t="s">
        <v>76</v>
      </c>
      <c r="B118" s="70" t="s">
        <v>91</v>
      </c>
      <c r="C118" s="71">
        <v>1.464</v>
      </c>
      <c r="D118" s="71">
        <v>0.151</v>
      </c>
      <c r="E118" s="71">
        <v>0.809</v>
      </c>
      <c r="F118" s="71">
        <v>487.98</v>
      </c>
      <c r="G118" s="71">
        <v>790.0</v>
      </c>
      <c r="H118" s="71">
        <v>0.214</v>
      </c>
      <c r="I118" s="68">
        <v>0.25128</v>
      </c>
      <c r="J118" s="68">
        <v>0.0</v>
      </c>
      <c r="K118" s="68">
        <v>0.457</v>
      </c>
      <c r="L118" s="68">
        <v>0.437</v>
      </c>
      <c r="M118" s="68">
        <v>0.286</v>
      </c>
      <c r="N118" s="68">
        <v>0.069</v>
      </c>
      <c r="O118" s="68">
        <v>0.329</v>
      </c>
      <c r="P118" s="68">
        <v>0.168</v>
      </c>
      <c r="Q118" s="68">
        <v>0.396</v>
      </c>
      <c r="R118" s="68">
        <v>0.274</v>
      </c>
      <c r="S118" s="68">
        <v>0.503</v>
      </c>
      <c r="T118" s="68">
        <v>-0.251</v>
      </c>
      <c r="U118" s="68">
        <v>0.303</v>
      </c>
      <c r="V118" s="68">
        <v>-0.048</v>
      </c>
      <c r="W118" s="68">
        <v>0.375</v>
      </c>
      <c r="X118" s="68">
        <v>-0.134</v>
      </c>
    </row>
    <row r="119" ht="15.75" customHeight="1">
      <c r="A119" s="64" t="s">
        <v>76</v>
      </c>
      <c r="B119" s="70" t="s">
        <v>91</v>
      </c>
      <c r="C119" s="71">
        <v>1.465</v>
      </c>
      <c r="D119" s="71">
        <v>0.151</v>
      </c>
      <c r="E119" s="71">
        <v>0.808</v>
      </c>
      <c r="F119" s="71">
        <v>494.16</v>
      </c>
      <c r="G119" s="71">
        <v>800.0</v>
      </c>
      <c r="H119" s="71">
        <v>0.214</v>
      </c>
      <c r="I119" s="68">
        <v>0.25116</v>
      </c>
      <c r="J119" s="68">
        <v>0.0</v>
      </c>
      <c r="K119" s="68">
        <v>0.449</v>
      </c>
      <c r="L119" s="68">
        <v>0.449</v>
      </c>
      <c r="M119" s="68">
        <v>0.284</v>
      </c>
      <c r="N119" s="68">
        <v>0.067</v>
      </c>
      <c r="O119" s="68">
        <v>0.327</v>
      </c>
      <c r="P119" s="68">
        <v>0.161</v>
      </c>
      <c r="Q119" s="68">
        <v>0.374</v>
      </c>
      <c r="R119" s="68">
        <v>0.276</v>
      </c>
      <c r="S119" s="68">
        <v>0.522</v>
      </c>
      <c r="T119" s="68">
        <v>-0.241</v>
      </c>
      <c r="U119" s="68">
        <v>0.323</v>
      </c>
      <c r="V119" s="68">
        <v>-0.05</v>
      </c>
      <c r="W119" s="68">
        <v>0.387</v>
      </c>
      <c r="X119" s="68">
        <v>-0.129</v>
      </c>
    </row>
    <row r="120" ht="15.75" customHeight="1">
      <c r="A120" s="64" t="s">
        <v>92</v>
      </c>
      <c r="B120" s="71" t="s">
        <v>93</v>
      </c>
      <c r="C120" s="71">
        <v>1.0</v>
      </c>
      <c r="D120" s="71">
        <v>0.31</v>
      </c>
      <c r="E120" s="71">
        <v>1.32</v>
      </c>
      <c r="F120" s="71">
        <v>169.3</v>
      </c>
      <c r="G120" s="71">
        <v>580.0</v>
      </c>
      <c r="H120" s="71">
        <v>0.02</v>
      </c>
      <c r="I120" s="73">
        <v>0.317</v>
      </c>
      <c r="J120" s="73">
        <v>-0.0021</v>
      </c>
      <c r="K120" s="73">
        <v>0.734</v>
      </c>
      <c r="L120" s="73">
        <v>0.733</v>
      </c>
      <c r="M120" s="68">
        <v>0.378</v>
      </c>
      <c r="N120" s="68">
        <v>0.094</v>
      </c>
      <c r="O120" s="68">
        <v>0.461</v>
      </c>
      <c r="P120" s="68">
        <v>0.23</v>
      </c>
      <c r="Q120" s="68">
        <v>0.576</v>
      </c>
      <c r="R120" s="68">
        <v>0.432</v>
      </c>
      <c r="S120" s="73">
        <v>0.634</v>
      </c>
      <c r="T120" s="73">
        <v>-0.317</v>
      </c>
      <c r="U120" s="68">
        <v>0.3819</v>
      </c>
      <c r="V120" s="68">
        <v>-0.0649</v>
      </c>
      <c r="W120" s="68">
        <v>0.4731</v>
      </c>
      <c r="X120" s="68">
        <v>-0.156</v>
      </c>
    </row>
    <row r="121" ht="15.75" customHeight="1">
      <c r="A121" s="64" t="s">
        <v>76</v>
      </c>
      <c r="B121" s="70" t="s">
        <v>91</v>
      </c>
      <c r="C121" s="71">
        <v>1.466</v>
      </c>
      <c r="D121" s="71">
        <v>0.151</v>
      </c>
      <c r="E121" s="71">
        <v>0.807</v>
      </c>
      <c r="F121" s="71">
        <v>500.34</v>
      </c>
      <c r="G121" s="71">
        <v>810.0</v>
      </c>
      <c r="H121" s="71">
        <v>0.214</v>
      </c>
      <c r="I121" s="73">
        <v>0.25105</v>
      </c>
      <c r="J121" s="73">
        <v>0.0</v>
      </c>
      <c r="K121" s="73">
        <v>0.448</v>
      </c>
      <c r="L121" s="73">
        <v>0.436</v>
      </c>
      <c r="M121" s="68">
        <v>0.295</v>
      </c>
      <c r="N121" s="68">
        <v>0.078</v>
      </c>
      <c r="O121" s="68">
        <v>0.317</v>
      </c>
      <c r="P121" s="68">
        <v>0.174</v>
      </c>
      <c r="Q121" s="68">
        <v>0.357</v>
      </c>
      <c r="R121" s="68">
        <v>0.268</v>
      </c>
      <c r="S121" s="73">
        <v>0.501</v>
      </c>
      <c r="T121" s="73">
        <v>-0.25</v>
      </c>
      <c r="U121" s="68">
        <v>0.302</v>
      </c>
      <c r="V121" s="68">
        <v>-0.055</v>
      </c>
      <c r="W121" s="68">
        <v>0.372</v>
      </c>
      <c r="X121" s="68">
        <v>-0.124</v>
      </c>
    </row>
    <row r="122" ht="15.75" customHeight="1">
      <c r="A122" s="64" t="s">
        <v>76</v>
      </c>
      <c r="B122" s="70" t="s">
        <v>91</v>
      </c>
      <c r="C122" s="71">
        <v>1.467</v>
      </c>
      <c r="D122" s="71">
        <v>0.151</v>
      </c>
      <c r="E122" s="71">
        <v>0.806</v>
      </c>
      <c r="F122" s="71">
        <v>506.51</v>
      </c>
      <c r="G122" s="71">
        <v>820.0</v>
      </c>
      <c r="H122" s="71">
        <v>0.213</v>
      </c>
      <c r="I122" s="73">
        <v>0.25095</v>
      </c>
      <c r="J122" s="73">
        <v>0.005</v>
      </c>
      <c r="K122" s="73">
        <v>0.451</v>
      </c>
      <c r="L122" s="73">
        <v>0.451</v>
      </c>
      <c r="M122" s="68">
        <v>0.285</v>
      </c>
      <c r="N122" s="68">
        <v>0.071</v>
      </c>
      <c r="O122" s="68">
        <v>0.329</v>
      </c>
      <c r="P122" s="68">
        <v>0.164</v>
      </c>
      <c r="Q122" s="68">
        <v>0.347</v>
      </c>
      <c r="R122" s="68">
        <v>0.201</v>
      </c>
      <c r="S122" s="73">
        <v>0.552</v>
      </c>
      <c r="T122" s="73">
        <v>-0.246</v>
      </c>
      <c r="U122" s="68">
        <v>0.298</v>
      </c>
      <c r="V122" s="68">
        <v>-0.05</v>
      </c>
      <c r="W122" s="68">
        <v>0.375</v>
      </c>
      <c r="X122" s="68">
        <v>-0.119</v>
      </c>
    </row>
    <row r="123" ht="15.75" customHeight="1">
      <c r="A123" s="64" t="s">
        <v>76</v>
      </c>
      <c r="B123" s="70" t="s">
        <v>91</v>
      </c>
      <c r="C123" s="71">
        <v>1.467</v>
      </c>
      <c r="D123" s="71">
        <v>0.151</v>
      </c>
      <c r="E123" s="71">
        <v>0.806</v>
      </c>
      <c r="F123" s="71">
        <v>512.69</v>
      </c>
      <c r="G123" s="71">
        <v>830.0</v>
      </c>
      <c r="H123" s="71">
        <v>0.213</v>
      </c>
      <c r="I123" s="73">
        <v>0.25086</v>
      </c>
      <c r="J123" s="73">
        <v>0.002</v>
      </c>
      <c r="K123" s="73">
        <v>0.453</v>
      </c>
      <c r="L123" s="73">
        <v>0.452</v>
      </c>
      <c r="M123" s="68">
        <v>0.287</v>
      </c>
      <c r="N123" s="68">
        <v>0.068</v>
      </c>
      <c r="O123" s="68">
        <v>0.354</v>
      </c>
      <c r="P123" s="68">
        <v>0.157</v>
      </c>
      <c r="Q123" s="68">
        <v>0.383</v>
      </c>
      <c r="R123" s="68">
        <v>0.282</v>
      </c>
      <c r="S123" s="73">
        <v>0.5</v>
      </c>
      <c r="T123" s="73">
        <v>-0.249</v>
      </c>
      <c r="U123" s="68">
        <v>0.3</v>
      </c>
      <c r="V123" s="68">
        <v>-0.049</v>
      </c>
      <c r="W123" s="68">
        <v>0.372</v>
      </c>
      <c r="X123" s="68">
        <v>-0.122</v>
      </c>
    </row>
    <row r="124" ht="15.75" customHeight="1">
      <c r="A124" s="74"/>
      <c r="B124" s="75"/>
      <c r="C124" s="75"/>
      <c r="D124" s="75"/>
      <c r="E124" s="75"/>
      <c r="F124" s="75"/>
      <c r="G124" s="75"/>
      <c r="H124" s="75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</row>
    <row r="125" ht="15.75" customHeight="1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</row>
    <row r="126" ht="15.75" customHeight="1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</row>
    <row r="127" ht="15.75" customHeight="1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</row>
    <row r="128" ht="15.75" customHeight="1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</row>
    <row r="129" ht="15.75" customHeight="1">
      <c r="A129" s="74"/>
      <c r="B129" s="75"/>
      <c r="C129" s="75"/>
      <c r="D129" s="75"/>
      <c r="E129" s="75"/>
      <c r="F129" s="75"/>
      <c r="G129" s="75"/>
      <c r="H129" s="75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</row>
    <row r="130" ht="15.75" customHeight="1">
      <c r="A130" s="74"/>
      <c r="B130" s="75"/>
      <c r="C130" s="75"/>
      <c r="D130" s="75"/>
      <c r="E130" s="75"/>
      <c r="F130" s="75"/>
      <c r="G130" s="75"/>
      <c r="H130" s="75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</row>
    <row r="131" ht="15.75" customHeight="1">
      <c r="A131" s="74"/>
      <c r="B131" s="75"/>
      <c r="C131" s="75"/>
      <c r="D131" s="75"/>
      <c r="E131" s="75"/>
      <c r="F131" s="75"/>
      <c r="G131" s="75"/>
      <c r="H131" s="75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</row>
    <row r="132" ht="15.75" customHeight="1">
      <c r="A132" s="74"/>
      <c r="B132" s="75"/>
      <c r="C132" s="75"/>
      <c r="D132" s="75"/>
      <c r="E132" s="75"/>
      <c r="F132" s="75"/>
      <c r="G132" s="75"/>
      <c r="H132" s="75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 ht="15.75" customHeight="1">
      <c r="A133" s="74"/>
      <c r="B133" s="75"/>
      <c r="C133" s="75"/>
      <c r="D133" s="75"/>
      <c r="E133" s="75"/>
      <c r="F133" s="75"/>
      <c r="G133" s="75"/>
      <c r="H133" s="75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 ht="15.75" customHeight="1">
      <c r="A134" s="74"/>
      <c r="B134" s="75"/>
      <c r="C134" s="75"/>
      <c r="D134" s="75"/>
      <c r="E134" s="75"/>
      <c r="F134" s="75"/>
      <c r="G134" s="75"/>
      <c r="H134" s="75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</row>
    <row r="135" ht="15.75" customHeight="1">
      <c r="A135" s="74"/>
      <c r="B135" s="75"/>
      <c r="C135" s="75"/>
      <c r="D135" s="75"/>
      <c r="E135" s="75"/>
      <c r="F135" s="75"/>
      <c r="G135" s="75"/>
      <c r="H135" s="75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</row>
    <row r="136" ht="15.75" customHeight="1">
      <c r="A136" s="74"/>
      <c r="B136" s="75"/>
      <c r="C136" s="75"/>
      <c r="D136" s="75"/>
      <c r="E136" s="75"/>
      <c r="F136" s="75"/>
      <c r="G136" s="75"/>
      <c r="H136" s="75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</row>
    <row r="137" ht="15.75" customHeight="1">
      <c r="A137" s="74"/>
      <c r="B137" s="75"/>
      <c r="C137" s="75"/>
      <c r="D137" s="75"/>
      <c r="E137" s="75"/>
      <c r="F137" s="75"/>
      <c r="G137" s="75"/>
      <c r="H137" s="75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</row>
    <row r="138" ht="15.75" customHeight="1">
      <c r="A138" s="74"/>
      <c r="B138" s="75"/>
      <c r="C138" s="75"/>
      <c r="D138" s="75"/>
      <c r="E138" s="75"/>
      <c r="F138" s="75"/>
      <c r="G138" s="75"/>
      <c r="H138" s="75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</row>
    <row r="139" ht="15.75" customHeight="1">
      <c r="A139" s="74"/>
      <c r="B139" s="75"/>
      <c r="C139" s="75"/>
      <c r="D139" s="75"/>
      <c r="E139" s="75"/>
      <c r="F139" s="75"/>
      <c r="G139" s="75"/>
      <c r="H139" s="75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</row>
    <row r="140" ht="15.75" customHeight="1">
      <c r="A140" s="74"/>
      <c r="B140" s="75"/>
      <c r="C140" s="75"/>
      <c r="D140" s="75"/>
      <c r="E140" s="75"/>
      <c r="F140" s="75"/>
      <c r="G140" s="75"/>
      <c r="H140" s="75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</row>
    <row r="141" ht="15.75" customHeight="1">
      <c r="A141" s="74"/>
      <c r="B141" s="75"/>
      <c r="C141" s="75"/>
      <c r="D141" s="75"/>
      <c r="E141" s="75"/>
      <c r="F141" s="75"/>
      <c r="G141" s="75"/>
      <c r="H141" s="75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ht="15.75" customHeight="1">
      <c r="A142" s="74"/>
      <c r="B142" s="75"/>
      <c r="C142" s="75"/>
      <c r="D142" s="75"/>
      <c r="E142" s="75"/>
      <c r="F142" s="75"/>
      <c r="G142" s="75"/>
      <c r="H142" s="75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ht="15.75" customHeight="1">
      <c r="A143" s="74"/>
      <c r="B143" s="75"/>
      <c r="C143" s="75"/>
      <c r="D143" s="75"/>
      <c r="E143" s="75"/>
      <c r="F143" s="75"/>
      <c r="G143" s="75"/>
      <c r="H143" s="75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ht="15.75" customHeight="1">
      <c r="A144" s="74"/>
      <c r="B144" s="75"/>
      <c r="C144" s="75"/>
      <c r="D144" s="75"/>
      <c r="E144" s="75"/>
      <c r="F144" s="75"/>
      <c r="G144" s="75"/>
      <c r="H144" s="75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ht="15.75" customHeight="1">
      <c r="A145" s="74"/>
      <c r="B145" s="75"/>
      <c r="C145" s="75"/>
      <c r="D145" s="75"/>
      <c r="E145" s="75"/>
      <c r="F145" s="75"/>
      <c r="G145" s="75"/>
      <c r="H145" s="75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ht="15.75" customHeight="1">
      <c r="A146" s="74"/>
      <c r="B146" s="75"/>
      <c r="C146" s="75"/>
      <c r="D146" s="75"/>
      <c r="E146" s="75"/>
      <c r="F146" s="75"/>
      <c r="G146" s="75"/>
      <c r="H146" s="75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ht="15.75" customHeight="1">
      <c r="A147" s="74"/>
      <c r="B147" s="75"/>
      <c r="C147" s="75"/>
      <c r="D147" s="75"/>
      <c r="E147" s="75"/>
      <c r="F147" s="75"/>
      <c r="G147" s="75"/>
      <c r="H147" s="75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ht="15.75" customHeight="1">
      <c r="A148" s="74"/>
      <c r="B148" s="75"/>
      <c r="C148" s="75"/>
      <c r="D148" s="75"/>
      <c r="E148" s="75"/>
      <c r="F148" s="75"/>
      <c r="G148" s="75"/>
      <c r="H148" s="75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</row>
    <row r="149" ht="15.75" customHeight="1">
      <c r="A149" s="74"/>
      <c r="B149" s="75"/>
      <c r="C149" s="75"/>
      <c r="D149" s="75"/>
      <c r="E149" s="75"/>
      <c r="F149" s="75"/>
      <c r="G149" s="75"/>
      <c r="H149" s="75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</row>
    <row r="150" ht="15.75" customHeight="1">
      <c r="A150" s="74"/>
      <c r="B150" s="75"/>
      <c r="C150" s="75"/>
      <c r="D150" s="75"/>
      <c r="E150" s="75"/>
      <c r="F150" s="75"/>
      <c r="G150" s="75"/>
      <c r="H150" s="75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</row>
    <row r="151" ht="15.75" customHeight="1">
      <c r="A151" s="74"/>
      <c r="B151" s="75"/>
      <c r="C151" s="75"/>
      <c r="D151" s="75"/>
      <c r="E151" s="75"/>
      <c r="F151" s="75"/>
      <c r="G151" s="75"/>
      <c r="H151" s="75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</row>
    <row r="152" ht="15.75" customHeight="1">
      <c r="A152" s="74"/>
      <c r="B152" s="75"/>
      <c r="C152" s="75"/>
      <c r="D152" s="75"/>
      <c r="E152" s="75"/>
      <c r="F152" s="75"/>
      <c r="G152" s="75"/>
      <c r="H152" s="75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 ht="15.75" customHeight="1">
      <c r="A153" s="74"/>
      <c r="B153" s="75"/>
      <c r="C153" s="75"/>
      <c r="D153" s="75"/>
      <c r="E153" s="75"/>
      <c r="F153" s="75"/>
      <c r="G153" s="75"/>
      <c r="H153" s="75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 ht="15.75" customHeight="1">
      <c r="A154" s="74"/>
      <c r="B154" s="75"/>
      <c r="C154" s="75"/>
      <c r="D154" s="75"/>
      <c r="E154" s="75"/>
      <c r="F154" s="75"/>
      <c r="G154" s="75"/>
      <c r="H154" s="75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</row>
    <row r="155" ht="15.75" customHeight="1">
      <c r="A155" s="74"/>
      <c r="B155" s="75"/>
      <c r="C155" s="75"/>
      <c r="D155" s="75"/>
      <c r="E155" s="75"/>
      <c r="F155" s="75"/>
      <c r="G155" s="75"/>
      <c r="H155" s="75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</row>
    <row r="156" ht="15.75" customHeight="1">
      <c r="A156" s="74"/>
      <c r="B156" s="75"/>
      <c r="C156" s="75"/>
      <c r="D156" s="75"/>
      <c r="E156" s="75"/>
      <c r="F156" s="75"/>
      <c r="G156" s="75"/>
      <c r="H156" s="75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</row>
    <row r="157" ht="15.75" customHeight="1">
      <c r="A157" s="74"/>
      <c r="B157" s="75"/>
      <c r="C157" s="75"/>
      <c r="D157" s="75"/>
      <c r="E157" s="75"/>
      <c r="F157" s="75"/>
      <c r="G157" s="75"/>
      <c r="H157" s="75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</row>
    <row r="158" ht="15.75" customHeight="1">
      <c r="A158" s="74"/>
      <c r="B158" s="75"/>
      <c r="C158" s="75"/>
      <c r="D158" s="75"/>
      <c r="E158" s="75"/>
      <c r="F158" s="75"/>
      <c r="G158" s="75"/>
      <c r="H158" s="75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</row>
    <row r="159" ht="15.75" customHeight="1">
      <c r="A159" s="74"/>
      <c r="B159" s="75"/>
      <c r="C159" s="75"/>
      <c r="D159" s="75"/>
      <c r="E159" s="75"/>
      <c r="F159" s="75"/>
      <c r="G159" s="75"/>
      <c r="H159" s="75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 ht="15.75" customHeight="1">
      <c r="A160" s="74"/>
      <c r="B160" s="75"/>
      <c r="C160" s="75"/>
      <c r="D160" s="75"/>
      <c r="E160" s="75"/>
      <c r="F160" s="75"/>
      <c r="G160" s="75"/>
      <c r="H160" s="75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</row>
    <row r="161" ht="15.75" customHeight="1">
      <c r="A161" s="74"/>
      <c r="B161" s="75"/>
      <c r="C161" s="75"/>
      <c r="D161" s="75"/>
      <c r="E161" s="75"/>
      <c r="F161" s="75"/>
      <c r="G161" s="75"/>
      <c r="H161" s="75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</row>
    <row r="162" ht="15.75" customHeight="1">
      <c r="A162" s="74"/>
      <c r="B162" s="75"/>
      <c r="C162" s="75"/>
      <c r="D162" s="75"/>
      <c r="E162" s="75"/>
      <c r="F162" s="75"/>
      <c r="G162" s="75"/>
      <c r="H162" s="75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</row>
    <row r="163" ht="15.75" customHeight="1">
      <c r="A163" s="74"/>
      <c r="B163" s="75"/>
      <c r="C163" s="75"/>
      <c r="D163" s="75"/>
      <c r="E163" s="75"/>
      <c r="F163" s="75"/>
      <c r="G163" s="75"/>
      <c r="H163" s="75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</row>
    <row r="164" ht="15.75" customHeight="1">
      <c r="A164" s="74"/>
      <c r="B164" s="75"/>
      <c r="C164" s="75"/>
      <c r="D164" s="75"/>
      <c r="E164" s="75"/>
      <c r="F164" s="75"/>
      <c r="G164" s="75"/>
      <c r="H164" s="75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</row>
    <row r="165" ht="15.75" customHeight="1">
      <c r="A165" s="74"/>
      <c r="B165" s="75"/>
      <c r="C165" s="75"/>
      <c r="D165" s="75"/>
      <c r="E165" s="75"/>
      <c r="F165" s="75"/>
      <c r="G165" s="75"/>
      <c r="H165" s="75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</row>
    <row r="166" ht="15.75" customHeight="1">
      <c r="A166" s="74"/>
      <c r="B166" s="75"/>
      <c r="C166" s="75"/>
      <c r="D166" s="75"/>
      <c r="E166" s="75"/>
      <c r="F166" s="75"/>
      <c r="G166" s="75"/>
      <c r="H166" s="75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</row>
    <row r="167" ht="15.75" customHeight="1">
      <c r="A167" s="74"/>
      <c r="B167" s="75"/>
      <c r="C167" s="75"/>
      <c r="D167" s="75"/>
      <c r="E167" s="75"/>
      <c r="F167" s="75"/>
      <c r="G167" s="75"/>
      <c r="H167" s="75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</row>
    <row r="168" ht="15.75" customHeight="1">
      <c r="A168" s="74"/>
      <c r="B168" s="75"/>
      <c r="C168" s="75"/>
      <c r="D168" s="75"/>
      <c r="E168" s="75"/>
      <c r="F168" s="75"/>
      <c r="G168" s="75"/>
      <c r="H168" s="75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</row>
    <row r="169" ht="15.75" customHeight="1">
      <c r="A169" s="74"/>
      <c r="B169" s="75"/>
      <c r="C169" s="75"/>
      <c r="D169" s="75"/>
      <c r="E169" s="75"/>
      <c r="F169" s="75"/>
      <c r="G169" s="75"/>
      <c r="H169" s="75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</row>
    <row r="170" ht="15.75" customHeight="1">
      <c r="A170" s="74"/>
      <c r="B170" s="75"/>
      <c r="C170" s="75"/>
      <c r="D170" s="75"/>
      <c r="E170" s="75"/>
      <c r="F170" s="75"/>
      <c r="G170" s="75"/>
      <c r="H170" s="75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</row>
    <row r="171" ht="15.75" customHeight="1">
      <c r="A171" s="74"/>
      <c r="B171" s="75"/>
      <c r="C171" s="75"/>
      <c r="D171" s="75"/>
      <c r="E171" s="75"/>
      <c r="F171" s="75"/>
      <c r="G171" s="75"/>
      <c r="H171" s="75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</row>
    <row r="172" ht="15.75" customHeight="1">
      <c r="A172" s="74"/>
      <c r="B172" s="75"/>
      <c r="C172" s="75"/>
      <c r="D172" s="75"/>
      <c r="E172" s="75"/>
      <c r="F172" s="75"/>
      <c r="G172" s="75"/>
      <c r="H172" s="75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 ht="15.75" customHeight="1">
      <c r="A173" s="74"/>
      <c r="B173" s="75"/>
      <c r="C173" s="75"/>
      <c r="D173" s="75"/>
      <c r="E173" s="75"/>
      <c r="F173" s="75"/>
      <c r="G173" s="75"/>
      <c r="H173" s="75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 ht="15.75" customHeight="1">
      <c r="A174" s="74"/>
      <c r="B174" s="75"/>
      <c r="C174" s="75"/>
      <c r="D174" s="75"/>
      <c r="E174" s="75"/>
      <c r="F174" s="75"/>
      <c r="G174" s="75"/>
      <c r="H174" s="75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</row>
    <row r="175" ht="15.75" customHeight="1">
      <c r="A175" s="74"/>
      <c r="B175" s="75"/>
      <c r="C175" s="75"/>
      <c r="D175" s="75"/>
      <c r="E175" s="75"/>
      <c r="F175" s="75"/>
      <c r="G175" s="75"/>
      <c r="H175" s="75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</row>
    <row r="176" ht="15.75" customHeight="1">
      <c r="A176" s="74"/>
      <c r="B176" s="75"/>
      <c r="C176" s="75"/>
      <c r="D176" s="75"/>
      <c r="E176" s="75"/>
      <c r="F176" s="75"/>
      <c r="G176" s="75"/>
      <c r="H176" s="75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</row>
    <row r="177" ht="15.75" customHeight="1">
      <c r="A177" s="74"/>
      <c r="B177" s="75"/>
      <c r="C177" s="75"/>
      <c r="D177" s="75"/>
      <c r="E177" s="75"/>
      <c r="F177" s="75"/>
      <c r="G177" s="75"/>
      <c r="H177" s="75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</row>
    <row r="178" ht="15.75" customHeight="1">
      <c r="A178" s="74"/>
      <c r="B178" s="75"/>
      <c r="C178" s="75"/>
      <c r="D178" s="75"/>
      <c r="E178" s="75"/>
      <c r="F178" s="75"/>
      <c r="G178" s="75"/>
      <c r="H178" s="75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</row>
    <row r="179" ht="15.75" customHeight="1">
      <c r="A179" s="74"/>
      <c r="B179" s="75"/>
      <c r="C179" s="75"/>
      <c r="D179" s="75"/>
      <c r="E179" s="75"/>
      <c r="F179" s="75"/>
      <c r="G179" s="75"/>
      <c r="H179" s="75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</row>
    <row r="180" ht="15.75" customHeight="1">
      <c r="A180" s="74"/>
      <c r="B180" s="75"/>
      <c r="C180" s="75"/>
      <c r="D180" s="75"/>
      <c r="E180" s="75"/>
      <c r="F180" s="75"/>
      <c r="G180" s="75"/>
      <c r="H180" s="75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</row>
    <row r="181" ht="15.75" customHeight="1">
      <c r="A181" s="74"/>
      <c r="B181" s="75"/>
      <c r="C181" s="75"/>
      <c r="D181" s="75"/>
      <c r="E181" s="75"/>
      <c r="F181" s="75"/>
      <c r="G181" s="75"/>
      <c r="H181" s="75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 ht="15.75" customHeight="1">
      <c r="A182" s="74"/>
      <c r="B182" s="75"/>
      <c r="C182" s="75"/>
      <c r="D182" s="75"/>
      <c r="E182" s="75"/>
      <c r="F182" s="75"/>
      <c r="G182" s="75"/>
      <c r="H182" s="75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</row>
    <row r="183" ht="15.75" customHeight="1">
      <c r="A183" s="74"/>
      <c r="B183" s="75"/>
      <c r="C183" s="75"/>
      <c r="D183" s="75"/>
      <c r="E183" s="75"/>
      <c r="F183" s="75"/>
      <c r="G183" s="75"/>
      <c r="H183" s="75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</row>
    <row r="184" ht="15.75" customHeight="1">
      <c r="A184" s="74"/>
      <c r="B184" s="75"/>
      <c r="C184" s="75"/>
      <c r="D184" s="75"/>
      <c r="E184" s="75"/>
      <c r="F184" s="75"/>
      <c r="G184" s="75"/>
      <c r="H184" s="75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</row>
    <row r="185" ht="15.75" customHeight="1">
      <c r="A185" s="74"/>
      <c r="B185" s="75"/>
      <c r="C185" s="75"/>
      <c r="D185" s="75"/>
      <c r="E185" s="75"/>
      <c r="F185" s="75"/>
      <c r="G185" s="75"/>
      <c r="H185" s="75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</row>
    <row r="186" ht="15.75" customHeight="1">
      <c r="A186" s="74"/>
      <c r="B186" s="75"/>
      <c r="C186" s="75"/>
      <c r="D186" s="75"/>
      <c r="E186" s="75"/>
      <c r="F186" s="75"/>
      <c r="G186" s="75"/>
      <c r="H186" s="75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</row>
    <row r="187" ht="15.75" customHeight="1">
      <c r="A187" s="74"/>
      <c r="B187" s="75"/>
      <c r="C187" s="75"/>
      <c r="D187" s="75"/>
      <c r="E187" s="75"/>
      <c r="F187" s="75"/>
      <c r="G187" s="75"/>
      <c r="H187" s="75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</row>
    <row r="188" ht="15.75" customHeight="1">
      <c r="A188" s="74"/>
      <c r="B188" s="75"/>
      <c r="C188" s="75"/>
      <c r="D188" s="75"/>
      <c r="E188" s="75"/>
      <c r="F188" s="75"/>
      <c r="G188" s="75"/>
      <c r="H188" s="75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</row>
    <row r="189" ht="15.75" customHeight="1">
      <c r="A189" s="74"/>
      <c r="B189" s="75"/>
      <c r="C189" s="75"/>
      <c r="D189" s="75"/>
      <c r="E189" s="75"/>
      <c r="F189" s="75"/>
      <c r="G189" s="75"/>
      <c r="H189" s="75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</row>
    <row r="190" ht="15.75" customHeight="1">
      <c r="A190" s="74"/>
      <c r="B190" s="75"/>
      <c r="C190" s="75"/>
      <c r="D190" s="75"/>
      <c r="E190" s="75"/>
      <c r="F190" s="75"/>
      <c r="G190" s="75"/>
      <c r="H190" s="75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</row>
    <row r="191" ht="15.75" customHeight="1">
      <c r="A191" s="74"/>
      <c r="B191" s="75"/>
      <c r="C191" s="75"/>
      <c r="D191" s="75"/>
      <c r="E191" s="75"/>
      <c r="F191" s="75"/>
      <c r="G191" s="75"/>
      <c r="H191" s="75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</row>
    <row r="192" ht="15.75" customHeight="1">
      <c r="A192" s="74"/>
      <c r="B192" s="75"/>
      <c r="C192" s="75"/>
      <c r="D192" s="75"/>
      <c r="E192" s="75"/>
      <c r="F192" s="75"/>
      <c r="G192" s="75"/>
      <c r="H192" s="75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 ht="15.75" customHeight="1">
      <c r="A193" s="74"/>
      <c r="B193" s="75"/>
      <c r="C193" s="75"/>
      <c r="D193" s="75"/>
      <c r="E193" s="75"/>
      <c r="F193" s="75"/>
      <c r="G193" s="75"/>
      <c r="H193" s="75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 ht="15.75" customHeight="1">
      <c r="A194" s="74"/>
      <c r="B194" s="75"/>
      <c r="C194" s="75"/>
      <c r="D194" s="75"/>
      <c r="E194" s="75"/>
      <c r="F194" s="75"/>
      <c r="G194" s="75"/>
      <c r="H194" s="75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</row>
    <row r="195" ht="15.75" customHeight="1">
      <c r="A195" s="74"/>
      <c r="B195" s="75"/>
      <c r="C195" s="75"/>
      <c r="D195" s="75"/>
      <c r="E195" s="75"/>
      <c r="F195" s="75"/>
      <c r="G195" s="75"/>
      <c r="H195" s="75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</row>
    <row r="196" ht="15.75" customHeight="1">
      <c r="A196" s="74"/>
      <c r="B196" s="75"/>
      <c r="C196" s="75"/>
      <c r="D196" s="75"/>
      <c r="E196" s="75"/>
      <c r="F196" s="75"/>
      <c r="G196" s="75"/>
      <c r="H196" s="75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</row>
    <row r="197" ht="15.75" customHeight="1">
      <c r="A197" s="74"/>
      <c r="B197" s="75"/>
      <c r="C197" s="75"/>
      <c r="D197" s="75"/>
      <c r="E197" s="75"/>
      <c r="F197" s="75"/>
      <c r="G197" s="75"/>
      <c r="H197" s="75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</row>
    <row r="198" ht="15.75" customHeight="1">
      <c r="A198" s="74"/>
      <c r="B198" s="75"/>
      <c r="C198" s="75"/>
      <c r="D198" s="75"/>
      <c r="E198" s="75"/>
      <c r="F198" s="75"/>
      <c r="G198" s="75"/>
      <c r="H198" s="75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</row>
    <row r="199" ht="15.75" customHeight="1">
      <c r="A199" s="74"/>
      <c r="B199" s="75"/>
      <c r="C199" s="75"/>
      <c r="D199" s="75"/>
      <c r="E199" s="75"/>
      <c r="F199" s="75"/>
      <c r="G199" s="75"/>
      <c r="H199" s="75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</row>
    <row r="200" ht="15.75" customHeight="1">
      <c r="A200" s="74"/>
      <c r="B200" s="75"/>
      <c r="C200" s="75"/>
      <c r="D200" s="75"/>
      <c r="E200" s="75"/>
      <c r="F200" s="75"/>
      <c r="G200" s="75"/>
      <c r="H200" s="75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</row>
    <row r="201" ht="15.75" customHeight="1">
      <c r="A201" s="74"/>
      <c r="B201" s="75"/>
      <c r="C201" s="75"/>
      <c r="D201" s="75"/>
      <c r="E201" s="75"/>
      <c r="F201" s="75"/>
      <c r="G201" s="75"/>
      <c r="H201" s="75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</row>
    <row r="202" ht="15.75" customHeight="1">
      <c r="A202" s="74"/>
      <c r="B202" s="75"/>
      <c r="C202" s="75"/>
      <c r="D202" s="75"/>
      <c r="E202" s="75"/>
      <c r="F202" s="75"/>
      <c r="G202" s="75"/>
      <c r="H202" s="75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</row>
    <row r="203" ht="15.75" customHeight="1">
      <c r="A203" s="74"/>
      <c r="B203" s="75"/>
      <c r="C203" s="75"/>
      <c r="D203" s="75"/>
      <c r="E203" s="75"/>
      <c r="F203" s="75"/>
      <c r="G203" s="75"/>
      <c r="H203" s="75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 ht="15.75" customHeight="1">
      <c r="A204" s="74"/>
      <c r="B204" s="75"/>
      <c r="C204" s="75"/>
      <c r="D204" s="75"/>
      <c r="E204" s="75"/>
      <c r="F204" s="75"/>
      <c r="G204" s="75"/>
      <c r="H204" s="75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</row>
    <row r="205" ht="15.75" customHeight="1">
      <c r="A205" s="74"/>
      <c r="B205" s="75"/>
      <c r="C205" s="75"/>
      <c r="D205" s="75"/>
      <c r="E205" s="75"/>
      <c r="F205" s="75"/>
      <c r="G205" s="75"/>
      <c r="H205" s="75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</row>
    <row r="206" ht="15.75" customHeight="1">
      <c r="A206" s="74"/>
      <c r="B206" s="75"/>
      <c r="C206" s="75"/>
      <c r="D206" s="75"/>
      <c r="E206" s="75"/>
      <c r="F206" s="75"/>
      <c r="G206" s="75"/>
      <c r="H206" s="75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</row>
    <row r="207" ht="15.75" customHeight="1">
      <c r="A207" s="74"/>
      <c r="B207" s="75"/>
      <c r="C207" s="75"/>
      <c r="D207" s="75"/>
      <c r="E207" s="75"/>
      <c r="F207" s="75"/>
      <c r="G207" s="75"/>
      <c r="H207" s="75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</row>
    <row r="208" ht="15.75" customHeight="1">
      <c r="A208" s="74"/>
      <c r="B208" s="75"/>
      <c r="C208" s="75"/>
      <c r="D208" s="75"/>
      <c r="E208" s="75"/>
      <c r="F208" s="75"/>
      <c r="G208" s="75"/>
      <c r="H208" s="75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</row>
    <row r="209" ht="15.75" customHeight="1">
      <c r="A209" s="74"/>
      <c r="B209" s="75"/>
      <c r="C209" s="75"/>
      <c r="D209" s="75"/>
      <c r="E209" s="75"/>
      <c r="F209" s="75"/>
      <c r="G209" s="75"/>
      <c r="H209" s="75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</row>
    <row r="210" ht="15.75" customHeight="1">
      <c r="A210" s="74"/>
      <c r="B210" s="75"/>
      <c r="C210" s="75"/>
      <c r="D210" s="75"/>
      <c r="E210" s="75"/>
      <c r="F210" s="75"/>
      <c r="G210" s="75"/>
      <c r="H210" s="75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</row>
    <row r="211" ht="15.75" customHeight="1">
      <c r="A211" s="74"/>
      <c r="B211" s="75"/>
      <c r="C211" s="75"/>
      <c r="D211" s="75"/>
      <c r="E211" s="75"/>
      <c r="F211" s="75"/>
      <c r="G211" s="75"/>
      <c r="H211" s="75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</row>
    <row r="212" ht="15.75" customHeight="1">
      <c r="A212" s="74"/>
      <c r="B212" s="75"/>
      <c r="C212" s="75"/>
      <c r="D212" s="75"/>
      <c r="E212" s="75"/>
      <c r="F212" s="75"/>
      <c r="G212" s="75"/>
      <c r="H212" s="75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 ht="15.75" customHeight="1">
      <c r="A213" s="74"/>
      <c r="B213" s="75"/>
      <c r="C213" s="75"/>
      <c r="D213" s="75"/>
      <c r="E213" s="75"/>
      <c r="F213" s="75"/>
      <c r="G213" s="75"/>
      <c r="H213" s="75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 ht="15.75" customHeight="1">
      <c r="A214" s="74"/>
      <c r="B214" s="75"/>
      <c r="C214" s="75"/>
      <c r="D214" s="75"/>
      <c r="E214" s="75"/>
      <c r="F214" s="75"/>
      <c r="G214" s="75"/>
      <c r="H214" s="75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</row>
    <row r="215" ht="15.75" customHeight="1">
      <c r="A215" s="74"/>
      <c r="B215" s="75"/>
      <c r="C215" s="75"/>
      <c r="D215" s="75"/>
      <c r="E215" s="75"/>
      <c r="F215" s="75"/>
      <c r="G215" s="75"/>
      <c r="H215" s="75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</row>
    <row r="216" ht="15.75" customHeight="1">
      <c r="A216" s="74"/>
      <c r="B216" s="75"/>
      <c r="C216" s="75"/>
      <c r="D216" s="75"/>
      <c r="E216" s="75"/>
      <c r="F216" s="75"/>
      <c r="G216" s="75"/>
      <c r="H216" s="75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</row>
    <row r="217" ht="15.75" customHeight="1">
      <c r="A217" s="74"/>
      <c r="B217" s="75"/>
      <c r="C217" s="75"/>
      <c r="D217" s="75"/>
      <c r="E217" s="75"/>
      <c r="F217" s="75"/>
      <c r="G217" s="75"/>
      <c r="H217" s="75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</row>
    <row r="218" ht="15.75" customHeight="1">
      <c r="A218" s="74"/>
      <c r="B218" s="75"/>
      <c r="C218" s="75"/>
      <c r="D218" s="75"/>
      <c r="E218" s="75"/>
      <c r="F218" s="75"/>
      <c r="G218" s="75"/>
      <c r="H218" s="75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</row>
    <row r="219" ht="15.75" customHeight="1">
      <c r="A219" s="74"/>
      <c r="B219" s="75"/>
      <c r="C219" s="75"/>
      <c r="D219" s="75"/>
      <c r="E219" s="75"/>
      <c r="F219" s="75"/>
      <c r="G219" s="75"/>
      <c r="H219" s="75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</row>
    <row r="220" ht="15.75" customHeight="1">
      <c r="A220" s="74"/>
      <c r="B220" s="75"/>
      <c r="C220" s="75"/>
      <c r="D220" s="75"/>
      <c r="E220" s="75"/>
      <c r="F220" s="75"/>
      <c r="G220" s="75"/>
      <c r="H220" s="75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</row>
    <row r="221" ht="15.75" customHeight="1">
      <c r="A221" s="74"/>
      <c r="B221" s="75"/>
      <c r="C221" s="75"/>
      <c r="D221" s="75"/>
      <c r="E221" s="75"/>
      <c r="F221" s="75"/>
      <c r="G221" s="75"/>
      <c r="H221" s="75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</row>
    <row r="222" ht="15.75" customHeight="1">
      <c r="A222" s="74"/>
      <c r="B222" s="75"/>
      <c r="C222" s="75"/>
      <c r="D222" s="75"/>
      <c r="E222" s="75"/>
      <c r="F222" s="75"/>
      <c r="G222" s="75"/>
      <c r="H222" s="75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</row>
    <row r="223" ht="15.75" customHeight="1">
      <c r="A223" s="74"/>
      <c r="B223" s="75"/>
      <c r="C223" s="75"/>
      <c r="D223" s="75"/>
      <c r="E223" s="75"/>
      <c r="F223" s="75"/>
      <c r="G223" s="75"/>
      <c r="H223" s="75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</row>
    <row r="224" ht="15.75" customHeight="1">
      <c r="A224" s="74"/>
      <c r="B224" s="75"/>
      <c r="C224" s="75"/>
      <c r="D224" s="75"/>
      <c r="E224" s="75"/>
      <c r="F224" s="75"/>
      <c r="G224" s="75"/>
      <c r="H224" s="75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</row>
    <row r="225" ht="15.75" customHeight="1">
      <c r="A225" s="74"/>
      <c r="B225" s="75"/>
      <c r="C225" s="75"/>
      <c r="D225" s="75"/>
      <c r="E225" s="75"/>
      <c r="F225" s="75"/>
      <c r="G225" s="75"/>
      <c r="H225" s="75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 ht="15.75" customHeight="1">
      <c r="A226" s="74"/>
      <c r="B226" s="75"/>
      <c r="C226" s="75"/>
      <c r="D226" s="75"/>
      <c r="E226" s="75"/>
      <c r="F226" s="75"/>
      <c r="G226" s="75"/>
      <c r="H226" s="75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</row>
    <row r="227" ht="15.75" customHeight="1">
      <c r="A227" s="74"/>
      <c r="B227" s="75"/>
      <c r="C227" s="75"/>
      <c r="D227" s="75"/>
      <c r="E227" s="75"/>
      <c r="F227" s="75"/>
      <c r="G227" s="75"/>
      <c r="H227" s="75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</row>
    <row r="228" ht="15.75" customHeight="1">
      <c r="A228" s="74"/>
      <c r="B228" s="75"/>
      <c r="C228" s="75"/>
      <c r="D228" s="75"/>
      <c r="E228" s="75"/>
      <c r="F228" s="75"/>
      <c r="G228" s="75"/>
      <c r="H228" s="75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</row>
    <row r="229" ht="15.75" customHeight="1">
      <c r="A229" s="74"/>
      <c r="B229" s="75"/>
      <c r="C229" s="75"/>
      <c r="D229" s="75"/>
      <c r="E229" s="75"/>
      <c r="F229" s="75"/>
      <c r="G229" s="75"/>
      <c r="H229" s="75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</row>
    <row r="230" ht="15.75" customHeight="1">
      <c r="A230" s="74"/>
      <c r="B230" s="75"/>
      <c r="C230" s="75"/>
      <c r="D230" s="75"/>
      <c r="E230" s="75"/>
      <c r="F230" s="75"/>
      <c r="G230" s="75"/>
      <c r="H230" s="75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</row>
    <row r="231" ht="15.75" customHeight="1">
      <c r="A231" s="74"/>
      <c r="B231" s="75"/>
      <c r="C231" s="75"/>
      <c r="D231" s="75"/>
      <c r="E231" s="75"/>
      <c r="F231" s="75"/>
      <c r="G231" s="75"/>
      <c r="H231" s="75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</row>
    <row r="232" ht="15.75" customHeight="1">
      <c r="A232" s="74"/>
      <c r="B232" s="75"/>
      <c r="C232" s="75"/>
      <c r="D232" s="75"/>
      <c r="E232" s="75"/>
      <c r="F232" s="75"/>
      <c r="G232" s="75"/>
      <c r="H232" s="75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</row>
    <row r="233" ht="15.75" customHeight="1">
      <c r="A233" s="74"/>
      <c r="B233" s="75"/>
      <c r="C233" s="75"/>
      <c r="D233" s="75"/>
      <c r="E233" s="75"/>
      <c r="F233" s="75"/>
      <c r="G233" s="75"/>
      <c r="H233" s="75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</row>
    <row r="234" ht="15.75" customHeight="1">
      <c r="A234" s="74"/>
      <c r="B234" s="75"/>
      <c r="C234" s="75"/>
      <c r="D234" s="75"/>
      <c r="E234" s="75"/>
      <c r="F234" s="75"/>
      <c r="G234" s="75"/>
      <c r="H234" s="75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</row>
    <row r="235" ht="15.75" customHeight="1">
      <c r="A235" s="74"/>
      <c r="B235" s="75"/>
      <c r="C235" s="75"/>
      <c r="D235" s="75"/>
      <c r="E235" s="75"/>
      <c r="F235" s="75"/>
      <c r="G235" s="75"/>
      <c r="H235" s="75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</row>
    <row r="236" ht="15.75" customHeight="1">
      <c r="A236" s="74"/>
      <c r="B236" s="75"/>
      <c r="C236" s="75"/>
      <c r="D236" s="75"/>
      <c r="E236" s="75"/>
      <c r="F236" s="75"/>
      <c r="G236" s="75"/>
      <c r="H236" s="75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</row>
    <row r="237" ht="15.75" customHeight="1">
      <c r="A237" s="74"/>
      <c r="B237" s="75"/>
      <c r="C237" s="75"/>
      <c r="D237" s="75"/>
      <c r="E237" s="75"/>
      <c r="F237" s="75"/>
      <c r="G237" s="75"/>
      <c r="H237" s="75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</row>
    <row r="238" ht="15.75" customHeight="1">
      <c r="A238" s="74"/>
      <c r="B238" s="75"/>
      <c r="C238" s="75"/>
      <c r="D238" s="75"/>
      <c r="E238" s="75"/>
      <c r="F238" s="75"/>
      <c r="G238" s="75"/>
      <c r="H238" s="75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</row>
    <row r="239" ht="15.75" customHeight="1">
      <c r="A239" s="74"/>
      <c r="B239" s="75"/>
      <c r="C239" s="75"/>
      <c r="D239" s="75"/>
      <c r="E239" s="75"/>
      <c r="F239" s="75"/>
      <c r="G239" s="75"/>
      <c r="H239" s="75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</row>
    <row r="240" ht="15.75" customHeight="1">
      <c r="A240" s="74"/>
      <c r="B240" s="75"/>
      <c r="C240" s="75"/>
      <c r="D240" s="75"/>
      <c r="E240" s="75"/>
      <c r="F240" s="75"/>
      <c r="G240" s="75"/>
      <c r="H240" s="75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</row>
    <row r="241" ht="15.75" customHeight="1">
      <c r="A241" s="74"/>
      <c r="B241" s="75"/>
      <c r="C241" s="75"/>
      <c r="D241" s="75"/>
      <c r="E241" s="75"/>
      <c r="F241" s="75"/>
      <c r="G241" s="75"/>
      <c r="H241" s="75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</row>
    <row r="242" ht="15.75" customHeight="1">
      <c r="A242" s="74"/>
      <c r="B242" s="75"/>
      <c r="C242" s="75"/>
      <c r="D242" s="75"/>
      <c r="E242" s="75"/>
      <c r="F242" s="75"/>
      <c r="G242" s="75"/>
      <c r="H242" s="75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</row>
    <row r="243" ht="15.75" customHeight="1">
      <c r="A243" s="74"/>
      <c r="B243" s="75"/>
      <c r="C243" s="75"/>
      <c r="D243" s="75"/>
      <c r="E243" s="75"/>
      <c r="F243" s="75"/>
      <c r="G243" s="75"/>
      <c r="H243" s="75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</row>
    <row r="244" ht="15.75" customHeight="1">
      <c r="A244" s="74"/>
      <c r="B244" s="75"/>
      <c r="C244" s="75"/>
      <c r="D244" s="75"/>
      <c r="E244" s="75"/>
      <c r="F244" s="75"/>
      <c r="G244" s="75"/>
      <c r="H244" s="75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</row>
    <row r="245" ht="15.75" customHeight="1">
      <c r="A245" s="74"/>
      <c r="B245" s="75"/>
      <c r="C245" s="75"/>
      <c r="D245" s="75"/>
      <c r="E245" s="75"/>
      <c r="F245" s="75"/>
      <c r="G245" s="75"/>
      <c r="H245" s="75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</row>
    <row r="246" ht="15.75" customHeight="1">
      <c r="A246" s="74"/>
      <c r="B246" s="75"/>
      <c r="C246" s="75"/>
      <c r="D246" s="75"/>
      <c r="E246" s="75"/>
      <c r="F246" s="75"/>
      <c r="G246" s="75"/>
      <c r="H246" s="75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</row>
    <row r="247" ht="15.75" customHeight="1">
      <c r="A247" s="74"/>
      <c r="B247" s="75"/>
      <c r="C247" s="75"/>
      <c r="D247" s="75"/>
      <c r="E247" s="75"/>
      <c r="F247" s="75"/>
      <c r="G247" s="75"/>
      <c r="H247" s="75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 ht="15.75" customHeight="1">
      <c r="A248" s="74"/>
      <c r="B248" s="75"/>
      <c r="C248" s="75"/>
      <c r="D248" s="75"/>
      <c r="E248" s="75"/>
      <c r="F248" s="75"/>
      <c r="G248" s="75"/>
      <c r="H248" s="75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</row>
    <row r="249" ht="15.75" customHeight="1">
      <c r="A249" s="74"/>
      <c r="B249" s="75"/>
      <c r="C249" s="75"/>
      <c r="D249" s="75"/>
      <c r="E249" s="75"/>
      <c r="F249" s="75"/>
      <c r="G249" s="75"/>
      <c r="H249" s="75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</row>
    <row r="250" ht="15.75" customHeight="1">
      <c r="A250" s="74"/>
      <c r="B250" s="75"/>
      <c r="C250" s="75"/>
      <c r="D250" s="75"/>
      <c r="E250" s="75"/>
      <c r="F250" s="75"/>
      <c r="G250" s="75"/>
      <c r="H250" s="75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</row>
    <row r="251" ht="15.75" customHeight="1">
      <c r="A251" s="74"/>
      <c r="B251" s="75"/>
      <c r="C251" s="75"/>
      <c r="D251" s="75"/>
      <c r="E251" s="75"/>
      <c r="F251" s="75"/>
      <c r="G251" s="75"/>
      <c r="H251" s="75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</row>
    <row r="252" ht="15.75" customHeight="1">
      <c r="A252" s="74"/>
      <c r="B252" s="75"/>
      <c r="C252" s="75"/>
      <c r="D252" s="75"/>
      <c r="E252" s="75"/>
      <c r="F252" s="75"/>
      <c r="G252" s="75"/>
      <c r="H252" s="75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</row>
    <row r="253" ht="15.75" customHeight="1">
      <c r="A253" s="74"/>
      <c r="B253" s="75"/>
      <c r="C253" s="75"/>
      <c r="D253" s="75"/>
      <c r="E253" s="75"/>
      <c r="F253" s="75"/>
      <c r="G253" s="75"/>
      <c r="H253" s="75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</row>
    <row r="254" ht="15.75" customHeight="1">
      <c r="A254" s="74"/>
      <c r="B254" s="75"/>
      <c r="C254" s="75"/>
      <c r="D254" s="75"/>
      <c r="E254" s="75"/>
      <c r="F254" s="75"/>
      <c r="G254" s="75"/>
      <c r="H254" s="75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</row>
    <row r="255" ht="15.75" customHeight="1">
      <c r="A255" s="74"/>
      <c r="B255" s="75"/>
      <c r="C255" s="75"/>
      <c r="D255" s="75"/>
      <c r="E255" s="75"/>
      <c r="F255" s="75"/>
      <c r="G255" s="75"/>
      <c r="H255" s="75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</row>
    <row r="256" ht="15.75" customHeight="1">
      <c r="A256" s="74"/>
      <c r="B256" s="75"/>
      <c r="C256" s="75"/>
      <c r="D256" s="75"/>
      <c r="E256" s="75"/>
      <c r="F256" s="75"/>
      <c r="G256" s="75"/>
      <c r="H256" s="75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</row>
    <row r="257" ht="15.75" customHeight="1">
      <c r="A257" s="74"/>
      <c r="B257" s="75"/>
      <c r="C257" s="75"/>
      <c r="D257" s="75"/>
      <c r="E257" s="75"/>
      <c r="F257" s="75"/>
      <c r="G257" s="75"/>
      <c r="H257" s="75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</row>
    <row r="258" ht="15.75" customHeight="1">
      <c r="A258" s="74"/>
      <c r="B258" s="75"/>
      <c r="C258" s="75"/>
      <c r="D258" s="75"/>
      <c r="E258" s="75"/>
      <c r="F258" s="75"/>
      <c r="G258" s="75"/>
      <c r="H258" s="75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</row>
    <row r="259" ht="15.75" customHeight="1">
      <c r="A259" s="74"/>
      <c r="B259" s="75"/>
      <c r="C259" s="75"/>
      <c r="D259" s="75"/>
      <c r="E259" s="75"/>
      <c r="F259" s="75"/>
      <c r="G259" s="75"/>
      <c r="H259" s="75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</row>
    <row r="260" ht="15.75" customHeight="1">
      <c r="A260" s="74"/>
      <c r="B260" s="75"/>
      <c r="C260" s="75"/>
      <c r="D260" s="75"/>
      <c r="E260" s="75"/>
      <c r="F260" s="75"/>
      <c r="G260" s="75"/>
      <c r="H260" s="75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</row>
    <row r="261" ht="15.75" customHeight="1">
      <c r="A261" s="74"/>
      <c r="B261" s="75"/>
      <c r="C261" s="75"/>
      <c r="D261" s="75"/>
      <c r="E261" s="75"/>
      <c r="F261" s="75"/>
      <c r="G261" s="75"/>
      <c r="H261" s="75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</row>
    <row r="262" ht="15.75" customHeight="1">
      <c r="A262" s="74"/>
      <c r="B262" s="75"/>
      <c r="C262" s="75"/>
      <c r="D262" s="75"/>
      <c r="E262" s="75"/>
      <c r="F262" s="75"/>
      <c r="G262" s="75"/>
      <c r="H262" s="75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</row>
    <row r="263" ht="15.75" customHeight="1">
      <c r="A263" s="74"/>
      <c r="B263" s="75"/>
      <c r="C263" s="75"/>
      <c r="D263" s="75"/>
      <c r="E263" s="75"/>
      <c r="F263" s="75"/>
      <c r="G263" s="75"/>
      <c r="H263" s="75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</row>
    <row r="264" ht="15.75" customHeight="1">
      <c r="A264" s="74"/>
      <c r="B264" s="75"/>
      <c r="C264" s="75"/>
      <c r="D264" s="75"/>
      <c r="E264" s="75"/>
      <c r="F264" s="75"/>
      <c r="G264" s="75"/>
      <c r="H264" s="75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</row>
    <row r="265" ht="15.75" customHeight="1">
      <c r="A265" s="74"/>
      <c r="B265" s="75"/>
      <c r="C265" s="75"/>
      <c r="D265" s="75"/>
      <c r="E265" s="75"/>
      <c r="F265" s="75"/>
      <c r="G265" s="75"/>
      <c r="H265" s="75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</row>
    <row r="266" ht="15.75" customHeight="1">
      <c r="A266" s="74"/>
      <c r="B266" s="75"/>
      <c r="C266" s="75"/>
      <c r="D266" s="75"/>
      <c r="E266" s="75"/>
      <c r="F266" s="75"/>
      <c r="G266" s="75"/>
      <c r="H266" s="75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</row>
    <row r="267" ht="15.75" customHeight="1">
      <c r="A267" s="74"/>
      <c r="B267" s="75"/>
      <c r="C267" s="75"/>
      <c r="D267" s="75"/>
      <c r="E267" s="75"/>
      <c r="F267" s="75"/>
      <c r="G267" s="75"/>
      <c r="H267" s="75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</row>
    <row r="268" ht="15.75" customHeight="1">
      <c r="A268" s="74"/>
      <c r="B268" s="75"/>
      <c r="C268" s="75"/>
      <c r="D268" s="75"/>
      <c r="E268" s="75"/>
      <c r="F268" s="75"/>
      <c r="G268" s="75"/>
      <c r="H268" s="75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</row>
    <row r="269" ht="15.75" customHeight="1">
      <c r="A269" s="74"/>
      <c r="B269" s="75"/>
      <c r="C269" s="75"/>
      <c r="D269" s="75"/>
      <c r="E269" s="75"/>
      <c r="F269" s="75"/>
      <c r="G269" s="75"/>
      <c r="H269" s="75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</row>
    <row r="270" ht="15.75" customHeight="1">
      <c r="A270" s="74"/>
      <c r="B270" s="75"/>
      <c r="C270" s="75"/>
      <c r="D270" s="75"/>
      <c r="E270" s="75"/>
      <c r="F270" s="75"/>
      <c r="G270" s="75"/>
      <c r="H270" s="75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</row>
    <row r="271" ht="15.75" customHeight="1">
      <c r="A271" s="74"/>
      <c r="B271" s="75"/>
      <c r="C271" s="75"/>
      <c r="D271" s="75"/>
      <c r="E271" s="75"/>
      <c r="F271" s="75"/>
      <c r="G271" s="75"/>
      <c r="H271" s="75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</row>
    <row r="272" ht="15.75" customHeight="1">
      <c r="A272" s="74"/>
      <c r="B272" s="75"/>
      <c r="C272" s="75"/>
      <c r="D272" s="75"/>
      <c r="E272" s="75"/>
      <c r="F272" s="75"/>
      <c r="G272" s="75"/>
      <c r="H272" s="75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</row>
    <row r="273" ht="15.75" customHeight="1">
      <c r="A273" s="74"/>
      <c r="B273" s="75"/>
      <c r="C273" s="75"/>
      <c r="D273" s="75"/>
      <c r="E273" s="75"/>
      <c r="F273" s="75"/>
      <c r="G273" s="75"/>
      <c r="H273" s="75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</row>
    <row r="274" ht="15.75" customHeight="1">
      <c r="A274" s="74"/>
      <c r="B274" s="75"/>
      <c r="C274" s="75"/>
      <c r="D274" s="75"/>
      <c r="E274" s="75"/>
      <c r="F274" s="75"/>
      <c r="G274" s="75"/>
      <c r="H274" s="75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</row>
    <row r="275" ht="15.75" customHeight="1">
      <c r="A275" s="74"/>
      <c r="B275" s="75"/>
      <c r="C275" s="75"/>
      <c r="D275" s="75"/>
      <c r="E275" s="75"/>
      <c r="F275" s="75"/>
      <c r="G275" s="75"/>
      <c r="H275" s="75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</row>
    <row r="276" ht="15.75" customHeight="1">
      <c r="A276" s="74"/>
      <c r="B276" s="75"/>
      <c r="C276" s="75"/>
      <c r="D276" s="75"/>
      <c r="E276" s="75"/>
      <c r="F276" s="75"/>
      <c r="G276" s="75"/>
      <c r="H276" s="75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</row>
    <row r="277" ht="15.75" customHeight="1">
      <c r="A277" s="74"/>
      <c r="B277" s="75"/>
      <c r="C277" s="75"/>
      <c r="D277" s="75"/>
      <c r="E277" s="75"/>
      <c r="F277" s="75"/>
      <c r="G277" s="75"/>
      <c r="H277" s="75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</row>
    <row r="278" ht="15.75" customHeight="1">
      <c r="A278" s="74"/>
      <c r="B278" s="75"/>
      <c r="C278" s="75"/>
      <c r="D278" s="75"/>
      <c r="E278" s="75"/>
      <c r="F278" s="75"/>
      <c r="G278" s="75"/>
      <c r="H278" s="75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</row>
    <row r="279" ht="15.75" customHeight="1">
      <c r="A279" s="74"/>
      <c r="B279" s="75"/>
      <c r="C279" s="75"/>
      <c r="D279" s="75"/>
      <c r="E279" s="75"/>
      <c r="F279" s="75"/>
      <c r="G279" s="75"/>
      <c r="H279" s="75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</row>
    <row r="280" ht="15.75" customHeight="1">
      <c r="A280" s="74"/>
      <c r="B280" s="75"/>
      <c r="C280" s="75"/>
      <c r="D280" s="75"/>
      <c r="E280" s="75"/>
      <c r="F280" s="75"/>
      <c r="G280" s="75"/>
      <c r="H280" s="75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</row>
    <row r="281" ht="15.75" customHeight="1">
      <c r="A281" s="74"/>
      <c r="B281" s="75"/>
      <c r="C281" s="75"/>
      <c r="D281" s="75"/>
      <c r="E281" s="75"/>
      <c r="F281" s="75"/>
      <c r="G281" s="75"/>
      <c r="H281" s="75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</row>
    <row r="282" ht="15.75" customHeight="1">
      <c r="A282" s="74"/>
      <c r="B282" s="75"/>
      <c r="C282" s="75"/>
      <c r="D282" s="75"/>
      <c r="E282" s="75"/>
      <c r="F282" s="75"/>
      <c r="G282" s="75"/>
      <c r="H282" s="75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</row>
    <row r="283" ht="15.75" customHeight="1">
      <c r="A283" s="74"/>
      <c r="B283" s="75"/>
      <c r="C283" s="75"/>
      <c r="D283" s="75"/>
      <c r="E283" s="75"/>
      <c r="F283" s="75"/>
      <c r="G283" s="75"/>
      <c r="H283" s="75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</row>
    <row r="284" ht="15.75" customHeight="1">
      <c r="A284" s="74"/>
      <c r="B284" s="75"/>
      <c r="C284" s="75"/>
      <c r="D284" s="75"/>
      <c r="E284" s="75"/>
      <c r="F284" s="75"/>
      <c r="G284" s="75"/>
      <c r="H284" s="75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</row>
    <row r="285" ht="15.75" customHeight="1">
      <c r="A285" s="74"/>
      <c r="B285" s="75"/>
      <c r="C285" s="75"/>
      <c r="D285" s="75"/>
      <c r="E285" s="75"/>
      <c r="F285" s="75"/>
      <c r="G285" s="75"/>
      <c r="H285" s="75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</row>
    <row r="286" ht="15.75" customHeight="1">
      <c r="A286" s="74"/>
      <c r="B286" s="75"/>
      <c r="C286" s="75"/>
      <c r="D286" s="75"/>
      <c r="E286" s="75"/>
      <c r="F286" s="75"/>
      <c r="G286" s="75"/>
      <c r="H286" s="75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</row>
    <row r="287" ht="15.75" customHeight="1">
      <c r="A287" s="74"/>
      <c r="B287" s="75"/>
      <c r="C287" s="75"/>
      <c r="D287" s="75"/>
      <c r="E287" s="75"/>
      <c r="F287" s="75"/>
      <c r="G287" s="75"/>
      <c r="H287" s="75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 ht="15.75" customHeight="1">
      <c r="A288" s="74"/>
      <c r="B288" s="75"/>
      <c r="C288" s="75"/>
      <c r="D288" s="75"/>
      <c r="E288" s="75"/>
      <c r="F288" s="75"/>
      <c r="G288" s="75"/>
      <c r="H288" s="75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</row>
    <row r="289" ht="15.75" customHeight="1">
      <c r="A289" s="74"/>
      <c r="B289" s="75"/>
      <c r="C289" s="75"/>
      <c r="D289" s="75"/>
      <c r="E289" s="75"/>
      <c r="F289" s="75"/>
      <c r="G289" s="75"/>
      <c r="H289" s="75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</row>
    <row r="290" ht="15.75" customHeight="1">
      <c r="A290" s="74"/>
      <c r="B290" s="75"/>
      <c r="C290" s="75"/>
      <c r="D290" s="75"/>
      <c r="E290" s="75"/>
      <c r="F290" s="75"/>
      <c r="G290" s="75"/>
      <c r="H290" s="75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</row>
    <row r="291" ht="15.75" customHeight="1">
      <c r="A291" s="74"/>
      <c r="B291" s="75"/>
      <c r="C291" s="75"/>
      <c r="D291" s="75"/>
      <c r="E291" s="75"/>
      <c r="F291" s="75"/>
      <c r="G291" s="75"/>
      <c r="H291" s="75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</row>
    <row r="292" ht="15.75" customHeight="1">
      <c r="A292" s="74"/>
      <c r="B292" s="75"/>
      <c r="C292" s="75"/>
      <c r="D292" s="75"/>
      <c r="E292" s="75"/>
      <c r="F292" s="75"/>
      <c r="G292" s="75"/>
      <c r="H292" s="75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</row>
    <row r="293" ht="15.75" customHeight="1">
      <c r="A293" s="74"/>
      <c r="B293" s="75"/>
      <c r="C293" s="75"/>
      <c r="D293" s="75"/>
      <c r="E293" s="75"/>
      <c r="F293" s="75"/>
      <c r="G293" s="75"/>
      <c r="H293" s="75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</row>
    <row r="294" ht="15.75" customHeight="1">
      <c r="A294" s="74"/>
      <c r="B294" s="75"/>
      <c r="C294" s="75"/>
      <c r="D294" s="75"/>
      <c r="E294" s="75"/>
      <c r="F294" s="75"/>
      <c r="G294" s="75"/>
      <c r="H294" s="75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</row>
    <row r="295" ht="15.75" customHeight="1">
      <c r="A295" s="74"/>
      <c r="B295" s="75"/>
      <c r="C295" s="75"/>
      <c r="D295" s="75"/>
      <c r="E295" s="75"/>
      <c r="F295" s="75"/>
      <c r="G295" s="75"/>
      <c r="H295" s="75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</row>
    <row r="296" ht="15.75" customHeight="1">
      <c r="A296" s="74"/>
      <c r="B296" s="75"/>
      <c r="C296" s="75"/>
      <c r="D296" s="75"/>
      <c r="E296" s="75"/>
      <c r="F296" s="75"/>
      <c r="G296" s="75"/>
      <c r="H296" s="75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</row>
    <row r="297" ht="15.75" customHeight="1">
      <c r="A297" s="74"/>
      <c r="B297" s="75"/>
      <c r="C297" s="75"/>
      <c r="D297" s="75"/>
      <c r="E297" s="75"/>
      <c r="F297" s="75"/>
      <c r="G297" s="75"/>
      <c r="H297" s="75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</row>
    <row r="298" ht="15.75" customHeight="1">
      <c r="A298" s="74"/>
      <c r="B298" s="75"/>
      <c r="C298" s="75"/>
      <c r="D298" s="75"/>
      <c r="E298" s="75"/>
      <c r="F298" s="75"/>
      <c r="G298" s="75"/>
      <c r="H298" s="75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</row>
    <row r="299" ht="15.75" customHeight="1">
      <c r="A299" s="74"/>
      <c r="B299" s="75"/>
      <c r="C299" s="75"/>
      <c r="D299" s="75"/>
      <c r="E299" s="75"/>
      <c r="F299" s="75"/>
      <c r="G299" s="75"/>
      <c r="H299" s="75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</row>
    <row r="300" ht="15.75" customHeight="1">
      <c r="A300" s="74"/>
      <c r="B300" s="75"/>
      <c r="C300" s="75"/>
      <c r="D300" s="75"/>
      <c r="E300" s="75"/>
      <c r="F300" s="75"/>
      <c r="G300" s="75"/>
      <c r="H300" s="75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</row>
    <row r="301" ht="15.75" customHeight="1">
      <c r="A301" s="74"/>
      <c r="B301" s="75"/>
      <c r="C301" s="75"/>
      <c r="D301" s="75"/>
      <c r="E301" s="75"/>
      <c r="F301" s="75"/>
      <c r="G301" s="75"/>
      <c r="H301" s="75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</row>
    <row r="302" ht="15.75" customHeight="1">
      <c r="A302" s="74"/>
      <c r="B302" s="75"/>
      <c r="C302" s="75"/>
      <c r="D302" s="75"/>
      <c r="E302" s="75"/>
      <c r="F302" s="75"/>
      <c r="G302" s="75"/>
      <c r="H302" s="75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</row>
    <row r="303" ht="15.75" customHeight="1">
      <c r="A303" s="74"/>
      <c r="B303" s="75"/>
      <c r="C303" s="75"/>
      <c r="D303" s="75"/>
      <c r="E303" s="75"/>
      <c r="F303" s="75"/>
      <c r="G303" s="75"/>
      <c r="H303" s="75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</row>
    <row r="304" ht="15.75" customHeight="1">
      <c r="A304" s="74"/>
      <c r="B304" s="75"/>
      <c r="C304" s="75"/>
      <c r="D304" s="75"/>
      <c r="E304" s="75"/>
      <c r="F304" s="75"/>
      <c r="G304" s="75"/>
      <c r="H304" s="75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</row>
    <row r="305" ht="15.75" customHeight="1">
      <c r="A305" s="74"/>
      <c r="B305" s="75"/>
      <c r="C305" s="75"/>
      <c r="D305" s="75"/>
      <c r="E305" s="75"/>
      <c r="F305" s="75"/>
      <c r="G305" s="75"/>
      <c r="H305" s="75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</row>
    <row r="306" ht="15.75" customHeight="1">
      <c r="A306" s="74"/>
      <c r="B306" s="75"/>
      <c r="C306" s="75"/>
      <c r="D306" s="75"/>
      <c r="E306" s="75"/>
      <c r="F306" s="75"/>
      <c r="G306" s="75"/>
      <c r="H306" s="75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</row>
    <row r="307" ht="15.75" customHeight="1">
      <c r="A307" s="74"/>
      <c r="B307" s="75"/>
      <c r="C307" s="75"/>
      <c r="D307" s="75"/>
      <c r="E307" s="75"/>
      <c r="F307" s="75"/>
      <c r="G307" s="75"/>
      <c r="H307" s="75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</row>
    <row r="308" ht="15.75" customHeight="1">
      <c r="A308" s="74"/>
      <c r="B308" s="75"/>
      <c r="C308" s="75"/>
      <c r="D308" s="75"/>
      <c r="E308" s="75"/>
      <c r="F308" s="75"/>
      <c r="G308" s="75"/>
      <c r="H308" s="75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</row>
    <row r="309" ht="15.75" customHeight="1">
      <c r="A309" s="74"/>
      <c r="B309" s="75"/>
      <c r="C309" s="75"/>
      <c r="D309" s="75"/>
      <c r="E309" s="75"/>
      <c r="F309" s="75"/>
      <c r="G309" s="75"/>
      <c r="H309" s="75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</row>
    <row r="310" ht="15.75" customHeight="1">
      <c r="A310" s="74"/>
      <c r="B310" s="75"/>
      <c r="C310" s="75"/>
      <c r="D310" s="75"/>
      <c r="E310" s="75"/>
      <c r="F310" s="75"/>
      <c r="G310" s="75"/>
      <c r="H310" s="75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</row>
    <row r="311" ht="15.75" customHeight="1">
      <c r="A311" s="74"/>
      <c r="B311" s="75"/>
      <c r="C311" s="75"/>
      <c r="D311" s="75"/>
      <c r="E311" s="75"/>
      <c r="F311" s="75"/>
      <c r="G311" s="75"/>
      <c r="H311" s="75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</row>
    <row r="312" ht="15.75" customHeight="1">
      <c r="A312" s="74"/>
      <c r="B312" s="75"/>
      <c r="C312" s="75"/>
      <c r="D312" s="75"/>
      <c r="E312" s="75"/>
      <c r="F312" s="75"/>
      <c r="G312" s="75"/>
      <c r="H312" s="75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</row>
    <row r="313" ht="15.75" customHeight="1">
      <c r="A313" s="74"/>
      <c r="B313" s="75"/>
      <c r="C313" s="75"/>
      <c r="D313" s="75"/>
      <c r="E313" s="75"/>
      <c r="F313" s="75"/>
      <c r="G313" s="75"/>
      <c r="H313" s="75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</row>
    <row r="314" ht="15.75" customHeight="1">
      <c r="A314" s="74"/>
      <c r="B314" s="75"/>
      <c r="C314" s="75"/>
      <c r="D314" s="75"/>
      <c r="E314" s="75"/>
      <c r="F314" s="75"/>
      <c r="G314" s="75"/>
      <c r="H314" s="75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</row>
    <row r="315" ht="15.75" customHeight="1">
      <c r="A315" s="74"/>
      <c r="B315" s="75"/>
      <c r="C315" s="75"/>
      <c r="D315" s="75"/>
      <c r="E315" s="75"/>
      <c r="F315" s="75"/>
      <c r="G315" s="75"/>
      <c r="H315" s="75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</row>
    <row r="316" ht="15.75" customHeight="1">
      <c r="A316" s="74"/>
      <c r="B316" s="75"/>
      <c r="C316" s="75"/>
      <c r="D316" s="75"/>
      <c r="E316" s="75"/>
      <c r="F316" s="75"/>
      <c r="G316" s="75"/>
      <c r="H316" s="75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</row>
    <row r="317" ht="15.75" customHeight="1">
      <c r="A317" s="74"/>
      <c r="B317" s="75"/>
      <c r="C317" s="75"/>
      <c r="D317" s="75"/>
      <c r="E317" s="75"/>
      <c r="F317" s="75"/>
      <c r="G317" s="75"/>
      <c r="H317" s="75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</row>
    <row r="318" ht="15.75" customHeight="1">
      <c r="A318" s="74"/>
      <c r="B318" s="75"/>
      <c r="C318" s="75"/>
      <c r="D318" s="75"/>
      <c r="E318" s="75"/>
      <c r="F318" s="75"/>
      <c r="G318" s="75"/>
      <c r="H318" s="75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</row>
    <row r="319" ht="15.75" customHeight="1">
      <c r="A319" s="74"/>
      <c r="B319" s="75"/>
      <c r="C319" s="75"/>
      <c r="D319" s="75"/>
      <c r="E319" s="75"/>
      <c r="F319" s="75"/>
      <c r="G319" s="75"/>
      <c r="H319" s="75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</row>
    <row r="320" ht="15.75" customHeight="1">
      <c r="A320" s="74"/>
      <c r="B320" s="75"/>
      <c r="C320" s="75"/>
      <c r="D320" s="75"/>
      <c r="E320" s="75"/>
      <c r="F320" s="75"/>
      <c r="G320" s="75"/>
      <c r="H320" s="75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</row>
    <row r="321" ht="15.75" customHeight="1">
      <c r="A321" s="74"/>
      <c r="B321" s="75"/>
      <c r="C321" s="75"/>
      <c r="D321" s="75"/>
      <c r="E321" s="75"/>
      <c r="F321" s="75"/>
      <c r="G321" s="75"/>
      <c r="H321" s="75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 ht="15.75" customHeight="1">
      <c r="A322" s="74"/>
      <c r="B322" s="75"/>
      <c r="C322" s="75"/>
      <c r="D322" s="75"/>
      <c r="E322" s="75"/>
      <c r="F322" s="75"/>
      <c r="G322" s="75"/>
      <c r="H322" s="75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</row>
    <row r="323" ht="15.75" customHeight="1">
      <c r="A323" s="74"/>
      <c r="B323" s="75"/>
      <c r="C323" s="75"/>
      <c r="D323" s="75"/>
      <c r="E323" s="75"/>
      <c r="F323" s="75"/>
      <c r="G323" s="75"/>
      <c r="H323" s="75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 ht="15.75" customHeight="1">
      <c r="A324" s="77"/>
      <c r="B324" s="78"/>
      <c r="C324" s="78"/>
      <c r="D324" s="78"/>
      <c r="E324" s="78"/>
      <c r="F324" s="78"/>
      <c r="G324" s="78"/>
      <c r="H324" s="78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</row>
    <row r="325" ht="15.75" customHeight="1">
      <c r="A325" s="77"/>
      <c r="B325" s="78"/>
      <c r="C325" s="78"/>
      <c r="D325" s="78"/>
      <c r="E325" s="78"/>
      <c r="F325" s="78"/>
      <c r="G325" s="78"/>
      <c r="H325" s="78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</row>
    <row r="326" ht="15.75" customHeight="1">
      <c r="A326" s="77"/>
      <c r="B326" s="78"/>
      <c r="C326" s="78"/>
      <c r="D326" s="78"/>
      <c r="E326" s="78"/>
      <c r="F326" s="78"/>
      <c r="G326" s="78"/>
      <c r="H326" s="78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</row>
    <row r="327" ht="15.75" customHeight="1">
      <c r="A327" s="77"/>
      <c r="B327" s="78"/>
      <c r="C327" s="78"/>
      <c r="D327" s="78"/>
      <c r="E327" s="78"/>
      <c r="F327" s="78"/>
      <c r="G327" s="78"/>
      <c r="H327" s="78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</row>
    <row r="328" ht="15.75" customHeight="1">
      <c r="A328" s="77"/>
      <c r="B328" s="78"/>
      <c r="C328" s="78"/>
      <c r="D328" s="78"/>
      <c r="E328" s="78"/>
      <c r="F328" s="78"/>
      <c r="G328" s="78"/>
      <c r="H328" s="78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</row>
    <row r="329" ht="15.75" customHeight="1">
      <c r="A329" s="77"/>
      <c r="B329" s="78"/>
      <c r="C329" s="78"/>
      <c r="D329" s="78"/>
      <c r="E329" s="78"/>
      <c r="F329" s="78"/>
      <c r="G329" s="78"/>
      <c r="H329" s="78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</row>
    <row r="330" ht="15.75" customHeight="1">
      <c r="A330" s="77"/>
      <c r="B330" s="78"/>
      <c r="C330" s="78"/>
      <c r="D330" s="78"/>
      <c r="E330" s="78"/>
      <c r="F330" s="78"/>
      <c r="G330" s="78"/>
      <c r="H330" s="78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</row>
    <row r="331" ht="15.75" customHeight="1">
      <c r="A331" s="77"/>
      <c r="B331" s="78"/>
      <c r="C331" s="78"/>
      <c r="D331" s="78"/>
      <c r="E331" s="78"/>
      <c r="F331" s="78"/>
      <c r="G331" s="78"/>
      <c r="H331" s="78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</row>
    <row r="332" ht="15.75" customHeight="1">
      <c r="A332" s="77"/>
      <c r="B332" s="78"/>
      <c r="C332" s="78"/>
      <c r="D332" s="78"/>
      <c r="E332" s="78"/>
      <c r="F332" s="78"/>
      <c r="G332" s="78"/>
      <c r="H332" s="78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</row>
    <row r="333" ht="15.75" customHeight="1">
      <c r="A333" s="77"/>
      <c r="B333" s="78"/>
      <c r="C333" s="78"/>
      <c r="D333" s="78"/>
      <c r="E333" s="78"/>
      <c r="F333" s="78"/>
      <c r="G333" s="78"/>
      <c r="H333" s="78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</row>
    <row r="334" ht="15.75" customHeight="1">
      <c r="A334" s="77"/>
      <c r="B334" s="78"/>
      <c r="C334" s="78"/>
      <c r="D334" s="78"/>
      <c r="E334" s="78"/>
      <c r="F334" s="78"/>
      <c r="G334" s="78"/>
      <c r="H334" s="78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</row>
    <row r="335" ht="15.75" customHeight="1">
      <c r="A335" s="77"/>
      <c r="B335" s="78"/>
      <c r="C335" s="78"/>
      <c r="D335" s="78"/>
      <c r="E335" s="78"/>
      <c r="F335" s="78"/>
      <c r="G335" s="78"/>
      <c r="H335" s="78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</row>
    <row r="336" ht="15.75" customHeight="1">
      <c r="A336" s="77"/>
      <c r="B336" s="78"/>
      <c r="C336" s="78"/>
      <c r="D336" s="78"/>
      <c r="E336" s="78"/>
      <c r="F336" s="78"/>
      <c r="G336" s="78"/>
      <c r="H336" s="78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</row>
    <row r="337" ht="15.75" customHeight="1">
      <c r="A337" s="77"/>
      <c r="B337" s="78"/>
      <c r="C337" s="78"/>
      <c r="D337" s="78"/>
      <c r="E337" s="78"/>
      <c r="F337" s="78"/>
      <c r="G337" s="78"/>
      <c r="H337" s="78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</row>
    <row r="338" ht="15.75" customHeight="1">
      <c r="A338" s="77"/>
      <c r="B338" s="78"/>
      <c r="C338" s="78"/>
      <c r="D338" s="78"/>
      <c r="E338" s="78"/>
      <c r="F338" s="78"/>
      <c r="G338" s="78"/>
      <c r="H338" s="78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</row>
    <row r="339" ht="15.75" customHeight="1">
      <c r="A339" s="77"/>
      <c r="B339" s="78"/>
      <c r="C339" s="78"/>
      <c r="D339" s="78"/>
      <c r="E339" s="78"/>
      <c r="F339" s="78"/>
      <c r="G339" s="78"/>
      <c r="H339" s="78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</row>
    <row r="340" ht="15.75" customHeight="1">
      <c r="A340" s="77"/>
      <c r="B340" s="78"/>
      <c r="C340" s="78"/>
      <c r="D340" s="78"/>
      <c r="E340" s="78"/>
      <c r="F340" s="78"/>
      <c r="G340" s="78"/>
      <c r="H340" s="78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</row>
    <row r="341" ht="15.75" customHeight="1">
      <c r="A341" s="77"/>
      <c r="B341" s="78"/>
      <c r="C341" s="78"/>
      <c r="D341" s="78"/>
      <c r="E341" s="78"/>
      <c r="F341" s="78"/>
      <c r="G341" s="78"/>
      <c r="H341" s="78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</row>
    <row r="342" ht="15.75" customHeight="1">
      <c r="A342" s="77"/>
      <c r="B342" s="78"/>
      <c r="C342" s="78"/>
      <c r="D342" s="78"/>
      <c r="E342" s="78"/>
      <c r="F342" s="78"/>
      <c r="G342" s="78"/>
      <c r="H342" s="78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</row>
    <row r="343" ht="15.75" customHeight="1">
      <c r="A343" s="77"/>
      <c r="B343" s="78"/>
      <c r="C343" s="78"/>
      <c r="D343" s="78"/>
      <c r="E343" s="78"/>
      <c r="F343" s="78"/>
      <c r="G343" s="78"/>
      <c r="H343" s="78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</row>
    <row r="344" ht="15.75" customHeight="1">
      <c r="A344" s="77"/>
      <c r="B344" s="78"/>
      <c r="C344" s="78"/>
      <c r="D344" s="78"/>
      <c r="E344" s="78"/>
      <c r="F344" s="78"/>
      <c r="G344" s="78"/>
      <c r="H344" s="78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</row>
    <row r="345" ht="15.75" customHeight="1">
      <c r="A345" s="77"/>
      <c r="B345" s="78"/>
      <c r="C345" s="78"/>
      <c r="D345" s="78"/>
      <c r="E345" s="78"/>
      <c r="F345" s="78"/>
      <c r="G345" s="78"/>
      <c r="H345" s="78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</row>
    <row r="346" ht="15.75" customHeight="1">
      <c r="A346" s="77"/>
      <c r="B346" s="78"/>
      <c r="C346" s="78"/>
      <c r="D346" s="78"/>
      <c r="E346" s="78"/>
      <c r="F346" s="78"/>
      <c r="G346" s="78"/>
      <c r="H346" s="78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</row>
    <row r="347" ht="15.75" customHeight="1">
      <c r="A347" s="77"/>
      <c r="B347" s="78"/>
      <c r="C347" s="78"/>
      <c r="D347" s="78"/>
      <c r="E347" s="78"/>
      <c r="F347" s="78"/>
      <c r="G347" s="78"/>
      <c r="H347" s="78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</row>
    <row r="348" ht="15.75" customHeight="1">
      <c r="A348" s="77"/>
      <c r="B348" s="78"/>
      <c r="C348" s="78"/>
      <c r="D348" s="78"/>
      <c r="E348" s="78"/>
      <c r="F348" s="78"/>
      <c r="G348" s="78"/>
      <c r="H348" s="78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</row>
    <row r="349" ht="15.75" customHeight="1">
      <c r="A349" s="77"/>
      <c r="B349" s="78"/>
      <c r="C349" s="78"/>
      <c r="D349" s="78"/>
      <c r="E349" s="78"/>
      <c r="F349" s="78"/>
      <c r="G349" s="78"/>
      <c r="H349" s="78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</row>
    <row r="350" ht="15.75" customHeight="1">
      <c r="A350" s="77"/>
      <c r="B350" s="78"/>
      <c r="C350" s="78"/>
      <c r="D350" s="78"/>
      <c r="E350" s="78"/>
      <c r="F350" s="78"/>
      <c r="G350" s="78"/>
      <c r="H350" s="78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</row>
    <row r="351" ht="15.75" customHeight="1">
      <c r="A351" s="77"/>
      <c r="B351" s="78"/>
      <c r="C351" s="78"/>
      <c r="D351" s="78"/>
      <c r="E351" s="78"/>
      <c r="F351" s="78"/>
      <c r="G351" s="78"/>
      <c r="H351" s="78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</row>
    <row r="352" ht="15.75" customHeight="1">
      <c r="A352" s="77"/>
      <c r="B352" s="78"/>
      <c r="C352" s="78"/>
      <c r="D352" s="78"/>
      <c r="E352" s="78"/>
      <c r="F352" s="78"/>
      <c r="G352" s="78"/>
      <c r="H352" s="78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</row>
    <row r="353" ht="15.75" customHeight="1">
      <c r="A353" s="77"/>
      <c r="B353" s="78"/>
      <c r="C353" s="78"/>
      <c r="D353" s="78"/>
      <c r="E353" s="78"/>
      <c r="F353" s="78"/>
      <c r="G353" s="78"/>
      <c r="H353" s="78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</row>
    <row r="354" ht="15.75" customHeight="1">
      <c r="A354" s="77"/>
      <c r="B354" s="78"/>
      <c r="C354" s="78"/>
      <c r="D354" s="78"/>
      <c r="E354" s="78"/>
      <c r="F354" s="78"/>
      <c r="G354" s="78"/>
      <c r="H354" s="78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</row>
    <row r="355" ht="15.75" customHeight="1">
      <c r="A355" s="77"/>
      <c r="B355" s="78"/>
      <c r="C355" s="78"/>
      <c r="D355" s="78"/>
      <c r="E355" s="78"/>
      <c r="F355" s="78"/>
      <c r="G355" s="78"/>
      <c r="H355" s="78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</row>
    <row r="356" ht="15.75" customHeight="1">
      <c r="A356" s="77"/>
      <c r="B356" s="78"/>
      <c r="C356" s="78"/>
      <c r="D356" s="78"/>
      <c r="E356" s="78"/>
      <c r="F356" s="78"/>
      <c r="G356" s="78"/>
      <c r="H356" s="78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</row>
    <row r="357" ht="15.75" customHeight="1">
      <c r="A357" s="77"/>
      <c r="B357" s="78"/>
      <c r="C357" s="78"/>
      <c r="D357" s="78"/>
      <c r="E357" s="78"/>
      <c r="F357" s="78"/>
      <c r="G357" s="78"/>
      <c r="H357" s="78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</row>
    <row r="358" ht="15.75" customHeight="1">
      <c r="A358" s="77"/>
      <c r="B358" s="78"/>
      <c r="C358" s="78"/>
      <c r="D358" s="78"/>
      <c r="E358" s="78"/>
      <c r="F358" s="78"/>
      <c r="G358" s="78"/>
      <c r="H358" s="78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</row>
    <row r="359" ht="15.75" customHeight="1">
      <c r="A359" s="77"/>
      <c r="B359" s="78"/>
      <c r="C359" s="78"/>
      <c r="D359" s="78"/>
      <c r="E359" s="78"/>
      <c r="F359" s="78"/>
      <c r="G359" s="78"/>
      <c r="H359" s="78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</row>
    <row r="360" ht="15.75" customHeight="1">
      <c r="A360" s="77"/>
      <c r="B360" s="78"/>
      <c r="C360" s="78"/>
      <c r="D360" s="78"/>
      <c r="E360" s="78"/>
      <c r="F360" s="78"/>
      <c r="G360" s="78"/>
      <c r="H360" s="78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</row>
    <row r="361" ht="15.75" customHeight="1">
      <c r="A361" s="77"/>
      <c r="B361" s="78"/>
      <c r="C361" s="78"/>
      <c r="D361" s="78"/>
      <c r="E361" s="78"/>
      <c r="F361" s="78"/>
      <c r="G361" s="78"/>
      <c r="H361" s="78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</row>
    <row r="362" ht="15.75" customHeight="1">
      <c r="A362" s="77"/>
      <c r="B362" s="78"/>
      <c r="C362" s="78"/>
      <c r="D362" s="78"/>
      <c r="E362" s="78"/>
      <c r="F362" s="78"/>
      <c r="G362" s="78"/>
      <c r="H362" s="78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</row>
    <row r="363" ht="15.75" customHeight="1">
      <c r="A363" s="77"/>
      <c r="B363" s="78"/>
      <c r="C363" s="78"/>
      <c r="D363" s="78"/>
      <c r="E363" s="78"/>
      <c r="F363" s="78"/>
      <c r="G363" s="78"/>
      <c r="H363" s="78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</row>
    <row r="364" ht="15.75" customHeight="1">
      <c r="A364" s="77"/>
      <c r="B364" s="78"/>
      <c r="C364" s="78"/>
      <c r="D364" s="78"/>
      <c r="E364" s="78"/>
      <c r="F364" s="78"/>
      <c r="G364" s="78"/>
      <c r="H364" s="78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</row>
    <row r="365" ht="15.75" customHeight="1">
      <c r="A365" s="77"/>
      <c r="B365" s="78"/>
      <c r="C365" s="78"/>
      <c r="D365" s="78"/>
      <c r="E365" s="78"/>
      <c r="F365" s="78"/>
      <c r="G365" s="78"/>
      <c r="H365" s="78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</row>
    <row r="366" ht="15.75" customHeight="1">
      <c r="A366" s="77"/>
      <c r="B366" s="78"/>
      <c r="C366" s="78"/>
      <c r="D366" s="78"/>
      <c r="E366" s="78"/>
      <c r="F366" s="78"/>
      <c r="G366" s="78"/>
      <c r="H366" s="78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</row>
    <row r="367" ht="15.75" customHeight="1">
      <c r="A367" s="77"/>
      <c r="B367" s="78"/>
      <c r="C367" s="78"/>
      <c r="D367" s="78"/>
      <c r="E367" s="78"/>
      <c r="F367" s="78"/>
      <c r="G367" s="78"/>
      <c r="H367" s="78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</row>
    <row r="368" ht="15.75" customHeight="1">
      <c r="A368" s="77"/>
      <c r="B368" s="78"/>
      <c r="C368" s="78"/>
      <c r="D368" s="78"/>
      <c r="E368" s="78"/>
      <c r="F368" s="78"/>
      <c r="G368" s="78"/>
      <c r="H368" s="78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</row>
    <row r="369" ht="15.75" customHeight="1">
      <c r="A369" s="77"/>
      <c r="B369" s="78"/>
      <c r="C369" s="78"/>
      <c r="D369" s="78"/>
      <c r="E369" s="78"/>
      <c r="F369" s="78"/>
      <c r="G369" s="78"/>
      <c r="H369" s="78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</row>
    <row r="370" ht="15.75" customHeight="1">
      <c r="A370" s="77"/>
      <c r="B370" s="78"/>
      <c r="C370" s="78"/>
      <c r="D370" s="78"/>
      <c r="E370" s="78"/>
      <c r="F370" s="78"/>
      <c r="G370" s="78"/>
      <c r="H370" s="78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</row>
    <row r="371" ht="15.75" customHeight="1">
      <c r="A371" s="77"/>
      <c r="B371" s="78"/>
      <c r="C371" s="78"/>
      <c r="D371" s="78"/>
      <c r="E371" s="78"/>
      <c r="F371" s="78"/>
      <c r="G371" s="78"/>
      <c r="H371" s="78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</row>
    <row r="372" ht="15.75" customHeight="1">
      <c r="A372" s="77"/>
      <c r="B372" s="78"/>
      <c r="C372" s="78"/>
      <c r="D372" s="78"/>
      <c r="E372" s="78"/>
      <c r="F372" s="78"/>
      <c r="G372" s="78"/>
      <c r="H372" s="78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</row>
    <row r="373" ht="15.75" customHeight="1">
      <c r="A373" s="77"/>
      <c r="B373" s="78"/>
      <c r="C373" s="78"/>
      <c r="D373" s="78"/>
      <c r="E373" s="78"/>
      <c r="F373" s="78"/>
      <c r="G373" s="78"/>
      <c r="H373" s="78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</row>
    <row r="374" ht="15.75" customHeight="1">
      <c r="A374" s="77"/>
      <c r="B374" s="78"/>
      <c r="C374" s="78"/>
      <c r="D374" s="78"/>
      <c r="E374" s="78"/>
      <c r="F374" s="78"/>
      <c r="G374" s="78"/>
      <c r="H374" s="78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</row>
    <row r="375" ht="15.75" customHeight="1">
      <c r="A375" s="77"/>
      <c r="B375" s="78"/>
      <c r="C375" s="78"/>
      <c r="D375" s="78"/>
      <c r="E375" s="78"/>
      <c r="F375" s="78"/>
      <c r="G375" s="78"/>
      <c r="H375" s="78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</row>
    <row r="376" ht="15.75" customHeight="1">
      <c r="A376" s="77"/>
      <c r="B376" s="78"/>
      <c r="C376" s="78"/>
      <c r="D376" s="78"/>
      <c r="E376" s="78"/>
      <c r="F376" s="78"/>
      <c r="G376" s="78"/>
      <c r="H376" s="78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</row>
    <row r="377" ht="15.75" customHeight="1">
      <c r="A377" s="77"/>
      <c r="B377" s="78"/>
      <c r="C377" s="78"/>
      <c r="D377" s="78"/>
      <c r="E377" s="78"/>
      <c r="F377" s="78"/>
      <c r="G377" s="78"/>
      <c r="H377" s="78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</row>
    <row r="378" ht="15.75" customHeight="1">
      <c r="A378" s="77"/>
      <c r="B378" s="78"/>
      <c r="C378" s="78"/>
      <c r="D378" s="78"/>
      <c r="E378" s="78"/>
      <c r="F378" s="78"/>
      <c r="G378" s="78"/>
      <c r="H378" s="78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</row>
    <row r="379" ht="15.75" customHeight="1">
      <c r="A379" s="77"/>
      <c r="B379" s="78"/>
      <c r="C379" s="78"/>
      <c r="D379" s="78"/>
      <c r="E379" s="78"/>
      <c r="F379" s="78"/>
      <c r="G379" s="78"/>
      <c r="H379" s="78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</row>
    <row r="380" ht="15.75" customHeight="1">
      <c r="A380" s="77"/>
      <c r="B380" s="78"/>
      <c r="C380" s="78"/>
      <c r="D380" s="78"/>
      <c r="E380" s="78"/>
      <c r="F380" s="78"/>
      <c r="G380" s="78"/>
      <c r="H380" s="78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</row>
    <row r="381" ht="15.75" customHeight="1">
      <c r="A381" s="77"/>
      <c r="B381" s="78"/>
      <c r="C381" s="78"/>
      <c r="D381" s="78"/>
      <c r="E381" s="78"/>
      <c r="F381" s="78"/>
      <c r="G381" s="78"/>
      <c r="H381" s="78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</row>
    <row r="382" ht="15.75" customHeight="1">
      <c r="A382" s="77"/>
      <c r="B382" s="78"/>
      <c r="C382" s="78"/>
      <c r="D382" s="78"/>
      <c r="E382" s="78"/>
      <c r="F382" s="78"/>
      <c r="G382" s="78"/>
      <c r="H382" s="78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</row>
    <row r="383" ht="15.75" customHeight="1">
      <c r="A383" s="77"/>
      <c r="B383" s="78"/>
      <c r="C383" s="78"/>
      <c r="D383" s="78"/>
      <c r="E383" s="78"/>
      <c r="F383" s="78"/>
      <c r="G383" s="78"/>
      <c r="H383" s="78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</row>
    <row r="384" ht="15.75" customHeight="1">
      <c r="A384" s="77"/>
      <c r="B384" s="78"/>
      <c r="C384" s="78"/>
      <c r="D384" s="78"/>
      <c r="E384" s="78"/>
      <c r="F384" s="78"/>
      <c r="G384" s="78"/>
      <c r="H384" s="78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</row>
    <row r="385" ht="15.75" customHeight="1">
      <c r="A385" s="77"/>
      <c r="B385" s="78"/>
      <c r="C385" s="78"/>
      <c r="D385" s="78"/>
      <c r="E385" s="78"/>
      <c r="F385" s="78"/>
      <c r="G385" s="78"/>
      <c r="H385" s="78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</row>
    <row r="386" ht="15.75" customHeight="1">
      <c r="A386" s="77"/>
      <c r="B386" s="78"/>
      <c r="C386" s="78"/>
      <c r="D386" s="78"/>
      <c r="E386" s="78"/>
      <c r="F386" s="78"/>
      <c r="G386" s="78"/>
      <c r="H386" s="78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</row>
    <row r="387" ht="15.75" customHeight="1">
      <c r="A387" s="77"/>
      <c r="B387" s="78"/>
      <c r="C387" s="78"/>
      <c r="D387" s="78"/>
      <c r="E387" s="78"/>
      <c r="F387" s="78"/>
      <c r="G387" s="78"/>
      <c r="H387" s="78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</row>
    <row r="388" ht="15.75" customHeight="1">
      <c r="A388" s="77"/>
      <c r="B388" s="78"/>
      <c r="C388" s="78"/>
      <c r="D388" s="78"/>
      <c r="E388" s="78"/>
      <c r="F388" s="78"/>
      <c r="G388" s="78"/>
      <c r="H388" s="78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</row>
    <row r="389" ht="15.75" customHeight="1">
      <c r="A389" s="77"/>
      <c r="B389" s="78"/>
      <c r="C389" s="78"/>
      <c r="D389" s="78"/>
      <c r="E389" s="78"/>
      <c r="F389" s="78"/>
      <c r="G389" s="78"/>
      <c r="H389" s="78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</row>
    <row r="390" ht="15.75" customHeight="1">
      <c r="A390" s="77"/>
      <c r="B390" s="78"/>
      <c r="C390" s="78"/>
      <c r="D390" s="78"/>
      <c r="E390" s="78"/>
      <c r="F390" s="78"/>
      <c r="G390" s="78"/>
      <c r="H390" s="78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</row>
    <row r="391" ht="15.75" customHeight="1">
      <c r="A391" s="77"/>
      <c r="B391" s="78"/>
      <c r="C391" s="78"/>
      <c r="D391" s="78"/>
      <c r="E391" s="78"/>
      <c r="F391" s="78"/>
      <c r="G391" s="78"/>
      <c r="H391" s="78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</row>
    <row r="392" ht="15.75" customHeight="1">
      <c r="A392" s="77"/>
      <c r="B392" s="78"/>
      <c r="C392" s="78"/>
      <c r="D392" s="78"/>
      <c r="E392" s="78"/>
      <c r="F392" s="78"/>
      <c r="G392" s="78"/>
      <c r="H392" s="78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</row>
    <row r="393" ht="15.75" customHeight="1">
      <c r="A393" s="77"/>
      <c r="B393" s="78"/>
      <c r="C393" s="78"/>
      <c r="D393" s="78"/>
      <c r="E393" s="78"/>
      <c r="F393" s="78"/>
      <c r="G393" s="78"/>
      <c r="H393" s="78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</row>
    <row r="394" ht="15.75" customHeight="1">
      <c r="A394" s="77"/>
      <c r="B394" s="78"/>
      <c r="C394" s="78"/>
      <c r="D394" s="78"/>
      <c r="E394" s="78"/>
      <c r="F394" s="78"/>
      <c r="G394" s="78"/>
      <c r="H394" s="78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</row>
    <row r="395" ht="15.75" customHeight="1">
      <c r="A395" s="77"/>
      <c r="B395" s="78"/>
      <c r="C395" s="78"/>
      <c r="D395" s="78"/>
      <c r="E395" s="78"/>
      <c r="F395" s="78"/>
      <c r="G395" s="78"/>
      <c r="H395" s="78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</row>
    <row r="396" ht="15.75" customHeight="1">
      <c r="A396" s="77"/>
      <c r="B396" s="78"/>
      <c r="C396" s="78"/>
      <c r="D396" s="78"/>
      <c r="E396" s="78"/>
      <c r="F396" s="78"/>
      <c r="G396" s="78"/>
      <c r="H396" s="78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</row>
    <row r="397" ht="15.75" customHeight="1">
      <c r="A397" s="77"/>
      <c r="B397" s="78"/>
      <c r="C397" s="78"/>
      <c r="D397" s="78"/>
      <c r="E397" s="78"/>
      <c r="F397" s="78"/>
      <c r="G397" s="78"/>
      <c r="H397" s="78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</row>
    <row r="398" ht="15.75" customHeight="1">
      <c r="A398" s="77"/>
      <c r="B398" s="78"/>
      <c r="C398" s="78"/>
      <c r="D398" s="78"/>
      <c r="E398" s="78"/>
      <c r="F398" s="78"/>
      <c r="G398" s="78"/>
      <c r="H398" s="78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</row>
    <row r="399" ht="15.75" customHeight="1">
      <c r="A399" s="77"/>
      <c r="B399" s="78"/>
      <c r="C399" s="78"/>
      <c r="D399" s="78"/>
      <c r="E399" s="78"/>
      <c r="F399" s="78"/>
      <c r="G399" s="78"/>
      <c r="H399" s="78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</row>
    <row r="400" ht="15.75" customHeight="1">
      <c r="A400" s="77"/>
      <c r="B400" s="78"/>
      <c r="C400" s="78"/>
      <c r="D400" s="78"/>
      <c r="E400" s="78"/>
      <c r="F400" s="78"/>
      <c r="G400" s="78"/>
      <c r="H400" s="78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</row>
    <row r="401" ht="15.75" customHeight="1">
      <c r="A401" s="77"/>
      <c r="B401" s="78"/>
      <c r="C401" s="78"/>
      <c r="D401" s="78"/>
      <c r="E401" s="78"/>
      <c r="F401" s="78"/>
      <c r="G401" s="78"/>
      <c r="H401" s="78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</row>
    <row r="402" ht="15.75" customHeight="1">
      <c r="A402" s="77"/>
      <c r="B402" s="78"/>
      <c r="C402" s="78"/>
      <c r="D402" s="78"/>
      <c r="E402" s="78"/>
      <c r="F402" s="78"/>
      <c r="G402" s="78"/>
      <c r="H402" s="78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</row>
    <row r="403" ht="15.75" customHeight="1">
      <c r="A403" s="77"/>
      <c r="B403" s="78"/>
      <c r="C403" s="78"/>
      <c r="D403" s="78"/>
      <c r="E403" s="78"/>
      <c r="F403" s="78"/>
      <c r="G403" s="78"/>
      <c r="H403" s="78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</row>
    <row r="404" ht="15.75" customHeight="1">
      <c r="A404" s="77"/>
      <c r="B404" s="78"/>
      <c r="C404" s="78"/>
      <c r="D404" s="78"/>
      <c r="E404" s="78"/>
      <c r="F404" s="78"/>
      <c r="G404" s="78"/>
      <c r="H404" s="78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</row>
    <row r="405" ht="15.75" customHeight="1">
      <c r="A405" s="77"/>
      <c r="B405" s="78"/>
      <c r="C405" s="78"/>
      <c r="D405" s="78"/>
      <c r="E405" s="78"/>
      <c r="F405" s="78"/>
      <c r="G405" s="78"/>
      <c r="H405" s="78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</row>
    <row r="406" ht="15.75" customHeight="1">
      <c r="A406" s="77"/>
      <c r="B406" s="78"/>
      <c r="C406" s="78"/>
      <c r="D406" s="78"/>
      <c r="E406" s="78"/>
      <c r="F406" s="78"/>
      <c r="G406" s="78"/>
      <c r="H406" s="78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</row>
    <row r="407" ht="15.75" customHeight="1">
      <c r="A407" s="77"/>
      <c r="B407" s="78"/>
      <c r="C407" s="78"/>
      <c r="D407" s="78"/>
      <c r="E407" s="78"/>
      <c r="F407" s="78"/>
      <c r="G407" s="78"/>
      <c r="H407" s="78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</row>
    <row r="408" ht="15.75" customHeight="1">
      <c r="A408" s="77"/>
      <c r="B408" s="78"/>
      <c r="C408" s="78"/>
      <c r="D408" s="78"/>
      <c r="E408" s="78"/>
      <c r="F408" s="78"/>
      <c r="G408" s="78"/>
      <c r="H408" s="78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</row>
    <row r="409" ht="15.75" customHeight="1">
      <c r="A409" s="77"/>
      <c r="B409" s="78"/>
      <c r="C409" s="78"/>
      <c r="D409" s="78"/>
      <c r="E409" s="78"/>
      <c r="F409" s="78"/>
      <c r="G409" s="78"/>
      <c r="H409" s="78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</row>
    <row r="410" ht="15.75" customHeight="1">
      <c r="A410" s="77"/>
      <c r="B410" s="78"/>
      <c r="C410" s="78"/>
      <c r="D410" s="78"/>
      <c r="E410" s="78"/>
      <c r="F410" s="78"/>
      <c r="G410" s="78"/>
      <c r="H410" s="78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</row>
    <row r="411" ht="15.75" customHeight="1">
      <c r="A411" s="77"/>
      <c r="B411" s="78"/>
      <c r="C411" s="78"/>
      <c r="D411" s="78"/>
      <c r="E411" s="78"/>
      <c r="F411" s="78"/>
      <c r="G411" s="78"/>
      <c r="H411" s="78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</row>
    <row r="412" ht="15.75" customHeight="1">
      <c r="A412" s="77"/>
      <c r="B412" s="78"/>
      <c r="C412" s="78"/>
      <c r="D412" s="78"/>
      <c r="E412" s="78"/>
      <c r="F412" s="78"/>
      <c r="G412" s="78"/>
      <c r="H412" s="78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</row>
    <row r="413" ht="15.75" customHeight="1">
      <c r="A413" s="77"/>
      <c r="B413" s="78"/>
      <c r="C413" s="78"/>
      <c r="D413" s="78"/>
      <c r="E413" s="78"/>
      <c r="F413" s="78"/>
      <c r="G413" s="78"/>
      <c r="H413" s="78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</row>
    <row r="414" ht="15.75" customHeight="1">
      <c r="A414" s="77"/>
      <c r="B414" s="78"/>
      <c r="C414" s="78"/>
      <c r="D414" s="78"/>
      <c r="E414" s="78"/>
      <c r="F414" s="78"/>
      <c r="G414" s="78"/>
      <c r="H414" s="78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</row>
    <row r="415" ht="15.75" customHeight="1">
      <c r="A415" s="77"/>
      <c r="B415" s="78"/>
      <c r="C415" s="78"/>
      <c r="D415" s="78"/>
      <c r="E415" s="78"/>
      <c r="F415" s="78"/>
      <c r="G415" s="78"/>
      <c r="H415" s="78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</row>
    <row r="416" ht="15.75" customHeight="1">
      <c r="A416" s="77"/>
      <c r="B416" s="78"/>
      <c r="C416" s="78"/>
      <c r="D416" s="78"/>
      <c r="E416" s="78"/>
      <c r="F416" s="78"/>
      <c r="G416" s="78"/>
      <c r="H416" s="78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</row>
    <row r="417" ht="15.75" customHeight="1">
      <c r="A417" s="77"/>
      <c r="B417" s="78"/>
      <c r="C417" s="78"/>
      <c r="D417" s="78"/>
      <c r="E417" s="78"/>
      <c r="F417" s="78"/>
      <c r="G417" s="78"/>
      <c r="H417" s="78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</row>
    <row r="418" ht="15.75" customHeight="1">
      <c r="A418" s="77"/>
      <c r="B418" s="78"/>
      <c r="C418" s="78"/>
      <c r="D418" s="78"/>
      <c r="E418" s="78"/>
      <c r="F418" s="78"/>
      <c r="G418" s="78"/>
      <c r="H418" s="78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</row>
    <row r="419" ht="15.75" customHeight="1">
      <c r="A419" s="77"/>
      <c r="B419" s="78"/>
      <c r="C419" s="78"/>
      <c r="D419" s="78"/>
      <c r="E419" s="78"/>
      <c r="F419" s="78"/>
      <c r="G419" s="78"/>
      <c r="H419" s="78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</row>
    <row r="420" ht="15.75" customHeight="1">
      <c r="A420" s="77"/>
      <c r="B420" s="78"/>
      <c r="C420" s="78"/>
      <c r="D420" s="78"/>
      <c r="E420" s="78"/>
      <c r="F420" s="78"/>
      <c r="G420" s="78"/>
      <c r="H420" s="78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</row>
    <row r="421" ht="15.75" customHeight="1">
      <c r="A421" s="77"/>
      <c r="B421" s="78"/>
      <c r="C421" s="78"/>
      <c r="D421" s="78"/>
      <c r="E421" s="78"/>
      <c r="F421" s="78"/>
      <c r="G421" s="78"/>
      <c r="H421" s="78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</row>
    <row r="422" ht="15.75" customHeight="1">
      <c r="A422" s="77"/>
      <c r="B422" s="78"/>
      <c r="C422" s="78"/>
      <c r="D422" s="78"/>
      <c r="E422" s="78"/>
      <c r="F422" s="78"/>
      <c r="G422" s="78"/>
      <c r="H422" s="78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</row>
    <row r="423" ht="15.75" customHeight="1">
      <c r="A423" s="77"/>
      <c r="B423" s="78"/>
      <c r="C423" s="78"/>
      <c r="D423" s="78"/>
      <c r="E423" s="78"/>
      <c r="F423" s="78"/>
      <c r="G423" s="78"/>
      <c r="H423" s="78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</row>
    <row r="424" ht="15.75" customHeight="1">
      <c r="A424" s="77"/>
      <c r="B424" s="78"/>
      <c r="C424" s="78"/>
      <c r="D424" s="78"/>
      <c r="E424" s="78"/>
      <c r="F424" s="78"/>
      <c r="G424" s="78"/>
      <c r="H424" s="78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</row>
    <row r="425" ht="15.75" customHeight="1">
      <c r="A425" s="77"/>
      <c r="B425" s="78"/>
      <c r="C425" s="78"/>
      <c r="D425" s="78"/>
      <c r="E425" s="78"/>
      <c r="F425" s="78"/>
      <c r="G425" s="78"/>
      <c r="H425" s="78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</row>
    <row r="426" ht="15.75" customHeight="1">
      <c r="A426" s="77"/>
      <c r="B426" s="78"/>
      <c r="C426" s="78"/>
      <c r="D426" s="78"/>
      <c r="E426" s="78"/>
      <c r="F426" s="78"/>
      <c r="G426" s="78"/>
      <c r="H426" s="78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</row>
    <row r="427" ht="15.75" customHeight="1">
      <c r="A427" s="77"/>
      <c r="B427" s="78"/>
      <c r="C427" s="78"/>
      <c r="D427" s="78"/>
      <c r="E427" s="78"/>
      <c r="F427" s="78"/>
      <c r="G427" s="78"/>
      <c r="H427" s="78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</row>
    <row r="428" ht="15.75" customHeight="1">
      <c r="A428" s="77"/>
      <c r="B428" s="78"/>
      <c r="C428" s="78"/>
      <c r="D428" s="78"/>
      <c r="E428" s="78"/>
      <c r="F428" s="78"/>
      <c r="G428" s="78"/>
      <c r="H428" s="78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</row>
    <row r="429" ht="15.75" customHeight="1">
      <c r="A429" s="77"/>
      <c r="B429" s="78"/>
      <c r="C429" s="78"/>
      <c r="D429" s="78"/>
      <c r="E429" s="78"/>
      <c r="F429" s="78"/>
      <c r="G429" s="78"/>
      <c r="H429" s="78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</row>
    <row r="430" ht="15.75" customHeight="1">
      <c r="A430" s="77"/>
      <c r="B430" s="78"/>
      <c r="C430" s="78"/>
      <c r="D430" s="78"/>
      <c r="E430" s="78"/>
      <c r="F430" s="78"/>
      <c r="G430" s="78"/>
      <c r="H430" s="78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</row>
    <row r="431" ht="15.75" customHeight="1">
      <c r="A431" s="77"/>
      <c r="B431" s="78"/>
      <c r="C431" s="78"/>
      <c r="D431" s="78"/>
      <c r="E431" s="78"/>
      <c r="F431" s="78"/>
      <c r="G431" s="78"/>
      <c r="H431" s="78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</row>
    <row r="432" ht="15.75" customHeight="1">
      <c r="A432" s="77"/>
      <c r="B432" s="78"/>
      <c r="C432" s="78"/>
      <c r="D432" s="78"/>
      <c r="E432" s="78"/>
      <c r="F432" s="78"/>
      <c r="G432" s="78"/>
      <c r="H432" s="78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</row>
    <row r="433" ht="15.75" customHeight="1">
      <c r="A433" s="77"/>
      <c r="B433" s="78"/>
      <c r="C433" s="78"/>
      <c r="D433" s="78"/>
      <c r="E433" s="78"/>
      <c r="F433" s="78"/>
      <c r="G433" s="78"/>
      <c r="H433" s="78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</row>
    <row r="434" ht="15.75" customHeight="1">
      <c r="A434" s="77"/>
      <c r="B434" s="78"/>
      <c r="C434" s="78"/>
      <c r="D434" s="78"/>
      <c r="E434" s="78"/>
      <c r="F434" s="78"/>
      <c r="G434" s="78"/>
      <c r="H434" s="78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</row>
    <row r="435" ht="15.75" customHeight="1">
      <c r="A435" s="77"/>
      <c r="B435" s="78"/>
      <c r="C435" s="78"/>
      <c r="D435" s="78"/>
      <c r="E435" s="78"/>
      <c r="F435" s="78"/>
      <c r="G435" s="78"/>
      <c r="H435" s="78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</row>
    <row r="436" ht="15.75" customHeight="1">
      <c r="A436" s="77"/>
      <c r="B436" s="78"/>
      <c r="C436" s="78"/>
      <c r="D436" s="78"/>
      <c r="E436" s="78"/>
      <c r="F436" s="78"/>
      <c r="G436" s="78"/>
      <c r="H436" s="78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</row>
    <row r="437" ht="15.75" customHeight="1">
      <c r="A437" s="77"/>
      <c r="B437" s="78"/>
      <c r="C437" s="78"/>
      <c r="D437" s="78"/>
      <c r="E437" s="78"/>
      <c r="F437" s="78"/>
      <c r="G437" s="78"/>
      <c r="H437" s="78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</row>
    <row r="438" ht="15.75" customHeight="1">
      <c r="A438" s="77"/>
      <c r="B438" s="78"/>
      <c r="C438" s="78"/>
      <c r="D438" s="78"/>
      <c r="E438" s="78"/>
      <c r="F438" s="78"/>
      <c r="G438" s="78"/>
      <c r="H438" s="78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</row>
    <row r="439" ht="15.75" customHeight="1">
      <c r="A439" s="77"/>
      <c r="B439" s="78"/>
      <c r="C439" s="78"/>
      <c r="D439" s="78"/>
      <c r="E439" s="78"/>
      <c r="F439" s="78"/>
      <c r="G439" s="78"/>
      <c r="H439" s="78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</row>
    <row r="440" ht="15.75" customHeight="1">
      <c r="A440" s="77"/>
      <c r="B440" s="78"/>
      <c r="C440" s="78"/>
      <c r="D440" s="78"/>
      <c r="E440" s="78"/>
      <c r="F440" s="78"/>
      <c r="G440" s="78"/>
      <c r="H440" s="78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</row>
    <row r="441" ht="15.75" customHeight="1">
      <c r="A441" s="77"/>
      <c r="B441" s="78"/>
      <c r="C441" s="78"/>
      <c r="D441" s="78"/>
      <c r="E441" s="78"/>
      <c r="F441" s="78"/>
      <c r="G441" s="78"/>
      <c r="H441" s="78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</row>
    <row r="442" ht="15.75" customHeight="1">
      <c r="A442" s="77"/>
      <c r="B442" s="78"/>
      <c r="C442" s="78"/>
      <c r="D442" s="78"/>
      <c r="E442" s="78"/>
      <c r="F442" s="78"/>
      <c r="G442" s="78"/>
      <c r="H442" s="78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</row>
    <row r="443" ht="15.75" customHeight="1">
      <c r="A443" s="77"/>
      <c r="B443" s="78"/>
      <c r="C443" s="78"/>
      <c r="D443" s="78"/>
      <c r="E443" s="78"/>
      <c r="F443" s="78"/>
      <c r="G443" s="78"/>
      <c r="H443" s="78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</row>
    <row r="444" ht="15.75" customHeight="1">
      <c r="A444" s="77"/>
      <c r="B444" s="78"/>
      <c r="C444" s="78"/>
      <c r="D444" s="78"/>
      <c r="E444" s="78"/>
      <c r="F444" s="78"/>
      <c r="G444" s="78"/>
      <c r="H444" s="78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</row>
    <row r="445" ht="15.75" customHeight="1">
      <c r="A445" s="77"/>
      <c r="B445" s="78"/>
      <c r="C445" s="78"/>
      <c r="D445" s="78"/>
      <c r="E445" s="78"/>
      <c r="F445" s="78"/>
      <c r="G445" s="78"/>
      <c r="H445" s="78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</row>
    <row r="446" ht="15.75" customHeight="1">
      <c r="A446" s="77"/>
      <c r="B446" s="78"/>
      <c r="C446" s="78"/>
      <c r="D446" s="78"/>
      <c r="E446" s="78"/>
      <c r="F446" s="78"/>
      <c r="G446" s="78"/>
      <c r="H446" s="78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</row>
    <row r="447" ht="15.75" customHeight="1">
      <c r="A447" s="77"/>
      <c r="B447" s="78"/>
      <c r="C447" s="78"/>
      <c r="D447" s="78"/>
      <c r="E447" s="78"/>
      <c r="F447" s="78"/>
      <c r="G447" s="78"/>
      <c r="H447" s="78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</row>
    <row r="448" ht="15.75" customHeight="1">
      <c r="A448" s="77"/>
      <c r="B448" s="78"/>
      <c r="C448" s="78"/>
      <c r="D448" s="78"/>
      <c r="E448" s="78"/>
      <c r="F448" s="78"/>
      <c r="G448" s="78"/>
      <c r="H448" s="78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</row>
    <row r="449" ht="15.75" customHeight="1">
      <c r="A449" s="77"/>
      <c r="B449" s="78"/>
      <c r="C449" s="78"/>
      <c r="D449" s="78"/>
      <c r="E449" s="78"/>
      <c r="F449" s="78"/>
      <c r="G449" s="78"/>
      <c r="H449" s="78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</row>
    <row r="450" ht="15.75" customHeight="1">
      <c r="A450" s="77"/>
      <c r="B450" s="78"/>
      <c r="C450" s="78"/>
      <c r="D450" s="78"/>
      <c r="E450" s="78"/>
      <c r="F450" s="78"/>
      <c r="G450" s="78"/>
      <c r="H450" s="78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</row>
    <row r="451" ht="15.75" customHeight="1">
      <c r="A451" s="77"/>
      <c r="B451" s="78"/>
      <c r="C451" s="78"/>
      <c r="D451" s="78"/>
      <c r="E451" s="78"/>
      <c r="F451" s="78"/>
      <c r="G451" s="78"/>
      <c r="H451" s="78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</row>
    <row r="452" ht="15.75" customHeight="1">
      <c r="A452" s="77"/>
      <c r="B452" s="78"/>
      <c r="C452" s="78"/>
      <c r="D452" s="78"/>
      <c r="E452" s="78"/>
      <c r="F452" s="78"/>
      <c r="G452" s="78"/>
      <c r="H452" s="78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</row>
    <row r="453" ht="15.75" customHeight="1">
      <c r="A453" s="77"/>
      <c r="B453" s="78"/>
      <c r="C453" s="78"/>
      <c r="D453" s="78"/>
      <c r="E453" s="78"/>
      <c r="F453" s="78"/>
      <c r="G453" s="78"/>
      <c r="H453" s="78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</row>
    <row r="454" ht="15.75" customHeight="1">
      <c r="A454" s="77"/>
      <c r="B454" s="78"/>
      <c r="C454" s="78"/>
      <c r="D454" s="78"/>
      <c r="E454" s="78"/>
      <c r="F454" s="78"/>
      <c r="G454" s="78"/>
      <c r="H454" s="78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</row>
    <row r="455" ht="15.75" customHeight="1">
      <c r="A455" s="77"/>
      <c r="B455" s="78"/>
      <c r="C455" s="78"/>
      <c r="D455" s="78"/>
      <c r="E455" s="78"/>
      <c r="F455" s="78"/>
      <c r="G455" s="78"/>
      <c r="H455" s="78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</row>
    <row r="456" ht="15.75" customHeight="1">
      <c r="A456" s="77"/>
      <c r="B456" s="78"/>
      <c r="C456" s="78"/>
      <c r="D456" s="78"/>
      <c r="E456" s="78"/>
      <c r="F456" s="78"/>
      <c r="G456" s="78"/>
      <c r="H456" s="78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</row>
    <row r="457" ht="15.75" customHeight="1">
      <c r="A457" s="77"/>
      <c r="B457" s="78"/>
      <c r="C457" s="78"/>
      <c r="D457" s="78"/>
      <c r="E457" s="78"/>
      <c r="F457" s="78"/>
      <c r="G457" s="78"/>
      <c r="H457" s="78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</row>
    <row r="458" ht="15.75" customHeight="1">
      <c r="A458" s="77"/>
      <c r="B458" s="78"/>
      <c r="C458" s="78"/>
      <c r="D458" s="78"/>
      <c r="E458" s="78"/>
      <c r="F458" s="78"/>
      <c r="G458" s="78"/>
      <c r="H458" s="78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</row>
    <row r="459" ht="15.75" customHeight="1">
      <c r="A459" s="77"/>
      <c r="B459" s="78"/>
      <c r="C459" s="78"/>
      <c r="D459" s="78"/>
      <c r="E459" s="78"/>
      <c r="F459" s="78"/>
      <c r="G459" s="78"/>
      <c r="H459" s="78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</row>
    <row r="460" ht="15.75" customHeight="1">
      <c r="A460" s="77"/>
      <c r="B460" s="78"/>
      <c r="C460" s="78"/>
      <c r="D460" s="78"/>
      <c r="E460" s="78"/>
      <c r="F460" s="78"/>
      <c r="G460" s="78"/>
      <c r="H460" s="78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</row>
    <row r="461" ht="15.75" customHeight="1">
      <c r="A461" s="77"/>
      <c r="B461" s="78"/>
      <c r="C461" s="78"/>
      <c r="D461" s="78"/>
      <c r="E461" s="78"/>
      <c r="F461" s="78"/>
      <c r="G461" s="78"/>
      <c r="H461" s="78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</row>
    <row r="462" ht="15.75" customHeight="1">
      <c r="A462" s="77"/>
      <c r="B462" s="78"/>
      <c r="C462" s="78"/>
      <c r="D462" s="78"/>
      <c r="E462" s="78"/>
      <c r="F462" s="78"/>
      <c r="G462" s="78"/>
      <c r="H462" s="78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</row>
    <row r="463" ht="15.75" customHeight="1">
      <c r="A463" s="77"/>
      <c r="B463" s="78"/>
      <c r="C463" s="78"/>
      <c r="D463" s="78"/>
      <c r="E463" s="78"/>
      <c r="F463" s="78"/>
      <c r="G463" s="78"/>
      <c r="H463" s="78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</row>
    <row r="464" ht="15.75" customHeight="1">
      <c r="A464" s="77"/>
      <c r="B464" s="78"/>
      <c r="C464" s="78"/>
      <c r="D464" s="78"/>
      <c r="E464" s="78"/>
      <c r="F464" s="78"/>
      <c r="G464" s="78"/>
      <c r="H464" s="78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</row>
    <row r="465" ht="15.75" customHeight="1">
      <c r="A465" s="77"/>
      <c r="B465" s="78"/>
      <c r="C465" s="78"/>
      <c r="D465" s="78"/>
      <c r="E465" s="78"/>
      <c r="F465" s="78"/>
      <c r="G465" s="78"/>
      <c r="H465" s="78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</row>
    <row r="466" ht="15.75" customHeight="1">
      <c r="A466" s="77"/>
      <c r="B466" s="78"/>
      <c r="C466" s="78"/>
      <c r="D466" s="78"/>
      <c r="E466" s="78"/>
      <c r="F466" s="78"/>
      <c r="G466" s="78"/>
      <c r="H466" s="78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</row>
    <row r="467" ht="15.75" customHeight="1">
      <c r="A467" s="77"/>
      <c r="B467" s="78"/>
      <c r="C467" s="78"/>
      <c r="D467" s="78"/>
      <c r="E467" s="78"/>
      <c r="F467" s="78"/>
      <c r="G467" s="78"/>
      <c r="H467" s="78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</row>
    <row r="468" ht="15.75" customHeight="1">
      <c r="A468" s="77"/>
      <c r="B468" s="78"/>
      <c r="C468" s="78"/>
      <c r="D468" s="78"/>
      <c r="E468" s="78"/>
      <c r="F468" s="78"/>
      <c r="G468" s="78"/>
      <c r="H468" s="78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</row>
    <row r="469" ht="15.75" customHeight="1">
      <c r="A469" s="77"/>
      <c r="B469" s="78"/>
      <c r="C469" s="78"/>
      <c r="D469" s="78"/>
      <c r="E469" s="78"/>
      <c r="F469" s="78"/>
      <c r="G469" s="78"/>
      <c r="H469" s="78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</row>
    <row r="470" ht="15.75" customHeight="1">
      <c r="A470" s="77"/>
      <c r="B470" s="78"/>
      <c r="C470" s="78"/>
      <c r="D470" s="78"/>
      <c r="E470" s="78"/>
      <c r="F470" s="78"/>
      <c r="G470" s="78"/>
      <c r="H470" s="78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</row>
    <row r="471" ht="15.75" customHeight="1">
      <c r="A471" s="77"/>
      <c r="B471" s="78"/>
      <c r="C471" s="78"/>
      <c r="D471" s="78"/>
      <c r="E471" s="78"/>
      <c r="F471" s="78"/>
      <c r="G471" s="78"/>
      <c r="H471" s="78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</row>
    <row r="472" ht="15.75" customHeight="1">
      <c r="A472" s="77"/>
      <c r="B472" s="78"/>
      <c r="C472" s="78"/>
      <c r="D472" s="78"/>
      <c r="E472" s="78"/>
      <c r="F472" s="78"/>
      <c r="G472" s="78"/>
      <c r="H472" s="78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</row>
    <row r="473" ht="15.75" customHeight="1">
      <c r="A473" s="77"/>
      <c r="B473" s="78"/>
      <c r="C473" s="78"/>
      <c r="D473" s="78"/>
      <c r="E473" s="78"/>
      <c r="F473" s="78"/>
      <c r="G473" s="78"/>
      <c r="H473" s="78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</row>
    <row r="474" ht="15.75" customHeight="1">
      <c r="A474" s="77"/>
      <c r="B474" s="78"/>
      <c r="C474" s="78"/>
      <c r="D474" s="78"/>
      <c r="E474" s="78"/>
      <c r="F474" s="78"/>
      <c r="G474" s="78"/>
      <c r="H474" s="78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</row>
    <row r="475" ht="15.75" customHeight="1">
      <c r="A475" s="77"/>
      <c r="B475" s="78"/>
      <c r="C475" s="78"/>
      <c r="D475" s="78"/>
      <c r="E475" s="78"/>
      <c r="F475" s="78"/>
      <c r="G475" s="78"/>
      <c r="H475" s="78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</row>
    <row r="476" ht="15.75" customHeight="1">
      <c r="A476" s="77"/>
      <c r="B476" s="78"/>
      <c r="C476" s="78"/>
      <c r="D476" s="78"/>
      <c r="E476" s="78"/>
      <c r="F476" s="78"/>
      <c r="G476" s="78"/>
      <c r="H476" s="78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</row>
    <row r="477" ht="15.75" customHeight="1">
      <c r="A477" s="77"/>
      <c r="B477" s="78"/>
      <c r="C477" s="78"/>
      <c r="D477" s="78"/>
      <c r="E477" s="78"/>
      <c r="F477" s="78"/>
      <c r="G477" s="78"/>
      <c r="H477" s="78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</row>
    <row r="478" ht="15.75" customHeight="1">
      <c r="A478" s="77"/>
      <c r="B478" s="78"/>
      <c r="C478" s="78"/>
      <c r="D478" s="78"/>
      <c r="E478" s="78"/>
      <c r="F478" s="78"/>
      <c r="G478" s="78"/>
      <c r="H478" s="78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</row>
    <row r="479" ht="15.75" customHeight="1">
      <c r="A479" s="77"/>
      <c r="B479" s="78"/>
      <c r="C479" s="78"/>
      <c r="D479" s="78"/>
      <c r="E479" s="78"/>
      <c r="F479" s="78"/>
      <c r="G479" s="78"/>
      <c r="H479" s="78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</row>
    <row r="480" ht="15.75" customHeight="1">
      <c r="A480" s="77"/>
      <c r="B480" s="78"/>
      <c r="C480" s="78"/>
      <c r="D480" s="78"/>
      <c r="E480" s="78"/>
      <c r="F480" s="78"/>
      <c r="G480" s="78"/>
      <c r="H480" s="78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</row>
    <row r="481" ht="15.75" customHeight="1">
      <c r="A481" s="77"/>
      <c r="B481" s="78"/>
      <c r="C481" s="78"/>
      <c r="D481" s="78"/>
      <c r="E481" s="78"/>
      <c r="F481" s="78"/>
      <c r="G481" s="78"/>
      <c r="H481" s="78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</row>
    <row r="482" ht="15.75" customHeight="1">
      <c r="A482" s="77"/>
      <c r="B482" s="78"/>
      <c r="C482" s="78"/>
      <c r="D482" s="78"/>
      <c r="E482" s="78"/>
      <c r="F482" s="78"/>
      <c r="G482" s="78"/>
      <c r="H482" s="78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</row>
    <row r="483" ht="15.75" customHeight="1">
      <c r="A483" s="77"/>
      <c r="B483" s="78"/>
      <c r="C483" s="78"/>
      <c r="D483" s="78"/>
      <c r="E483" s="78"/>
      <c r="F483" s="78"/>
      <c r="G483" s="78"/>
      <c r="H483" s="78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</row>
    <row r="484" ht="15.75" customHeight="1">
      <c r="A484" s="77"/>
      <c r="B484" s="78"/>
      <c r="C484" s="78"/>
      <c r="D484" s="78"/>
      <c r="E484" s="78"/>
      <c r="F484" s="78"/>
      <c r="G484" s="78"/>
      <c r="H484" s="78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</row>
    <row r="485" ht="15.75" customHeight="1">
      <c r="A485" s="77"/>
      <c r="B485" s="78"/>
      <c r="C485" s="78"/>
      <c r="D485" s="78"/>
      <c r="E485" s="78"/>
      <c r="F485" s="78"/>
      <c r="G485" s="78"/>
      <c r="H485" s="78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</row>
    <row r="486" ht="15.75" customHeight="1">
      <c r="A486" s="77"/>
      <c r="B486" s="78"/>
      <c r="C486" s="78"/>
      <c r="D486" s="78"/>
      <c r="E486" s="78"/>
      <c r="F486" s="78"/>
      <c r="G486" s="78"/>
      <c r="H486" s="78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</row>
    <row r="487" ht="15.75" customHeight="1">
      <c r="A487" s="77"/>
      <c r="B487" s="78"/>
      <c r="C487" s="78"/>
      <c r="D487" s="78"/>
      <c r="E487" s="78"/>
      <c r="F487" s="78"/>
      <c r="G487" s="78"/>
      <c r="H487" s="78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</row>
    <row r="488" ht="15.75" customHeight="1">
      <c r="A488" s="77"/>
      <c r="B488" s="78"/>
      <c r="C488" s="78"/>
      <c r="D488" s="78"/>
      <c r="E488" s="78"/>
      <c r="F488" s="78"/>
      <c r="G488" s="78"/>
      <c r="H488" s="78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</row>
    <row r="489" ht="15.75" customHeight="1">
      <c r="A489" s="77"/>
      <c r="B489" s="78"/>
      <c r="C489" s="78"/>
      <c r="D489" s="78"/>
      <c r="E489" s="78"/>
      <c r="F489" s="78"/>
      <c r="G489" s="78"/>
      <c r="H489" s="78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</row>
    <row r="490" ht="15.75" customHeight="1">
      <c r="A490" s="77"/>
      <c r="B490" s="78"/>
      <c r="C490" s="78"/>
      <c r="D490" s="78"/>
      <c r="E490" s="78"/>
      <c r="F490" s="78"/>
      <c r="G490" s="78"/>
      <c r="H490" s="78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</row>
    <row r="491" ht="15.75" customHeight="1">
      <c r="A491" s="77"/>
      <c r="B491" s="78"/>
      <c r="C491" s="78"/>
      <c r="D491" s="78"/>
      <c r="E491" s="78"/>
      <c r="F491" s="78"/>
      <c r="G491" s="78"/>
      <c r="H491" s="78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</row>
    <row r="492" ht="15.75" customHeight="1">
      <c r="A492" s="77"/>
      <c r="B492" s="78"/>
      <c r="C492" s="78"/>
      <c r="D492" s="78"/>
      <c r="E492" s="78"/>
      <c r="F492" s="78"/>
      <c r="G492" s="78"/>
      <c r="H492" s="78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</row>
    <row r="493" ht="15.75" customHeight="1">
      <c r="A493" s="77"/>
      <c r="B493" s="78"/>
      <c r="C493" s="78"/>
      <c r="D493" s="78"/>
      <c r="E493" s="78"/>
      <c r="F493" s="78"/>
      <c r="G493" s="78"/>
      <c r="H493" s="78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</row>
    <row r="494" ht="15.75" customHeight="1">
      <c r="A494" s="77"/>
      <c r="B494" s="78"/>
      <c r="C494" s="78"/>
      <c r="D494" s="78"/>
      <c r="E494" s="78"/>
      <c r="F494" s="78"/>
      <c r="G494" s="78"/>
      <c r="H494" s="78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</row>
    <row r="495" ht="15.75" customHeight="1">
      <c r="A495" s="77"/>
      <c r="B495" s="78"/>
      <c r="C495" s="78"/>
      <c r="D495" s="78"/>
      <c r="E495" s="78"/>
      <c r="F495" s="78"/>
      <c r="G495" s="78"/>
      <c r="H495" s="78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</row>
    <row r="496" ht="15.75" customHeight="1">
      <c r="A496" s="77"/>
      <c r="B496" s="78"/>
      <c r="C496" s="78"/>
      <c r="D496" s="78"/>
      <c r="E496" s="78"/>
      <c r="F496" s="78"/>
      <c r="G496" s="78"/>
      <c r="H496" s="78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</row>
    <row r="497" ht="15.75" customHeight="1">
      <c r="A497" s="77"/>
      <c r="B497" s="78"/>
      <c r="C497" s="78"/>
      <c r="D497" s="78"/>
      <c r="E497" s="78"/>
      <c r="F497" s="78"/>
      <c r="G497" s="78"/>
      <c r="H497" s="78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</row>
    <row r="498" ht="15.75" customHeight="1">
      <c r="A498" s="77"/>
      <c r="B498" s="78"/>
      <c r="C498" s="78"/>
      <c r="D498" s="78"/>
      <c r="E498" s="78"/>
      <c r="F498" s="78"/>
      <c r="G498" s="78"/>
      <c r="H498" s="78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</row>
    <row r="499" ht="15.75" customHeight="1">
      <c r="A499" s="77"/>
      <c r="B499" s="78"/>
      <c r="C499" s="78"/>
      <c r="D499" s="78"/>
      <c r="E499" s="78"/>
      <c r="F499" s="78"/>
      <c r="G499" s="78"/>
      <c r="H499" s="78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</row>
    <row r="500" ht="15.75" customHeight="1">
      <c r="A500" s="77"/>
      <c r="B500" s="78"/>
      <c r="C500" s="78"/>
      <c r="D500" s="78"/>
      <c r="E500" s="78"/>
      <c r="F500" s="78"/>
      <c r="G500" s="78"/>
      <c r="H500" s="78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</row>
    <row r="501" ht="15.75" customHeight="1">
      <c r="A501" s="77"/>
      <c r="B501" s="78"/>
      <c r="C501" s="78"/>
      <c r="D501" s="78"/>
      <c r="E501" s="78"/>
      <c r="F501" s="78"/>
      <c r="G501" s="78"/>
      <c r="H501" s="78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</row>
    <row r="502" ht="15.75" customHeight="1">
      <c r="A502" s="77"/>
      <c r="B502" s="78"/>
      <c r="C502" s="78"/>
      <c r="D502" s="78"/>
      <c r="E502" s="78"/>
      <c r="F502" s="78"/>
      <c r="G502" s="78"/>
      <c r="H502" s="78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</row>
    <row r="503" ht="15.75" customHeight="1">
      <c r="A503" s="77"/>
      <c r="B503" s="78"/>
      <c r="C503" s="78"/>
      <c r="D503" s="78"/>
      <c r="E503" s="78"/>
      <c r="F503" s="78"/>
      <c r="G503" s="78"/>
      <c r="H503" s="78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</row>
    <row r="504" ht="15.75" customHeight="1">
      <c r="A504" s="77"/>
      <c r="B504" s="78"/>
      <c r="C504" s="78"/>
      <c r="D504" s="78"/>
      <c r="E504" s="78"/>
      <c r="F504" s="78"/>
      <c r="G504" s="78"/>
      <c r="H504" s="78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</row>
    <row r="505" ht="15.75" customHeight="1">
      <c r="A505" s="77"/>
      <c r="B505" s="78"/>
      <c r="C505" s="78"/>
      <c r="D505" s="78"/>
      <c r="E505" s="78"/>
      <c r="F505" s="78"/>
      <c r="G505" s="78"/>
      <c r="H505" s="78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</row>
    <row r="506" ht="15.75" customHeight="1">
      <c r="A506" s="77"/>
      <c r="B506" s="78"/>
      <c r="C506" s="78"/>
      <c r="D506" s="78"/>
      <c r="E506" s="78"/>
      <c r="F506" s="78"/>
      <c r="G506" s="78"/>
      <c r="H506" s="78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</row>
    <row r="507" ht="15.75" customHeight="1">
      <c r="A507" s="77"/>
      <c r="B507" s="78"/>
      <c r="C507" s="78"/>
      <c r="D507" s="78"/>
      <c r="E507" s="78"/>
      <c r="F507" s="78"/>
      <c r="G507" s="78"/>
      <c r="H507" s="78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</row>
    <row r="508" ht="15.75" customHeight="1">
      <c r="A508" s="77"/>
      <c r="B508" s="78"/>
      <c r="C508" s="78"/>
      <c r="D508" s="78"/>
      <c r="E508" s="78"/>
      <c r="F508" s="78"/>
      <c r="G508" s="78"/>
      <c r="H508" s="78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</row>
    <row r="509" ht="15.75" customHeight="1">
      <c r="A509" s="77"/>
      <c r="B509" s="78"/>
      <c r="C509" s="78"/>
      <c r="D509" s="78"/>
      <c r="E509" s="78"/>
      <c r="F509" s="78"/>
      <c r="G509" s="78"/>
      <c r="H509" s="78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</row>
    <row r="510" ht="15.75" customHeight="1">
      <c r="A510" s="77"/>
      <c r="B510" s="78"/>
      <c r="C510" s="78"/>
      <c r="D510" s="78"/>
      <c r="E510" s="78"/>
      <c r="F510" s="78"/>
      <c r="G510" s="78"/>
      <c r="H510" s="78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</row>
    <row r="511" ht="15.75" customHeight="1">
      <c r="A511" s="77"/>
      <c r="B511" s="78"/>
      <c r="C511" s="78"/>
      <c r="D511" s="78"/>
      <c r="E511" s="78"/>
      <c r="F511" s="78"/>
      <c r="G511" s="78"/>
      <c r="H511" s="78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</row>
    <row r="512" ht="15.75" customHeight="1">
      <c r="A512" s="77"/>
      <c r="B512" s="78"/>
      <c r="C512" s="78"/>
      <c r="D512" s="78"/>
      <c r="E512" s="78"/>
      <c r="F512" s="78"/>
      <c r="G512" s="78"/>
      <c r="H512" s="78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</row>
    <row r="513" ht="15.75" customHeight="1">
      <c r="A513" s="77"/>
      <c r="B513" s="78"/>
      <c r="C513" s="78"/>
      <c r="D513" s="78"/>
      <c r="E513" s="78"/>
      <c r="F513" s="78"/>
      <c r="G513" s="78"/>
      <c r="H513" s="78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</row>
    <row r="514" ht="15.75" customHeight="1">
      <c r="A514" s="77"/>
      <c r="B514" s="78"/>
      <c r="C514" s="78"/>
      <c r="D514" s="78"/>
      <c r="E514" s="78"/>
      <c r="F514" s="78"/>
      <c r="G514" s="78"/>
      <c r="H514" s="78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</row>
    <row r="515" ht="15.75" customHeight="1">
      <c r="A515" s="77"/>
      <c r="B515" s="78"/>
      <c r="C515" s="78"/>
      <c r="D515" s="78"/>
      <c r="E515" s="78"/>
      <c r="F515" s="78"/>
      <c r="G515" s="78"/>
      <c r="H515" s="78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</row>
    <row r="516" ht="15.75" customHeight="1">
      <c r="A516" s="77"/>
      <c r="B516" s="78"/>
      <c r="C516" s="78"/>
      <c r="D516" s="78"/>
      <c r="E516" s="78"/>
      <c r="F516" s="78"/>
      <c r="G516" s="78"/>
      <c r="H516" s="78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</row>
    <row r="517" ht="15.75" customHeight="1">
      <c r="A517" s="77"/>
      <c r="B517" s="78"/>
      <c r="C517" s="78"/>
      <c r="D517" s="78"/>
      <c r="E517" s="78"/>
      <c r="F517" s="78"/>
      <c r="G517" s="78"/>
      <c r="H517" s="78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</row>
    <row r="518" ht="15.75" customHeight="1">
      <c r="A518" s="77"/>
      <c r="B518" s="78"/>
      <c r="C518" s="78"/>
      <c r="D518" s="78"/>
      <c r="E518" s="78"/>
      <c r="F518" s="78"/>
      <c r="G518" s="78"/>
      <c r="H518" s="78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</row>
    <row r="519" ht="15.75" customHeight="1">
      <c r="A519" s="77"/>
      <c r="B519" s="78"/>
      <c r="C519" s="78"/>
      <c r="D519" s="78"/>
      <c r="E519" s="78"/>
      <c r="F519" s="78"/>
      <c r="G519" s="78"/>
      <c r="H519" s="78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</row>
    <row r="520" ht="15.75" customHeight="1">
      <c r="A520" s="77"/>
      <c r="B520" s="78"/>
      <c r="C520" s="78"/>
      <c r="D520" s="78"/>
      <c r="E520" s="78"/>
      <c r="F520" s="78"/>
      <c r="G520" s="78"/>
      <c r="H520" s="78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</row>
    <row r="521" ht="15.75" customHeight="1">
      <c r="A521" s="77"/>
      <c r="B521" s="78"/>
      <c r="C521" s="78"/>
      <c r="D521" s="78"/>
      <c r="E521" s="78"/>
      <c r="F521" s="78"/>
      <c r="G521" s="78"/>
      <c r="H521" s="78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</row>
    <row r="522" ht="15.75" customHeight="1">
      <c r="A522" s="77"/>
      <c r="B522" s="78"/>
      <c r="C522" s="78"/>
      <c r="D522" s="78"/>
      <c r="E522" s="78"/>
      <c r="F522" s="78"/>
      <c r="G522" s="78"/>
      <c r="H522" s="78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</row>
    <row r="523" ht="15.75" customHeight="1">
      <c r="A523" s="77"/>
      <c r="B523" s="78"/>
      <c r="C523" s="78"/>
      <c r="D523" s="78"/>
      <c r="E523" s="78"/>
      <c r="F523" s="78"/>
      <c r="G523" s="78"/>
      <c r="H523" s="78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</row>
    <row r="524" ht="15.75" customHeight="1">
      <c r="A524" s="77"/>
      <c r="B524" s="78"/>
      <c r="C524" s="78"/>
      <c r="D524" s="78"/>
      <c r="E524" s="78"/>
      <c r="F524" s="78"/>
      <c r="G524" s="78"/>
      <c r="H524" s="78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</row>
    <row r="525" ht="15.75" customHeight="1">
      <c r="A525" s="77"/>
      <c r="B525" s="78"/>
      <c r="C525" s="78"/>
      <c r="D525" s="78"/>
      <c r="E525" s="78"/>
      <c r="F525" s="78"/>
      <c r="G525" s="78"/>
      <c r="H525" s="78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</row>
    <row r="526" ht="15.75" customHeight="1">
      <c r="A526" s="77"/>
      <c r="B526" s="78"/>
      <c r="C526" s="78"/>
      <c r="D526" s="78"/>
      <c r="E526" s="78"/>
      <c r="F526" s="78"/>
      <c r="G526" s="78"/>
      <c r="H526" s="78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</row>
    <row r="527" ht="15.75" customHeight="1">
      <c r="A527" s="77"/>
      <c r="B527" s="78"/>
      <c r="C527" s="78"/>
      <c r="D527" s="78"/>
      <c r="E527" s="78"/>
      <c r="F527" s="78"/>
      <c r="G527" s="78"/>
      <c r="H527" s="78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</row>
    <row r="528" ht="15.75" customHeight="1">
      <c r="A528" s="77"/>
      <c r="B528" s="78"/>
      <c r="C528" s="78"/>
      <c r="D528" s="78"/>
      <c r="E528" s="78"/>
      <c r="F528" s="78"/>
      <c r="G528" s="78"/>
      <c r="H528" s="78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</row>
    <row r="529" ht="15.75" customHeight="1">
      <c r="A529" s="77"/>
      <c r="B529" s="78"/>
      <c r="C529" s="78"/>
      <c r="D529" s="78"/>
      <c r="E529" s="78"/>
      <c r="F529" s="78"/>
      <c r="G529" s="78"/>
      <c r="H529" s="78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</row>
    <row r="530" ht="15.75" customHeight="1">
      <c r="A530" s="77"/>
      <c r="B530" s="78"/>
      <c r="C530" s="78"/>
      <c r="D530" s="78"/>
      <c r="E530" s="78"/>
      <c r="F530" s="78"/>
      <c r="G530" s="78"/>
      <c r="H530" s="78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</row>
    <row r="531" ht="15.75" customHeight="1">
      <c r="A531" s="77"/>
      <c r="B531" s="78"/>
      <c r="C531" s="78"/>
      <c r="D531" s="78"/>
      <c r="E531" s="78"/>
      <c r="F531" s="78"/>
      <c r="G531" s="78"/>
      <c r="H531" s="78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</row>
    <row r="532" ht="15.75" customHeight="1">
      <c r="A532" s="77"/>
      <c r="B532" s="78"/>
      <c r="C532" s="78"/>
      <c r="D532" s="78"/>
      <c r="E532" s="78"/>
      <c r="F532" s="78"/>
      <c r="G532" s="78"/>
      <c r="H532" s="78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</row>
    <row r="533" ht="15.75" customHeight="1">
      <c r="A533" s="77"/>
      <c r="B533" s="78"/>
      <c r="C533" s="78"/>
      <c r="D533" s="78"/>
      <c r="E533" s="78"/>
      <c r="F533" s="78"/>
      <c r="G533" s="78"/>
      <c r="H533" s="78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</row>
    <row r="534" ht="15.75" customHeight="1">
      <c r="A534" s="77"/>
      <c r="B534" s="78"/>
      <c r="C534" s="78"/>
      <c r="D534" s="78"/>
      <c r="E534" s="78"/>
      <c r="F534" s="78"/>
      <c r="G534" s="78"/>
      <c r="H534" s="78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</row>
    <row r="535" ht="15.75" customHeight="1">
      <c r="A535" s="77"/>
      <c r="B535" s="78"/>
      <c r="C535" s="78"/>
      <c r="D535" s="78"/>
      <c r="E535" s="78"/>
      <c r="F535" s="78"/>
      <c r="G535" s="78"/>
      <c r="H535" s="78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</row>
    <row r="536" ht="15.75" customHeight="1">
      <c r="A536" s="77"/>
      <c r="B536" s="78"/>
      <c r="C536" s="78"/>
      <c r="D536" s="78"/>
      <c r="E536" s="78"/>
      <c r="F536" s="78"/>
      <c r="G536" s="78"/>
      <c r="H536" s="78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</row>
    <row r="537" ht="15.75" customHeight="1">
      <c r="A537" s="77"/>
      <c r="B537" s="78"/>
      <c r="C537" s="78"/>
      <c r="D537" s="78"/>
      <c r="E537" s="78"/>
      <c r="F537" s="78"/>
      <c r="G537" s="78"/>
      <c r="H537" s="78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</row>
    <row r="538" ht="15.75" customHeight="1">
      <c r="A538" s="77"/>
      <c r="B538" s="78"/>
      <c r="C538" s="78"/>
      <c r="D538" s="78"/>
      <c r="E538" s="78"/>
      <c r="F538" s="78"/>
      <c r="G538" s="78"/>
      <c r="H538" s="78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</row>
    <row r="539" ht="15.75" customHeight="1">
      <c r="A539" s="77"/>
      <c r="B539" s="78"/>
      <c r="C539" s="78"/>
      <c r="D539" s="78"/>
      <c r="E539" s="78"/>
      <c r="F539" s="78"/>
      <c r="G539" s="78"/>
      <c r="H539" s="78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</row>
    <row r="540" ht="15.75" customHeight="1">
      <c r="A540" s="77"/>
      <c r="B540" s="78"/>
      <c r="C540" s="78"/>
      <c r="D540" s="78"/>
      <c r="E540" s="78"/>
      <c r="F540" s="78"/>
      <c r="G540" s="78"/>
      <c r="H540" s="78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</row>
    <row r="541" ht="15.75" customHeight="1">
      <c r="A541" s="77"/>
      <c r="B541" s="78"/>
      <c r="C541" s="78"/>
      <c r="D541" s="78"/>
      <c r="E541" s="78"/>
      <c r="F541" s="78"/>
      <c r="G541" s="78"/>
      <c r="H541" s="78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</row>
    <row r="542" ht="15.75" customHeight="1">
      <c r="A542" s="77"/>
      <c r="B542" s="78"/>
      <c r="C542" s="78"/>
      <c r="D542" s="78"/>
      <c r="E542" s="78"/>
      <c r="F542" s="78"/>
      <c r="G542" s="78"/>
      <c r="H542" s="78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</row>
    <row r="543" ht="15.75" customHeight="1">
      <c r="A543" s="77"/>
      <c r="B543" s="78"/>
      <c r="C543" s="78"/>
      <c r="D543" s="78"/>
      <c r="E543" s="78"/>
      <c r="F543" s="78"/>
      <c r="G543" s="78"/>
      <c r="H543" s="78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</row>
    <row r="544" ht="15.75" customHeight="1">
      <c r="A544" s="77"/>
      <c r="B544" s="78"/>
      <c r="C544" s="78"/>
      <c r="D544" s="78"/>
      <c r="E544" s="78"/>
      <c r="F544" s="78"/>
      <c r="G544" s="78"/>
      <c r="H544" s="78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</row>
    <row r="545" ht="15.75" customHeight="1">
      <c r="A545" s="77"/>
      <c r="B545" s="78"/>
      <c r="C545" s="78"/>
      <c r="D545" s="78"/>
      <c r="E545" s="78"/>
      <c r="F545" s="78"/>
      <c r="G545" s="78"/>
      <c r="H545" s="78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</row>
    <row r="546" ht="15.75" customHeight="1">
      <c r="A546" s="77"/>
      <c r="B546" s="78"/>
      <c r="C546" s="78"/>
      <c r="D546" s="78"/>
      <c r="E546" s="78"/>
      <c r="F546" s="78"/>
      <c r="G546" s="78"/>
      <c r="H546" s="78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</row>
    <row r="547" ht="15.75" customHeight="1">
      <c r="A547" s="77"/>
      <c r="B547" s="78"/>
      <c r="C547" s="78"/>
      <c r="D547" s="78"/>
      <c r="E547" s="78"/>
      <c r="F547" s="78"/>
      <c r="G547" s="78"/>
      <c r="H547" s="78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</row>
    <row r="548" ht="15.75" customHeight="1">
      <c r="A548" s="77"/>
      <c r="B548" s="78"/>
      <c r="C548" s="78"/>
      <c r="D548" s="78"/>
      <c r="E548" s="78"/>
      <c r="F548" s="78"/>
      <c r="G548" s="78"/>
      <c r="H548" s="78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</row>
    <row r="549" ht="15.75" customHeight="1">
      <c r="A549" s="77"/>
      <c r="B549" s="78"/>
      <c r="C549" s="78"/>
      <c r="D549" s="78"/>
      <c r="E549" s="78"/>
      <c r="F549" s="78"/>
      <c r="G549" s="78"/>
      <c r="H549" s="78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</row>
    <row r="550" ht="15.75" customHeight="1">
      <c r="A550" s="77"/>
      <c r="B550" s="78"/>
      <c r="C550" s="78"/>
      <c r="D550" s="78"/>
      <c r="E550" s="78"/>
      <c r="F550" s="78"/>
      <c r="G550" s="78"/>
      <c r="H550" s="78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</row>
    <row r="551" ht="15.75" customHeight="1">
      <c r="A551" s="77"/>
      <c r="B551" s="78"/>
      <c r="C551" s="78"/>
      <c r="D551" s="78"/>
      <c r="E551" s="78"/>
      <c r="F551" s="78"/>
      <c r="G551" s="78"/>
      <c r="H551" s="78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</row>
    <row r="552" ht="15.75" customHeight="1">
      <c r="A552" s="77"/>
      <c r="B552" s="78"/>
      <c r="C552" s="78"/>
      <c r="D552" s="78"/>
      <c r="E552" s="78"/>
      <c r="F552" s="78"/>
      <c r="G552" s="78"/>
      <c r="H552" s="78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</row>
    <row r="553" ht="15.75" customHeight="1">
      <c r="A553" s="77"/>
      <c r="B553" s="78"/>
      <c r="C553" s="78"/>
      <c r="D553" s="78"/>
      <c r="E553" s="78"/>
      <c r="F553" s="78"/>
      <c r="G553" s="78"/>
      <c r="H553" s="78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</row>
    <row r="554" ht="15.75" customHeight="1">
      <c r="A554" s="77"/>
      <c r="B554" s="78"/>
      <c r="C554" s="78"/>
      <c r="D554" s="78"/>
      <c r="E554" s="78"/>
      <c r="F554" s="78"/>
      <c r="G554" s="78"/>
      <c r="H554" s="78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</row>
    <row r="555" ht="15.75" customHeight="1">
      <c r="A555" s="77"/>
      <c r="B555" s="78"/>
      <c r="C555" s="78"/>
      <c r="D555" s="78"/>
      <c r="E555" s="78"/>
      <c r="F555" s="78"/>
      <c r="G555" s="78"/>
      <c r="H555" s="78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</row>
    <row r="556" ht="15.75" customHeight="1">
      <c r="A556" s="77"/>
      <c r="B556" s="78"/>
      <c r="C556" s="78"/>
      <c r="D556" s="78"/>
      <c r="E556" s="78"/>
      <c r="F556" s="78"/>
      <c r="G556" s="78"/>
      <c r="H556" s="78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</row>
    <row r="557" ht="15.75" customHeight="1">
      <c r="A557" s="77"/>
      <c r="B557" s="78"/>
      <c r="C557" s="78"/>
      <c r="D557" s="78"/>
      <c r="E557" s="78"/>
      <c r="F557" s="78"/>
      <c r="G557" s="78"/>
      <c r="H557" s="78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</row>
    <row r="558" ht="15.75" customHeight="1">
      <c r="A558" s="77"/>
      <c r="B558" s="78"/>
      <c r="C558" s="78"/>
      <c r="D558" s="78"/>
      <c r="E558" s="78"/>
      <c r="F558" s="78"/>
      <c r="G558" s="78"/>
      <c r="H558" s="78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</row>
    <row r="559" ht="15.75" customHeight="1">
      <c r="A559" s="77"/>
      <c r="B559" s="78"/>
      <c r="C559" s="78"/>
      <c r="D559" s="78"/>
      <c r="E559" s="78"/>
      <c r="F559" s="78"/>
      <c r="G559" s="78"/>
      <c r="H559" s="78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</row>
    <row r="560" ht="15.75" customHeight="1">
      <c r="A560" s="77"/>
      <c r="B560" s="78"/>
      <c r="C560" s="78"/>
      <c r="D560" s="78"/>
      <c r="E560" s="78"/>
      <c r="F560" s="78"/>
      <c r="G560" s="78"/>
      <c r="H560" s="78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</row>
    <row r="561" ht="15.75" customHeight="1">
      <c r="A561" s="77"/>
      <c r="B561" s="78"/>
      <c r="C561" s="78"/>
      <c r="D561" s="78"/>
      <c r="E561" s="78"/>
      <c r="F561" s="78"/>
      <c r="G561" s="78"/>
      <c r="H561" s="78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</row>
    <row r="562" ht="15.75" customHeight="1">
      <c r="A562" s="77"/>
      <c r="B562" s="78"/>
      <c r="C562" s="78"/>
      <c r="D562" s="78"/>
      <c r="E562" s="78"/>
      <c r="F562" s="78"/>
      <c r="G562" s="78"/>
      <c r="H562" s="78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</row>
    <row r="563" ht="15.75" customHeight="1">
      <c r="A563" s="77"/>
      <c r="B563" s="78"/>
      <c r="C563" s="78"/>
      <c r="D563" s="78"/>
      <c r="E563" s="78"/>
      <c r="F563" s="78"/>
      <c r="G563" s="78"/>
      <c r="H563" s="78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</row>
    <row r="564" ht="15.75" customHeight="1">
      <c r="A564" s="77"/>
      <c r="B564" s="78"/>
      <c r="C564" s="78"/>
      <c r="D564" s="78"/>
      <c r="E564" s="78"/>
      <c r="F564" s="78"/>
      <c r="G564" s="78"/>
      <c r="H564" s="78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</row>
    <row r="565" ht="15.75" customHeight="1">
      <c r="A565" s="77"/>
      <c r="B565" s="78"/>
      <c r="C565" s="78"/>
      <c r="D565" s="78"/>
      <c r="E565" s="78"/>
      <c r="F565" s="78"/>
      <c r="G565" s="78"/>
      <c r="H565" s="78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</row>
    <row r="566" ht="15.75" customHeight="1">
      <c r="A566" s="77"/>
      <c r="B566" s="78"/>
      <c r="C566" s="78"/>
      <c r="D566" s="78"/>
      <c r="E566" s="78"/>
      <c r="F566" s="78"/>
      <c r="G566" s="78"/>
      <c r="H566" s="78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</row>
    <row r="567" ht="15.75" customHeight="1">
      <c r="A567" s="77"/>
      <c r="B567" s="78"/>
      <c r="C567" s="78"/>
      <c r="D567" s="78"/>
      <c r="E567" s="78"/>
      <c r="F567" s="78"/>
      <c r="G567" s="78"/>
      <c r="H567" s="78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</row>
    <row r="568" ht="15.75" customHeight="1">
      <c r="A568" s="77"/>
      <c r="B568" s="78"/>
      <c r="C568" s="78"/>
      <c r="D568" s="78"/>
      <c r="E568" s="78"/>
      <c r="F568" s="78"/>
      <c r="G568" s="78"/>
      <c r="H568" s="78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</row>
    <row r="569" ht="15.75" customHeight="1">
      <c r="A569" s="77"/>
      <c r="B569" s="78"/>
      <c r="C569" s="78"/>
      <c r="D569" s="78"/>
      <c r="E569" s="78"/>
      <c r="F569" s="78"/>
      <c r="G569" s="78"/>
      <c r="H569" s="78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</row>
    <row r="570" ht="15.75" customHeight="1">
      <c r="A570" s="77"/>
      <c r="B570" s="78"/>
      <c r="C570" s="78"/>
      <c r="D570" s="78"/>
      <c r="E570" s="78"/>
      <c r="F570" s="78"/>
      <c r="G570" s="78"/>
      <c r="H570" s="78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</row>
    <row r="571" ht="15.75" customHeight="1">
      <c r="A571" s="77"/>
      <c r="B571" s="78"/>
      <c r="C571" s="78"/>
      <c r="D571" s="78"/>
      <c r="E571" s="78"/>
      <c r="F571" s="78"/>
      <c r="G571" s="78"/>
      <c r="H571" s="78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</row>
    <row r="572" ht="15.75" customHeight="1">
      <c r="A572" s="77"/>
      <c r="B572" s="78"/>
      <c r="C572" s="78"/>
      <c r="D572" s="78"/>
      <c r="E572" s="78"/>
      <c r="F572" s="78"/>
      <c r="G572" s="78"/>
      <c r="H572" s="78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</row>
    <row r="573" ht="15.75" customHeight="1">
      <c r="A573" s="77"/>
      <c r="B573" s="78"/>
      <c r="C573" s="78"/>
      <c r="D573" s="78"/>
      <c r="E573" s="78"/>
      <c r="F573" s="78"/>
      <c r="G573" s="78"/>
      <c r="H573" s="78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</row>
    <row r="574" ht="15.75" customHeight="1">
      <c r="A574" s="77"/>
      <c r="B574" s="78"/>
      <c r="C574" s="78"/>
      <c r="D574" s="78"/>
      <c r="E574" s="78"/>
      <c r="F574" s="78"/>
      <c r="G574" s="78"/>
      <c r="H574" s="78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</row>
    <row r="575" ht="15.75" customHeight="1">
      <c r="A575" s="77"/>
      <c r="B575" s="78"/>
      <c r="C575" s="78"/>
      <c r="D575" s="78"/>
      <c r="E575" s="78"/>
      <c r="F575" s="78"/>
      <c r="G575" s="78"/>
      <c r="H575" s="78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</row>
    <row r="576" ht="15.75" customHeight="1">
      <c r="A576" s="77"/>
      <c r="B576" s="78"/>
      <c r="C576" s="78"/>
      <c r="D576" s="78"/>
      <c r="E576" s="78"/>
      <c r="F576" s="78"/>
      <c r="G576" s="78"/>
      <c r="H576" s="78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</row>
    <row r="577" ht="15.75" customHeight="1">
      <c r="A577" s="77"/>
      <c r="B577" s="78"/>
      <c r="C577" s="78"/>
      <c r="D577" s="78"/>
      <c r="E577" s="78"/>
      <c r="F577" s="78"/>
      <c r="G577" s="78"/>
      <c r="H577" s="78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</row>
    <row r="578" ht="15.75" customHeight="1">
      <c r="A578" s="77"/>
      <c r="B578" s="78"/>
      <c r="C578" s="78"/>
      <c r="D578" s="78"/>
      <c r="E578" s="78"/>
      <c r="F578" s="78"/>
      <c r="G578" s="78"/>
      <c r="H578" s="78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</row>
    <row r="579" ht="15.75" customHeight="1">
      <c r="A579" s="77"/>
      <c r="B579" s="78"/>
      <c r="C579" s="78"/>
      <c r="D579" s="78"/>
      <c r="E579" s="78"/>
      <c r="F579" s="78"/>
      <c r="G579" s="78"/>
      <c r="H579" s="78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</row>
    <row r="580" ht="15.75" customHeight="1">
      <c r="A580" s="77"/>
      <c r="B580" s="78"/>
      <c r="C580" s="78"/>
      <c r="D580" s="78"/>
      <c r="E580" s="78"/>
      <c r="F580" s="78"/>
      <c r="G580" s="78"/>
      <c r="H580" s="78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</row>
    <row r="581" ht="15.75" customHeight="1">
      <c r="A581" s="77"/>
      <c r="B581" s="78"/>
      <c r="C581" s="78"/>
      <c r="D581" s="78"/>
      <c r="E581" s="78"/>
      <c r="F581" s="78"/>
      <c r="G581" s="78"/>
      <c r="H581" s="78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</row>
    <row r="582" ht="15.75" customHeight="1">
      <c r="A582" s="77"/>
      <c r="B582" s="78"/>
      <c r="C582" s="78"/>
      <c r="D582" s="78"/>
      <c r="E582" s="78"/>
      <c r="F582" s="78"/>
      <c r="G582" s="78"/>
      <c r="H582" s="78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</row>
    <row r="583" ht="15.75" customHeight="1">
      <c r="A583" s="77"/>
      <c r="B583" s="78"/>
      <c r="C583" s="78"/>
      <c r="D583" s="78"/>
      <c r="E583" s="78"/>
      <c r="F583" s="78"/>
      <c r="G583" s="78"/>
      <c r="H583" s="78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</row>
    <row r="584" ht="15.75" customHeight="1">
      <c r="A584" s="77"/>
      <c r="B584" s="78"/>
      <c r="C584" s="78"/>
      <c r="D584" s="78"/>
      <c r="E584" s="78"/>
      <c r="F584" s="78"/>
      <c r="G584" s="78"/>
      <c r="H584" s="78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</row>
    <row r="585" ht="15.75" customHeight="1">
      <c r="A585" s="77"/>
      <c r="B585" s="78"/>
      <c r="C585" s="78"/>
      <c r="D585" s="78"/>
      <c r="E585" s="78"/>
      <c r="F585" s="78"/>
      <c r="G585" s="78"/>
      <c r="H585" s="78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</row>
    <row r="586" ht="15.75" customHeight="1">
      <c r="A586" s="77"/>
      <c r="B586" s="78"/>
      <c r="C586" s="78"/>
      <c r="D586" s="78"/>
      <c r="E586" s="78"/>
      <c r="F586" s="78"/>
      <c r="G586" s="78"/>
      <c r="H586" s="78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</row>
    <row r="587" ht="15.75" customHeight="1">
      <c r="A587" s="77"/>
      <c r="B587" s="78"/>
      <c r="C587" s="78"/>
      <c r="D587" s="78"/>
      <c r="E587" s="78"/>
      <c r="F587" s="78"/>
      <c r="G587" s="78"/>
      <c r="H587" s="78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</row>
    <row r="588" ht="15.75" customHeight="1">
      <c r="A588" s="77"/>
      <c r="B588" s="78"/>
      <c r="C588" s="78"/>
      <c r="D588" s="78"/>
      <c r="E588" s="78"/>
      <c r="F588" s="78"/>
      <c r="G588" s="78"/>
      <c r="H588" s="78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</row>
    <row r="589" ht="15.75" customHeight="1">
      <c r="A589" s="77"/>
      <c r="B589" s="78"/>
      <c r="C589" s="78"/>
      <c r="D589" s="78"/>
      <c r="E589" s="78"/>
      <c r="F589" s="78"/>
      <c r="G589" s="78"/>
      <c r="H589" s="78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</row>
    <row r="590" ht="15.75" customHeight="1">
      <c r="A590" s="77"/>
      <c r="B590" s="78"/>
      <c r="C590" s="78"/>
      <c r="D590" s="78"/>
      <c r="E590" s="78"/>
      <c r="F590" s="78"/>
      <c r="G590" s="78"/>
      <c r="H590" s="78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</row>
    <row r="591" ht="15.75" customHeight="1">
      <c r="A591" s="77"/>
      <c r="B591" s="78"/>
      <c r="C591" s="78"/>
      <c r="D591" s="78"/>
      <c r="E591" s="78"/>
      <c r="F591" s="78"/>
      <c r="G591" s="78"/>
      <c r="H591" s="78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</row>
    <row r="592" ht="15.75" customHeight="1">
      <c r="A592" s="77"/>
      <c r="B592" s="78"/>
      <c r="C592" s="78"/>
      <c r="D592" s="78"/>
      <c r="E592" s="78"/>
      <c r="F592" s="78"/>
      <c r="G592" s="78"/>
      <c r="H592" s="78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</row>
    <row r="593" ht="15.75" customHeight="1">
      <c r="A593" s="77"/>
      <c r="B593" s="78"/>
      <c r="C593" s="78"/>
      <c r="D593" s="78"/>
      <c r="E593" s="78"/>
      <c r="F593" s="78"/>
      <c r="G593" s="78"/>
      <c r="H593" s="78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</row>
    <row r="594" ht="15.75" customHeight="1">
      <c r="A594" s="77"/>
      <c r="B594" s="78"/>
      <c r="C594" s="78"/>
      <c r="D594" s="78"/>
      <c r="E594" s="78"/>
      <c r="F594" s="78"/>
      <c r="G594" s="78"/>
      <c r="H594" s="78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</row>
    <row r="595" ht="15.75" customHeight="1">
      <c r="A595" s="77"/>
      <c r="B595" s="78"/>
      <c r="C595" s="78"/>
      <c r="D595" s="78"/>
      <c r="E595" s="78"/>
      <c r="F595" s="78"/>
      <c r="G595" s="78"/>
      <c r="H595" s="78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</row>
    <row r="596" ht="15.75" customHeight="1">
      <c r="A596" s="77"/>
      <c r="B596" s="78"/>
      <c r="C596" s="78"/>
      <c r="D596" s="78"/>
      <c r="E596" s="78"/>
      <c r="F596" s="78"/>
      <c r="G596" s="78"/>
      <c r="H596" s="78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</row>
    <row r="597" ht="15.75" customHeight="1">
      <c r="A597" s="77"/>
      <c r="B597" s="78"/>
      <c r="C597" s="78"/>
      <c r="D597" s="78"/>
      <c r="E597" s="78"/>
      <c r="F597" s="78"/>
      <c r="G597" s="78"/>
      <c r="H597" s="78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</row>
    <row r="598" ht="15.75" customHeight="1">
      <c r="A598" s="77"/>
      <c r="B598" s="78"/>
      <c r="C598" s="78"/>
      <c r="D598" s="78"/>
      <c r="E598" s="78"/>
      <c r="F598" s="78"/>
      <c r="G598" s="78"/>
      <c r="H598" s="78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</row>
    <row r="599" ht="15.75" customHeight="1">
      <c r="A599" s="77"/>
      <c r="B599" s="78"/>
      <c r="C599" s="78"/>
      <c r="D599" s="78"/>
      <c r="E599" s="78"/>
      <c r="F599" s="78"/>
      <c r="G599" s="78"/>
      <c r="H599" s="78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</row>
    <row r="600" ht="15.75" customHeight="1">
      <c r="A600" s="77"/>
      <c r="B600" s="78"/>
      <c r="C600" s="78"/>
      <c r="D600" s="78"/>
      <c r="E600" s="78"/>
      <c r="F600" s="78"/>
      <c r="G600" s="78"/>
      <c r="H600" s="78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</row>
    <row r="601" ht="15.75" customHeight="1">
      <c r="A601" s="77"/>
      <c r="B601" s="78"/>
      <c r="C601" s="78"/>
      <c r="D601" s="78"/>
      <c r="E601" s="78"/>
      <c r="F601" s="78"/>
      <c r="G601" s="78"/>
      <c r="H601" s="78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</row>
    <row r="602" ht="15.75" customHeight="1">
      <c r="A602" s="77"/>
      <c r="B602" s="78"/>
      <c r="C602" s="78"/>
      <c r="D602" s="78"/>
      <c r="E602" s="78"/>
      <c r="F602" s="78"/>
      <c r="G602" s="78"/>
      <c r="H602" s="78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</row>
    <row r="603" ht="15.75" customHeight="1">
      <c r="A603" s="77"/>
      <c r="B603" s="78"/>
      <c r="C603" s="78"/>
      <c r="D603" s="78"/>
      <c r="E603" s="78"/>
      <c r="F603" s="78"/>
      <c r="G603" s="78"/>
      <c r="H603" s="78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</row>
    <row r="604" ht="15.75" customHeight="1">
      <c r="A604" s="77"/>
      <c r="B604" s="78"/>
      <c r="C604" s="78"/>
      <c r="D604" s="78"/>
      <c r="E604" s="78"/>
      <c r="F604" s="78"/>
      <c r="G604" s="78"/>
      <c r="H604" s="78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</row>
    <row r="605" ht="15.75" customHeight="1">
      <c r="A605" s="77"/>
      <c r="B605" s="78"/>
      <c r="C605" s="78"/>
      <c r="D605" s="78"/>
      <c r="E605" s="78"/>
      <c r="F605" s="78"/>
      <c r="G605" s="78"/>
      <c r="H605" s="78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</row>
    <row r="606" ht="15.75" customHeight="1">
      <c r="A606" s="77"/>
      <c r="B606" s="78"/>
      <c r="C606" s="78"/>
      <c r="D606" s="78"/>
      <c r="E606" s="78"/>
      <c r="F606" s="78"/>
      <c r="G606" s="78"/>
      <c r="H606" s="78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</row>
    <row r="607" ht="15.75" customHeight="1">
      <c r="A607" s="77"/>
      <c r="B607" s="78"/>
      <c r="C607" s="78"/>
      <c r="D607" s="78"/>
      <c r="E607" s="78"/>
      <c r="F607" s="78"/>
      <c r="G607" s="78"/>
      <c r="H607" s="78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</row>
    <row r="608" ht="15.75" customHeight="1">
      <c r="A608" s="77"/>
      <c r="B608" s="78"/>
      <c r="C608" s="78"/>
      <c r="D608" s="78"/>
      <c r="E608" s="78"/>
      <c r="F608" s="78"/>
      <c r="G608" s="78"/>
      <c r="H608" s="78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</row>
    <row r="609" ht="15.75" customHeight="1">
      <c r="A609" s="77"/>
      <c r="B609" s="78"/>
      <c r="C609" s="78"/>
      <c r="D609" s="78"/>
      <c r="E609" s="78"/>
      <c r="F609" s="78"/>
      <c r="G609" s="78"/>
      <c r="H609" s="78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</row>
    <row r="610" ht="15.75" customHeight="1">
      <c r="A610" s="77"/>
      <c r="B610" s="78"/>
      <c r="C610" s="78"/>
      <c r="D610" s="78"/>
      <c r="E610" s="78"/>
      <c r="F610" s="78"/>
      <c r="G610" s="78"/>
      <c r="H610" s="78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</row>
    <row r="611" ht="15.75" customHeight="1">
      <c r="A611" s="77"/>
      <c r="B611" s="78"/>
      <c r="C611" s="78"/>
      <c r="D611" s="78"/>
      <c r="E611" s="78"/>
      <c r="F611" s="78"/>
      <c r="G611" s="78"/>
      <c r="H611" s="78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</row>
    <row r="612" ht="15.75" customHeight="1">
      <c r="A612" s="77"/>
      <c r="B612" s="78"/>
      <c r="C612" s="78"/>
      <c r="D612" s="78"/>
      <c r="E612" s="78"/>
      <c r="F612" s="78"/>
      <c r="G612" s="78"/>
      <c r="H612" s="78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</row>
    <row r="613" ht="15.75" customHeight="1">
      <c r="A613" s="77"/>
      <c r="B613" s="78"/>
      <c r="C613" s="78"/>
      <c r="D613" s="78"/>
      <c r="E613" s="78"/>
      <c r="F613" s="78"/>
      <c r="G613" s="78"/>
      <c r="H613" s="78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</row>
    <row r="614" ht="15.75" customHeight="1">
      <c r="A614" s="77"/>
      <c r="B614" s="78"/>
      <c r="C614" s="78"/>
      <c r="D614" s="78"/>
      <c r="E614" s="78"/>
      <c r="F614" s="78"/>
      <c r="G614" s="78"/>
      <c r="H614" s="78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</row>
    <row r="615" ht="15.75" customHeight="1">
      <c r="A615" s="77"/>
      <c r="B615" s="78"/>
      <c r="C615" s="78"/>
      <c r="D615" s="78"/>
      <c r="E615" s="78"/>
      <c r="F615" s="78"/>
      <c r="G615" s="78"/>
      <c r="H615" s="78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</row>
    <row r="616" ht="15.75" customHeight="1">
      <c r="A616" s="77"/>
      <c r="B616" s="78"/>
      <c r="C616" s="78"/>
      <c r="D616" s="78"/>
      <c r="E616" s="78"/>
      <c r="F616" s="78"/>
      <c r="G616" s="78"/>
      <c r="H616" s="78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</row>
    <row r="617" ht="15.75" customHeight="1">
      <c r="A617" s="77"/>
      <c r="B617" s="78"/>
      <c r="C617" s="78"/>
      <c r="D617" s="78"/>
      <c r="E617" s="78"/>
      <c r="F617" s="78"/>
      <c r="G617" s="78"/>
      <c r="H617" s="78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</row>
    <row r="618" ht="15.75" customHeight="1">
      <c r="A618" s="77"/>
      <c r="B618" s="78"/>
      <c r="C618" s="78"/>
      <c r="D618" s="78"/>
      <c r="E618" s="78"/>
      <c r="F618" s="78"/>
      <c r="G618" s="78"/>
      <c r="H618" s="78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</row>
    <row r="619" ht="15.75" customHeight="1">
      <c r="A619" s="77"/>
      <c r="B619" s="78"/>
      <c r="C619" s="78"/>
      <c r="D619" s="78"/>
      <c r="E619" s="78"/>
      <c r="F619" s="78"/>
      <c r="G619" s="78"/>
      <c r="H619" s="78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</row>
    <row r="620" ht="15.75" customHeight="1">
      <c r="A620" s="77"/>
      <c r="B620" s="78"/>
      <c r="C620" s="78"/>
      <c r="D620" s="78"/>
      <c r="E620" s="78"/>
      <c r="F620" s="78"/>
      <c r="G620" s="78"/>
      <c r="H620" s="78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</row>
    <row r="621" ht="15.75" customHeight="1">
      <c r="A621" s="77"/>
      <c r="B621" s="78"/>
      <c r="C621" s="78"/>
      <c r="D621" s="78"/>
      <c r="E621" s="78"/>
      <c r="F621" s="78"/>
      <c r="G621" s="78"/>
      <c r="H621" s="78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</row>
    <row r="622" ht="15.75" customHeight="1">
      <c r="A622" s="77"/>
      <c r="B622" s="78"/>
      <c r="C622" s="78"/>
      <c r="D622" s="78"/>
      <c r="E622" s="78"/>
      <c r="F622" s="78"/>
      <c r="G622" s="78"/>
      <c r="H622" s="78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</row>
    <row r="623" ht="15.75" customHeight="1">
      <c r="A623" s="77"/>
      <c r="B623" s="78"/>
      <c r="C623" s="78"/>
      <c r="D623" s="78"/>
      <c r="E623" s="78"/>
      <c r="F623" s="78"/>
      <c r="G623" s="78"/>
      <c r="H623" s="78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</row>
    <row r="624" ht="15.75" customHeight="1">
      <c r="A624" s="77"/>
      <c r="B624" s="78"/>
      <c r="C624" s="78"/>
      <c r="D624" s="78"/>
      <c r="E624" s="78"/>
      <c r="F624" s="78"/>
      <c r="G624" s="78"/>
      <c r="H624" s="78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</row>
    <row r="625" ht="15.75" customHeight="1">
      <c r="A625" s="77"/>
      <c r="B625" s="78"/>
      <c r="C625" s="78"/>
      <c r="D625" s="78"/>
      <c r="E625" s="78"/>
      <c r="F625" s="78"/>
      <c r="G625" s="78"/>
      <c r="H625" s="78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</row>
    <row r="626" ht="15.75" customHeight="1">
      <c r="A626" s="77"/>
      <c r="B626" s="78"/>
      <c r="C626" s="78"/>
      <c r="D626" s="78"/>
      <c r="E626" s="78"/>
      <c r="F626" s="78"/>
      <c r="G626" s="78"/>
      <c r="H626" s="78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</row>
    <row r="627" ht="15.75" customHeight="1">
      <c r="A627" s="77"/>
      <c r="B627" s="78"/>
      <c r="C627" s="78"/>
      <c r="D627" s="78"/>
      <c r="E627" s="78"/>
      <c r="F627" s="78"/>
      <c r="G627" s="78"/>
      <c r="H627" s="78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</row>
    <row r="628" ht="15.75" customHeight="1">
      <c r="A628" s="77"/>
      <c r="B628" s="78"/>
      <c r="C628" s="78"/>
      <c r="D628" s="78"/>
      <c r="E628" s="78"/>
      <c r="F628" s="78"/>
      <c r="G628" s="78"/>
      <c r="H628" s="78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</row>
    <row r="629" ht="15.75" customHeight="1">
      <c r="A629" s="77"/>
      <c r="B629" s="78"/>
      <c r="C629" s="78"/>
      <c r="D629" s="78"/>
      <c r="E629" s="78"/>
      <c r="F629" s="78"/>
      <c r="G629" s="78"/>
      <c r="H629" s="78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</row>
    <row r="630" ht="15.75" customHeight="1">
      <c r="A630" s="77"/>
      <c r="B630" s="78"/>
      <c r="C630" s="78"/>
      <c r="D630" s="78"/>
      <c r="E630" s="78"/>
      <c r="F630" s="78"/>
      <c r="G630" s="78"/>
      <c r="H630" s="78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</row>
    <row r="631" ht="15.75" customHeight="1">
      <c r="A631" s="77"/>
      <c r="B631" s="78"/>
      <c r="C631" s="78"/>
      <c r="D631" s="78"/>
      <c r="E631" s="78"/>
      <c r="F631" s="78"/>
      <c r="G631" s="78"/>
      <c r="H631" s="78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</row>
    <row r="632" ht="15.75" customHeight="1">
      <c r="A632" s="77"/>
      <c r="B632" s="78"/>
      <c r="C632" s="78"/>
      <c r="D632" s="78"/>
      <c r="E632" s="78"/>
      <c r="F632" s="78"/>
      <c r="G632" s="78"/>
      <c r="H632" s="78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</row>
    <row r="633" ht="15.75" customHeight="1">
      <c r="A633" s="77"/>
      <c r="B633" s="78"/>
      <c r="C633" s="78"/>
      <c r="D633" s="78"/>
      <c r="E633" s="78"/>
      <c r="F633" s="78"/>
      <c r="G633" s="78"/>
      <c r="H633" s="78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</row>
    <row r="634" ht="15.75" customHeight="1">
      <c r="A634" s="77"/>
      <c r="B634" s="78"/>
      <c r="C634" s="78"/>
      <c r="D634" s="78"/>
      <c r="E634" s="78"/>
      <c r="F634" s="78"/>
      <c r="G634" s="78"/>
      <c r="H634" s="78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</row>
    <row r="635" ht="15.75" customHeight="1">
      <c r="A635" s="77"/>
      <c r="B635" s="78"/>
      <c r="C635" s="78"/>
      <c r="D635" s="78"/>
      <c r="E635" s="78"/>
      <c r="F635" s="78"/>
      <c r="G635" s="78"/>
      <c r="H635" s="78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</row>
    <row r="636" ht="15.75" customHeight="1">
      <c r="A636" s="77"/>
      <c r="B636" s="78"/>
      <c r="C636" s="78"/>
      <c r="D636" s="78"/>
      <c r="E636" s="78"/>
      <c r="F636" s="78"/>
      <c r="G636" s="78"/>
      <c r="H636" s="78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</row>
    <row r="637" ht="15.75" customHeight="1">
      <c r="A637" s="77"/>
      <c r="B637" s="78"/>
      <c r="C637" s="78"/>
      <c r="D637" s="78"/>
      <c r="E637" s="78"/>
      <c r="F637" s="78"/>
      <c r="G637" s="78"/>
      <c r="H637" s="78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</row>
    <row r="638" ht="15.75" customHeight="1">
      <c r="A638" s="77"/>
      <c r="B638" s="78"/>
      <c r="C638" s="78"/>
      <c r="D638" s="78"/>
      <c r="E638" s="78"/>
      <c r="F638" s="78"/>
      <c r="G638" s="78"/>
      <c r="H638" s="78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</row>
    <row r="639" ht="15.75" customHeight="1">
      <c r="A639" s="77"/>
      <c r="B639" s="78"/>
      <c r="C639" s="78"/>
      <c r="D639" s="78"/>
      <c r="E639" s="78"/>
      <c r="F639" s="78"/>
      <c r="G639" s="78"/>
      <c r="H639" s="78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</row>
    <row r="640" ht="15.75" customHeight="1">
      <c r="A640" s="77"/>
      <c r="B640" s="78"/>
      <c r="C640" s="78"/>
      <c r="D640" s="78"/>
      <c r="E640" s="78"/>
      <c r="F640" s="78"/>
      <c r="G640" s="78"/>
      <c r="H640" s="78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</row>
    <row r="641" ht="15.75" customHeight="1">
      <c r="A641" s="77"/>
      <c r="B641" s="78"/>
      <c r="C641" s="78"/>
      <c r="D641" s="78"/>
      <c r="E641" s="78"/>
      <c r="F641" s="78"/>
      <c r="G641" s="78"/>
      <c r="H641" s="78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</row>
    <row r="642" ht="15.75" customHeight="1">
      <c r="A642" s="77"/>
      <c r="B642" s="78"/>
      <c r="C642" s="78"/>
      <c r="D642" s="78"/>
      <c r="E642" s="78"/>
      <c r="F642" s="78"/>
      <c r="G642" s="78"/>
      <c r="H642" s="78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</row>
    <row r="643" ht="15.75" customHeight="1">
      <c r="A643" s="77"/>
      <c r="B643" s="78"/>
      <c r="C643" s="78"/>
      <c r="D643" s="78"/>
      <c r="E643" s="78"/>
      <c r="F643" s="78"/>
      <c r="G643" s="78"/>
      <c r="H643" s="78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</row>
    <row r="644" ht="15.75" customHeight="1">
      <c r="A644" s="77"/>
      <c r="B644" s="78"/>
      <c r="C644" s="78"/>
      <c r="D644" s="78"/>
      <c r="E644" s="78"/>
      <c r="F644" s="78"/>
      <c r="G644" s="78"/>
      <c r="H644" s="78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</row>
    <row r="645" ht="15.75" customHeight="1">
      <c r="A645" s="77"/>
      <c r="B645" s="78"/>
      <c r="C645" s="78"/>
      <c r="D645" s="78"/>
      <c r="E645" s="78"/>
      <c r="F645" s="78"/>
      <c r="G645" s="78"/>
      <c r="H645" s="78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</row>
    <row r="646" ht="15.75" customHeight="1">
      <c r="A646" s="77"/>
      <c r="B646" s="78"/>
      <c r="C646" s="78"/>
      <c r="D646" s="78"/>
      <c r="E646" s="78"/>
      <c r="F646" s="78"/>
      <c r="G646" s="78"/>
      <c r="H646" s="78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</row>
    <row r="647" ht="15.75" customHeight="1">
      <c r="A647" s="77"/>
      <c r="B647" s="78"/>
      <c r="C647" s="78"/>
      <c r="D647" s="78"/>
      <c r="E647" s="78"/>
      <c r="F647" s="78"/>
      <c r="G647" s="78"/>
      <c r="H647" s="78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</row>
    <row r="648" ht="15.75" customHeight="1">
      <c r="A648" s="77"/>
      <c r="B648" s="78"/>
      <c r="C648" s="78"/>
      <c r="D648" s="78"/>
      <c r="E648" s="78"/>
      <c r="F648" s="78"/>
      <c r="G648" s="78"/>
      <c r="H648" s="78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</row>
    <row r="649" ht="15.75" customHeight="1">
      <c r="A649" s="77"/>
      <c r="B649" s="78"/>
      <c r="C649" s="78"/>
      <c r="D649" s="78"/>
      <c r="E649" s="78"/>
      <c r="F649" s="78"/>
      <c r="G649" s="78"/>
      <c r="H649" s="78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</row>
    <row r="650" ht="15.75" customHeight="1">
      <c r="A650" s="77"/>
      <c r="B650" s="78"/>
      <c r="C650" s="78"/>
      <c r="D650" s="78"/>
      <c r="E650" s="78"/>
      <c r="F650" s="78"/>
      <c r="G650" s="78"/>
      <c r="H650" s="78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</row>
    <row r="651" ht="15.75" customHeight="1">
      <c r="A651" s="77"/>
      <c r="B651" s="78"/>
      <c r="C651" s="78"/>
      <c r="D651" s="78"/>
      <c r="E651" s="78"/>
      <c r="F651" s="78"/>
      <c r="G651" s="78"/>
      <c r="H651" s="78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</row>
    <row r="652" ht="15.75" customHeight="1">
      <c r="A652" s="77"/>
      <c r="B652" s="78"/>
      <c r="C652" s="78"/>
      <c r="D652" s="78"/>
      <c r="E652" s="78"/>
      <c r="F652" s="78"/>
      <c r="G652" s="78"/>
      <c r="H652" s="78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</row>
    <row r="653" ht="15.75" customHeight="1">
      <c r="A653" s="77"/>
      <c r="B653" s="78"/>
      <c r="C653" s="78"/>
      <c r="D653" s="78"/>
      <c r="E653" s="78"/>
      <c r="F653" s="78"/>
      <c r="G653" s="78"/>
      <c r="H653" s="78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</row>
    <row r="654" ht="15.75" customHeight="1">
      <c r="A654" s="77"/>
      <c r="B654" s="78"/>
      <c r="C654" s="78"/>
      <c r="D654" s="78"/>
      <c r="E654" s="78"/>
      <c r="F654" s="78"/>
      <c r="G654" s="78"/>
      <c r="H654" s="78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</row>
    <row r="655" ht="15.75" customHeight="1">
      <c r="A655" s="77"/>
      <c r="B655" s="78"/>
      <c r="C655" s="78"/>
      <c r="D655" s="78"/>
      <c r="E655" s="78"/>
      <c r="F655" s="78"/>
      <c r="G655" s="78"/>
      <c r="H655" s="78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</row>
    <row r="656" ht="15.75" customHeight="1">
      <c r="A656" s="77"/>
      <c r="B656" s="78"/>
      <c r="C656" s="78"/>
      <c r="D656" s="78"/>
      <c r="E656" s="78"/>
      <c r="F656" s="78"/>
      <c r="G656" s="78"/>
      <c r="H656" s="78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</row>
    <row r="657" ht="15.75" customHeight="1">
      <c r="A657" s="77"/>
      <c r="B657" s="78"/>
      <c r="C657" s="78"/>
      <c r="D657" s="78"/>
      <c r="E657" s="78"/>
      <c r="F657" s="78"/>
      <c r="G657" s="78"/>
      <c r="H657" s="78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</row>
    <row r="658" ht="15.75" customHeight="1">
      <c r="A658" s="77"/>
      <c r="B658" s="78"/>
      <c r="C658" s="78"/>
      <c r="D658" s="78"/>
      <c r="E658" s="78"/>
      <c r="F658" s="78"/>
      <c r="G658" s="78"/>
      <c r="H658" s="78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</row>
    <row r="659" ht="15.75" customHeight="1">
      <c r="A659" s="77"/>
      <c r="B659" s="78"/>
      <c r="C659" s="78"/>
      <c r="D659" s="78"/>
      <c r="E659" s="78"/>
      <c r="F659" s="78"/>
      <c r="G659" s="78"/>
      <c r="H659" s="78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</row>
    <row r="660" ht="15.75" customHeight="1">
      <c r="A660" s="77"/>
      <c r="B660" s="78"/>
      <c r="C660" s="78"/>
      <c r="D660" s="78"/>
      <c r="E660" s="78"/>
      <c r="F660" s="78"/>
      <c r="G660" s="78"/>
      <c r="H660" s="78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</row>
    <row r="661" ht="15.75" customHeight="1">
      <c r="A661" s="77"/>
      <c r="B661" s="78"/>
      <c r="C661" s="78"/>
      <c r="D661" s="78"/>
      <c r="E661" s="78"/>
      <c r="F661" s="78"/>
      <c r="G661" s="78"/>
      <c r="H661" s="78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</row>
    <row r="662" ht="15.75" customHeight="1">
      <c r="A662" s="77"/>
      <c r="B662" s="78"/>
      <c r="C662" s="78"/>
      <c r="D662" s="78"/>
      <c r="E662" s="78"/>
      <c r="F662" s="78"/>
      <c r="G662" s="78"/>
      <c r="H662" s="78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</row>
    <row r="663" ht="15.75" customHeight="1">
      <c r="A663" s="77"/>
      <c r="B663" s="78"/>
      <c r="C663" s="78"/>
      <c r="D663" s="78"/>
      <c r="E663" s="78"/>
      <c r="F663" s="78"/>
      <c r="G663" s="78"/>
      <c r="H663" s="78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</row>
    <row r="664" ht="15.75" customHeight="1">
      <c r="A664" s="77"/>
      <c r="B664" s="78"/>
      <c r="C664" s="78"/>
      <c r="D664" s="78"/>
      <c r="E664" s="78"/>
      <c r="F664" s="78"/>
      <c r="G664" s="78"/>
      <c r="H664" s="78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</row>
    <row r="665" ht="15.75" customHeight="1">
      <c r="A665" s="77"/>
      <c r="B665" s="78"/>
      <c r="C665" s="78"/>
      <c r="D665" s="78"/>
      <c r="E665" s="78"/>
      <c r="F665" s="78"/>
      <c r="G665" s="78"/>
      <c r="H665" s="78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</row>
    <row r="666" ht="15.75" customHeight="1">
      <c r="A666" s="77"/>
      <c r="B666" s="78"/>
      <c r="C666" s="78"/>
      <c r="D666" s="78"/>
      <c r="E666" s="78"/>
      <c r="F666" s="78"/>
      <c r="G666" s="78"/>
      <c r="H666" s="78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</row>
    <row r="667" ht="15.75" customHeight="1">
      <c r="A667" s="77"/>
      <c r="B667" s="78"/>
      <c r="C667" s="78"/>
      <c r="D667" s="78"/>
      <c r="E667" s="78"/>
      <c r="F667" s="78"/>
      <c r="G667" s="78"/>
      <c r="H667" s="78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</row>
    <row r="668" ht="15.75" customHeight="1">
      <c r="A668" s="77"/>
      <c r="B668" s="78"/>
      <c r="C668" s="78"/>
      <c r="D668" s="78"/>
      <c r="E668" s="78"/>
      <c r="F668" s="78"/>
      <c r="G668" s="78"/>
      <c r="H668" s="78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</row>
    <row r="669" ht="15.75" customHeight="1">
      <c r="A669" s="77"/>
      <c r="B669" s="78"/>
      <c r="C669" s="78"/>
      <c r="D669" s="78"/>
      <c r="E669" s="78"/>
      <c r="F669" s="78"/>
      <c r="G669" s="78"/>
      <c r="H669" s="78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</row>
    <row r="670" ht="15.75" customHeight="1">
      <c r="A670" s="77"/>
      <c r="B670" s="78"/>
      <c r="C670" s="78"/>
      <c r="D670" s="78"/>
      <c r="E670" s="78"/>
      <c r="F670" s="78"/>
      <c r="G670" s="78"/>
      <c r="H670" s="78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</row>
    <row r="671" ht="15.75" customHeight="1">
      <c r="A671" s="77"/>
      <c r="B671" s="78"/>
      <c r="C671" s="78"/>
      <c r="D671" s="78"/>
      <c r="E671" s="78"/>
      <c r="F671" s="78"/>
      <c r="G671" s="78"/>
      <c r="H671" s="78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</row>
    <row r="672" ht="15.75" customHeight="1">
      <c r="A672" s="77"/>
      <c r="B672" s="78"/>
      <c r="C672" s="78"/>
      <c r="D672" s="78"/>
      <c r="E672" s="78"/>
      <c r="F672" s="78"/>
      <c r="G672" s="78"/>
      <c r="H672" s="78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</row>
    <row r="673" ht="15.75" customHeight="1">
      <c r="A673" s="77"/>
      <c r="B673" s="78"/>
      <c r="C673" s="78"/>
      <c r="D673" s="78"/>
      <c r="E673" s="78"/>
      <c r="F673" s="78"/>
      <c r="G673" s="78"/>
      <c r="H673" s="78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</row>
    <row r="674" ht="15.75" customHeight="1">
      <c r="A674" s="77"/>
      <c r="B674" s="78"/>
      <c r="C674" s="78"/>
      <c r="D674" s="78"/>
      <c r="E674" s="78"/>
      <c r="F674" s="78"/>
      <c r="G674" s="78"/>
      <c r="H674" s="78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</row>
    <row r="675" ht="15.75" customHeight="1">
      <c r="A675" s="77"/>
      <c r="B675" s="78"/>
      <c r="C675" s="78"/>
      <c r="D675" s="78"/>
      <c r="E675" s="78"/>
      <c r="F675" s="78"/>
      <c r="G675" s="78"/>
      <c r="H675" s="78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</row>
    <row r="676" ht="15.75" customHeight="1">
      <c r="A676" s="77"/>
      <c r="B676" s="78"/>
      <c r="C676" s="78"/>
      <c r="D676" s="78"/>
      <c r="E676" s="78"/>
      <c r="F676" s="78"/>
      <c r="G676" s="78"/>
      <c r="H676" s="78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</row>
    <row r="677" ht="15.75" customHeight="1">
      <c r="A677" s="77"/>
      <c r="B677" s="78"/>
      <c r="C677" s="78"/>
      <c r="D677" s="78"/>
      <c r="E677" s="78"/>
      <c r="F677" s="78"/>
      <c r="G677" s="78"/>
      <c r="H677" s="78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</row>
    <row r="678" ht="15.75" customHeight="1">
      <c r="A678" s="77"/>
      <c r="B678" s="78"/>
      <c r="C678" s="78"/>
      <c r="D678" s="78"/>
      <c r="E678" s="78"/>
      <c r="F678" s="78"/>
      <c r="G678" s="78"/>
      <c r="H678" s="78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</row>
    <row r="679" ht="15.75" customHeight="1">
      <c r="A679" s="77"/>
      <c r="B679" s="78"/>
      <c r="C679" s="78"/>
      <c r="D679" s="78"/>
      <c r="E679" s="78"/>
      <c r="F679" s="78"/>
      <c r="G679" s="78"/>
      <c r="H679" s="78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</row>
    <row r="680" ht="15.75" customHeight="1">
      <c r="A680" s="77"/>
      <c r="B680" s="78"/>
      <c r="C680" s="78"/>
      <c r="D680" s="78"/>
      <c r="E680" s="78"/>
      <c r="F680" s="78"/>
      <c r="G680" s="78"/>
      <c r="H680" s="78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</row>
    <row r="681" ht="15.75" customHeight="1">
      <c r="A681" s="77"/>
      <c r="B681" s="78"/>
      <c r="C681" s="78"/>
      <c r="D681" s="78"/>
      <c r="E681" s="78"/>
      <c r="F681" s="78"/>
      <c r="G681" s="78"/>
      <c r="H681" s="78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</row>
    <row r="682" ht="15.75" customHeight="1">
      <c r="A682" s="77"/>
      <c r="B682" s="78"/>
      <c r="C682" s="78"/>
      <c r="D682" s="78"/>
      <c r="E682" s="78"/>
      <c r="F682" s="78"/>
      <c r="G682" s="78"/>
      <c r="H682" s="78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</row>
    <row r="683" ht="15.75" customHeight="1">
      <c r="A683" s="77"/>
      <c r="B683" s="78"/>
      <c r="C683" s="78"/>
      <c r="D683" s="78"/>
      <c r="E683" s="78"/>
      <c r="F683" s="78"/>
      <c r="G683" s="78"/>
      <c r="H683" s="78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</row>
    <row r="684" ht="15.75" customHeight="1">
      <c r="A684" s="77"/>
      <c r="B684" s="78"/>
      <c r="C684" s="78"/>
      <c r="D684" s="78"/>
      <c r="E684" s="78"/>
      <c r="F684" s="78"/>
      <c r="G684" s="78"/>
      <c r="H684" s="78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</row>
    <row r="685" ht="15.75" customHeight="1">
      <c r="A685" s="77"/>
      <c r="B685" s="78"/>
      <c r="C685" s="78"/>
      <c r="D685" s="78"/>
      <c r="E685" s="78"/>
      <c r="F685" s="78"/>
      <c r="G685" s="78"/>
      <c r="H685" s="78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</row>
    <row r="686" ht="15.75" customHeight="1">
      <c r="A686" s="77"/>
      <c r="B686" s="78"/>
      <c r="C686" s="78"/>
      <c r="D686" s="78"/>
      <c r="E686" s="78"/>
      <c r="F686" s="78"/>
      <c r="G686" s="78"/>
      <c r="H686" s="78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</row>
    <row r="687" ht="15.75" customHeight="1">
      <c r="A687" s="77"/>
      <c r="B687" s="78"/>
      <c r="C687" s="78"/>
      <c r="D687" s="78"/>
      <c r="E687" s="78"/>
      <c r="F687" s="78"/>
      <c r="G687" s="78"/>
      <c r="H687" s="78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</row>
    <row r="688" ht="15.75" customHeight="1">
      <c r="A688" s="77"/>
      <c r="B688" s="78"/>
      <c r="C688" s="78"/>
      <c r="D688" s="78"/>
      <c r="E688" s="78"/>
      <c r="F688" s="78"/>
      <c r="G688" s="78"/>
      <c r="H688" s="78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</row>
    <row r="689" ht="15.75" customHeight="1">
      <c r="A689" s="77"/>
      <c r="B689" s="78"/>
      <c r="C689" s="78"/>
      <c r="D689" s="78"/>
      <c r="E689" s="78"/>
      <c r="F689" s="78"/>
      <c r="G689" s="78"/>
      <c r="H689" s="78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</row>
    <row r="690" ht="15.75" customHeight="1">
      <c r="A690" s="77"/>
      <c r="B690" s="78"/>
      <c r="C690" s="78"/>
      <c r="D690" s="78"/>
      <c r="E690" s="78"/>
      <c r="F690" s="78"/>
      <c r="G690" s="78"/>
      <c r="H690" s="78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</row>
    <row r="691" ht="15.75" customHeight="1">
      <c r="A691" s="77"/>
      <c r="B691" s="78"/>
      <c r="C691" s="78"/>
      <c r="D691" s="78"/>
      <c r="E691" s="78"/>
      <c r="F691" s="78"/>
      <c r="G691" s="78"/>
      <c r="H691" s="78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</row>
    <row r="692" ht="15.75" customHeight="1">
      <c r="A692" s="77"/>
      <c r="B692" s="78"/>
      <c r="C692" s="78"/>
      <c r="D692" s="78"/>
      <c r="E692" s="78"/>
      <c r="F692" s="78"/>
      <c r="G692" s="78"/>
      <c r="H692" s="78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</row>
    <row r="693" ht="15.75" customHeight="1">
      <c r="A693" s="77"/>
      <c r="B693" s="78"/>
      <c r="C693" s="78"/>
      <c r="D693" s="78"/>
      <c r="E693" s="78"/>
      <c r="F693" s="78"/>
      <c r="G693" s="78"/>
      <c r="H693" s="78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</row>
    <row r="694" ht="15.75" customHeight="1">
      <c r="A694" s="77"/>
      <c r="B694" s="78"/>
      <c r="C694" s="78"/>
      <c r="D694" s="78"/>
      <c r="E694" s="78"/>
      <c r="F694" s="78"/>
      <c r="G694" s="78"/>
      <c r="H694" s="78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</row>
    <row r="695" ht="15.75" customHeight="1">
      <c r="A695" s="77"/>
      <c r="B695" s="78"/>
      <c r="C695" s="78"/>
      <c r="D695" s="78"/>
      <c r="E695" s="78"/>
      <c r="F695" s="78"/>
      <c r="G695" s="78"/>
      <c r="H695" s="78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</row>
    <row r="696" ht="15.75" customHeight="1">
      <c r="A696" s="77"/>
      <c r="B696" s="78"/>
      <c r="C696" s="78"/>
      <c r="D696" s="78"/>
      <c r="E696" s="78"/>
      <c r="F696" s="78"/>
      <c r="G696" s="78"/>
      <c r="H696" s="78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</row>
    <row r="697" ht="15.75" customHeight="1">
      <c r="A697" s="77"/>
      <c r="B697" s="78"/>
      <c r="C697" s="78"/>
      <c r="D697" s="78"/>
      <c r="E697" s="78"/>
      <c r="F697" s="78"/>
      <c r="G697" s="78"/>
      <c r="H697" s="78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</row>
    <row r="698" ht="15.75" customHeight="1">
      <c r="A698" s="77"/>
      <c r="B698" s="78"/>
      <c r="C698" s="78"/>
      <c r="D698" s="78"/>
      <c r="E698" s="78"/>
      <c r="F698" s="78"/>
      <c r="G698" s="78"/>
      <c r="H698" s="78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</row>
    <row r="699" ht="15.75" customHeight="1">
      <c r="A699" s="77"/>
      <c r="B699" s="78"/>
      <c r="C699" s="78"/>
      <c r="D699" s="78"/>
      <c r="E699" s="78"/>
      <c r="F699" s="78"/>
      <c r="G699" s="78"/>
      <c r="H699" s="78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</row>
    <row r="700" ht="15.75" customHeight="1">
      <c r="A700" s="77"/>
      <c r="B700" s="78"/>
      <c r="C700" s="78"/>
      <c r="D700" s="78"/>
      <c r="E700" s="78"/>
      <c r="F700" s="78"/>
      <c r="G700" s="78"/>
      <c r="H700" s="78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</row>
    <row r="701" ht="15.75" customHeight="1">
      <c r="A701" s="77"/>
      <c r="B701" s="78"/>
      <c r="C701" s="78"/>
      <c r="D701" s="78"/>
      <c r="E701" s="78"/>
      <c r="F701" s="78"/>
      <c r="G701" s="78"/>
      <c r="H701" s="78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</row>
    <row r="702" ht="15.75" customHeight="1">
      <c r="A702" s="77"/>
      <c r="B702" s="78"/>
      <c r="C702" s="78"/>
      <c r="D702" s="78"/>
      <c r="E702" s="78"/>
      <c r="F702" s="78"/>
      <c r="G702" s="78"/>
      <c r="H702" s="78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</row>
    <row r="703" ht="15.75" customHeight="1">
      <c r="A703" s="77"/>
      <c r="B703" s="78"/>
      <c r="C703" s="78"/>
      <c r="D703" s="78"/>
      <c r="E703" s="78"/>
      <c r="F703" s="78"/>
      <c r="G703" s="78"/>
      <c r="H703" s="78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</row>
    <row r="704" ht="15.75" customHeight="1">
      <c r="A704" s="77"/>
      <c r="B704" s="78"/>
      <c r="C704" s="78"/>
      <c r="D704" s="78"/>
      <c r="E704" s="78"/>
      <c r="F704" s="78"/>
      <c r="G704" s="78"/>
      <c r="H704" s="78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</row>
    <row r="705" ht="15.75" customHeight="1">
      <c r="A705" s="77"/>
      <c r="B705" s="78"/>
      <c r="C705" s="78"/>
      <c r="D705" s="78"/>
      <c r="E705" s="78"/>
      <c r="F705" s="78"/>
      <c r="G705" s="78"/>
      <c r="H705" s="78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</row>
    <row r="706" ht="15.75" customHeight="1">
      <c r="A706" s="77"/>
      <c r="B706" s="78"/>
      <c r="C706" s="78"/>
      <c r="D706" s="78"/>
      <c r="E706" s="78"/>
      <c r="F706" s="78"/>
      <c r="G706" s="78"/>
      <c r="H706" s="78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</row>
    <row r="707" ht="15.75" customHeight="1">
      <c r="A707" s="77"/>
      <c r="B707" s="78"/>
      <c r="C707" s="78"/>
      <c r="D707" s="78"/>
      <c r="E707" s="78"/>
      <c r="F707" s="78"/>
      <c r="G707" s="78"/>
      <c r="H707" s="78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</row>
    <row r="708" ht="15.75" customHeight="1">
      <c r="A708" s="77"/>
      <c r="B708" s="78"/>
      <c r="C708" s="78"/>
      <c r="D708" s="78"/>
      <c r="E708" s="78"/>
      <c r="F708" s="78"/>
      <c r="G708" s="78"/>
      <c r="H708" s="78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</row>
    <row r="709" ht="15.75" customHeight="1">
      <c r="A709" s="77"/>
      <c r="B709" s="78"/>
      <c r="C709" s="78"/>
      <c r="D709" s="78"/>
      <c r="E709" s="78"/>
      <c r="F709" s="78"/>
      <c r="G709" s="78"/>
      <c r="H709" s="78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</row>
    <row r="710" ht="15.75" customHeight="1">
      <c r="A710" s="77"/>
      <c r="B710" s="78"/>
      <c r="C710" s="78"/>
      <c r="D710" s="78"/>
      <c r="E710" s="78"/>
      <c r="F710" s="78"/>
      <c r="G710" s="78"/>
      <c r="H710" s="78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</row>
    <row r="711" ht="15.75" customHeight="1">
      <c r="A711" s="77"/>
      <c r="B711" s="78"/>
      <c r="C711" s="78"/>
      <c r="D711" s="78"/>
      <c r="E711" s="78"/>
      <c r="F711" s="78"/>
      <c r="G711" s="78"/>
      <c r="H711" s="78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</row>
    <row r="712" ht="15.75" customHeight="1">
      <c r="A712" s="77"/>
      <c r="B712" s="78"/>
      <c r="C712" s="78"/>
      <c r="D712" s="78"/>
      <c r="E712" s="78"/>
      <c r="F712" s="78"/>
      <c r="G712" s="78"/>
      <c r="H712" s="78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</row>
    <row r="713" ht="15.75" customHeight="1">
      <c r="A713" s="77"/>
      <c r="B713" s="78"/>
      <c r="C713" s="78"/>
      <c r="D713" s="78"/>
      <c r="E713" s="78"/>
      <c r="F713" s="78"/>
      <c r="G713" s="78"/>
      <c r="H713" s="78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</row>
    <row r="714" ht="15.75" customHeight="1">
      <c r="A714" s="77"/>
      <c r="B714" s="78"/>
      <c r="C714" s="78"/>
      <c r="D714" s="78"/>
      <c r="E714" s="78"/>
      <c r="F714" s="78"/>
      <c r="G714" s="78"/>
      <c r="H714" s="78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</row>
    <row r="715" ht="15.75" customHeight="1">
      <c r="A715" s="77"/>
      <c r="B715" s="78"/>
      <c r="C715" s="78"/>
      <c r="D715" s="78"/>
      <c r="E715" s="78"/>
      <c r="F715" s="78"/>
      <c r="G715" s="78"/>
      <c r="H715" s="78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</row>
    <row r="716" ht="15.75" customHeight="1">
      <c r="A716" s="77"/>
      <c r="B716" s="78"/>
      <c r="C716" s="78"/>
      <c r="D716" s="78"/>
      <c r="E716" s="78"/>
      <c r="F716" s="78"/>
      <c r="G716" s="78"/>
      <c r="H716" s="78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</row>
    <row r="717" ht="15.75" customHeight="1">
      <c r="A717" s="77"/>
      <c r="B717" s="78"/>
      <c r="C717" s="78"/>
      <c r="D717" s="78"/>
      <c r="E717" s="78"/>
      <c r="F717" s="78"/>
      <c r="G717" s="78"/>
      <c r="H717" s="78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</row>
    <row r="718" ht="15.75" customHeight="1">
      <c r="A718" s="77"/>
      <c r="B718" s="78"/>
      <c r="C718" s="78"/>
      <c r="D718" s="78"/>
      <c r="E718" s="78"/>
      <c r="F718" s="78"/>
      <c r="G718" s="78"/>
      <c r="H718" s="78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</row>
    <row r="719" ht="15.75" customHeight="1">
      <c r="A719" s="77"/>
      <c r="B719" s="78"/>
      <c r="C719" s="78"/>
      <c r="D719" s="78"/>
      <c r="E719" s="78"/>
      <c r="F719" s="78"/>
      <c r="G719" s="78"/>
      <c r="H719" s="78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</row>
    <row r="720" ht="15.75" customHeight="1">
      <c r="A720" s="77"/>
      <c r="B720" s="78"/>
      <c r="C720" s="78"/>
      <c r="D720" s="78"/>
      <c r="E720" s="78"/>
      <c r="F720" s="78"/>
      <c r="G720" s="78"/>
      <c r="H720" s="78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</row>
    <row r="721" ht="15.75" customHeight="1">
      <c r="A721" s="77"/>
      <c r="B721" s="78"/>
      <c r="C721" s="78"/>
      <c r="D721" s="78"/>
      <c r="E721" s="78"/>
      <c r="F721" s="78"/>
      <c r="G721" s="78"/>
      <c r="H721" s="78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</row>
    <row r="722" ht="15.75" customHeight="1">
      <c r="A722" s="77"/>
      <c r="B722" s="78"/>
      <c r="C722" s="78"/>
      <c r="D722" s="78"/>
      <c r="E722" s="78"/>
      <c r="F722" s="78"/>
      <c r="G722" s="78"/>
      <c r="H722" s="78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</row>
    <row r="723" ht="15.75" customHeight="1">
      <c r="A723" s="77"/>
      <c r="B723" s="78"/>
      <c r="C723" s="78"/>
      <c r="D723" s="78"/>
      <c r="E723" s="78"/>
      <c r="F723" s="78"/>
      <c r="G723" s="78"/>
      <c r="H723" s="78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</row>
    <row r="724" ht="15.75" customHeight="1">
      <c r="A724" s="77"/>
      <c r="B724" s="78"/>
      <c r="C724" s="78"/>
      <c r="D724" s="78"/>
      <c r="E724" s="78"/>
      <c r="F724" s="78"/>
      <c r="G724" s="78"/>
      <c r="H724" s="78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</row>
    <row r="725" ht="15.75" customHeight="1">
      <c r="A725" s="77"/>
      <c r="B725" s="78"/>
      <c r="C725" s="78"/>
      <c r="D725" s="78"/>
      <c r="E725" s="78"/>
      <c r="F725" s="78"/>
      <c r="G725" s="78"/>
      <c r="H725" s="78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</row>
    <row r="726" ht="15.75" customHeight="1">
      <c r="A726" s="77"/>
      <c r="B726" s="78"/>
      <c r="C726" s="78"/>
      <c r="D726" s="78"/>
      <c r="E726" s="78"/>
      <c r="F726" s="78"/>
      <c r="G726" s="78"/>
      <c r="H726" s="78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</row>
    <row r="727" ht="15.75" customHeight="1">
      <c r="A727" s="77"/>
      <c r="B727" s="78"/>
      <c r="C727" s="78"/>
      <c r="D727" s="78"/>
      <c r="E727" s="78"/>
      <c r="F727" s="78"/>
      <c r="G727" s="78"/>
      <c r="H727" s="78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</row>
    <row r="728" ht="15.75" customHeight="1">
      <c r="A728" s="77"/>
      <c r="B728" s="78"/>
      <c r="C728" s="78"/>
      <c r="D728" s="78"/>
      <c r="E728" s="78"/>
      <c r="F728" s="78"/>
      <c r="G728" s="78"/>
      <c r="H728" s="78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</row>
    <row r="729" ht="15.75" customHeight="1">
      <c r="A729" s="77"/>
      <c r="B729" s="78"/>
      <c r="C729" s="78"/>
      <c r="D729" s="78"/>
      <c r="E729" s="78"/>
      <c r="F729" s="78"/>
      <c r="G729" s="78"/>
      <c r="H729" s="78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</row>
    <row r="730" ht="15.75" customHeight="1">
      <c r="A730" s="77"/>
      <c r="B730" s="78"/>
      <c r="C730" s="78"/>
      <c r="D730" s="78"/>
      <c r="E730" s="78"/>
      <c r="F730" s="78"/>
      <c r="G730" s="78"/>
      <c r="H730" s="78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</row>
    <row r="731" ht="15.75" customHeight="1">
      <c r="A731" s="77"/>
      <c r="B731" s="78"/>
      <c r="C731" s="78"/>
      <c r="D731" s="78"/>
      <c r="E731" s="78"/>
      <c r="F731" s="78"/>
      <c r="G731" s="78"/>
      <c r="H731" s="78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</row>
    <row r="732" ht="15.75" customHeight="1">
      <c r="A732" s="77"/>
      <c r="B732" s="78"/>
      <c r="C732" s="78"/>
      <c r="D732" s="78"/>
      <c r="E732" s="78"/>
      <c r="F732" s="78"/>
      <c r="G732" s="78"/>
      <c r="H732" s="78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</row>
    <row r="733" ht="15.75" customHeight="1">
      <c r="A733" s="77"/>
      <c r="B733" s="78"/>
      <c r="C733" s="78"/>
      <c r="D733" s="78"/>
      <c r="E733" s="78"/>
      <c r="F733" s="78"/>
      <c r="G733" s="78"/>
      <c r="H733" s="78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</row>
    <row r="734" ht="15.75" customHeight="1">
      <c r="A734" s="77"/>
      <c r="B734" s="78"/>
      <c r="C734" s="78"/>
      <c r="D734" s="78"/>
      <c r="E734" s="78"/>
      <c r="F734" s="78"/>
      <c r="G734" s="78"/>
      <c r="H734" s="78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</row>
    <row r="735" ht="15.75" customHeight="1">
      <c r="A735" s="77"/>
      <c r="B735" s="78"/>
      <c r="C735" s="78"/>
      <c r="D735" s="78"/>
      <c r="E735" s="78"/>
      <c r="F735" s="78"/>
      <c r="G735" s="78"/>
      <c r="H735" s="78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</row>
    <row r="736" ht="15.75" customHeight="1">
      <c r="A736" s="77"/>
      <c r="B736" s="78"/>
      <c r="C736" s="78"/>
      <c r="D736" s="78"/>
      <c r="E736" s="78"/>
      <c r="F736" s="78"/>
      <c r="G736" s="78"/>
      <c r="H736" s="78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</row>
    <row r="737" ht="15.75" customHeight="1">
      <c r="A737" s="77"/>
      <c r="B737" s="78"/>
      <c r="C737" s="78"/>
      <c r="D737" s="78"/>
      <c r="E737" s="78"/>
      <c r="F737" s="78"/>
      <c r="G737" s="78"/>
      <c r="H737" s="78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</row>
    <row r="738" ht="15.75" customHeight="1">
      <c r="A738" s="77"/>
      <c r="B738" s="78"/>
      <c r="C738" s="78"/>
      <c r="D738" s="78"/>
      <c r="E738" s="78"/>
      <c r="F738" s="78"/>
      <c r="G738" s="78"/>
      <c r="H738" s="78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</row>
    <row r="739" ht="15.75" customHeight="1">
      <c r="A739" s="77"/>
      <c r="B739" s="78"/>
      <c r="C739" s="78"/>
      <c r="D739" s="78"/>
      <c r="E739" s="78"/>
      <c r="F739" s="78"/>
      <c r="G739" s="78"/>
      <c r="H739" s="78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</row>
    <row r="740" ht="15.75" customHeight="1">
      <c r="A740" s="77"/>
      <c r="B740" s="78"/>
      <c r="C740" s="78"/>
      <c r="D740" s="78"/>
      <c r="E740" s="78"/>
      <c r="F740" s="78"/>
      <c r="G740" s="78"/>
      <c r="H740" s="78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</row>
    <row r="741" ht="15.75" customHeight="1">
      <c r="A741" s="77"/>
      <c r="B741" s="78"/>
      <c r="C741" s="78"/>
      <c r="D741" s="78"/>
      <c r="E741" s="78"/>
      <c r="F741" s="78"/>
      <c r="G741" s="78"/>
      <c r="H741" s="78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</row>
    <row r="742" ht="15.75" customHeight="1">
      <c r="A742" s="77"/>
      <c r="B742" s="78"/>
      <c r="C742" s="78"/>
      <c r="D742" s="78"/>
      <c r="E742" s="78"/>
      <c r="F742" s="78"/>
      <c r="G742" s="78"/>
      <c r="H742" s="78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</row>
    <row r="743" ht="15.75" customHeight="1">
      <c r="A743" s="77"/>
      <c r="B743" s="78"/>
      <c r="C743" s="78"/>
      <c r="D743" s="78"/>
      <c r="E743" s="78"/>
      <c r="F743" s="78"/>
      <c r="G743" s="78"/>
      <c r="H743" s="78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</row>
    <row r="744" ht="15.75" customHeight="1">
      <c r="A744" s="77"/>
      <c r="B744" s="78"/>
      <c r="C744" s="78"/>
      <c r="D744" s="78"/>
      <c r="E744" s="78"/>
      <c r="F744" s="78"/>
      <c r="G744" s="78"/>
      <c r="H744" s="78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</row>
    <row r="745" ht="15.75" customHeight="1">
      <c r="A745" s="77"/>
      <c r="B745" s="78"/>
      <c r="C745" s="78"/>
      <c r="D745" s="78"/>
      <c r="E745" s="78"/>
      <c r="F745" s="78"/>
      <c r="G745" s="78"/>
      <c r="H745" s="78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</row>
    <row r="746" ht="15.75" customHeight="1">
      <c r="A746" s="77"/>
      <c r="B746" s="78"/>
      <c r="C746" s="78"/>
      <c r="D746" s="78"/>
      <c r="E746" s="78"/>
      <c r="F746" s="78"/>
      <c r="G746" s="78"/>
      <c r="H746" s="78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</row>
    <row r="747" ht="15.75" customHeight="1">
      <c r="A747" s="77"/>
      <c r="B747" s="78"/>
      <c r="C747" s="78"/>
      <c r="D747" s="78"/>
      <c r="E747" s="78"/>
      <c r="F747" s="78"/>
      <c r="G747" s="78"/>
      <c r="H747" s="78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</row>
    <row r="748" ht="15.75" customHeight="1">
      <c r="A748" s="77"/>
      <c r="B748" s="78"/>
      <c r="C748" s="78"/>
      <c r="D748" s="78"/>
      <c r="E748" s="78"/>
      <c r="F748" s="78"/>
      <c r="G748" s="78"/>
      <c r="H748" s="78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</row>
    <row r="749" ht="15.75" customHeight="1">
      <c r="A749" s="77"/>
      <c r="B749" s="78"/>
      <c r="C749" s="78"/>
      <c r="D749" s="78"/>
      <c r="E749" s="78"/>
      <c r="F749" s="78"/>
      <c r="G749" s="78"/>
      <c r="H749" s="78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</row>
    <row r="750" ht="15.75" customHeight="1">
      <c r="A750" s="77"/>
      <c r="B750" s="78"/>
      <c r="C750" s="78"/>
      <c r="D750" s="78"/>
      <c r="E750" s="78"/>
      <c r="F750" s="78"/>
      <c r="G750" s="78"/>
      <c r="H750" s="78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</row>
    <row r="751" ht="15.75" customHeight="1">
      <c r="A751" s="77"/>
      <c r="B751" s="78"/>
      <c r="C751" s="78"/>
      <c r="D751" s="78"/>
      <c r="E751" s="78"/>
      <c r="F751" s="78"/>
      <c r="G751" s="78"/>
      <c r="H751" s="78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</row>
    <row r="752" ht="15.75" customHeight="1">
      <c r="A752" s="77"/>
      <c r="B752" s="78"/>
      <c r="C752" s="78"/>
      <c r="D752" s="78"/>
      <c r="E752" s="78"/>
      <c r="F752" s="78"/>
      <c r="G752" s="78"/>
      <c r="H752" s="78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</row>
    <row r="753" ht="15.75" customHeight="1">
      <c r="A753" s="77"/>
      <c r="B753" s="78"/>
      <c r="C753" s="78"/>
      <c r="D753" s="78"/>
      <c r="E753" s="78"/>
      <c r="F753" s="78"/>
      <c r="G753" s="78"/>
      <c r="H753" s="78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</row>
    <row r="754" ht="15.75" customHeight="1">
      <c r="A754" s="77"/>
      <c r="B754" s="78"/>
      <c r="C754" s="78"/>
      <c r="D754" s="78"/>
      <c r="E754" s="78"/>
      <c r="F754" s="78"/>
      <c r="G754" s="78"/>
      <c r="H754" s="78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</row>
    <row r="755" ht="15.75" customHeight="1">
      <c r="A755" s="77"/>
      <c r="B755" s="78"/>
      <c r="C755" s="78"/>
      <c r="D755" s="78"/>
      <c r="E755" s="78"/>
      <c r="F755" s="78"/>
      <c r="G755" s="78"/>
      <c r="H755" s="78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</row>
    <row r="756" ht="15.75" customHeight="1">
      <c r="A756" s="77"/>
      <c r="B756" s="78"/>
      <c r="C756" s="78"/>
      <c r="D756" s="78"/>
      <c r="E756" s="78"/>
      <c r="F756" s="78"/>
      <c r="G756" s="78"/>
      <c r="H756" s="78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</row>
    <row r="757" ht="15.75" customHeight="1">
      <c r="A757" s="77"/>
      <c r="B757" s="78"/>
      <c r="C757" s="78"/>
      <c r="D757" s="78"/>
      <c r="E757" s="78"/>
      <c r="F757" s="78"/>
      <c r="G757" s="78"/>
      <c r="H757" s="78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</row>
    <row r="758" ht="15.75" customHeight="1">
      <c r="A758" s="77"/>
      <c r="B758" s="78"/>
      <c r="C758" s="78"/>
      <c r="D758" s="78"/>
      <c r="E758" s="78"/>
      <c r="F758" s="78"/>
      <c r="G758" s="78"/>
      <c r="H758" s="78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</row>
    <row r="759" ht="15.75" customHeight="1">
      <c r="A759" s="77"/>
      <c r="B759" s="78"/>
      <c r="C759" s="78"/>
      <c r="D759" s="78"/>
      <c r="E759" s="78"/>
      <c r="F759" s="78"/>
      <c r="G759" s="78"/>
      <c r="H759" s="78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</row>
    <row r="760" ht="15.75" customHeight="1">
      <c r="A760" s="77"/>
      <c r="B760" s="78"/>
      <c r="C760" s="78"/>
      <c r="D760" s="78"/>
      <c r="E760" s="78"/>
      <c r="F760" s="78"/>
      <c r="G760" s="78"/>
      <c r="H760" s="78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</row>
    <row r="761" ht="15.75" customHeight="1">
      <c r="A761" s="77"/>
      <c r="B761" s="78"/>
      <c r="C761" s="78"/>
      <c r="D761" s="78"/>
      <c r="E761" s="78"/>
      <c r="F761" s="78"/>
      <c r="G761" s="78"/>
      <c r="H761" s="78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</row>
    <row r="762" ht="15.75" customHeight="1">
      <c r="A762" s="77"/>
      <c r="B762" s="78"/>
      <c r="C762" s="78"/>
      <c r="D762" s="78"/>
      <c r="E762" s="78"/>
      <c r="F762" s="78"/>
      <c r="G762" s="78"/>
      <c r="H762" s="78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</row>
    <row r="763" ht="15.75" customHeight="1">
      <c r="A763" s="77"/>
      <c r="B763" s="78"/>
      <c r="C763" s="78"/>
      <c r="D763" s="78"/>
      <c r="E763" s="78"/>
      <c r="F763" s="78"/>
      <c r="G763" s="78"/>
      <c r="H763" s="78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</row>
    <row r="764" ht="15.75" customHeight="1">
      <c r="A764" s="77"/>
      <c r="B764" s="78"/>
      <c r="C764" s="78"/>
      <c r="D764" s="78"/>
      <c r="E764" s="78"/>
      <c r="F764" s="78"/>
      <c r="G764" s="78"/>
      <c r="H764" s="78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</row>
    <row r="765" ht="15.75" customHeight="1">
      <c r="A765" s="77"/>
      <c r="B765" s="78"/>
      <c r="C765" s="78"/>
      <c r="D765" s="78"/>
      <c r="E765" s="78"/>
      <c r="F765" s="78"/>
      <c r="G765" s="78"/>
      <c r="H765" s="78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</row>
    <row r="766" ht="15.75" customHeight="1">
      <c r="A766" s="77"/>
      <c r="B766" s="78"/>
      <c r="C766" s="78"/>
      <c r="D766" s="78"/>
      <c r="E766" s="78"/>
      <c r="F766" s="78"/>
      <c r="G766" s="78"/>
      <c r="H766" s="78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</row>
    <row r="767" ht="15.75" customHeight="1">
      <c r="A767" s="77"/>
      <c r="B767" s="78"/>
      <c r="C767" s="78"/>
      <c r="D767" s="78"/>
      <c r="E767" s="78"/>
      <c r="F767" s="78"/>
      <c r="G767" s="78"/>
      <c r="H767" s="78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</row>
    <row r="768" ht="15.75" customHeight="1">
      <c r="A768" s="77"/>
      <c r="B768" s="78"/>
      <c r="C768" s="78"/>
      <c r="D768" s="78"/>
      <c r="E768" s="78"/>
      <c r="F768" s="78"/>
      <c r="G768" s="78"/>
      <c r="H768" s="78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</row>
    <row r="769" ht="15.75" customHeight="1">
      <c r="A769" s="77"/>
      <c r="B769" s="78"/>
      <c r="C769" s="78"/>
      <c r="D769" s="78"/>
      <c r="E769" s="78"/>
      <c r="F769" s="78"/>
      <c r="G769" s="78"/>
      <c r="H769" s="78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</row>
    <row r="770" ht="15.75" customHeight="1">
      <c r="A770" s="77"/>
      <c r="B770" s="78"/>
      <c r="C770" s="78"/>
      <c r="D770" s="78"/>
      <c r="E770" s="78"/>
      <c r="F770" s="78"/>
      <c r="G770" s="78"/>
      <c r="H770" s="78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</row>
    <row r="771" ht="15.75" customHeight="1">
      <c r="A771" s="77"/>
      <c r="B771" s="78"/>
      <c r="C771" s="78"/>
      <c r="D771" s="78"/>
      <c r="E771" s="78"/>
      <c r="F771" s="78"/>
      <c r="G771" s="78"/>
      <c r="H771" s="78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</row>
    <row r="772" ht="15.75" customHeight="1">
      <c r="A772" s="77"/>
      <c r="B772" s="78"/>
      <c r="C772" s="78"/>
      <c r="D772" s="78"/>
      <c r="E772" s="78"/>
      <c r="F772" s="78"/>
      <c r="G772" s="78"/>
      <c r="H772" s="78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</row>
    <row r="773" ht="15.75" customHeight="1">
      <c r="A773" s="77"/>
      <c r="B773" s="78"/>
      <c r="C773" s="78"/>
      <c r="D773" s="78"/>
      <c r="E773" s="78"/>
      <c r="F773" s="78"/>
      <c r="G773" s="78"/>
      <c r="H773" s="78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</row>
    <row r="774" ht="15.75" customHeight="1">
      <c r="A774" s="77"/>
      <c r="B774" s="78"/>
      <c r="C774" s="78"/>
      <c r="D774" s="78"/>
      <c r="E774" s="78"/>
      <c r="F774" s="78"/>
      <c r="G774" s="78"/>
      <c r="H774" s="78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</row>
    <row r="775" ht="15.75" customHeight="1">
      <c r="A775" s="77"/>
      <c r="B775" s="78"/>
      <c r="C775" s="78"/>
      <c r="D775" s="78"/>
      <c r="E775" s="78"/>
      <c r="F775" s="78"/>
      <c r="G775" s="78"/>
      <c r="H775" s="78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</row>
    <row r="776" ht="15.75" customHeight="1">
      <c r="A776" s="77"/>
      <c r="B776" s="78"/>
      <c r="C776" s="78"/>
      <c r="D776" s="78"/>
      <c r="E776" s="78"/>
      <c r="F776" s="78"/>
      <c r="G776" s="78"/>
      <c r="H776" s="78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</row>
    <row r="777" ht="15.75" customHeight="1">
      <c r="A777" s="77"/>
      <c r="B777" s="78"/>
      <c r="C777" s="78"/>
      <c r="D777" s="78"/>
      <c r="E777" s="78"/>
      <c r="F777" s="78"/>
      <c r="G777" s="78"/>
      <c r="H777" s="78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</row>
    <row r="778" ht="15.75" customHeight="1">
      <c r="A778" s="77"/>
      <c r="B778" s="78"/>
      <c r="C778" s="78"/>
      <c r="D778" s="78"/>
      <c r="E778" s="78"/>
      <c r="F778" s="78"/>
      <c r="G778" s="78"/>
      <c r="H778" s="78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</row>
    <row r="779" ht="15.75" customHeight="1">
      <c r="A779" s="77"/>
      <c r="B779" s="78"/>
      <c r="C779" s="78"/>
      <c r="D779" s="78"/>
      <c r="E779" s="78"/>
      <c r="F779" s="78"/>
      <c r="G779" s="78"/>
      <c r="H779" s="78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</row>
    <row r="780" ht="15.75" customHeight="1">
      <c r="A780" s="77"/>
      <c r="B780" s="78"/>
      <c r="C780" s="78"/>
      <c r="D780" s="78"/>
      <c r="E780" s="78"/>
      <c r="F780" s="78"/>
      <c r="G780" s="78"/>
      <c r="H780" s="78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</row>
    <row r="781" ht="15.75" customHeight="1">
      <c r="A781" s="77"/>
      <c r="B781" s="78"/>
      <c r="C781" s="78"/>
      <c r="D781" s="78"/>
      <c r="E781" s="78"/>
      <c r="F781" s="78"/>
      <c r="G781" s="78"/>
      <c r="H781" s="78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</row>
    <row r="782" ht="15.75" customHeight="1">
      <c r="A782" s="77"/>
      <c r="B782" s="78"/>
      <c r="C782" s="78"/>
      <c r="D782" s="78"/>
      <c r="E782" s="78"/>
      <c r="F782" s="78"/>
      <c r="G782" s="78"/>
      <c r="H782" s="78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</row>
    <row r="783" ht="15.75" customHeight="1">
      <c r="A783" s="77"/>
      <c r="B783" s="78"/>
      <c r="C783" s="78"/>
      <c r="D783" s="78"/>
      <c r="E783" s="78"/>
      <c r="F783" s="78"/>
      <c r="G783" s="78"/>
      <c r="H783" s="78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</row>
    <row r="784" ht="15.75" customHeight="1">
      <c r="A784" s="77"/>
      <c r="B784" s="78"/>
      <c r="C784" s="78"/>
      <c r="D784" s="78"/>
      <c r="E784" s="78"/>
      <c r="F784" s="78"/>
      <c r="G784" s="78"/>
      <c r="H784" s="78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</row>
    <row r="785" ht="15.75" customHeight="1">
      <c r="A785" s="77"/>
      <c r="B785" s="78"/>
      <c r="C785" s="78"/>
      <c r="D785" s="78"/>
      <c r="E785" s="78"/>
      <c r="F785" s="78"/>
      <c r="G785" s="78"/>
      <c r="H785" s="78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</row>
    <row r="786" ht="15.75" customHeight="1">
      <c r="A786" s="77"/>
      <c r="B786" s="78"/>
      <c r="C786" s="78"/>
      <c r="D786" s="78"/>
      <c r="E786" s="78"/>
      <c r="F786" s="78"/>
      <c r="G786" s="78"/>
      <c r="H786" s="78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</row>
    <row r="787" ht="15.75" customHeight="1">
      <c r="A787" s="77"/>
      <c r="B787" s="78"/>
      <c r="C787" s="78"/>
      <c r="D787" s="78"/>
      <c r="E787" s="78"/>
      <c r="F787" s="78"/>
      <c r="G787" s="78"/>
      <c r="H787" s="78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</row>
    <row r="788" ht="15.75" customHeight="1">
      <c r="A788" s="77"/>
      <c r="B788" s="78"/>
      <c r="C788" s="78"/>
      <c r="D788" s="78"/>
      <c r="E788" s="78"/>
      <c r="F788" s="78"/>
      <c r="G788" s="78"/>
      <c r="H788" s="78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</row>
    <row r="789" ht="15.75" customHeight="1">
      <c r="A789" s="77"/>
      <c r="B789" s="78"/>
      <c r="C789" s="78"/>
      <c r="D789" s="78"/>
      <c r="E789" s="78"/>
      <c r="F789" s="78"/>
      <c r="G789" s="78"/>
      <c r="H789" s="78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</row>
    <row r="790" ht="15.75" customHeight="1">
      <c r="A790" s="77"/>
      <c r="B790" s="78"/>
      <c r="C790" s="78"/>
      <c r="D790" s="78"/>
      <c r="E790" s="78"/>
      <c r="F790" s="78"/>
      <c r="G790" s="78"/>
      <c r="H790" s="78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</row>
    <row r="791" ht="15.75" customHeight="1">
      <c r="A791" s="77"/>
      <c r="B791" s="78"/>
      <c r="C791" s="78"/>
      <c r="D791" s="78"/>
      <c r="E791" s="78"/>
      <c r="F791" s="78"/>
      <c r="G791" s="78"/>
      <c r="H791" s="78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</row>
    <row r="792" ht="15.75" customHeight="1">
      <c r="A792" s="77"/>
      <c r="B792" s="78"/>
      <c r="C792" s="78"/>
      <c r="D792" s="78"/>
      <c r="E792" s="78"/>
      <c r="F792" s="78"/>
      <c r="G792" s="78"/>
      <c r="H792" s="78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</row>
    <row r="793" ht="15.75" customHeight="1">
      <c r="A793" s="77"/>
      <c r="B793" s="78"/>
      <c r="C793" s="78"/>
      <c r="D793" s="78"/>
      <c r="E793" s="78"/>
      <c r="F793" s="78"/>
      <c r="G793" s="78"/>
      <c r="H793" s="78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</row>
    <row r="794" ht="15.75" customHeight="1">
      <c r="A794" s="77"/>
      <c r="B794" s="78"/>
      <c r="C794" s="78"/>
      <c r="D794" s="78"/>
      <c r="E794" s="78"/>
      <c r="F794" s="78"/>
      <c r="G794" s="78"/>
      <c r="H794" s="78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</row>
    <row r="795" ht="15.75" customHeight="1">
      <c r="A795" s="77"/>
      <c r="B795" s="78"/>
      <c r="C795" s="78"/>
      <c r="D795" s="78"/>
      <c r="E795" s="78"/>
      <c r="F795" s="78"/>
      <c r="G795" s="78"/>
      <c r="H795" s="78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</row>
    <row r="796" ht="15.75" customHeight="1">
      <c r="A796" s="77"/>
      <c r="B796" s="78"/>
      <c r="C796" s="78"/>
      <c r="D796" s="78"/>
      <c r="E796" s="78"/>
      <c r="F796" s="78"/>
      <c r="G796" s="78"/>
      <c r="H796" s="78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</row>
    <row r="797" ht="15.75" customHeight="1">
      <c r="A797" s="77"/>
      <c r="B797" s="78"/>
      <c r="C797" s="78"/>
      <c r="D797" s="78"/>
      <c r="E797" s="78"/>
      <c r="F797" s="78"/>
      <c r="G797" s="78"/>
      <c r="H797" s="78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</row>
    <row r="798" ht="15.75" customHeight="1">
      <c r="A798" s="77"/>
      <c r="B798" s="78"/>
      <c r="C798" s="78"/>
      <c r="D798" s="78"/>
      <c r="E798" s="78"/>
      <c r="F798" s="78"/>
      <c r="G798" s="78"/>
      <c r="H798" s="78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</row>
    <row r="799" ht="15.75" customHeight="1">
      <c r="A799" s="77"/>
      <c r="B799" s="78"/>
      <c r="C799" s="78"/>
      <c r="D799" s="78"/>
      <c r="E799" s="78"/>
      <c r="F799" s="78"/>
      <c r="G799" s="78"/>
      <c r="H799" s="78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</row>
    <row r="800" ht="15.75" customHeight="1">
      <c r="A800" s="77"/>
      <c r="B800" s="78"/>
      <c r="C800" s="78"/>
      <c r="D800" s="78"/>
      <c r="E800" s="78"/>
      <c r="F800" s="78"/>
      <c r="G800" s="78"/>
      <c r="H800" s="78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</row>
    <row r="801" ht="15.75" customHeight="1">
      <c r="A801" s="77"/>
      <c r="B801" s="78"/>
      <c r="C801" s="78"/>
      <c r="D801" s="78"/>
      <c r="E801" s="78"/>
      <c r="F801" s="78"/>
      <c r="G801" s="78"/>
      <c r="H801" s="78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</row>
    <row r="802" ht="15.75" customHeight="1">
      <c r="A802" s="77"/>
      <c r="B802" s="78"/>
      <c r="C802" s="78"/>
      <c r="D802" s="78"/>
      <c r="E802" s="78"/>
      <c r="F802" s="78"/>
      <c r="G802" s="78"/>
      <c r="H802" s="78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</row>
    <row r="803" ht="15.75" customHeight="1">
      <c r="A803" s="77"/>
      <c r="B803" s="78"/>
      <c r="C803" s="78"/>
      <c r="D803" s="78"/>
      <c r="E803" s="78"/>
      <c r="F803" s="78"/>
      <c r="G803" s="78"/>
      <c r="H803" s="78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</row>
    <row r="804" ht="15.75" customHeight="1">
      <c r="A804" s="77"/>
      <c r="B804" s="78"/>
      <c r="C804" s="78"/>
      <c r="D804" s="78"/>
      <c r="E804" s="78"/>
      <c r="F804" s="78"/>
      <c r="G804" s="78"/>
      <c r="H804" s="78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</row>
    <row r="805" ht="15.75" customHeight="1">
      <c r="A805" s="77"/>
      <c r="B805" s="78"/>
      <c r="C805" s="78"/>
      <c r="D805" s="78"/>
      <c r="E805" s="78"/>
      <c r="F805" s="78"/>
      <c r="G805" s="78"/>
      <c r="H805" s="78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</row>
    <row r="806" ht="15.75" customHeight="1">
      <c r="A806" s="77"/>
      <c r="B806" s="78"/>
      <c r="C806" s="78"/>
      <c r="D806" s="78"/>
      <c r="E806" s="78"/>
      <c r="F806" s="78"/>
      <c r="G806" s="78"/>
      <c r="H806" s="78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</row>
    <row r="807" ht="15.75" customHeight="1">
      <c r="A807" s="77"/>
      <c r="B807" s="78"/>
      <c r="C807" s="78"/>
      <c r="D807" s="78"/>
      <c r="E807" s="78"/>
      <c r="F807" s="78"/>
      <c r="G807" s="78"/>
      <c r="H807" s="78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</row>
    <row r="808" ht="15.75" customHeight="1">
      <c r="A808" s="77"/>
      <c r="B808" s="78"/>
      <c r="C808" s="78"/>
      <c r="D808" s="78"/>
      <c r="E808" s="78"/>
      <c r="F808" s="78"/>
      <c r="G808" s="78"/>
      <c r="H808" s="78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</row>
    <row r="809" ht="15.75" customHeight="1">
      <c r="A809" s="77"/>
      <c r="B809" s="78"/>
      <c r="C809" s="78"/>
      <c r="D809" s="78"/>
      <c r="E809" s="78"/>
      <c r="F809" s="78"/>
      <c r="G809" s="78"/>
      <c r="H809" s="78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</row>
    <row r="810" ht="15.75" customHeight="1">
      <c r="A810" s="77"/>
      <c r="B810" s="78"/>
      <c r="C810" s="78"/>
      <c r="D810" s="78"/>
      <c r="E810" s="78"/>
      <c r="F810" s="78"/>
      <c r="G810" s="78"/>
      <c r="H810" s="78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</row>
    <row r="811" ht="15.75" customHeight="1">
      <c r="A811" s="77"/>
      <c r="B811" s="78"/>
      <c r="C811" s="78"/>
      <c r="D811" s="78"/>
      <c r="E811" s="78"/>
      <c r="F811" s="78"/>
      <c r="G811" s="78"/>
      <c r="H811" s="78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</row>
    <row r="812" ht="15.75" customHeight="1">
      <c r="A812" s="77"/>
      <c r="B812" s="78"/>
      <c r="C812" s="78"/>
      <c r="D812" s="78"/>
      <c r="E812" s="78"/>
      <c r="F812" s="78"/>
      <c r="G812" s="78"/>
      <c r="H812" s="78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</row>
    <row r="813" ht="15.75" customHeight="1">
      <c r="A813" s="77"/>
      <c r="B813" s="78"/>
      <c r="C813" s="78"/>
      <c r="D813" s="78"/>
      <c r="E813" s="78"/>
      <c r="F813" s="78"/>
      <c r="G813" s="78"/>
      <c r="H813" s="78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</row>
    <row r="814" ht="15.75" customHeight="1">
      <c r="A814" s="77"/>
      <c r="B814" s="78"/>
      <c r="C814" s="78"/>
      <c r="D814" s="78"/>
      <c r="E814" s="78"/>
      <c r="F814" s="78"/>
      <c r="G814" s="78"/>
      <c r="H814" s="78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</row>
    <row r="815" ht="15.75" customHeight="1">
      <c r="A815" s="77"/>
      <c r="B815" s="78"/>
      <c r="C815" s="78"/>
      <c r="D815" s="78"/>
      <c r="E815" s="78"/>
      <c r="F815" s="78"/>
      <c r="G815" s="78"/>
      <c r="H815" s="78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</row>
    <row r="816" ht="15.75" customHeight="1">
      <c r="A816" s="77"/>
      <c r="B816" s="78"/>
      <c r="C816" s="78"/>
      <c r="D816" s="78"/>
      <c r="E816" s="78"/>
      <c r="F816" s="78"/>
      <c r="G816" s="78"/>
      <c r="H816" s="78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</row>
    <row r="817" ht="15.75" customHeight="1">
      <c r="A817" s="77"/>
      <c r="B817" s="78"/>
      <c r="C817" s="78"/>
      <c r="D817" s="78"/>
      <c r="E817" s="78"/>
      <c r="F817" s="78"/>
      <c r="G817" s="78"/>
      <c r="H817" s="78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</row>
    <row r="818" ht="15.75" customHeight="1">
      <c r="A818" s="77"/>
      <c r="B818" s="78"/>
      <c r="C818" s="78"/>
      <c r="D818" s="78"/>
      <c r="E818" s="78"/>
      <c r="F818" s="78"/>
      <c r="G818" s="78"/>
      <c r="H818" s="78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</row>
    <row r="819" ht="15.75" customHeight="1">
      <c r="A819" s="77"/>
      <c r="B819" s="78"/>
      <c r="C819" s="78"/>
      <c r="D819" s="78"/>
      <c r="E819" s="78"/>
      <c r="F819" s="78"/>
      <c r="G819" s="78"/>
      <c r="H819" s="78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</row>
    <row r="820" ht="15.75" customHeight="1">
      <c r="A820" s="77"/>
      <c r="B820" s="78"/>
      <c r="C820" s="78"/>
      <c r="D820" s="78"/>
      <c r="E820" s="78"/>
      <c r="F820" s="78"/>
      <c r="G820" s="78"/>
      <c r="H820" s="78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</row>
    <row r="821" ht="15.75" customHeight="1">
      <c r="A821" s="77"/>
      <c r="B821" s="78"/>
      <c r="C821" s="78"/>
      <c r="D821" s="78"/>
      <c r="E821" s="78"/>
      <c r="F821" s="78"/>
      <c r="G821" s="78"/>
      <c r="H821" s="78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</row>
    <row r="822" ht="15.75" customHeight="1">
      <c r="A822" s="77"/>
      <c r="B822" s="78"/>
      <c r="C822" s="78"/>
      <c r="D822" s="78"/>
      <c r="E822" s="78"/>
      <c r="F822" s="78"/>
      <c r="G822" s="78"/>
      <c r="H822" s="78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</row>
    <row r="823" ht="15.75" customHeight="1">
      <c r="A823" s="77"/>
      <c r="B823" s="78"/>
      <c r="C823" s="78"/>
      <c r="D823" s="78"/>
      <c r="E823" s="78"/>
      <c r="F823" s="78"/>
      <c r="G823" s="78"/>
      <c r="H823" s="78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</row>
    <row r="824" ht="15.75" customHeight="1">
      <c r="A824" s="77"/>
      <c r="B824" s="78"/>
      <c r="C824" s="78"/>
      <c r="D824" s="78"/>
      <c r="E824" s="78"/>
      <c r="F824" s="78"/>
      <c r="G824" s="78"/>
      <c r="H824" s="78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</row>
    <row r="825" ht="15.75" customHeight="1">
      <c r="A825" s="77"/>
      <c r="B825" s="78"/>
      <c r="C825" s="78"/>
      <c r="D825" s="78"/>
      <c r="E825" s="78"/>
      <c r="F825" s="78"/>
      <c r="G825" s="78"/>
      <c r="H825" s="78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</row>
    <row r="826" ht="15.75" customHeight="1">
      <c r="A826" s="77"/>
      <c r="B826" s="78"/>
      <c r="C826" s="78"/>
      <c r="D826" s="78"/>
      <c r="E826" s="78"/>
      <c r="F826" s="78"/>
      <c r="G826" s="78"/>
      <c r="H826" s="78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</row>
    <row r="827" ht="15.75" customHeight="1">
      <c r="A827" s="77"/>
      <c r="B827" s="78"/>
      <c r="C827" s="78"/>
      <c r="D827" s="78"/>
      <c r="E827" s="78"/>
      <c r="F827" s="78"/>
      <c r="G827" s="78"/>
      <c r="H827" s="78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</row>
    <row r="828" ht="15.75" customHeight="1">
      <c r="A828" s="77"/>
      <c r="B828" s="78"/>
      <c r="C828" s="78"/>
      <c r="D828" s="78"/>
      <c r="E828" s="78"/>
      <c r="F828" s="78"/>
      <c r="G828" s="78"/>
      <c r="H828" s="78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</row>
    <row r="829" ht="15.75" customHeight="1">
      <c r="A829" s="77"/>
      <c r="B829" s="78"/>
      <c r="C829" s="78"/>
      <c r="D829" s="78"/>
      <c r="E829" s="78"/>
      <c r="F829" s="78"/>
      <c r="G829" s="78"/>
      <c r="H829" s="78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</row>
    <row r="830" ht="15.75" customHeight="1">
      <c r="A830" s="77"/>
      <c r="B830" s="78"/>
      <c r="C830" s="78"/>
      <c r="D830" s="78"/>
      <c r="E830" s="78"/>
      <c r="F830" s="78"/>
      <c r="G830" s="78"/>
      <c r="H830" s="78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</row>
    <row r="831" ht="15.75" customHeight="1">
      <c r="A831" s="77"/>
      <c r="B831" s="78"/>
      <c r="C831" s="78"/>
      <c r="D831" s="78"/>
      <c r="E831" s="78"/>
      <c r="F831" s="78"/>
      <c r="G831" s="78"/>
      <c r="H831" s="78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</row>
    <row r="832" ht="15.75" customHeight="1">
      <c r="A832" s="77"/>
      <c r="B832" s="78"/>
      <c r="C832" s="78"/>
      <c r="D832" s="78"/>
      <c r="E832" s="78"/>
      <c r="F832" s="78"/>
      <c r="G832" s="78"/>
      <c r="H832" s="78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</row>
    <row r="833" ht="15.75" customHeight="1">
      <c r="A833" s="77"/>
      <c r="B833" s="78"/>
      <c r="C833" s="78"/>
      <c r="D833" s="78"/>
      <c r="E833" s="78"/>
      <c r="F833" s="78"/>
      <c r="G833" s="78"/>
      <c r="H833" s="78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</row>
    <row r="834" ht="15.75" customHeight="1">
      <c r="A834" s="77"/>
      <c r="B834" s="78"/>
      <c r="C834" s="78"/>
      <c r="D834" s="78"/>
      <c r="E834" s="78"/>
      <c r="F834" s="78"/>
      <c r="G834" s="78"/>
      <c r="H834" s="78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</row>
    <row r="835" ht="15.75" customHeight="1">
      <c r="A835" s="77"/>
      <c r="B835" s="78"/>
      <c r="C835" s="78"/>
      <c r="D835" s="78"/>
      <c r="E835" s="78"/>
      <c r="F835" s="78"/>
      <c r="G835" s="78"/>
      <c r="H835" s="78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</row>
    <row r="836" ht="15.75" customHeight="1">
      <c r="A836" s="77"/>
      <c r="B836" s="78"/>
      <c r="C836" s="78"/>
      <c r="D836" s="78"/>
      <c r="E836" s="78"/>
      <c r="F836" s="78"/>
      <c r="G836" s="78"/>
      <c r="H836" s="78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</row>
    <row r="837" ht="15.75" customHeight="1">
      <c r="A837" s="77"/>
      <c r="B837" s="78"/>
      <c r="C837" s="78"/>
      <c r="D837" s="78"/>
      <c r="E837" s="78"/>
      <c r="F837" s="78"/>
      <c r="G837" s="78"/>
      <c r="H837" s="78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</row>
    <row r="838" ht="15.75" customHeight="1">
      <c r="A838" s="77"/>
      <c r="B838" s="78"/>
      <c r="C838" s="78"/>
      <c r="D838" s="78"/>
      <c r="E838" s="78"/>
      <c r="F838" s="78"/>
      <c r="G838" s="78"/>
      <c r="H838" s="78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</row>
    <row r="839" ht="15.75" customHeight="1">
      <c r="A839" s="77"/>
      <c r="B839" s="78"/>
      <c r="C839" s="78"/>
      <c r="D839" s="78"/>
      <c r="E839" s="78"/>
      <c r="F839" s="78"/>
      <c r="G839" s="78"/>
      <c r="H839" s="78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</row>
    <row r="840" ht="15.75" customHeight="1">
      <c r="A840" s="77"/>
      <c r="B840" s="78"/>
      <c r="C840" s="78"/>
      <c r="D840" s="78"/>
      <c r="E840" s="78"/>
      <c r="F840" s="78"/>
      <c r="G840" s="78"/>
      <c r="H840" s="78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</row>
    <row r="841" ht="15.75" customHeight="1">
      <c r="A841" s="77"/>
      <c r="B841" s="78"/>
      <c r="C841" s="78"/>
      <c r="D841" s="78"/>
      <c r="E841" s="78"/>
      <c r="F841" s="78"/>
      <c r="G841" s="78"/>
      <c r="H841" s="78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</row>
    <row r="842" ht="15.75" customHeight="1">
      <c r="A842" s="77"/>
      <c r="B842" s="78"/>
      <c r="C842" s="78"/>
      <c r="D842" s="78"/>
      <c r="E842" s="78"/>
      <c r="F842" s="78"/>
      <c r="G842" s="78"/>
      <c r="H842" s="78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</row>
    <row r="843" ht="15.75" customHeight="1">
      <c r="A843" s="77"/>
      <c r="B843" s="78"/>
      <c r="C843" s="78"/>
      <c r="D843" s="78"/>
      <c r="E843" s="78"/>
      <c r="F843" s="78"/>
      <c r="G843" s="78"/>
      <c r="H843" s="78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</row>
    <row r="844" ht="15.75" customHeight="1">
      <c r="A844" s="77"/>
      <c r="B844" s="78"/>
      <c r="C844" s="78"/>
      <c r="D844" s="78"/>
      <c r="E844" s="78"/>
      <c r="F844" s="78"/>
      <c r="G844" s="78"/>
      <c r="H844" s="78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</row>
    <row r="845" ht="15.75" customHeight="1">
      <c r="A845" s="77"/>
      <c r="B845" s="78"/>
      <c r="C845" s="78"/>
      <c r="D845" s="78"/>
      <c r="E845" s="78"/>
      <c r="F845" s="78"/>
      <c r="G845" s="78"/>
      <c r="H845" s="78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</row>
    <row r="846" ht="15.75" customHeight="1">
      <c r="A846" s="77"/>
      <c r="B846" s="78"/>
      <c r="C846" s="78"/>
      <c r="D846" s="78"/>
      <c r="E846" s="78"/>
      <c r="F846" s="78"/>
      <c r="G846" s="78"/>
      <c r="H846" s="78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</row>
    <row r="847" ht="15.75" customHeight="1">
      <c r="A847" s="77"/>
      <c r="B847" s="78"/>
      <c r="C847" s="78"/>
      <c r="D847" s="78"/>
      <c r="E847" s="78"/>
      <c r="F847" s="78"/>
      <c r="G847" s="78"/>
      <c r="H847" s="78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</row>
    <row r="848" ht="15.75" customHeight="1">
      <c r="A848" s="77"/>
      <c r="B848" s="78"/>
      <c r="C848" s="78"/>
      <c r="D848" s="78"/>
      <c r="E848" s="78"/>
      <c r="F848" s="78"/>
      <c r="G848" s="78"/>
      <c r="H848" s="78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</row>
    <row r="849" ht="15.75" customHeight="1">
      <c r="A849" s="77"/>
      <c r="B849" s="78"/>
      <c r="C849" s="78"/>
      <c r="D849" s="78"/>
      <c r="E849" s="78"/>
      <c r="F849" s="78"/>
      <c r="G849" s="78"/>
      <c r="H849" s="78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</row>
    <row r="850" ht="15.75" customHeight="1">
      <c r="A850" s="77"/>
      <c r="B850" s="78"/>
      <c r="C850" s="78"/>
      <c r="D850" s="78"/>
      <c r="E850" s="78"/>
      <c r="F850" s="78"/>
      <c r="G850" s="78"/>
      <c r="H850" s="78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</row>
    <row r="851" ht="15.75" customHeight="1">
      <c r="A851" s="77"/>
      <c r="B851" s="78"/>
      <c r="C851" s="78"/>
      <c r="D851" s="78"/>
      <c r="E851" s="78"/>
      <c r="F851" s="78"/>
      <c r="G851" s="78"/>
      <c r="H851" s="78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</row>
    <row r="852" ht="15.75" customHeight="1">
      <c r="A852" s="77"/>
      <c r="B852" s="78"/>
      <c r="C852" s="78"/>
      <c r="D852" s="78"/>
      <c r="E852" s="78"/>
      <c r="F852" s="78"/>
      <c r="G852" s="78"/>
      <c r="H852" s="78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</row>
    <row r="853" ht="15.75" customHeight="1">
      <c r="A853" s="77"/>
      <c r="B853" s="78"/>
      <c r="C853" s="78"/>
      <c r="D853" s="78"/>
      <c r="E853" s="78"/>
      <c r="F853" s="78"/>
      <c r="G853" s="78"/>
      <c r="H853" s="78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</row>
    <row r="854" ht="15.75" customHeight="1">
      <c r="A854" s="77"/>
      <c r="B854" s="78"/>
      <c r="C854" s="78"/>
      <c r="D854" s="78"/>
      <c r="E854" s="78"/>
      <c r="F854" s="78"/>
      <c r="G854" s="78"/>
      <c r="H854" s="78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</row>
    <row r="855" ht="15.75" customHeight="1">
      <c r="A855" s="77"/>
      <c r="B855" s="78"/>
      <c r="C855" s="78"/>
      <c r="D855" s="78"/>
      <c r="E855" s="78"/>
      <c r="F855" s="78"/>
      <c r="G855" s="78"/>
      <c r="H855" s="78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</row>
    <row r="856" ht="15.75" customHeight="1">
      <c r="A856" s="77"/>
      <c r="B856" s="78"/>
      <c r="C856" s="78"/>
      <c r="D856" s="78"/>
      <c r="E856" s="78"/>
      <c r="F856" s="78"/>
      <c r="G856" s="78"/>
      <c r="H856" s="78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</row>
    <row r="857" ht="15.75" customHeight="1">
      <c r="A857" s="77"/>
      <c r="B857" s="78"/>
      <c r="C857" s="78"/>
      <c r="D857" s="78"/>
      <c r="E857" s="78"/>
      <c r="F857" s="78"/>
      <c r="G857" s="78"/>
      <c r="H857" s="78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</row>
    <row r="858" ht="15.75" customHeight="1">
      <c r="A858" s="77"/>
      <c r="B858" s="78"/>
      <c r="C858" s="78"/>
      <c r="D858" s="78"/>
      <c r="E858" s="78"/>
      <c r="F858" s="78"/>
      <c r="G858" s="78"/>
      <c r="H858" s="78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</row>
    <row r="859" ht="15.75" customHeight="1">
      <c r="A859" s="77"/>
      <c r="B859" s="78"/>
      <c r="C859" s="78"/>
      <c r="D859" s="78"/>
      <c r="E859" s="78"/>
      <c r="F859" s="78"/>
      <c r="G859" s="78"/>
      <c r="H859" s="78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</row>
    <row r="860" ht="15.75" customHeight="1">
      <c r="A860" s="77"/>
      <c r="B860" s="78"/>
      <c r="C860" s="78"/>
      <c r="D860" s="78"/>
      <c r="E860" s="78"/>
      <c r="F860" s="78"/>
      <c r="G860" s="78"/>
      <c r="H860" s="78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</row>
    <row r="861" ht="15.75" customHeight="1">
      <c r="A861" s="77"/>
      <c r="B861" s="78"/>
      <c r="C861" s="78"/>
      <c r="D861" s="78"/>
      <c r="E861" s="78"/>
      <c r="F861" s="78"/>
      <c r="G861" s="78"/>
      <c r="H861" s="78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</row>
    <row r="862" ht="15.75" customHeight="1">
      <c r="A862" s="77"/>
      <c r="B862" s="78"/>
      <c r="C862" s="78"/>
      <c r="D862" s="78"/>
      <c r="E862" s="78"/>
      <c r="F862" s="78"/>
      <c r="G862" s="78"/>
      <c r="H862" s="78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</row>
    <row r="863" ht="15.75" customHeight="1">
      <c r="A863" s="77"/>
      <c r="B863" s="78"/>
      <c r="C863" s="78"/>
      <c r="D863" s="78"/>
      <c r="E863" s="78"/>
      <c r="F863" s="78"/>
      <c r="G863" s="78"/>
      <c r="H863" s="78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</row>
    <row r="864" ht="15.75" customHeight="1">
      <c r="A864" s="77"/>
      <c r="B864" s="78"/>
      <c r="C864" s="78"/>
      <c r="D864" s="78"/>
      <c r="E864" s="78"/>
      <c r="F864" s="78"/>
      <c r="G864" s="78"/>
      <c r="H864" s="78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</row>
    <row r="865" ht="15.75" customHeight="1">
      <c r="A865" s="77"/>
      <c r="B865" s="78"/>
      <c r="C865" s="78"/>
      <c r="D865" s="78"/>
      <c r="E865" s="78"/>
      <c r="F865" s="78"/>
      <c r="G865" s="78"/>
      <c r="H865" s="78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</row>
    <row r="866" ht="15.75" customHeight="1">
      <c r="A866" s="77"/>
      <c r="B866" s="78"/>
      <c r="C866" s="78"/>
      <c r="D866" s="78"/>
      <c r="E866" s="78"/>
      <c r="F866" s="78"/>
      <c r="G866" s="78"/>
      <c r="H866" s="78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</row>
    <row r="867" ht="15.75" customHeight="1">
      <c r="A867" s="77"/>
      <c r="B867" s="78"/>
      <c r="C867" s="78"/>
      <c r="D867" s="78"/>
      <c r="E867" s="78"/>
      <c r="F867" s="78"/>
      <c r="G867" s="78"/>
      <c r="H867" s="78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</row>
    <row r="868" ht="15.75" customHeight="1">
      <c r="A868" s="77"/>
      <c r="B868" s="78"/>
      <c r="C868" s="78"/>
      <c r="D868" s="78"/>
      <c r="E868" s="78"/>
      <c r="F868" s="78"/>
      <c r="G868" s="78"/>
      <c r="H868" s="78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</row>
    <row r="869" ht="15.75" customHeight="1">
      <c r="A869" s="77"/>
      <c r="B869" s="78"/>
      <c r="C869" s="78"/>
      <c r="D869" s="78"/>
      <c r="E869" s="78"/>
      <c r="F869" s="78"/>
      <c r="G869" s="78"/>
      <c r="H869" s="78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</row>
    <row r="870" ht="15.75" customHeight="1">
      <c r="A870" s="77"/>
      <c r="B870" s="78"/>
      <c r="C870" s="78"/>
      <c r="D870" s="78"/>
      <c r="E870" s="78"/>
      <c r="F870" s="78"/>
      <c r="G870" s="78"/>
      <c r="H870" s="78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</row>
    <row r="871" ht="15.75" customHeight="1">
      <c r="A871" s="77"/>
      <c r="B871" s="78"/>
      <c r="C871" s="78"/>
      <c r="D871" s="78"/>
      <c r="E871" s="78"/>
      <c r="F871" s="78"/>
      <c r="G871" s="78"/>
      <c r="H871" s="78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</row>
    <row r="872" ht="15.75" customHeight="1">
      <c r="A872" s="77"/>
      <c r="B872" s="78"/>
      <c r="C872" s="78"/>
      <c r="D872" s="78"/>
      <c r="E872" s="78"/>
      <c r="F872" s="78"/>
      <c r="G872" s="78"/>
      <c r="H872" s="78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</row>
    <row r="873" ht="15.75" customHeight="1">
      <c r="A873" s="77"/>
      <c r="B873" s="78"/>
      <c r="C873" s="78"/>
      <c r="D873" s="78"/>
      <c r="E873" s="78"/>
      <c r="F873" s="78"/>
      <c r="G873" s="78"/>
      <c r="H873" s="78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</row>
    <row r="874" ht="15.75" customHeight="1">
      <c r="A874" s="77"/>
      <c r="B874" s="78"/>
      <c r="C874" s="78"/>
      <c r="D874" s="78"/>
      <c r="E874" s="78"/>
      <c r="F874" s="78"/>
      <c r="G874" s="78"/>
      <c r="H874" s="78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</row>
    <row r="875" ht="15.75" customHeight="1">
      <c r="A875" s="77"/>
      <c r="B875" s="78"/>
      <c r="C875" s="78"/>
      <c r="D875" s="78"/>
      <c r="E875" s="78"/>
      <c r="F875" s="78"/>
      <c r="G875" s="78"/>
      <c r="H875" s="78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</row>
    <row r="876" ht="15.75" customHeight="1">
      <c r="A876" s="77"/>
      <c r="B876" s="78"/>
      <c r="C876" s="78"/>
      <c r="D876" s="78"/>
      <c r="E876" s="78"/>
      <c r="F876" s="78"/>
      <c r="G876" s="78"/>
      <c r="H876" s="78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</row>
    <row r="877" ht="15.75" customHeight="1">
      <c r="A877" s="77"/>
      <c r="B877" s="78"/>
      <c r="C877" s="78"/>
      <c r="D877" s="78"/>
      <c r="E877" s="78"/>
      <c r="F877" s="78"/>
      <c r="G877" s="78"/>
      <c r="H877" s="78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</row>
    <row r="878" ht="15.75" customHeight="1">
      <c r="A878" s="77"/>
      <c r="B878" s="78"/>
      <c r="C878" s="78"/>
      <c r="D878" s="78"/>
      <c r="E878" s="78"/>
      <c r="F878" s="78"/>
      <c r="G878" s="78"/>
      <c r="H878" s="78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</row>
    <row r="879" ht="15.75" customHeight="1">
      <c r="A879" s="77"/>
      <c r="B879" s="78"/>
      <c r="C879" s="78"/>
      <c r="D879" s="78"/>
      <c r="E879" s="78"/>
      <c r="F879" s="78"/>
      <c r="G879" s="78"/>
      <c r="H879" s="78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</row>
    <row r="880" ht="15.75" customHeight="1">
      <c r="A880" s="77"/>
      <c r="B880" s="78"/>
      <c r="C880" s="78"/>
      <c r="D880" s="78"/>
      <c r="E880" s="78"/>
      <c r="F880" s="78"/>
      <c r="G880" s="78"/>
      <c r="H880" s="78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</row>
    <row r="881" ht="15.75" customHeight="1">
      <c r="A881" s="77"/>
      <c r="B881" s="78"/>
      <c r="C881" s="78"/>
      <c r="D881" s="78"/>
      <c r="E881" s="78"/>
      <c r="F881" s="78"/>
      <c r="G881" s="78"/>
      <c r="H881" s="78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</row>
    <row r="882" ht="15.75" customHeight="1">
      <c r="A882" s="77"/>
      <c r="B882" s="78"/>
      <c r="C882" s="78"/>
      <c r="D882" s="78"/>
      <c r="E882" s="78"/>
      <c r="F882" s="78"/>
      <c r="G882" s="78"/>
      <c r="H882" s="78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</row>
    <row r="883" ht="15.75" customHeight="1">
      <c r="A883" s="77"/>
      <c r="B883" s="78"/>
      <c r="C883" s="78"/>
      <c r="D883" s="78"/>
      <c r="E883" s="78"/>
      <c r="F883" s="78"/>
      <c r="G883" s="78"/>
      <c r="H883" s="78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</row>
    <row r="884" ht="15.75" customHeight="1">
      <c r="A884" s="77"/>
      <c r="B884" s="78"/>
      <c r="C884" s="78"/>
      <c r="D884" s="78"/>
      <c r="E884" s="78"/>
      <c r="F884" s="78"/>
      <c r="G884" s="78"/>
      <c r="H884" s="78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</row>
    <row r="885" ht="15.75" customHeight="1">
      <c r="A885" s="77"/>
      <c r="B885" s="78"/>
      <c r="C885" s="78"/>
      <c r="D885" s="78"/>
      <c r="E885" s="78"/>
      <c r="F885" s="78"/>
      <c r="G885" s="78"/>
      <c r="H885" s="78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</row>
    <row r="886" ht="15.75" customHeight="1">
      <c r="A886" s="77"/>
      <c r="B886" s="78"/>
      <c r="C886" s="78"/>
      <c r="D886" s="78"/>
      <c r="E886" s="78"/>
      <c r="F886" s="78"/>
      <c r="G886" s="78"/>
      <c r="H886" s="78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</row>
    <row r="887" ht="15.75" customHeight="1">
      <c r="A887" s="77"/>
      <c r="B887" s="78"/>
      <c r="C887" s="78"/>
      <c r="D887" s="78"/>
      <c r="E887" s="78"/>
      <c r="F887" s="78"/>
      <c r="G887" s="78"/>
      <c r="H887" s="78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</row>
    <row r="888" ht="15.75" customHeight="1">
      <c r="A888" s="77"/>
      <c r="B888" s="78"/>
      <c r="C888" s="78"/>
      <c r="D888" s="78"/>
      <c r="E888" s="78"/>
      <c r="F888" s="78"/>
      <c r="G888" s="78"/>
      <c r="H888" s="78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</row>
    <row r="889" ht="15.75" customHeight="1">
      <c r="A889" s="77"/>
      <c r="B889" s="78"/>
      <c r="C889" s="78"/>
      <c r="D889" s="78"/>
      <c r="E889" s="78"/>
      <c r="F889" s="78"/>
      <c r="G889" s="78"/>
      <c r="H889" s="78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</row>
    <row r="890" ht="15.75" customHeight="1">
      <c r="A890" s="77"/>
      <c r="B890" s="78"/>
      <c r="C890" s="78"/>
      <c r="D890" s="78"/>
      <c r="E890" s="78"/>
      <c r="F890" s="78"/>
      <c r="G890" s="78"/>
      <c r="H890" s="78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</row>
    <row r="891" ht="15.75" customHeight="1">
      <c r="A891" s="77"/>
      <c r="B891" s="78"/>
      <c r="C891" s="78"/>
      <c r="D891" s="78"/>
      <c r="E891" s="78"/>
      <c r="F891" s="78"/>
      <c r="G891" s="78"/>
      <c r="H891" s="78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</row>
    <row r="892" ht="15.75" customHeight="1">
      <c r="A892" s="77"/>
      <c r="B892" s="78"/>
      <c r="C892" s="78"/>
      <c r="D892" s="78"/>
      <c r="E892" s="78"/>
      <c r="F892" s="78"/>
      <c r="G892" s="78"/>
      <c r="H892" s="78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</row>
    <row r="893" ht="15.75" customHeight="1">
      <c r="A893" s="77"/>
      <c r="B893" s="78"/>
      <c r="C893" s="78"/>
      <c r="D893" s="78"/>
      <c r="E893" s="78"/>
      <c r="F893" s="78"/>
      <c r="G893" s="78"/>
      <c r="H893" s="78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</row>
    <row r="894" ht="15.75" customHeight="1">
      <c r="A894" s="77"/>
      <c r="B894" s="78"/>
      <c r="C894" s="78"/>
      <c r="D894" s="78"/>
      <c r="E894" s="78"/>
      <c r="F894" s="78"/>
      <c r="G894" s="78"/>
      <c r="H894" s="78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</row>
    <row r="895" ht="15.75" customHeight="1">
      <c r="A895" s="77"/>
      <c r="B895" s="78"/>
      <c r="C895" s="78"/>
      <c r="D895" s="78"/>
      <c r="E895" s="78"/>
      <c r="F895" s="78"/>
      <c r="G895" s="78"/>
      <c r="H895" s="78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</row>
    <row r="896" ht="15.75" customHeight="1">
      <c r="A896" s="77"/>
      <c r="B896" s="78"/>
      <c r="C896" s="78"/>
      <c r="D896" s="78"/>
      <c r="E896" s="78"/>
      <c r="F896" s="78"/>
      <c r="G896" s="78"/>
      <c r="H896" s="78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</row>
    <row r="897" ht="15.75" customHeight="1">
      <c r="A897" s="77"/>
      <c r="B897" s="78"/>
      <c r="C897" s="78"/>
      <c r="D897" s="78"/>
      <c r="E897" s="78"/>
      <c r="F897" s="78"/>
      <c r="G897" s="78"/>
      <c r="H897" s="78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</row>
    <row r="898" ht="15.75" customHeight="1">
      <c r="A898" s="77"/>
      <c r="B898" s="78"/>
      <c r="C898" s="78"/>
      <c r="D898" s="78"/>
      <c r="E898" s="78"/>
      <c r="F898" s="78"/>
      <c r="G898" s="78"/>
      <c r="H898" s="78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</row>
    <row r="899" ht="15.75" customHeight="1">
      <c r="A899" s="77"/>
      <c r="B899" s="78"/>
      <c r="C899" s="78"/>
      <c r="D899" s="78"/>
      <c r="E899" s="78"/>
      <c r="F899" s="78"/>
      <c r="G899" s="78"/>
      <c r="H899" s="78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</row>
    <row r="900" ht="15.75" customHeight="1">
      <c r="A900" s="77"/>
      <c r="B900" s="78"/>
      <c r="C900" s="78"/>
      <c r="D900" s="78"/>
      <c r="E900" s="78"/>
      <c r="F900" s="78"/>
      <c r="G900" s="78"/>
      <c r="H900" s="78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</row>
    <row r="901" ht="15.75" customHeight="1">
      <c r="A901" s="77"/>
      <c r="B901" s="78"/>
      <c r="C901" s="78"/>
      <c r="D901" s="78"/>
      <c r="E901" s="78"/>
      <c r="F901" s="78"/>
      <c r="G901" s="78"/>
      <c r="H901" s="78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</row>
    <row r="902" ht="15.75" customHeight="1">
      <c r="A902" s="77"/>
      <c r="B902" s="78"/>
      <c r="C902" s="78"/>
      <c r="D902" s="78"/>
      <c r="E902" s="78"/>
      <c r="F902" s="78"/>
      <c r="G902" s="78"/>
      <c r="H902" s="78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</row>
    <row r="903" ht="15.75" customHeight="1">
      <c r="A903" s="77"/>
      <c r="B903" s="78"/>
      <c r="C903" s="78"/>
      <c r="D903" s="78"/>
      <c r="E903" s="78"/>
      <c r="F903" s="78"/>
      <c r="G903" s="78"/>
      <c r="H903" s="78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</row>
    <row r="904" ht="15.75" customHeight="1">
      <c r="A904" s="77"/>
      <c r="B904" s="78"/>
      <c r="C904" s="78"/>
      <c r="D904" s="78"/>
      <c r="E904" s="78"/>
      <c r="F904" s="78"/>
      <c r="G904" s="78"/>
      <c r="H904" s="78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</row>
    <row r="905" ht="15.75" customHeight="1">
      <c r="A905" s="77"/>
      <c r="B905" s="78"/>
      <c r="C905" s="78"/>
      <c r="D905" s="78"/>
      <c r="E905" s="78"/>
      <c r="F905" s="78"/>
      <c r="G905" s="78"/>
      <c r="H905" s="78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</row>
    <row r="906" ht="15.75" customHeight="1">
      <c r="A906" s="77"/>
      <c r="B906" s="78"/>
      <c r="C906" s="78"/>
      <c r="D906" s="78"/>
      <c r="E906" s="78"/>
      <c r="F906" s="78"/>
      <c r="G906" s="78"/>
      <c r="H906" s="78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</row>
    <row r="907" ht="15.75" customHeight="1">
      <c r="A907" s="77"/>
      <c r="B907" s="78"/>
      <c r="C907" s="78"/>
      <c r="D907" s="78"/>
      <c r="E907" s="78"/>
      <c r="F907" s="78"/>
      <c r="G907" s="78"/>
      <c r="H907" s="78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</row>
    <row r="908" ht="15.75" customHeight="1">
      <c r="A908" s="77"/>
      <c r="B908" s="78"/>
      <c r="C908" s="78"/>
      <c r="D908" s="78"/>
      <c r="E908" s="78"/>
      <c r="F908" s="78"/>
      <c r="G908" s="78"/>
      <c r="H908" s="78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</row>
    <row r="909" ht="15.75" customHeight="1">
      <c r="A909" s="77"/>
      <c r="B909" s="78"/>
      <c r="C909" s="78"/>
      <c r="D909" s="78"/>
      <c r="E909" s="78"/>
      <c r="F909" s="78"/>
      <c r="G909" s="78"/>
      <c r="H909" s="78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</row>
    <row r="910" ht="15.75" customHeight="1">
      <c r="A910" s="77"/>
      <c r="B910" s="78"/>
      <c r="C910" s="78"/>
      <c r="D910" s="78"/>
      <c r="E910" s="78"/>
      <c r="F910" s="78"/>
      <c r="G910" s="78"/>
      <c r="H910" s="78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</row>
    <row r="911" ht="15.75" customHeight="1">
      <c r="A911" s="77"/>
      <c r="B911" s="78"/>
      <c r="C911" s="78"/>
      <c r="D911" s="78"/>
      <c r="E911" s="78"/>
      <c r="F911" s="78"/>
      <c r="G911" s="78"/>
      <c r="H911" s="78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</row>
    <row r="912" ht="15.75" customHeight="1">
      <c r="A912" s="77"/>
      <c r="B912" s="78"/>
      <c r="C912" s="78"/>
      <c r="D912" s="78"/>
      <c r="E912" s="78"/>
      <c r="F912" s="78"/>
      <c r="G912" s="78"/>
      <c r="H912" s="78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</row>
    <row r="913" ht="15.75" customHeight="1">
      <c r="A913" s="77"/>
      <c r="B913" s="78"/>
      <c r="C913" s="78"/>
      <c r="D913" s="78"/>
      <c r="E913" s="78"/>
      <c r="F913" s="78"/>
      <c r="G913" s="78"/>
      <c r="H913" s="78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</row>
    <row r="914" ht="15.75" customHeight="1">
      <c r="A914" s="77"/>
      <c r="B914" s="78"/>
      <c r="C914" s="78"/>
      <c r="D914" s="78"/>
      <c r="E914" s="78"/>
      <c r="F914" s="78"/>
      <c r="G914" s="78"/>
      <c r="H914" s="78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</row>
    <row r="915" ht="15.75" customHeight="1">
      <c r="A915" s="77"/>
      <c r="B915" s="78"/>
      <c r="C915" s="78"/>
      <c r="D915" s="78"/>
      <c r="E915" s="78"/>
      <c r="F915" s="78"/>
      <c r="G915" s="78"/>
      <c r="H915" s="78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</row>
    <row r="916" ht="15.75" customHeight="1">
      <c r="A916" s="77"/>
      <c r="B916" s="78"/>
      <c r="C916" s="78"/>
      <c r="D916" s="78"/>
      <c r="E916" s="78"/>
      <c r="F916" s="78"/>
      <c r="G916" s="78"/>
      <c r="H916" s="78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</row>
    <row r="917" ht="15.75" customHeight="1">
      <c r="A917" s="77"/>
      <c r="B917" s="78"/>
      <c r="C917" s="78"/>
      <c r="D917" s="78"/>
      <c r="E917" s="78"/>
      <c r="F917" s="78"/>
      <c r="G917" s="78"/>
      <c r="H917" s="78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</row>
    <row r="918" ht="15.75" customHeight="1">
      <c r="A918" s="77"/>
      <c r="B918" s="78"/>
      <c r="C918" s="78"/>
      <c r="D918" s="78"/>
      <c r="E918" s="78"/>
      <c r="F918" s="78"/>
      <c r="G918" s="78"/>
      <c r="H918" s="78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</row>
    <row r="919" ht="15.75" customHeight="1">
      <c r="A919" s="77"/>
      <c r="B919" s="78"/>
      <c r="C919" s="78"/>
      <c r="D919" s="78"/>
      <c r="E919" s="78"/>
      <c r="F919" s="78"/>
      <c r="G919" s="78"/>
      <c r="H919" s="78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</row>
    <row r="920" ht="15.75" customHeight="1">
      <c r="A920" s="77"/>
      <c r="B920" s="78"/>
      <c r="C920" s="78"/>
      <c r="D920" s="78"/>
      <c r="E920" s="78"/>
      <c r="F920" s="78"/>
      <c r="G920" s="78"/>
      <c r="H920" s="78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</row>
    <row r="921" ht="15.75" customHeight="1">
      <c r="A921" s="77"/>
      <c r="B921" s="78"/>
      <c r="C921" s="78"/>
      <c r="D921" s="78"/>
      <c r="E921" s="78"/>
      <c r="F921" s="78"/>
      <c r="G921" s="78"/>
      <c r="H921" s="78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</row>
    <row r="922" ht="15.75" customHeight="1">
      <c r="A922" s="77"/>
      <c r="B922" s="78"/>
      <c r="C922" s="78"/>
      <c r="D922" s="78"/>
      <c r="E922" s="78"/>
      <c r="F922" s="78"/>
      <c r="G922" s="78"/>
      <c r="H922" s="78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</row>
    <row r="923" ht="15.75" customHeight="1">
      <c r="A923" s="77"/>
      <c r="B923" s="78"/>
      <c r="C923" s="78"/>
      <c r="D923" s="78"/>
      <c r="E923" s="78"/>
      <c r="F923" s="78"/>
      <c r="G923" s="78"/>
      <c r="H923" s="78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</row>
    <row r="924" ht="15.75" customHeight="1">
      <c r="A924" s="77"/>
      <c r="B924" s="78"/>
      <c r="C924" s="78"/>
      <c r="D924" s="78"/>
      <c r="E924" s="78"/>
      <c r="F924" s="78"/>
      <c r="G924" s="78"/>
      <c r="H924" s="78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</row>
    <row r="925" ht="15.75" customHeight="1">
      <c r="A925" s="77"/>
      <c r="B925" s="78"/>
      <c r="C925" s="78"/>
      <c r="D925" s="78"/>
      <c r="E925" s="78"/>
      <c r="F925" s="78"/>
      <c r="G925" s="78"/>
      <c r="H925" s="78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</row>
    <row r="926" ht="15.75" customHeight="1">
      <c r="A926" s="77"/>
      <c r="B926" s="78"/>
      <c r="C926" s="78"/>
      <c r="D926" s="78"/>
      <c r="E926" s="78"/>
      <c r="F926" s="78"/>
      <c r="G926" s="78"/>
      <c r="H926" s="78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</row>
    <row r="927" ht="15.75" customHeight="1">
      <c r="A927" s="77"/>
      <c r="B927" s="78"/>
      <c r="C927" s="78"/>
      <c r="D927" s="78"/>
      <c r="E927" s="78"/>
      <c r="F927" s="78"/>
      <c r="G927" s="78"/>
      <c r="H927" s="78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</row>
    <row r="928" ht="15.75" customHeight="1">
      <c r="A928" s="77"/>
      <c r="B928" s="78"/>
      <c r="C928" s="78"/>
      <c r="D928" s="78"/>
      <c r="E928" s="78"/>
      <c r="F928" s="78"/>
      <c r="G928" s="78"/>
      <c r="H928" s="78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</row>
    <row r="929" ht="15.75" customHeight="1">
      <c r="A929" s="77"/>
      <c r="B929" s="78"/>
      <c r="C929" s="78"/>
      <c r="D929" s="78"/>
      <c r="E929" s="78"/>
      <c r="F929" s="78"/>
      <c r="G929" s="78"/>
      <c r="H929" s="78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</row>
    <row r="930" ht="15.75" customHeight="1">
      <c r="A930" s="77"/>
      <c r="B930" s="78"/>
      <c r="C930" s="78"/>
      <c r="D930" s="78"/>
      <c r="E930" s="78"/>
      <c r="F930" s="78"/>
      <c r="G930" s="78"/>
      <c r="H930" s="78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</row>
    <row r="931" ht="15.75" customHeight="1">
      <c r="A931" s="77"/>
      <c r="B931" s="78"/>
      <c r="C931" s="78"/>
      <c r="D931" s="78"/>
      <c r="E931" s="78"/>
      <c r="F931" s="78"/>
      <c r="G931" s="78"/>
      <c r="H931" s="78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</row>
    <row r="932" ht="15.75" customHeight="1">
      <c r="A932" s="77"/>
      <c r="B932" s="78"/>
      <c r="C932" s="78"/>
      <c r="D932" s="78"/>
      <c r="E932" s="78"/>
      <c r="F932" s="78"/>
      <c r="G932" s="78"/>
      <c r="H932" s="78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</row>
    <row r="933" ht="15.75" customHeight="1">
      <c r="A933" s="77"/>
      <c r="B933" s="78"/>
      <c r="C933" s="78"/>
      <c r="D933" s="78"/>
      <c r="E933" s="78"/>
      <c r="F933" s="78"/>
      <c r="G933" s="78"/>
      <c r="H933" s="78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</row>
    <row r="934" ht="15.75" customHeight="1">
      <c r="A934" s="77"/>
      <c r="B934" s="78"/>
      <c r="C934" s="78"/>
      <c r="D934" s="78"/>
      <c r="E934" s="78"/>
      <c r="F934" s="78"/>
      <c r="G934" s="78"/>
      <c r="H934" s="78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</row>
    <row r="935" ht="15.75" customHeight="1">
      <c r="A935" s="77"/>
      <c r="B935" s="78"/>
      <c r="C935" s="78"/>
      <c r="D935" s="78"/>
      <c r="E935" s="78"/>
      <c r="F935" s="78"/>
      <c r="G935" s="78"/>
      <c r="H935" s="78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</row>
    <row r="936" ht="15.75" customHeight="1">
      <c r="A936" s="77"/>
      <c r="B936" s="78"/>
      <c r="C936" s="78"/>
      <c r="D936" s="78"/>
      <c r="E936" s="78"/>
      <c r="F936" s="78"/>
      <c r="G936" s="78"/>
      <c r="H936" s="78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</row>
    <row r="937" ht="15.75" customHeight="1">
      <c r="A937" s="77"/>
      <c r="B937" s="78"/>
      <c r="C937" s="78"/>
      <c r="D937" s="78"/>
      <c r="E937" s="78"/>
      <c r="F937" s="78"/>
      <c r="G937" s="78"/>
      <c r="H937" s="78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</row>
    <row r="938" ht="15.75" customHeight="1">
      <c r="A938" s="77"/>
      <c r="B938" s="78"/>
      <c r="C938" s="78"/>
      <c r="D938" s="78"/>
      <c r="E938" s="78"/>
      <c r="F938" s="78"/>
      <c r="G938" s="78"/>
      <c r="H938" s="78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</row>
    <row r="939" ht="15.75" customHeight="1">
      <c r="A939" s="77"/>
      <c r="B939" s="78"/>
      <c r="C939" s="78"/>
      <c r="D939" s="78"/>
      <c r="E939" s="78"/>
      <c r="F939" s="78"/>
      <c r="G939" s="78"/>
      <c r="H939" s="78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</row>
    <row r="940" ht="15.75" customHeight="1">
      <c r="A940" s="77"/>
      <c r="B940" s="78"/>
      <c r="C940" s="78"/>
      <c r="D940" s="78"/>
      <c r="E940" s="78"/>
      <c r="F940" s="78"/>
      <c r="G940" s="78"/>
      <c r="H940" s="78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</row>
    <row r="941" ht="15.75" customHeight="1">
      <c r="A941" s="77"/>
      <c r="B941" s="78"/>
      <c r="C941" s="78"/>
      <c r="D941" s="78"/>
      <c r="E941" s="78"/>
      <c r="F941" s="78"/>
      <c r="G941" s="78"/>
      <c r="H941" s="78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</row>
    <row r="942" ht="15.75" customHeight="1">
      <c r="A942" s="77"/>
      <c r="B942" s="78"/>
      <c r="C942" s="78"/>
      <c r="D942" s="78"/>
      <c r="E942" s="78"/>
      <c r="F942" s="78"/>
      <c r="G942" s="78"/>
      <c r="H942" s="78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</row>
    <row r="943" ht="15.75" customHeight="1">
      <c r="A943" s="77"/>
      <c r="B943" s="78"/>
      <c r="C943" s="78"/>
      <c r="D943" s="78"/>
      <c r="E943" s="78"/>
      <c r="F943" s="78"/>
      <c r="G943" s="78"/>
      <c r="H943" s="78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</row>
    <row r="944" ht="15.75" customHeight="1">
      <c r="A944" s="77"/>
      <c r="B944" s="78"/>
      <c r="C944" s="78"/>
      <c r="D944" s="78"/>
      <c r="E944" s="78"/>
      <c r="F944" s="78"/>
      <c r="G944" s="78"/>
      <c r="H944" s="78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</row>
    <row r="945" ht="15.75" customHeight="1">
      <c r="A945" s="77"/>
      <c r="B945" s="78"/>
      <c r="C945" s="78"/>
      <c r="D945" s="78"/>
      <c r="E945" s="78"/>
      <c r="F945" s="78"/>
      <c r="G945" s="78"/>
      <c r="H945" s="78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</row>
    <row r="946" ht="15.75" customHeight="1">
      <c r="A946" s="77"/>
      <c r="B946" s="78"/>
      <c r="C946" s="78"/>
      <c r="D946" s="78"/>
      <c r="E946" s="78"/>
      <c r="F946" s="78"/>
      <c r="G946" s="78"/>
      <c r="H946" s="78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</row>
    <row r="947" ht="15.75" customHeight="1">
      <c r="A947" s="77"/>
      <c r="B947" s="78"/>
      <c r="C947" s="78"/>
      <c r="D947" s="78"/>
      <c r="E947" s="78"/>
      <c r="F947" s="78"/>
      <c r="G947" s="78"/>
      <c r="H947" s="78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</row>
    <row r="948" ht="15.75" customHeight="1">
      <c r="A948" s="77"/>
      <c r="B948" s="78"/>
      <c r="C948" s="78"/>
      <c r="D948" s="78"/>
      <c r="E948" s="78"/>
      <c r="F948" s="78"/>
      <c r="G948" s="78"/>
      <c r="H948" s="78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</row>
    <row r="949" ht="15.75" customHeight="1">
      <c r="A949" s="77"/>
      <c r="B949" s="78"/>
      <c r="C949" s="78"/>
      <c r="D949" s="78"/>
      <c r="E949" s="78"/>
      <c r="F949" s="78"/>
      <c r="G949" s="78"/>
      <c r="H949" s="78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</row>
    <row r="950" ht="15.75" customHeight="1">
      <c r="A950" s="77"/>
      <c r="B950" s="78"/>
      <c r="C950" s="78"/>
      <c r="D950" s="78"/>
      <c r="E950" s="78"/>
      <c r="F950" s="78"/>
      <c r="G950" s="78"/>
      <c r="H950" s="78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</row>
    <row r="951" ht="15.75" customHeight="1">
      <c r="A951" s="77"/>
      <c r="B951" s="78"/>
      <c r="C951" s="78"/>
      <c r="D951" s="78"/>
      <c r="E951" s="78"/>
      <c r="F951" s="78"/>
      <c r="G951" s="78"/>
      <c r="H951" s="78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</row>
    <row r="952" ht="15.75" customHeight="1">
      <c r="A952" s="77"/>
      <c r="B952" s="78"/>
      <c r="C952" s="78"/>
      <c r="D952" s="78"/>
      <c r="E952" s="78"/>
      <c r="F952" s="78"/>
      <c r="G952" s="78"/>
      <c r="H952" s="78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</row>
    <row r="953" ht="15.75" customHeight="1">
      <c r="A953" s="77"/>
      <c r="B953" s="78"/>
      <c r="C953" s="78"/>
      <c r="D953" s="78"/>
      <c r="E953" s="78"/>
      <c r="F953" s="78"/>
      <c r="G953" s="78"/>
      <c r="H953" s="78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</row>
    <row r="954" ht="15.75" customHeight="1">
      <c r="A954" s="77"/>
      <c r="B954" s="78"/>
      <c r="C954" s="78"/>
      <c r="D954" s="78"/>
      <c r="E954" s="78"/>
      <c r="F954" s="78"/>
      <c r="G954" s="78"/>
      <c r="H954" s="78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</row>
    <row r="955" ht="15.75" customHeight="1">
      <c r="A955" s="77"/>
      <c r="B955" s="78"/>
      <c r="C955" s="78"/>
      <c r="D955" s="78"/>
      <c r="E955" s="78"/>
      <c r="F955" s="78"/>
      <c r="G955" s="78"/>
      <c r="H955" s="78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</row>
    <row r="956" ht="15.75" customHeight="1">
      <c r="A956" s="77"/>
      <c r="B956" s="78"/>
      <c r="C956" s="78"/>
      <c r="D956" s="78"/>
      <c r="E956" s="78"/>
      <c r="F956" s="78"/>
      <c r="G956" s="78"/>
      <c r="H956" s="78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</row>
    <row r="957" ht="15.75" customHeight="1">
      <c r="A957" s="77"/>
      <c r="B957" s="78"/>
      <c r="C957" s="78"/>
      <c r="D957" s="78"/>
      <c r="E957" s="78"/>
      <c r="F957" s="78"/>
      <c r="G957" s="78"/>
      <c r="H957" s="78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</row>
    <row r="958" ht="15.75" customHeight="1">
      <c r="A958" s="77"/>
      <c r="B958" s="78"/>
      <c r="C958" s="78"/>
      <c r="D958" s="78"/>
      <c r="E958" s="78"/>
      <c r="F958" s="78"/>
      <c r="G958" s="78"/>
      <c r="H958" s="78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</row>
    <row r="959" ht="15.75" customHeight="1">
      <c r="A959" s="77"/>
      <c r="B959" s="78"/>
      <c r="C959" s="78"/>
      <c r="D959" s="78"/>
      <c r="E959" s="78"/>
      <c r="F959" s="78"/>
      <c r="G959" s="78"/>
      <c r="H959" s="78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</row>
    <row r="960" ht="15.75" customHeight="1">
      <c r="A960" s="77"/>
      <c r="B960" s="78"/>
      <c r="C960" s="78"/>
      <c r="D960" s="78"/>
      <c r="E960" s="78"/>
      <c r="F960" s="78"/>
      <c r="G960" s="78"/>
      <c r="H960" s="78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</row>
    <row r="961" ht="15.75" customHeight="1">
      <c r="A961" s="77"/>
      <c r="B961" s="78"/>
      <c r="C961" s="78"/>
      <c r="D961" s="78"/>
      <c r="E961" s="78"/>
      <c r="F961" s="78"/>
      <c r="G961" s="78"/>
      <c r="H961" s="78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</row>
    <row r="962" ht="15.75" customHeight="1">
      <c r="A962" s="77"/>
      <c r="B962" s="78"/>
      <c r="C962" s="78"/>
      <c r="D962" s="78"/>
      <c r="E962" s="78"/>
      <c r="F962" s="78"/>
      <c r="G962" s="78"/>
      <c r="H962" s="78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</row>
    <row r="963" ht="15.75" customHeight="1">
      <c r="A963" s="77"/>
      <c r="B963" s="78"/>
      <c r="C963" s="78"/>
      <c r="D963" s="78"/>
      <c r="E963" s="78"/>
      <c r="F963" s="78"/>
      <c r="G963" s="78"/>
      <c r="H963" s="78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</row>
    <row r="964" ht="15.75" customHeight="1">
      <c r="A964" s="77"/>
      <c r="B964" s="78"/>
      <c r="C964" s="78"/>
      <c r="D964" s="78"/>
      <c r="E964" s="78"/>
      <c r="F964" s="78"/>
      <c r="G964" s="78"/>
      <c r="H964" s="78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</row>
    <row r="965" ht="15.75" customHeight="1">
      <c r="A965" s="77"/>
      <c r="B965" s="78"/>
      <c r="C965" s="78"/>
      <c r="D965" s="78"/>
      <c r="E965" s="78"/>
      <c r="F965" s="78"/>
      <c r="G965" s="78"/>
      <c r="H965" s="78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</row>
    <row r="966" ht="15.75" customHeight="1">
      <c r="A966" s="77"/>
      <c r="B966" s="78"/>
      <c r="C966" s="78"/>
      <c r="D966" s="78"/>
      <c r="E966" s="78"/>
      <c r="F966" s="78"/>
      <c r="G966" s="78"/>
      <c r="H966" s="78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</row>
    <row r="967" ht="15.75" customHeight="1">
      <c r="A967" s="77"/>
      <c r="B967" s="78"/>
      <c r="C967" s="78"/>
      <c r="D967" s="78"/>
      <c r="E967" s="78"/>
      <c r="F967" s="78"/>
      <c r="G967" s="78"/>
      <c r="H967" s="78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</row>
    <row r="968" ht="15.75" customHeight="1">
      <c r="A968" s="77"/>
      <c r="B968" s="78"/>
      <c r="C968" s="78"/>
      <c r="D968" s="78"/>
      <c r="E968" s="78"/>
      <c r="F968" s="78"/>
      <c r="G968" s="78"/>
      <c r="H968" s="78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</row>
    <row r="969" ht="15.75" customHeight="1">
      <c r="A969" s="77"/>
      <c r="B969" s="78"/>
      <c r="C969" s="78"/>
      <c r="D969" s="78"/>
      <c r="E969" s="78"/>
      <c r="F969" s="78"/>
      <c r="G969" s="78"/>
      <c r="H969" s="78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</row>
    <row r="970" ht="15.75" customHeight="1">
      <c r="A970" s="77"/>
      <c r="B970" s="78"/>
      <c r="C970" s="78"/>
      <c r="D970" s="78"/>
      <c r="E970" s="78"/>
      <c r="F970" s="78"/>
      <c r="G970" s="78"/>
      <c r="H970" s="78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</row>
    <row r="971" ht="15.75" customHeight="1">
      <c r="A971" s="77"/>
      <c r="B971" s="78"/>
      <c r="C971" s="78"/>
      <c r="D971" s="78"/>
      <c r="E971" s="78"/>
      <c r="F971" s="78"/>
      <c r="G971" s="78"/>
      <c r="H971" s="78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</row>
    <row r="972" ht="15.75" customHeight="1">
      <c r="A972" s="77"/>
      <c r="B972" s="78"/>
      <c r="C972" s="78"/>
      <c r="D972" s="78"/>
      <c r="E972" s="78"/>
      <c r="F972" s="78"/>
      <c r="G972" s="78"/>
      <c r="H972" s="78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</row>
    <row r="973" ht="15.75" customHeight="1">
      <c r="A973" s="77"/>
      <c r="B973" s="78"/>
      <c r="C973" s="78"/>
      <c r="D973" s="78"/>
      <c r="E973" s="78"/>
      <c r="F973" s="78"/>
      <c r="G973" s="78"/>
      <c r="H973" s="78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</row>
    <row r="974" ht="15.75" customHeight="1">
      <c r="A974" s="77"/>
      <c r="B974" s="78"/>
      <c r="C974" s="78"/>
      <c r="D974" s="78"/>
      <c r="E974" s="78"/>
      <c r="F974" s="78"/>
      <c r="G974" s="78"/>
      <c r="H974" s="78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</row>
    <row r="975" ht="15.75" customHeight="1">
      <c r="A975" s="77"/>
      <c r="B975" s="78"/>
      <c r="C975" s="78"/>
      <c r="D975" s="78"/>
      <c r="E975" s="78"/>
      <c r="F975" s="78"/>
      <c r="G975" s="78"/>
      <c r="H975" s="78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</row>
    <row r="976" ht="15.75" customHeight="1">
      <c r="A976" s="77"/>
      <c r="B976" s="78"/>
      <c r="C976" s="78"/>
      <c r="D976" s="78"/>
      <c r="E976" s="78"/>
      <c r="F976" s="78"/>
      <c r="G976" s="78"/>
      <c r="H976" s="78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</row>
    <row r="977" ht="15.75" customHeight="1">
      <c r="A977" s="77"/>
      <c r="B977" s="78"/>
      <c r="C977" s="78"/>
      <c r="D977" s="78"/>
      <c r="E977" s="78"/>
      <c r="F977" s="78"/>
      <c r="G977" s="78"/>
      <c r="H977" s="78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</row>
    <row r="978" ht="15.75" customHeight="1">
      <c r="A978" s="77"/>
      <c r="B978" s="78"/>
      <c r="C978" s="78"/>
      <c r="D978" s="78"/>
      <c r="E978" s="78"/>
      <c r="F978" s="78"/>
      <c r="G978" s="78"/>
      <c r="H978" s="78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</row>
    <row r="979" ht="15.75" customHeight="1">
      <c r="A979" s="77"/>
      <c r="B979" s="78"/>
      <c r="C979" s="78"/>
      <c r="D979" s="78"/>
      <c r="E979" s="78"/>
      <c r="F979" s="78"/>
      <c r="G979" s="78"/>
      <c r="H979" s="78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</row>
    <row r="980" ht="15.75" customHeight="1">
      <c r="A980" s="77"/>
      <c r="B980" s="78"/>
      <c r="C980" s="78"/>
      <c r="D980" s="78"/>
      <c r="E980" s="78"/>
      <c r="F980" s="78"/>
      <c r="G980" s="78"/>
      <c r="H980" s="78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</row>
    <row r="981" ht="15.75" customHeight="1">
      <c r="A981" s="77"/>
      <c r="B981" s="78"/>
      <c r="C981" s="78"/>
      <c r="D981" s="78"/>
      <c r="E981" s="78"/>
      <c r="F981" s="78"/>
      <c r="G981" s="78"/>
      <c r="H981" s="78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</row>
    <row r="982" ht="15.75" customHeight="1">
      <c r="A982" s="77"/>
      <c r="B982" s="78"/>
      <c r="C982" s="78"/>
      <c r="D982" s="78"/>
      <c r="E982" s="78"/>
      <c r="F982" s="78"/>
      <c r="G982" s="78"/>
      <c r="H982" s="78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</row>
    <row r="983" ht="15.75" customHeight="1">
      <c r="A983" s="77"/>
      <c r="B983" s="78"/>
      <c r="C983" s="78"/>
      <c r="D983" s="78"/>
      <c r="E983" s="78"/>
      <c r="F983" s="78"/>
      <c r="G983" s="78"/>
      <c r="H983" s="78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</row>
    <row r="984" ht="15.75" customHeight="1">
      <c r="A984" s="77"/>
      <c r="B984" s="78"/>
      <c r="C984" s="78"/>
      <c r="D984" s="78"/>
      <c r="E984" s="78"/>
      <c r="F984" s="78"/>
      <c r="G984" s="78"/>
      <c r="H984" s="78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</row>
    <row r="985" ht="15.75" customHeight="1">
      <c r="A985" s="77"/>
      <c r="B985" s="78"/>
      <c r="C985" s="78"/>
      <c r="D985" s="78"/>
      <c r="E985" s="78"/>
      <c r="F985" s="78"/>
      <c r="G985" s="78"/>
      <c r="H985" s="78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</row>
    <row r="986" ht="15.75" customHeight="1">
      <c r="A986" s="77"/>
      <c r="B986" s="78"/>
      <c r="C986" s="78"/>
      <c r="D986" s="78"/>
      <c r="E986" s="78"/>
      <c r="F986" s="78"/>
      <c r="G986" s="78"/>
      <c r="H986" s="78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</row>
    <row r="987" ht="15.75" customHeight="1">
      <c r="A987" s="77"/>
      <c r="B987" s="78"/>
      <c r="C987" s="78"/>
      <c r="D987" s="78"/>
      <c r="E987" s="78"/>
      <c r="F987" s="78"/>
      <c r="G987" s="78"/>
      <c r="H987" s="78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</row>
    <row r="988" ht="15.75" customHeight="1">
      <c r="A988" s="77"/>
      <c r="B988" s="78"/>
      <c r="C988" s="78"/>
      <c r="D988" s="78"/>
      <c r="E988" s="78"/>
      <c r="F988" s="78"/>
      <c r="G988" s="78"/>
      <c r="H988" s="78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</row>
    <row r="989" ht="15.75" customHeight="1">
      <c r="A989" s="77"/>
      <c r="B989" s="78"/>
      <c r="C989" s="78"/>
      <c r="D989" s="78"/>
      <c r="E989" s="78"/>
      <c r="F989" s="78"/>
      <c r="G989" s="78"/>
      <c r="H989" s="78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</row>
    <row r="990" ht="15.75" customHeight="1">
      <c r="A990" s="77"/>
      <c r="B990" s="78"/>
      <c r="C990" s="78"/>
      <c r="D990" s="78"/>
      <c r="E990" s="78"/>
      <c r="F990" s="78"/>
      <c r="G990" s="78"/>
      <c r="H990" s="78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</row>
    <row r="991" ht="15.75" customHeight="1">
      <c r="A991" s="77"/>
      <c r="B991" s="78"/>
      <c r="C991" s="78"/>
      <c r="D991" s="78"/>
      <c r="E991" s="78"/>
      <c r="F991" s="78"/>
      <c r="G991" s="78"/>
      <c r="H991" s="78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</row>
    <row r="992" ht="15.75" customHeight="1">
      <c r="A992" s="77"/>
      <c r="B992" s="78"/>
      <c r="C992" s="78"/>
      <c r="D992" s="78"/>
      <c r="E992" s="78"/>
      <c r="F992" s="78"/>
      <c r="G992" s="78"/>
      <c r="H992" s="78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</row>
    <row r="993" ht="15.75" customHeight="1">
      <c r="A993" s="77"/>
      <c r="B993" s="78"/>
      <c r="C993" s="78"/>
      <c r="D993" s="78"/>
      <c r="E993" s="78"/>
      <c r="F993" s="78"/>
      <c r="G993" s="78"/>
      <c r="H993" s="78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</row>
    <row r="994" ht="15.75" customHeight="1">
      <c r="A994" s="77"/>
      <c r="B994" s="78"/>
      <c r="C994" s="78"/>
      <c r="D994" s="78"/>
      <c r="E994" s="78"/>
      <c r="F994" s="78"/>
      <c r="G994" s="78"/>
      <c r="H994" s="78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</row>
    <row r="995" ht="15.75" customHeight="1">
      <c r="A995" s="77"/>
      <c r="B995" s="78"/>
      <c r="C995" s="78"/>
      <c r="D995" s="78"/>
      <c r="E995" s="78"/>
      <c r="F995" s="78"/>
      <c r="G995" s="78"/>
      <c r="H995" s="78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</row>
    <row r="996" ht="15.75" customHeight="1">
      <c r="A996" s="77"/>
      <c r="B996" s="78"/>
      <c r="C996" s="78"/>
      <c r="D996" s="78"/>
      <c r="E996" s="78"/>
      <c r="F996" s="78"/>
      <c r="G996" s="78"/>
      <c r="H996" s="78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</row>
    <row r="997" ht="15.75" customHeight="1">
      <c r="A997" s="77"/>
      <c r="B997" s="78"/>
      <c r="C997" s="78"/>
      <c r="D997" s="78"/>
      <c r="E997" s="78"/>
      <c r="F997" s="78"/>
      <c r="G997" s="78"/>
      <c r="H997" s="78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</row>
    <row r="998" ht="15.75" customHeight="1">
      <c r="A998" s="77"/>
      <c r="B998" s="78"/>
      <c r="C998" s="78"/>
      <c r="D998" s="78"/>
      <c r="E998" s="78"/>
      <c r="F998" s="78"/>
      <c r="G998" s="78"/>
      <c r="H998" s="78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</row>
    <row r="999" ht="15.75" customHeight="1">
      <c r="A999" s="77"/>
      <c r="B999" s="78"/>
      <c r="C999" s="78"/>
      <c r="D999" s="78"/>
      <c r="E999" s="78"/>
      <c r="F999" s="78"/>
      <c r="G999" s="78"/>
      <c r="H999" s="78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</row>
    <row r="1000" ht="15.75" customHeight="1">
      <c r="A1000" s="77"/>
      <c r="B1000" s="78"/>
      <c r="C1000" s="78"/>
      <c r="D1000" s="78"/>
      <c r="E1000" s="78"/>
      <c r="F1000" s="78"/>
      <c r="G1000" s="78"/>
      <c r="H1000" s="78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</row>
    <row r="1001" ht="15.75" customHeight="1">
      <c r="A1001" s="77"/>
      <c r="B1001" s="78"/>
      <c r="C1001" s="78"/>
      <c r="D1001" s="78"/>
      <c r="E1001" s="78"/>
      <c r="F1001" s="78"/>
      <c r="G1001" s="78"/>
      <c r="H1001" s="78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</row>
    <row r="1002" ht="15.75" customHeight="1">
      <c r="A1002" s="77"/>
      <c r="B1002" s="78"/>
      <c r="C1002" s="78"/>
      <c r="D1002" s="78"/>
      <c r="E1002" s="78"/>
      <c r="F1002" s="78"/>
      <c r="G1002" s="78"/>
      <c r="H1002" s="78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</row>
    <row r="1003" ht="15.75" customHeight="1">
      <c r="A1003" s="77"/>
      <c r="B1003" s="78"/>
      <c r="C1003" s="78"/>
      <c r="D1003" s="78"/>
      <c r="E1003" s="78"/>
      <c r="F1003" s="78"/>
      <c r="G1003" s="78"/>
      <c r="H1003" s="78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</row>
    <row r="1004" ht="15.75" customHeight="1">
      <c r="A1004" s="77"/>
      <c r="B1004" s="78"/>
      <c r="C1004" s="78"/>
      <c r="D1004" s="78"/>
      <c r="E1004" s="78"/>
      <c r="F1004" s="78"/>
      <c r="G1004" s="78"/>
      <c r="H1004" s="78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</row>
    <row r="1005" ht="15.75" customHeight="1">
      <c r="A1005" s="77"/>
      <c r="B1005" s="78"/>
      <c r="C1005" s="78"/>
      <c r="D1005" s="78"/>
      <c r="E1005" s="78"/>
      <c r="F1005" s="78"/>
      <c r="G1005" s="78"/>
      <c r="H1005" s="78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</row>
    <row r="1006" ht="15.75" customHeight="1">
      <c r="A1006" s="77"/>
      <c r="B1006" s="78"/>
      <c r="C1006" s="78"/>
      <c r="D1006" s="78"/>
      <c r="E1006" s="78"/>
      <c r="F1006" s="78"/>
      <c r="G1006" s="78"/>
      <c r="H1006" s="78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</row>
    <row r="1007" ht="15.75" customHeight="1">
      <c r="A1007" s="77"/>
      <c r="B1007" s="78"/>
      <c r="C1007" s="78"/>
      <c r="D1007" s="78"/>
      <c r="E1007" s="78"/>
      <c r="F1007" s="78"/>
      <c r="G1007" s="78"/>
      <c r="H1007" s="78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</row>
    <row r="1008" ht="15.75" customHeight="1">
      <c r="A1008" s="77"/>
      <c r="B1008" s="78"/>
      <c r="C1008" s="78"/>
      <c r="D1008" s="78"/>
      <c r="E1008" s="78"/>
      <c r="F1008" s="78"/>
      <c r="G1008" s="78"/>
      <c r="H1008" s="78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</row>
    <row r="1009" ht="15.75" customHeight="1">
      <c r="A1009" s="77"/>
      <c r="B1009" s="78"/>
      <c r="C1009" s="78"/>
      <c r="D1009" s="78"/>
      <c r="E1009" s="78"/>
      <c r="F1009" s="78"/>
      <c r="G1009" s="78"/>
      <c r="H1009" s="78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</row>
    <row r="1010" ht="15.75" customHeight="1">
      <c r="A1010" s="77"/>
      <c r="B1010" s="78"/>
      <c r="C1010" s="78"/>
      <c r="D1010" s="78"/>
      <c r="E1010" s="78"/>
      <c r="F1010" s="78"/>
      <c r="G1010" s="78"/>
      <c r="H1010" s="78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</row>
    <row r="1011" ht="15.75" customHeight="1">
      <c r="A1011" s="77"/>
      <c r="B1011" s="78"/>
      <c r="C1011" s="78"/>
      <c r="D1011" s="78"/>
      <c r="E1011" s="78"/>
      <c r="F1011" s="78"/>
      <c r="G1011" s="78"/>
      <c r="H1011" s="78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</row>
    <row r="1012" ht="15.75" customHeight="1">
      <c r="A1012" s="77"/>
      <c r="B1012" s="78"/>
      <c r="C1012" s="78"/>
      <c r="D1012" s="78"/>
      <c r="E1012" s="78"/>
      <c r="F1012" s="78"/>
      <c r="G1012" s="78"/>
      <c r="H1012" s="78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</row>
    <row r="1013" ht="15.75" customHeight="1">
      <c r="A1013" s="77"/>
      <c r="B1013" s="78"/>
      <c r="C1013" s="78"/>
      <c r="D1013" s="78"/>
      <c r="E1013" s="78"/>
      <c r="F1013" s="78"/>
      <c r="G1013" s="78"/>
      <c r="H1013" s="78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</row>
    <row r="1014" ht="15.75" customHeight="1">
      <c r="A1014" s="77"/>
      <c r="B1014" s="78"/>
      <c r="C1014" s="78"/>
      <c r="D1014" s="78"/>
      <c r="E1014" s="78"/>
      <c r="F1014" s="78"/>
      <c r="G1014" s="78"/>
      <c r="H1014" s="78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</row>
    <row r="1015" ht="15.75" customHeight="1">
      <c r="A1015" s="77"/>
      <c r="B1015" s="78"/>
      <c r="C1015" s="78"/>
      <c r="D1015" s="78"/>
      <c r="E1015" s="78"/>
      <c r="F1015" s="78"/>
      <c r="G1015" s="78"/>
      <c r="H1015" s="78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</row>
    <row r="1016" ht="15.75" customHeight="1">
      <c r="A1016" s="77"/>
      <c r="B1016" s="78"/>
      <c r="C1016" s="78"/>
      <c r="D1016" s="78"/>
      <c r="E1016" s="78"/>
      <c r="F1016" s="78"/>
      <c r="G1016" s="78"/>
      <c r="H1016" s="78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</row>
    <row r="1017" ht="15.75" customHeight="1">
      <c r="A1017" s="77"/>
      <c r="B1017" s="78"/>
      <c r="C1017" s="78"/>
      <c r="D1017" s="78"/>
      <c r="E1017" s="78"/>
      <c r="F1017" s="78"/>
      <c r="G1017" s="78"/>
      <c r="H1017" s="78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</row>
    <row r="1018" ht="15.75" customHeight="1">
      <c r="A1018" s="77"/>
      <c r="B1018" s="78"/>
      <c r="C1018" s="78"/>
      <c r="D1018" s="78"/>
      <c r="E1018" s="78"/>
      <c r="F1018" s="78"/>
      <c r="G1018" s="78"/>
      <c r="H1018" s="78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</row>
    <row r="1019" ht="15.75" customHeight="1">
      <c r="A1019" s="77"/>
      <c r="B1019" s="78"/>
      <c r="C1019" s="78"/>
      <c r="D1019" s="78"/>
      <c r="E1019" s="78"/>
      <c r="F1019" s="78"/>
      <c r="G1019" s="78"/>
      <c r="H1019" s="78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</row>
    <row r="1020" ht="15.75" customHeight="1">
      <c r="A1020" s="77"/>
      <c r="B1020" s="78"/>
      <c r="C1020" s="78"/>
      <c r="D1020" s="78"/>
      <c r="E1020" s="78"/>
      <c r="F1020" s="78"/>
      <c r="G1020" s="78"/>
      <c r="H1020" s="78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</row>
    <row r="1021" ht="15.75" customHeight="1">
      <c r="A1021" s="77"/>
      <c r="B1021" s="78"/>
      <c r="C1021" s="78"/>
      <c r="D1021" s="78"/>
      <c r="E1021" s="78"/>
      <c r="F1021" s="78"/>
      <c r="G1021" s="78"/>
      <c r="H1021" s="78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</row>
    <row r="1022" ht="15.75" customHeight="1">
      <c r="A1022" s="77"/>
      <c r="B1022" s="78"/>
      <c r="C1022" s="78"/>
      <c r="D1022" s="78"/>
      <c r="E1022" s="78"/>
      <c r="F1022" s="78"/>
      <c r="G1022" s="78"/>
      <c r="H1022" s="78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</row>
    <row r="1023" ht="15.75" customHeight="1">
      <c r="A1023" s="77"/>
      <c r="B1023" s="78"/>
      <c r="C1023" s="78"/>
      <c r="D1023" s="78"/>
      <c r="E1023" s="78"/>
      <c r="F1023" s="78"/>
      <c r="G1023" s="78"/>
      <c r="H1023" s="78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</row>
    <row r="1024" ht="15.75" customHeight="1">
      <c r="A1024" s="77"/>
      <c r="B1024" s="78"/>
      <c r="C1024" s="78"/>
      <c r="D1024" s="78"/>
      <c r="E1024" s="78"/>
      <c r="F1024" s="78"/>
      <c r="G1024" s="78"/>
      <c r="H1024" s="78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</row>
    <row r="1025" ht="15.75" customHeight="1">
      <c r="A1025" s="77"/>
      <c r="B1025" s="78"/>
      <c r="C1025" s="78"/>
      <c r="D1025" s="78"/>
      <c r="E1025" s="78"/>
      <c r="F1025" s="78"/>
      <c r="G1025" s="78"/>
      <c r="H1025" s="78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</row>
    <row r="1026" ht="15.75" customHeight="1">
      <c r="A1026" s="77"/>
      <c r="B1026" s="78"/>
      <c r="C1026" s="78"/>
      <c r="D1026" s="78"/>
      <c r="E1026" s="78"/>
      <c r="F1026" s="78"/>
      <c r="G1026" s="78"/>
      <c r="H1026" s="78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</row>
    <row r="1027" ht="15.75" customHeight="1">
      <c r="A1027" s="77"/>
      <c r="B1027" s="78"/>
      <c r="C1027" s="78"/>
      <c r="D1027" s="78"/>
      <c r="E1027" s="78"/>
      <c r="F1027" s="78"/>
      <c r="G1027" s="78"/>
      <c r="H1027" s="78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</row>
    <row r="1028" ht="15.75" customHeight="1">
      <c r="A1028" s="77"/>
      <c r="B1028" s="78"/>
      <c r="C1028" s="78"/>
      <c r="D1028" s="78"/>
      <c r="E1028" s="78"/>
      <c r="F1028" s="78"/>
      <c r="G1028" s="78"/>
      <c r="H1028" s="78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</row>
    <row r="1029" ht="15.75" customHeight="1">
      <c r="A1029" s="77"/>
      <c r="B1029" s="78"/>
      <c r="C1029" s="78"/>
      <c r="D1029" s="78"/>
      <c r="E1029" s="78"/>
      <c r="F1029" s="78"/>
      <c r="G1029" s="78"/>
      <c r="H1029" s="78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</row>
    <row r="1030" ht="15.75" customHeight="1">
      <c r="A1030" s="77"/>
      <c r="B1030" s="78"/>
      <c r="C1030" s="78"/>
      <c r="D1030" s="78"/>
      <c r="E1030" s="78"/>
      <c r="F1030" s="78"/>
      <c r="G1030" s="78"/>
      <c r="H1030" s="78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</row>
    <row r="1031" ht="15.75" customHeight="1">
      <c r="A1031" s="77"/>
      <c r="B1031" s="78"/>
      <c r="C1031" s="78"/>
      <c r="D1031" s="78"/>
      <c r="E1031" s="78"/>
      <c r="F1031" s="78"/>
      <c r="G1031" s="78"/>
      <c r="H1031" s="78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</row>
    <row r="1032" ht="15.75" customHeight="1">
      <c r="A1032" s="77"/>
      <c r="B1032" s="78"/>
      <c r="C1032" s="78"/>
      <c r="D1032" s="78"/>
      <c r="E1032" s="78"/>
      <c r="F1032" s="78"/>
      <c r="G1032" s="78"/>
      <c r="H1032" s="78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</row>
    <row r="1033" ht="15.75" customHeight="1">
      <c r="A1033" s="77"/>
      <c r="B1033" s="78"/>
      <c r="C1033" s="78"/>
      <c r="D1033" s="78"/>
      <c r="E1033" s="78"/>
      <c r="F1033" s="78"/>
      <c r="G1033" s="78"/>
      <c r="H1033" s="78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</row>
    <row r="1034" ht="15.75" customHeight="1">
      <c r="A1034" s="77"/>
      <c r="B1034" s="78"/>
      <c r="C1034" s="78"/>
      <c r="D1034" s="78"/>
      <c r="E1034" s="78"/>
      <c r="F1034" s="78"/>
      <c r="G1034" s="78"/>
      <c r="H1034" s="78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</row>
    <row r="1035" ht="15.75" customHeight="1">
      <c r="A1035" s="77"/>
      <c r="B1035" s="78"/>
      <c r="C1035" s="78"/>
      <c r="D1035" s="78"/>
      <c r="E1035" s="78"/>
      <c r="F1035" s="78"/>
      <c r="G1035" s="78"/>
      <c r="H1035" s="78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</row>
    <row r="1036" ht="15.75" customHeight="1">
      <c r="A1036" s="77"/>
      <c r="B1036" s="78"/>
      <c r="C1036" s="78"/>
      <c r="D1036" s="78"/>
      <c r="E1036" s="78"/>
      <c r="F1036" s="78"/>
      <c r="G1036" s="78"/>
      <c r="H1036" s="78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</row>
    <row r="1037" ht="15.75" customHeight="1">
      <c r="A1037" s="77"/>
      <c r="B1037" s="78"/>
      <c r="C1037" s="78"/>
      <c r="D1037" s="78"/>
      <c r="E1037" s="78"/>
      <c r="F1037" s="78"/>
      <c r="G1037" s="78"/>
      <c r="H1037" s="78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</row>
    <row r="1038" ht="15.75" customHeight="1">
      <c r="A1038" s="77"/>
      <c r="B1038" s="78"/>
      <c r="C1038" s="78"/>
      <c r="D1038" s="78"/>
      <c r="E1038" s="78"/>
      <c r="F1038" s="78"/>
      <c r="G1038" s="78"/>
      <c r="H1038" s="78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</row>
    <row r="1039" ht="15.75" customHeight="1">
      <c r="A1039" s="77"/>
      <c r="B1039" s="78"/>
      <c r="C1039" s="78"/>
      <c r="D1039" s="78"/>
      <c r="E1039" s="78"/>
      <c r="F1039" s="78"/>
      <c r="G1039" s="78"/>
      <c r="H1039" s="78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</row>
    <row r="1040" ht="15.75" customHeight="1">
      <c r="A1040" s="77"/>
      <c r="B1040" s="78"/>
      <c r="C1040" s="78"/>
      <c r="D1040" s="78"/>
      <c r="E1040" s="78"/>
      <c r="F1040" s="78"/>
      <c r="G1040" s="78"/>
      <c r="H1040" s="78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</row>
    <row r="1041" ht="15.75" customHeight="1">
      <c r="A1041" s="77"/>
      <c r="B1041" s="78"/>
      <c r="C1041" s="78"/>
      <c r="D1041" s="78"/>
      <c r="E1041" s="78"/>
      <c r="F1041" s="78"/>
      <c r="G1041" s="78"/>
      <c r="H1041" s="78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</row>
    <row r="1042" ht="15.75" customHeight="1">
      <c r="A1042" s="77"/>
      <c r="B1042" s="78"/>
      <c r="C1042" s="78"/>
      <c r="D1042" s="78"/>
      <c r="E1042" s="78"/>
      <c r="F1042" s="78"/>
      <c r="G1042" s="78"/>
      <c r="H1042" s="78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</row>
    <row r="1043" ht="15.75" customHeight="1">
      <c r="A1043" s="77"/>
      <c r="B1043" s="78"/>
      <c r="C1043" s="78"/>
      <c r="D1043" s="78"/>
      <c r="E1043" s="78"/>
      <c r="F1043" s="78"/>
      <c r="G1043" s="78"/>
      <c r="H1043" s="78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</row>
    <row r="1044" ht="15.75" customHeight="1">
      <c r="A1044" s="77"/>
      <c r="B1044" s="78"/>
      <c r="C1044" s="78"/>
      <c r="D1044" s="78"/>
      <c r="E1044" s="78"/>
      <c r="F1044" s="78"/>
      <c r="G1044" s="78"/>
      <c r="H1044" s="78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</row>
    <row r="1045" ht="15.75" customHeight="1">
      <c r="A1045" s="77"/>
      <c r="B1045" s="78"/>
      <c r="C1045" s="78"/>
      <c r="D1045" s="78"/>
      <c r="E1045" s="78"/>
      <c r="F1045" s="78"/>
      <c r="G1045" s="78"/>
      <c r="H1045" s="78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</row>
    <row r="1046" ht="15.75" customHeight="1">
      <c r="A1046" s="77"/>
      <c r="B1046" s="78"/>
      <c r="C1046" s="78"/>
      <c r="D1046" s="78"/>
      <c r="E1046" s="78"/>
      <c r="F1046" s="78"/>
      <c r="G1046" s="78"/>
      <c r="H1046" s="78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</row>
    <row r="1047" ht="15.75" customHeight="1">
      <c r="A1047" s="77"/>
      <c r="B1047" s="78"/>
      <c r="C1047" s="78"/>
      <c r="D1047" s="78"/>
      <c r="E1047" s="78"/>
      <c r="F1047" s="78"/>
      <c r="G1047" s="78"/>
      <c r="H1047" s="78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</row>
    <row r="1048" ht="15.75" customHeight="1">
      <c r="A1048" s="77"/>
      <c r="B1048" s="78"/>
      <c r="C1048" s="78"/>
      <c r="D1048" s="78"/>
      <c r="E1048" s="78"/>
      <c r="F1048" s="78"/>
      <c r="G1048" s="78"/>
      <c r="H1048" s="78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</row>
  </sheetData>
  <mergeCells count="14">
    <mergeCell ref="K2:L2"/>
    <mergeCell ref="M2:N2"/>
    <mergeCell ref="O2:P2"/>
    <mergeCell ref="Q2:R2"/>
    <mergeCell ref="S2:T2"/>
    <mergeCell ref="U2:V2"/>
    <mergeCell ref="A1:A2"/>
    <mergeCell ref="B1:B2"/>
    <mergeCell ref="C1:H2"/>
    <mergeCell ref="I1:J1"/>
    <mergeCell ref="K1:R1"/>
    <mergeCell ref="S1:X1"/>
    <mergeCell ref="I2:J2"/>
    <mergeCell ref="W2:X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63"/>
    <col customWidth="1" min="2" max="2" width="13.63"/>
    <col customWidth="1" min="3" max="3" width="19.63"/>
    <col customWidth="1" min="4" max="4" width="17.0"/>
    <col customWidth="1" min="5" max="5" width="17.13"/>
    <col customWidth="1" min="6" max="6" width="12.63"/>
    <col customWidth="1" min="8" max="8" width="21.25"/>
    <col customWidth="1" min="9" max="9" width="14.75"/>
    <col customWidth="1" min="10" max="10" width="14.63"/>
    <col customWidth="1" min="13" max="13" width="14.75"/>
    <col customWidth="1" min="14" max="18" width="12.88"/>
    <col customWidth="1" min="19" max="19" width="15.75"/>
    <col customWidth="1" min="20" max="24" width="14.6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6" t="s">
        <v>3</v>
      </c>
      <c r="J1" s="7"/>
      <c r="K1" s="8" t="s">
        <v>4</v>
      </c>
      <c r="L1" s="9"/>
      <c r="M1" s="9"/>
      <c r="N1" s="9"/>
      <c r="O1" s="9"/>
      <c r="P1" s="9"/>
      <c r="Q1" s="9"/>
      <c r="R1" s="7"/>
      <c r="S1" s="10" t="s">
        <v>5</v>
      </c>
      <c r="T1" s="9"/>
      <c r="U1" s="9"/>
      <c r="V1" s="9"/>
      <c r="W1" s="9"/>
      <c r="X1" s="7"/>
    </row>
    <row r="2" ht="15.75" customHeight="1">
      <c r="A2" s="11"/>
      <c r="B2" s="11"/>
      <c r="C2" s="12"/>
      <c r="D2" s="13"/>
      <c r="E2" s="13"/>
      <c r="F2" s="13"/>
      <c r="G2" s="13"/>
      <c r="H2" s="14"/>
      <c r="I2" s="6" t="s">
        <v>6</v>
      </c>
      <c r="J2" s="7"/>
      <c r="K2" s="8" t="s">
        <v>7</v>
      </c>
      <c r="L2" s="7"/>
      <c r="M2" s="8" t="s">
        <v>8</v>
      </c>
      <c r="N2" s="7"/>
      <c r="O2" s="8" t="s">
        <v>9</v>
      </c>
      <c r="P2" s="7"/>
      <c r="Q2" s="8" t="s">
        <v>10</v>
      </c>
      <c r="R2" s="7"/>
      <c r="S2" s="10" t="s">
        <v>11</v>
      </c>
      <c r="T2" s="7"/>
      <c r="U2" s="10" t="s">
        <v>12</v>
      </c>
      <c r="V2" s="7"/>
      <c r="W2" s="10" t="s">
        <v>13</v>
      </c>
      <c r="X2" s="7"/>
    </row>
    <row r="3" ht="15.75" customHeight="1">
      <c r="A3" s="15" t="s">
        <v>14</v>
      </c>
      <c r="B3" s="16" t="s">
        <v>15</v>
      </c>
      <c r="C3" s="17" t="s">
        <v>16</v>
      </c>
      <c r="D3" s="17" t="s">
        <v>17</v>
      </c>
      <c r="E3" s="17" t="s">
        <v>18</v>
      </c>
      <c r="F3" s="17" t="s">
        <v>19</v>
      </c>
      <c r="G3" s="17" t="s">
        <v>20</v>
      </c>
      <c r="H3" s="17" t="s">
        <v>21</v>
      </c>
      <c r="I3" s="15" t="s">
        <v>22</v>
      </c>
      <c r="J3" s="15" t="s">
        <v>23</v>
      </c>
      <c r="K3" s="18" t="s">
        <v>24</v>
      </c>
      <c r="L3" s="18" t="s">
        <v>23</v>
      </c>
      <c r="M3" s="18" t="s">
        <v>24</v>
      </c>
      <c r="N3" s="18" t="s">
        <v>23</v>
      </c>
      <c r="O3" s="18" t="s">
        <v>24</v>
      </c>
      <c r="P3" s="18" t="s">
        <v>23</v>
      </c>
      <c r="Q3" s="18" t="s">
        <v>24</v>
      </c>
      <c r="R3" s="18" t="s">
        <v>23</v>
      </c>
      <c r="S3" s="19" t="s">
        <v>24</v>
      </c>
      <c r="T3" s="19" t="s">
        <v>23</v>
      </c>
      <c r="U3" s="19" t="s">
        <v>24</v>
      </c>
      <c r="V3" s="19" t="s">
        <v>23</v>
      </c>
      <c r="W3" s="19" t="s">
        <v>24</v>
      </c>
      <c r="X3" s="19" t="s">
        <v>23</v>
      </c>
    </row>
    <row r="4" ht="17.25" customHeight="1">
      <c r="A4" s="80" t="s">
        <v>94</v>
      </c>
      <c r="B4" s="81" t="s">
        <v>95</v>
      </c>
      <c r="C4" s="82">
        <v>0.3</v>
      </c>
      <c r="D4" s="83">
        <v>0.15767</v>
      </c>
      <c r="E4" s="84">
        <v>0.883</v>
      </c>
      <c r="F4" s="82">
        <v>327.0</v>
      </c>
      <c r="G4" s="82">
        <v>546.1</v>
      </c>
      <c r="H4" s="83">
        <v>0.10850426753274306</v>
      </c>
      <c r="I4" s="85">
        <v>0.1707</v>
      </c>
      <c r="J4" s="85">
        <v>0.00217</v>
      </c>
      <c r="K4" s="86">
        <v>0.17</v>
      </c>
      <c r="L4" s="86">
        <v>0.151</v>
      </c>
      <c r="M4" s="86">
        <v>0.1652</v>
      </c>
      <c r="N4" s="86">
        <v>0.04347</v>
      </c>
      <c r="O4" s="86">
        <v>0.194</v>
      </c>
      <c r="P4" s="86">
        <v>0.1</v>
      </c>
      <c r="Q4" s="86">
        <v>0.186</v>
      </c>
      <c r="R4" s="86">
        <v>0.1413</v>
      </c>
      <c r="S4" s="86">
        <v>0.39</v>
      </c>
      <c r="T4" s="86">
        <v>-0.15</v>
      </c>
      <c r="U4" s="86">
        <v>0.22699</v>
      </c>
      <c r="V4" s="86">
        <v>-0.0347</v>
      </c>
      <c r="W4" s="86">
        <v>0.2688</v>
      </c>
      <c r="X4" s="86">
        <v>-0.09</v>
      </c>
    </row>
    <row r="5" ht="15.75" customHeight="1">
      <c r="A5" s="87" t="s">
        <v>94</v>
      </c>
      <c r="B5" s="88" t="s">
        <v>96</v>
      </c>
      <c r="C5" s="89">
        <v>1.0</v>
      </c>
      <c r="D5" s="90">
        <v>0.22</v>
      </c>
      <c r="E5" s="91">
        <v>0.838</v>
      </c>
      <c r="F5" s="89">
        <v>185.67</v>
      </c>
      <c r="G5" s="89">
        <v>310.1</v>
      </c>
      <c r="H5" s="90">
        <v>0.13256723916344346</v>
      </c>
      <c r="I5" s="92">
        <v>0.188</v>
      </c>
      <c r="J5" s="92">
        <v>0.0019</v>
      </c>
      <c r="K5" s="93">
        <v>0.198</v>
      </c>
      <c r="L5" s="93">
        <v>0.178</v>
      </c>
      <c r="M5" s="93">
        <v>0.208</v>
      </c>
      <c r="N5" s="93">
        <v>0.048</v>
      </c>
      <c r="O5" s="93">
        <v>0.214</v>
      </c>
      <c r="P5" s="93">
        <v>0.111</v>
      </c>
      <c r="Q5" s="93">
        <v>0.213</v>
      </c>
      <c r="R5" s="93">
        <v>0.165</v>
      </c>
      <c r="S5" s="93">
        <v>0.414</v>
      </c>
      <c r="T5" s="93">
        <v>-0.19</v>
      </c>
      <c r="U5" s="93">
        <v>0.2464</v>
      </c>
      <c r="V5" s="93">
        <v>-0.044</v>
      </c>
      <c r="W5" s="93">
        <v>0.2712</v>
      </c>
      <c r="X5" s="93">
        <v>-0.092</v>
      </c>
    </row>
    <row r="6" ht="15.75" customHeight="1">
      <c r="A6" s="87" t="s">
        <v>97</v>
      </c>
      <c r="B6" s="88" t="s">
        <v>98</v>
      </c>
      <c r="C6" s="89">
        <v>1.0</v>
      </c>
      <c r="D6" s="90">
        <v>0.26</v>
      </c>
      <c r="E6" s="91">
        <v>0.633</v>
      </c>
      <c r="F6" s="89">
        <v>74.33</v>
      </c>
      <c r="G6" s="89">
        <v>124.1</v>
      </c>
      <c r="H6" s="90">
        <v>0.4233</v>
      </c>
      <c r="I6" s="92">
        <v>0.31462</v>
      </c>
      <c r="J6" s="92">
        <v>0.0</v>
      </c>
      <c r="K6" s="93">
        <v>0.539</v>
      </c>
      <c r="L6" s="93">
        <v>0.538</v>
      </c>
      <c r="M6" s="93">
        <v>0.398</v>
      </c>
      <c r="N6" s="93">
        <v>0.0992</v>
      </c>
      <c r="O6" s="93">
        <v>0.53307</v>
      </c>
      <c r="P6" s="93">
        <v>0.2672</v>
      </c>
      <c r="Q6" s="93">
        <v>0.56528</v>
      </c>
      <c r="R6" s="93">
        <v>0.424</v>
      </c>
      <c r="S6" s="93">
        <v>0.629</v>
      </c>
      <c r="T6" s="93">
        <v>-0.315</v>
      </c>
      <c r="U6" s="93">
        <v>0.35933</v>
      </c>
      <c r="V6" s="93">
        <v>-0.0625</v>
      </c>
      <c r="W6" s="93">
        <v>0.50913</v>
      </c>
      <c r="X6" s="93">
        <v>-0.168</v>
      </c>
    </row>
    <row r="7" ht="15.75" customHeight="1">
      <c r="A7" s="87" t="s">
        <v>97</v>
      </c>
      <c r="B7" s="88" t="s">
        <v>99</v>
      </c>
      <c r="C7" s="89">
        <v>1.0</v>
      </c>
      <c r="D7" s="90">
        <v>0.03</v>
      </c>
      <c r="E7" s="91">
        <v>0.3</v>
      </c>
      <c r="F7" s="89">
        <v>103.0</v>
      </c>
      <c r="G7" s="89">
        <v>172.0</v>
      </c>
      <c r="H7" s="90">
        <v>0.05</v>
      </c>
      <c r="I7" s="92">
        <v>0.12824</v>
      </c>
      <c r="J7" s="92">
        <v>0.0</v>
      </c>
      <c r="K7" s="93">
        <v>0.32474</v>
      </c>
      <c r="L7" s="93">
        <v>0.3248</v>
      </c>
      <c r="M7" s="93">
        <v>0.13913</v>
      </c>
      <c r="N7" s="93">
        <v>0.0352</v>
      </c>
      <c r="O7" s="93">
        <v>0.25323</v>
      </c>
      <c r="P7" s="93">
        <v>0.1264</v>
      </c>
      <c r="Q7" s="93">
        <v>0.31742</v>
      </c>
      <c r="R7" s="93">
        <v>0.2384</v>
      </c>
      <c r="S7" s="93">
        <v>0.2565</v>
      </c>
      <c r="T7" s="93">
        <v>-0.1282</v>
      </c>
      <c r="U7" s="93">
        <v>0.13764</v>
      </c>
      <c r="V7" s="93">
        <v>-0.024</v>
      </c>
      <c r="W7" s="93">
        <v>0.1736</v>
      </c>
      <c r="X7" s="93">
        <v>-0.0576</v>
      </c>
    </row>
    <row r="8" ht="15.75" customHeight="1">
      <c r="A8" s="87" t="s">
        <v>97</v>
      </c>
      <c r="B8" s="88" t="s">
        <v>100</v>
      </c>
      <c r="C8" s="89">
        <v>1.0</v>
      </c>
      <c r="D8" s="90">
        <v>0.2566</v>
      </c>
      <c r="E8" s="91">
        <v>0.707</v>
      </c>
      <c r="F8" s="89">
        <v>97.0</v>
      </c>
      <c r="G8" s="89">
        <v>162.0</v>
      </c>
      <c r="H8" s="90">
        <v>0.38</v>
      </c>
      <c r="I8" s="92">
        <v>0.29973</v>
      </c>
      <c r="J8" s="92">
        <v>0.0</v>
      </c>
      <c r="K8" s="93">
        <v>0.53069</v>
      </c>
      <c r="L8" s="93">
        <v>0.5307</v>
      </c>
      <c r="M8" s="93">
        <v>0.38594</v>
      </c>
      <c r="N8" s="93">
        <v>0.09648</v>
      </c>
      <c r="O8" s="93">
        <v>0.52144</v>
      </c>
      <c r="P8" s="93">
        <v>0.26064</v>
      </c>
      <c r="Q8" s="93">
        <v>0.557</v>
      </c>
      <c r="R8" s="93">
        <v>0.41808</v>
      </c>
      <c r="S8" s="93">
        <v>0.5995</v>
      </c>
      <c r="T8" s="93">
        <v>-0.2997</v>
      </c>
      <c r="U8" s="93">
        <v>0.34121</v>
      </c>
      <c r="V8" s="93">
        <v>-0.05808</v>
      </c>
      <c r="W8" s="93">
        <v>0.45704</v>
      </c>
      <c r="X8" s="93">
        <v>-0.15088</v>
      </c>
    </row>
    <row r="9" ht="15.75" customHeight="1">
      <c r="A9" s="87" t="s">
        <v>97</v>
      </c>
      <c r="B9" s="88" t="s">
        <v>101</v>
      </c>
      <c r="C9" s="89">
        <v>1.0</v>
      </c>
      <c r="D9" s="90">
        <v>0.096</v>
      </c>
      <c r="E9" s="91">
        <v>0.96</v>
      </c>
      <c r="F9" s="89">
        <v>110.33</v>
      </c>
      <c r="G9" s="89">
        <v>184.3</v>
      </c>
      <c r="H9" s="90">
        <v>0.24</v>
      </c>
      <c r="I9" s="92">
        <v>0.1916</v>
      </c>
      <c r="J9" s="92">
        <v>0.0</v>
      </c>
      <c r="K9" s="93">
        <v>0.3985</v>
      </c>
      <c r="L9" s="93">
        <v>0.39856</v>
      </c>
      <c r="M9" s="93">
        <v>0.21602</v>
      </c>
      <c r="N9" s="93">
        <v>0.05408</v>
      </c>
      <c r="O9" s="93">
        <v>0.3286</v>
      </c>
      <c r="P9" s="93">
        <v>0.16432</v>
      </c>
      <c r="Q9" s="93">
        <v>0.39725</v>
      </c>
      <c r="R9" s="93">
        <v>0.29808</v>
      </c>
      <c r="S9" s="93">
        <v>0.3832</v>
      </c>
      <c r="T9" s="93">
        <v>-0.1916</v>
      </c>
      <c r="U9" s="93">
        <v>0.2106</v>
      </c>
      <c r="V9" s="93">
        <v>-0.03584</v>
      </c>
      <c r="W9" s="93">
        <v>0.26592</v>
      </c>
      <c r="X9" s="93">
        <v>-0.08784</v>
      </c>
    </row>
    <row r="10" ht="15.75" customHeight="1">
      <c r="A10" s="87" t="s">
        <v>97</v>
      </c>
      <c r="B10" s="88" t="s">
        <v>102</v>
      </c>
      <c r="C10" s="89">
        <v>1.0</v>
      </c>
      <c r="D10" s="90">
        <v>0.1966</v>
      </c>
      <c r="E10" s="91">
        <v>0.65</v>
      </c>
      <c r="F10" s="89">
        <v>117.66</v>
      </c>
      <c r="G10" s="89">
        <v>196.5</v>
      </c>
      <c r="H10" s="90">
        <v>0.35</v>
      </c>
      <c r="I10" s="92">
        <v>0.27232</v>
      </c>
      <c r="J10" s="92">
        <v>0.0</v>
      </c>
      <c r="K10" s="93">
        <v>0.51871</v>
      </c>
      <c r="L10" s="93">
        <v>0.51872</v>
      </c>
      <c r="M10" s="93">
        <v>0.31588</v>
      </c>
      <c r="N10" s="93">
        <v>0.07904</v>
      </c>
      <c r="O10" s="93">
        <v>0.49273</v>
      </c>
      <c r="P10" s="93">
        <v>0.2464</v>
      </c>
      <c r="Q10" s="93">
        <v>0.54603</v>
      </c>
      <c r="R10" s="93">
        <v>0.4096</v>
      </c>
      <c r="S10" s="93">
        <v>0.5446</v>
      </c>
      <c r="T10" s="93">
        <v>-0.2723</v>
      </c>
      <c r="U10" s="93">
        <v>0.30492</v>
      </c>
      <c r="V10" s="93">
        <v>-0.05184</v>
      </c>
      <c r="W10" s="93">
        <v>0.40442</v>
      </c>
      <c r="X10" s="93">
        <v>-0.13344</v>
      </c>
    </row>
    <row r="11" ht="15.75" customHeight="1">
      <c r="A11" s="87" t="s">
        <v>97</v>
      </c>
      <c r="B11" s="88" t="s">
        <v>103</v>
      </c>
      <c r="C11" s="89">
        <v>1.0</v>
      </c>
      <c r="D11" s="90">
        <v>0.0233</v>
      </c>
      <c r="E11" s="91">
        <v>0.63</v>
      </c>
      <c r="F11" s="89">
        <v>171.33</v>
      </c>
      <c r="G11" s="89">
        <v>286.1</v>
      </c>
      <c r="H11" s="90">
        <v>0.07</v>
      </c>
      <c r="I11" s="92">
        <v>0.14767</v>
      </c>
      <c r="J11" s="92">
        <v>0.0</v>
      </c>
      <c r="K11" s="93">
        <v>0.37902</v>
      </c>
      <c r="L11" s="93">
        <v>0.37904</v>
      </c>
      <c r="M11" s="93">
        <v>0.14322</v>
      </c>
      <c r="N11" s="93">
        <v>0.03584</v>
      </c>
      <c r="O11" s="93">
        <v>0.20607</v>
      </c>
      <c r="P11" s="93">
        <v>0.10304</v>
      </c>
      <c r="Q11" s="93">
        <v>0.36116</v>
      </c>
      <c r="R11" s="93">
        <v>0.27088</v>
      </c>
      <c r="S11" s="93">
        <v>0.29534</v>
      </c>
      <c r="T11" s="93">
        <v>-0.14767</v>
      </c>
      <c r="U11" s="93">
        <v>0.15779</v>
      </c>
      <c r="V11" s="93">
        <v>-0.02688</v>
      </c>
      <c r="W11" s="93">
        <v>0.20563</v>
      </c>
      <c r="X11" s="93">
        <v>-0.06784</v>
      </c>
    </row>
    <row r="12" ht="15.75" customHeight="1">
      <c r="A12" s="87" t="s">
        <v>97</v>
      </c>
      <c r="B12" s="88" t="s">
        <v>104</v>
      </c>
      <c r="C12" s="89">
        <v>1.0</v>
      </c>
      <c r="D12" s="90">
        <v>0.2133</v>
      </c>
      <c r="E12" s="91">
        <v>0.54</v>
      </c>
      <c r="F12" s="89">
        <v>183.33</v>
      </c>
      <c r="G12" s="89">
        <v>306.2</v>
      </c>
      <c r="H12" s="90">
        <v>0.2366</v>
      </c>
      <c r="I12" s="92">
        <v>0.19648</v>
      </c>
      <c r="J12" s="92">
        <v>0.0</v>
      </c>
      <c r="K12" s="93">
        <v>0.50329</v>
      </c>
      <c r="L12" s="93">
        <v>0.50336</v>
      </c>
      <c r="M12" s="93">
        <v>0.22764</v>
      </c>
      <c r="N12" s="93">
        <v>0.05696</v>
      </c>
      <c r="O12" s="93">
        <v>0.37299</v>
      </c>
      <c r="P12" s="93">
        <v>0.18656</v>
      </c>
      <c r="Q12" s="93">
        <v>0.48401</v>
      </c>
      <c r="R12" s="93">
        <v>0.36304</v>
      </c>
      <c r="S12" s="93">
        <v>0.39296</v>
      </c>
      <c r="T12" s="93">
        <v>-0.19648</v>
      </c>
      <c r="U12" s="93">
        <v>0.21098</v>
      </c>
      <c r="V12" s="93">
        <v>-0.03584</v>
      </c>
      <c r="W12" s="93">
        <v>0.27186</v>
      </c>
      <c r="X12" s="93">
        <v>-0.08976</v>
      </c>
    </row>
    <row r="13" ht="15.75" customHeight="1">
      <c r="A13" s="87" t="s">
        <v>97</v>
      </c>
      <c r="B13" s="88" t="s">
        <v>105</v>
      </c>
      <c r="C13" s="89">
        <v>1.0</v>
      </c>
      <c r="D13" s="90">
        <v>0.0466</v>
      </c>
      <c r="E13" s="91">
        <v>0.68</v>
      </c>
      <c r="F13" s="89">
        <v>238.0</v>
      </c>
      <c r="G13" s="89">
        <v>397.5</v>
      </c>
      <c r="H13" s="90">
        <v>0.0966</v>
      </c>
      <c r="I13" s="92">
        <v>0.13037</v>
      </c>
      <c r="J13" s="92">
        <v>0.0</v>
      </c>
      <c r="K13" s="93">
        <v>0.31119</v>
      </c>
      <c r="L13" s="93">
        <v>0.3112</v>
      </c>
      <c r="M13" s="93">
        <v>0.13598</v>
      </c>
      <c r="N13" s="93">
        <v>0.03408</v>
      </c>
      <c r="O13" s="93">
        <v>0.18591</v>
      </c>
      <c r="P13" s="93">
        <v>0.09296</v>
      </c>
      <c r="Q13" s="93">
        <v>0.29735</v>
      </c>
      <c r="R13" s="93">
        <v>0.22304</v>
      </c>
      <c r="S13" s="93">
        <v>0.26074</v>
      </c>
      <c r="T13" s="93">
        <v>-0.13037</v>
      </c>
      <c r="U13" s="93">
        <v>0.14131</v>
      </c>
      <c r="V13" s="93">
        <v>-0.024</v>
      </c>
      <c r="W13" s="93">
        <v>0.17331</v>
      </c>
      <c r="X13" s="93">
        <v>-0.05728</v>
      </c>
    </row>
    <row r="14" ht="15.75" customHeight="1">
      <c r="A14" s="87" t="s">
        <v>97</v>
      </c>
      <c r="B14" s="88" t="s">
        <v>106</v>
      </c>
      <c r="C14" s="89">
        <v>1.0</v>
      </c>
      <c r="D14" s="90">
        <v>0.246</v>
      </c>
      <c r="E14" s="91">
        <v>0.646</v>
      </c>
      <c r="F14" s="89">
        <v>205.33</v>
      </c>
      <c r="G14" s="89">
        <v>342.9</v>
      </c>
      <c r="H14" s="90">
        <v>0.24</v>
      </c>
      <c r="I14" s="92">
        <v>0.18347</v>
      </c>
      <c r="J14" s="92">
        <v>0.0</v>
      </c>
      <c r="K14" s="93">
        <v>0.40425</v>
      </c>
      <c r="L14" s="93">
        <v>0.40432</v>
      </c>
      <c r="M14" s="93">
        <v>0.19461</v>
      </c>
      <c r="N14" s="93">
        <v>0.04864</v>
      </c>
      <c r="O14" s="93">
        <v>0.30578</v>
      </c>
      <c r="P14" s="93">
        <v>0.15296</v>
      </c>
      <c r="Q14" s="93">
        <v>0.40064</v>
      </c>
      <c r="R14" s="93">
        <v>0.30048</v>
      </c>
      <c r="S14" s="93">
        <v>0.36694</v>
      </c>
      <c r="T14" s="93">
        <v>-0.18347</v>
      </c>
      <c r="U14" s="93">
        <v>0.18794</v>
      </c>
      <c r="V14" s="93">
        <v>-0.032</v>
      </c>
      <c r="W14" s="93">
        <v>0.23056</v>
      </c>
      <c r="X14" s="93">
        <v>-0.07616</v>
      </c>
    </row>
    <row r="15" ht="15.75" customHeight="1">
      <c r="A15" s="87" t="s">
        <v>97</v>
      </c>
      <c r="B15" s="88" t="s">
        <v>107</v>
      </c>
      <c r="C15" s="89">
        <v>1.0</v>
      </c>
      <c r="D15" s="90">
        <v>0.0866</v>
      </c>
      <c r="E15" s="91">
        <v>0.67</v>
      </c>
      <c r="F15" s="89">
        <v>246.66</v>
      </c>
      <c r="G15" s="89">
        <v>411.9</v>
      </c>
      <c r="H15" s="90">
        <v>0.01</v>
      </c>
      <c r="I15" s="92">
        <v>0.12355</v>
      </c>
      <c r="J15" s="92">
        <v>0.0</v>
      </c>
      <c r="K15" s="93">
        <v>0.25675</v>
      </c>
      <c r="L15" s="93">
        <v>0.2568</v>
      </c>
      <c r="M15" s="93">
        <v>0.12192</v>
      </c>
      <c r="N15" s="93">
        <v>0.03056</v>
      </c>
      <c r="O15" s="93">
        <v>0.15105</v>
      </c>
      <c r="P15" s="93">
        <v>0.07552</v>
      </c>
      <c r="Q15" s="93">
        <v>0.25025</v>
      </c>
      <c r="R15" s="93">
        <v>0.18768</v>
      </c>
      <c r="S15" s="93">
        <v>0.2471</v>
      </c>
      <c r="T15" s="93">
        <v>-0.12355</v>
      </c>
      <c r="U15" s="93">
        <v>0.12835</v>
      </c>
      <c r="V15" s="93">
        <v>-0.02192</v>
      </c>
      <c r="W15" s="93">
        <v>0.14837</v>
      </c>
      <c r="X15" s="93">
        <v>-0.04896</v>
      </c>
    </row>
    <row r="16" ht="15.75" customHeight="1">
      <c r="A16" s="87" t="s">
        <v>108</v>
      </c>
      <c r="B16" s="88" t="s">
        <v>109</v>
      </c>
      <c r="C16" s="89">
        <v>0.8</v>
      </c>
      <c r="D16" s="90">
        <v>0.254</v>
      </c>
      <c r="E16" s="91">
        <v>0.751</v>
      </c>
      <c r="F16" s="89">
        <v>71.67</v>
      </c>
      <c r="G16" s="89">
        <v>166.8</v>
      </c>
      <c r="H16" s="90">
        <v>0.166</v>
      </c>
      <c r="I16" s="92">
        <v>0.18969</v>
      </c>
      <c r="J16" s="92">
        <v>0.0</v>
      </c>
      <c r="K16" s="93">
        <v>0.415</v>
      </c>
      <c r="L16" s="93">
        <v>0.413</v>
      </c>
      <c r="M16" s="93">
        <v>0.21452</v>
      </c>
      <c r="N16" s="93">
        <v>0.0537</v>
      </c>
      <c r="O16" s="93">
        <v>0.26417</v>
      </c>
      <c r="P16" s="93">
        <v>0.1321</v>
      </c>
      <c r="Q16" s="93">
        <v>0.27665</v>
      </c>
      <c r="R16" s="93">
        <v>0.1903</v>
      </c>
      <c r="S16" s="93">
        <v>0.37938</v>
      </c>
      <c r="T16" s="93">
        <v>-0.18969</v>
      </c>
      <c r="U16" s="93">
        <v>0.20646</v>
      </c>
      <c r="V16" s="93">
        <v>-0.0351</v>
      </c>
      <c r="W16" s="93">
        <v>0.28605</v>
      </c>
      <c r="X16" s="93">
        <v>-0.0944</v>
      </c>
    </row>
    <row r="17" ht="15.75" customHeight="1">
      <c r="A17" s="87" t="s">
        <v>110</v>
      </c>
      <c r="B17" s="88" t="s">
        <v>111</v>
      </c>
      <c r="C17" s="89">
        <v>0.6</v>
      </c>
      <c r="D17" s="90">
        <v>0.226</v>
      </c>
      <c r="E17" s="91">
        <v>0.728</v>
      </c>
      <c r="F17" s="89">
        <v>72.0</v>
      </c>
      <c r="G17" s="89">
        <v>121.0</v>
      </c>
      <c r="H17" s="90">
        <v>0.0123</v>
      </c>
      <c r="I17" s="92">
        <v>0.1812</v>
      </c>
      <c r="J17" s="92">
        <v>0.0132</v>
      </c>
      <c r="K17" s="93">
        <v>0.231</v>
      </c>
      <c r="L17" s="93">
        <v>0.204</v>
      </c>
      <c r="M17" s="93">
        <v>0.2134</v>
      </c>
      <c r="N17" s="93">
        <v>0.0512</v>
      </c>
      <c r="O17" s="93">
        <v>0.229</v>
      </c>
      <c r="P17" s="93">
        <v>0.122</v>
      </c>
      <c r="Q17" s="93">
        <v>0.231</v>
      </c>
      <c r="R17" s="93">
        <v>0.17345</v>
      </c>
      <c r="S17" s="93">
        <v>0.3624</v>
      </c>
      <c r="T17" s="93">
        <v>-0.1812</v>
      </c>
      <c r="U17" s="93">
        <v>0.232</v>
      </c>
      <c r="V17" s="93">
        <v>-0.048</v>
      </c>
      <c r="W17" s="93">
        <v>0.235</v>
      </c>
      <c r="X17" s="93">
        <v>-0.083</v>
      </c>
    </row>
    <row r="18" ht="15.75" customHeight="1">
      <c r="A18" s="87" t="s">
        <v>112</v>
      </c>
      <c r="B18" s="88" t="s">
        <v>113</v>
      </c>
      <c r="C18" s="89">
        <v>1.0</v>
      </c>
      <c r="D18" s="90">
        <v>0.09924991666666667</v>
      </c>
      <c r="E18" s="91">
        <v>0.394</v>
      </c>
      <c r="F18" s="89">
        <v>110.316</v>
      </c>
      <c r="G18" s="89">
        <v>234.42</v>
      </c>
      <c r="H18" s="90">
        <v>0.2</v>
      </c>
      <c r="I18" s="92">
        <v>0.18909990000000002</v>
      </c>
      <c r="J18" s="92">
        <v>0.0</v>
      </c>
      <c r="K18" s="93">
        <v>0.414</v>
      </c>
      <c r="L18" s="93">
        <v>0.416</v>
      </c>
      <c r="M18" s="93">
        <v>0.226324</v>
      </c>
      <c r="N18" s="93">
        <v>0.05659</v>
      </c>
      <c r="O18" s="93">
        <v>0.284914</v>
      </c>
      <c r="P18" s="93">
        <v>0.14002</v>
      </c>
      <c r="Q18" s="93">
        <v>0.327</v>
      </c>
      <c r="R18" s="93">
        <v>0.245</v>
      </c>
      <c r="S18" s="93">
        <v>0.37819980000000003</v>
      </c>
      <c r="T18" s="93">
        <v>-0.18909990000000002</v>
      </c>
      <c r="U18" s="93">
        <v>0.24023409999999998</v>
      </c>
      <c r="V18" s="93">
        <v>-0.040839999999999994</v>
      </c>
      <c r="W18" s="93">
        <v>0.2850688</v>
      </c>
      <c r="X18" s="93">
        <v>-0.07985</v>
      </c>
    </row>
    <row r="19" ht="15.75" customHeight="1">
      <c r="A19" s="87" t="s">
        <v>60</v>
      </c>
      <c r="B19" s="88" t="s">
        <v>114</v>
      </c>
      <c r="C19" s="89">
        <v>1.0</v>
      </c>
      <c r="D19" s="90">
        <v>0.31</v>
      </c>
      <c r="E19" s="91">
        <v>0.412</v>
      </c>
      <c r="F19" s="89">
        <v>214.0</v>
      </c>
      <c r="G19" s="89">
        <v>241.0</v>
      </c>
      <c r="H19" s="90">
        <v>0.5216</v>
      </c>
      <c r="I19" s="92">
        <v>0.319</v>
      </c>
      <c r="J19" s="92">
        <v>0.00183</v>
      </c>
      <c r="K19" s="93">
        <v>0.456</v>
      </c>
      <c r="L19" s="93">
        <v>0.432</v>
      </c>
      <c r="M19" s="93">
        <v>0.128</v>
      </c>
      <c r="N19" s="93">
        <v>0.03</v>
      </c>
      <c r="O19" s="93">
        <v>0.193</v>
      </c>
      <c r="P19" s="93">
        <v>0.104</v>
      </c>
      <c r="Q19" s="93">
        <v>0.325</v>
      </c>
      <c r="R19" s="93">
        <v>0.252</v>
      </c>
      <c r="S19" s="93">
        <v>0.664</v>
      </c>
      <c r="T19" s="93">
        <v>-0.34</v>
      </c>
      <c r="U19" s="93">
        <v>0.382</v>
      </c>
      <c r="V19" s="93">
        <v>-0.0665</v>
      </c>
      <c r="W19" s="93">
        <v>0.479</v>
      </c>
      <c r="X19" s="93">
        <v>-0.158</v>
      </c>
    </row>
    <row r="20" ht="15.75" customHeight="1">
      <c r="A20" s="87" t="s">
        <v>60</v>
      </c>
      <c r="B20" s="88" t="s">
        <v>115</v>
      </c>
      <c r="C20" s="89">
        <v>1.0</v>
      </c>
      <c r="D20" s="90">
        <v>0.31</v>
      </c>
      <c r="E20" s="91">
        <v>0.41</v>
      </c>
      <c r="F20" s="89">
        <v>193.0</v>
      </c>
      <c r="G20" s="89">
        <v>228.0</v>
      </c>
      <c r="H20" s="90">
        <v>0.438</v>
      </c>
      <c r="I20" s="92">
        <v>0.32</v>
      </c>
      <c r="J20" s="92">
        <v>0.0</v>
      </c>
      <c r="K20" s="93">
        <v>0.435</v>
      </c>
      <c r="L20" s="93">
        <v>0.399</v>
      </c>
      <c r="M20" s="93">
        <v>0.382</v>
      </c>
      <c r="N20" s="93">
        <v>0.1044</v>
      </c>
      <c r="O20" s="93">
        <v>0.409</v>
      </c>
      <c r="P20" s="93">
        <v>0.199</v>
      </c>
      <c r="Q20" s="93">
        <v>0.43</v>
      </c>
      <c r="R20" s="93">
        <v>0.325</v>
      </c>
      <c r="S20" s="93">
        <v>0.53</v>
      </c>
      <c r="T20" s="93">
        <v>-0.22</v>
      </c>
      <c r="U20" s="93">
        <v>0.3767</v>
      </c>
      <c r="V20" s="93">
        <v>-0.058</v>
      </c>
      <c r="W20" s="93">
        <v>0.4845</v>
      </c>
      <c r="X20" s="93">
        <v>-0.1665</v>
      </c>
    </row>
    <row r="21" ht="15.75" customHeight="1">
      <c r="A21" s="87" t="s">
        <v>112</v>
      </c>
      <c r="B21" s="88" t="s">
        <v>116</v>
      </c>
      <c r="C21" s="89">
        <v>1.0</v>
      </c>
      <c r="D21" s="90">
        <v>0.083159</v>
      </c>
      <c r="E21" s="91">
        <v>0.265</v>
      </c>
      <c r="F21" s="89">
        <v>324.0</v>
      </c>
      <c r="G21" s="89">
        <v>469.0</v>
      </c>
      <c r="H21" s="90">
        <v>0.2</v>
      </c>
      <c r="I21" s="92">
        <v>0.1697908</v>
      </c>
      <c r="J21" s="92">
        <v>0.0</v>
      </c>
      <c r="K21" s="93">
        <v>0.1493422</v>
      </c>
      <c r="L21" s="93">
        <v>0.130988</v>
      </c>
      <c r="M21" s="93">
        <v>0.1616376</v>
      </c>
      <c r="N21" s="93">
        <v>0.04041</v>
      </c>
      <c r="O21" s="93">
        <v>0.1644523</v>
      </c>
      <c r="P21" s="93">
        <v>0.082227</v>
      </c>
      <c r="Q21" s="93">
        <v>0.1532063</v>
      </c>
      <c r="R21" s="93">
        <v>0.11490500000000001</v>
      </c>
      <c r="S21" s="93">
        <v>0.3395816</v>
      </c>
      <c r="T21" s="93">
        <v>-0.1697908</v>
      </c>
      <c r="U21" s="93">
        <v>0.1868469</v>
      </c>
      <c r="V21" s="93">
        <v>-0.031764</v>
      </c>
      <c r="W21" s="93">
        <v>0.20099119999999998</v>
      </c>
      <c r="X21" s="93">
        <v>-0.058415</v>
      </c>
    </row>
    <row r="22" ht="15.75" customHeight="1">
      <c r="A22" s="87" t="s">
        <v>117</v>
      </c>
      <c r="B22" s="88" t="s">
        <v>115</v>
      </c>
      <c r="C22" s="89">
        <v>1.0</v>
      </c>
      <c r="D22" s="90">
        <v>0.28</v>
      </c>
      <c r="E22" s="91">
        <v>1.109</v>
      </c>
      <c r="F22" s="89">
        <v>82.0</v>
      </c>
      <c r="G22" s="89">
        <v>263.0</v>
      </c>
      <c r="H22" s="90">
        <v>0.223</v>
      </c>
      <c r="I22" s="92">
        <v>0.313</v>
      </c>
      <c r="J22" s="92">
        <v>-0.0025</v>
      </c>
      <c r="K22" s="93">
        <v>0.724</v>
      </c>
      <c r="L22" s="93">
        <v>0.723</v>
      </c>
      <c r="M22" s="93">
        <v>0.373</v>
      </c>
      <c r="N22" s="93">
        <v>0.093</v>
      </c>
      <c r="O22" s="93">
        <v>0.455</v>
      </c>
      <c r="P22" s="93">
        <v>0.227</v>
      </c>
      <c r="Q22" s="93">
        <v>0.568</v>
      </c>
      <c r="R22" s="93">
        <v>0.426</v>
      </c>
      <c r="S22" s="93">
        <v>0.626</v>
      </c>
      <c r="T22" s="93">
        <v>-0.313</v>
      </c>
      <c r="U22" s="93">
        <v>0.377</v>
      </c>
      <c r="V22" s="93">
        <v>-0.0641</v>
      </c>
      <c r="W22" s="93">
        <v>0.467</v>
      </c>
      <c r="X22" s="93">
        <v>-0.154</v>
      </c>
    </row>
    <row r="23" ht="15.75" customHeight="1">
      <c r="A23" s="87" t="s">
        <v>118</v>
      </c>
      <c r="B23" s="94" t="s">
        <v>119</v>
      </c>
      <c r="C23" s="89">
        <v>1.2</v>
      </c>
      <c r="D23" s="90">
        <v>-0.18416666666666665</v>
      </c>
      <c r="E23" s="91">
        <v>0.715</v>
      </c>
      <c r="F23" s="89">
        <v>95.0</v>
      </c>
      <c r="G23" s="89">
        <v>189.0</v>
      </c>
      <c r="H23" s="90">
        <v>0.21</v>
      </c>
      <c r="I23" s="92">
        <v>0.291</v>
      </c>
      <c r="J23" s="92">
        <v>3.5E-4</v>
      </c>
      <c r="K23" s="93">
        <v>0.667</v>
      </c>
      <c r="L23" s="93">
        <v>0.665</v>
      </c>
      <c r="M23" s="93">
        <v>0.346</v>
      </c>
      <c r="N23" s="93">
        <v>0.086</v>
      </c>
      <c r="O23" s="93">
        <v>0.42</v>
      </c>
      <c r="P23" s="93">
        <v>0.21</v>
      </c>
      <c r="Q23" s="93">
        <v>0.524</v>
      </c>
      <c r="R23" s="93">
        <v>0.393</v>
      </c>
      <c r="S23" s="93">
        <v>0.582</v>
      </c>
      <c r="T23" s="93">
        <v>-0.291</v>
      </c>
      <c r="U23" s="93">
        <v>0.3506</v>
      </c>
      <c r="V23" s="93">
        <v>-0.0596</v>
      </c>
      <c r="W23" s="93">
        <v>0.434</v>
      </c>
      <c r="X23" s="93">
        <v>-0.1433</v>
      </c>
    </row>
    <row r="24" ht="15.75" customHeight="1">
      <c r="A24" s="87" t="s">
        <v>120</v>
      </c>
      <c r="B24" s="95" t="s">
        <v>121</v>
      </c>
      <c r="C24" s="89">
        <v>2.0</v>
      </c>
      <c r="D24" s="90">
        <v>0.13583333333333333</v>
      </c>
      <c r="E24" s="91">
        <v>0.687</v>
      </c>
      <c r="F24" s="89">
        <v>110.0</v>
      </c>
      <c r="G24" s="89">
        <v>219.0</v>
      </c>
      <c r="H24" s="90">
        <v>0.19137125137190839</v>
      </c>
      <c r="I24" s="92">
        <v>0.233</v>
      </c>
      <c r="J24" s="92">
        <v>1.4E-4</v>
      </c>
      <c r="K24" s="93">
        <v>0.52</v>
      </c>
      <c r="L24" s="93">
        <v>0.519</v>
      </c>
      <c r="M24" s="93">
        <v>0.3</v>
      </c>
      <c r="N24" s="93">
        <v>0.0729</v>
      </c>
      <c r="O24" s="93">
        <v>0.3946</v>
      </c>
      <c r="P24" s="93">
        <v>0.1857</v>
      </c>
      <c r="Q24" s="93">
        <v>0.64</v>
      </c>
      <c r="R24" s="93">
        <v>0.297</v>
      </c>
      <c r="S24" s="93">
        <v>0.466</v>
      </c>
      <c r="T24" s="93">
        <v>-0.233</v>
      </c>
      <c r="U24" s="93">
        <v>0.345</v>
      </c>
      <c r="V24" s="93">
        <v>-0.065</v>
      </c>
      <c r="W24" s="93">
        <v>0.48</v>
      </c>
      <c r="X24" s="93">
        <v>-0.149</v>
      </c>
    </row>
    <row r="25" ht="15.75" customHeight="1">
      <c r="A25" s="87" t="s">
        <v>122</v>
      </c>
      <c r="B25" s="88" t="s">
        <v>123</v>
      </c>
      <c r="C25" s="89">
        <v>0.8</v>
      </c>
      <c r="D25" s="90">
        <v>0.17</v>
      </c>
      <c r="E25" s="91">
        <v>0.6</v>
      </c>
      <c r="F25" s="89">
        <v>302.33</v>
      </c>
      <c r="G25" s="89">
        <v>343.0</v>
      </c>
      <c r="H25" s="90">
        <v>0.1327721257091322</v>
      </c>
      <c r="I25" s="92">
        <v>0.18815</v>
      </c>
      <c r="J25" s="92">
        <v>0.00492</v>
      </c>
      <c r="K25" s="93">
        <v>0.412</v>
      </c>
      <c r="L25" s="93">
        <v>0.411</v>
      </c>
      <c r="M25" s="93">
        <v>0.184395921243488</v>
      </c>
      <c r="N25" s="93">
        <v>0.0463035556029316</v>
      </c>
      <c r="O25" s="93">
        <v>0.208347072239899</v>
      </c>
      <c r="P25" s="93">
        <v>0.104173461151395</v>
      </c>
      <c r="Q25" s="93">
        <v>0.18763</v>
      </c>
      <c r="R25" s="93">
        <v>0.14069</v>
      </c>
      <c r="S25" s="93">
        <v>0.38357</v>
      </c>
      <c r="T25" s="93">
        <v>-0.19152</v>
      </c>
      <c r="U25" s="93">
        <v>0.204984507698701</v>
      </c>
      <c r="V25" s="93">
        <v>-0.0348336335259576</v>
      </c>
      <c r="W25" s="93">
        <v>0.22485</v>
      </c>
      <c r="X25" s="93">
        <v>-0.07463</v>
      </c>
    </row>
    <row r="26" ht="15.75" customHeight="1">
      <c r="A26" s="87" t="s">
        <v>124</v>
      </c>
      <c r="B26" s="88" t="s">
        <v>125</v>
      </c>
      <c r="C26" s="89">
        <v>1.5</v>
      </c>
      <c r="D26" s="90">
        <v>0.275</v>
      </c>
      <c r="E26" s="91">
        <v>0.57</v>
      </c>
      <c r="F26" s="89">
        <v>350.0</v>
      </c>
      <c r="G26" s="89">
        <v>460.0</v>
      </c>
      <c r="H26" s="90">
        <v>0.125</v>
      </c>
      <c r="I26" s="92">
        <v>0.13726</v>
      </c>
      <c r="J26" s="92">
        <v>2.0E-4</v>
      </c>
      <c r="K26" s="93">
        <v>0.25381</v>
      </c>
      <c r="L26" s="93">
        <v>0.2462</v>
      </c>
      <c r="M26" s="93">
        <v>0.13758</v>
      </c>
      <c r="N26" s="93">
        <v>0.0344</v>
      </c>
      <c r="O26" s="93">
        <v>0.17784</v>
      </c>
      <c r="P26" s="93">
        <v>0.089</v>
      </c>
      <c r="Q26" s="93">
        <v>0.22078</v>
      </c>
      <c r="R26" s="93">
        <v>0.1658</v>
      </c>
      <c r="S26" s="93">
        <v>0.27452</v>
      </c>
      <c r="T26" s="93">
        <v>-0.13726</v>
      </c>
      <c r="U26" s="93">
        <v>0.18642</v>
      </c>
      <c r="V26" s="93">
        <v>-0.0274</v>
      </c>
      <c r="W26" s="93">
        <v>0.2049</v>
      </c>
      <c r="X26" s="93">
        <v>-0.0676</v>
      </c>
    </row>
    <row r="27" ht="15.75" customHeight="1">
      <c r="A27" s="87" t="s">
        <v>126</v>
      </c>
      <c r="B27" s="88" t="s">
        <v>127</v>
      </c>
      <c r="C27" s="89">
        <v>1.04</v>
      </c>
      <c r="D27" s="90">
        <v>0.253</v>
      </c>
      <c r="E27" s="91">
        <v>0.6834</v>
      </c>
      <c r="F27" s="89">
        <v>133.81</v>
      </c>
      <c r="G27" s="89">
        <v>227.48</v>
      </c>
      <c r="H27" s="90">
        <v>0.117</v>
      </c>
      <c r="I27" s="92">
        <v>0.22465</v>
      </c>
      <c r="J27" s="92">
        <v>1.0E-5</v>
      </c>
      <c r="K27" s="93">
        <v>0.5</v>
      </c>
      <c r="L27" s="93">
        <v>0.49</v>
      </c>
      <c r="M27" s="93">
        <v>0.21811</v>
      </c>
      <c r="N27" s="93">
        <v>0.05454</v>
      </c>
      <c r="O27" s="93">
        <v>0.25914</v>
      </c>
      <c r="P27" s="93">
        <v>0.12958</v>
      </c>
      <c r="Q27" s="93">
        <v>0.31693</v>
      </c>
      <c r="R27" s="93">
        <v>0.23773</v>
      </c>
      <c r="S27" s="93">
        <v>0.4493</v>
      </c>
      <c r="T27" s="93">
        <v>-0.22465</v>
      </c>
      <c r="U27" s="93">
        <v>0.25082</v>
      </c>
      <c r="V27" s="93">
        <v>-0.04262</v>
      </c>
      <c r="W27" s="93">
        <v>0.34574</v>
      </c>
      <c r="X27" s="93">
        <v>-0.10961</v>
      </c>
    </row>
    <row r="28" ht="15.75" customHeight="1">
      <c r="A28" s="87" t="s">
        <v>126</v>
      </c>
      <c r="B28" s="88" t="s">
        <v>128</v>
      </c>
      <c r="C28" s="89">
        <v>1.04</v>
      </c>
      <c r="D28" s="90">
        <v>0.253</v>
      </c>
      <c r="E28" s="91">
        <v>0.683</v>
      </c>
      <c r="F28" s="89">
        <v>133.8</v>
      </c>
      <c r="G28" s="89">
        <v>227.46</v>
      </c>
      <c r="H28" s="90">
        <v>0.1171</v>
      </c>
      <c r="I28" s="92">
        <v>0.12852</v>
      </c>
      <c r="J28" s="92">
        <v>5.0E-4</v>
      </c>
      <c r="K28" s="93">
        <v>0.31777</v>
      </c>
      <c r="L28" s="93">
        <v>0.2938</v>
      </c>
      <c r="M28" s="93">
        <v>0.14857</v>
      </c>
      <c r="N28" s="93">
        <v>0.03725</v>
      </c>
      <c r="O28" s="93">
        <v>0.19964</v>
      </c>
      <c r="P28" s="93">
        <v>0.0999</v>
      </c>
      <c r="Q28" s="93">
        <v>0.26587</v>
      </c>
      <c r="R28" s="93">
        <v>0.1993</v>
      </c>
      <c r="S28" s="93">
        <v>0.25704</v>
      </c>
      <c r="T28" s="93">
        <v>-0.12852</v>
      </c>
      <c r="U28" s="93">
        <v>0.16835</v>
      </c>
      <c r="V28" s="93">
        <v>-0.0289</v>
      </c>
      <c r="W28" s="93">
        <v>0.24252</v>
      </c>
      <c r="X28" s="93">
        <v>-0.0709</v>
      </c>
    </row>
    <row r="29" ht="15.75" customHeight="1">
      <c r="A29" s="87" t="s">
        <v>126</v>
      </c>
      <c r="B29" s="88" t="s">
        <v>128</v>
      </c>
      <c r="C29" s="89">
        <v>1.04</v>
      </c>
      <c r="D29" s="90">
        <v>0.252</v>
      </c>
      <c r="E29" s="91">
        <v>0.684</v>
      </c>
      <c r="F29" s="89">
        <v>133.82</v>
      </c>
      <c r="G29" s="89">
        <v>227.49</v>
      </c>
      <c r="H29" s="90">
        <v>0.116</v>
      </c>
      <c r="I29" s="92">
        <v>0.06127</v>
      </c>
      <c r="J29" s="92">
        <v>-2.0E-4</v>
      </c>
      <c r="K29" s="93">
        <v>0.29183</v>
      </c>
      <c r="L29" s="93">
        <v>0.2826</v>
      </c>
      <c r="M29" s="93">
        <v>0.09338</v>
      </c>
      <c r="N29" s="93">
        <v>0.0236</v>
      </c>
      <c r="O29" s="93">
        <v>0.14796</v>
      </c>
      <c r="P29" s="93">
        <v>0.074</v>
      </c>
      <c r="Q29" s="93">
        <v>0.22069</v>
      </c>
      <c r="R29" s="93">
        <v>0.1657</v>
      </c>
      <c r="S29" s="93">
        <v>0.12254</v>
      </c>
      <c r="T29" s="93">
        <v>-0.06127</v>
      </c>
      <c r="U29" s="93">
        <v>0.09207</v>
      </c>
      <c r="V29" s="93">
        <v>-0.0156</v>
      </c>
      <c r="W29" s="93">
        <v>0.17263</v>
      </c>
      <c r="X29" s="93">
        <v>-0.0485</v>
      </c>
    </row>
    <row r="30" ht="15.75" customHeight="1">
      <c r="A30" s="87" t="s">
        <v>126</v>
      </c>
      <c r="B30" s="88" t="s">
        <v>127</v>
      </c>
      <c r="C30" s="89">
        <v>1.04</v>
      </c>
      <c r="D30" s="90">
        <v>0.251</v>
      </c>
      <c r="E30" s="91">
        <v>0.673</v>
      </c>
      <c r="F30" s="89">
        <v>133.81</v>
      </c>
      <c r="G30" s="89">
        <v>227.48</v>
      </c>
      <c r="H30" s="90">
        <v>0.118</v>
      </c>
      <c r="I30" s="92">
        <v>0.2093</v>
      </c>
      <c r="J30" s="92">
        <v>-2.0E-4</v>
      </c>
      <c r="K30" s="93">
        <v>0.31653</v>
      </c>
      <c r="L30" s="93">
        <v>0.2889</v>
      </c>
      <c r="M30" s="93">
        <v>0.210957508412043</v>
      </c>
      <c r="N30" s="93">
        <v>0.0527396485083677</v>
      </c>
      <c r="O30" s="93">
        <v>0.24833</v>
      </c>
      <c r="P30" s="93">
        <v>0.1244</v>
      </c>
      <c r="Q30" s="93">
        <v>0.29197</v>
      </c>
      <c r="R30" s="93">
        <v>0.2189</v>
      </c>
      <c r="S30" s="93">
        <v>0.4186</v>
      </c>
      <c r="T30" s="93">
        <v>-0.2093</v>
      </c>
      <c r="U30" s="93">
        <v>0.25706</v>
      </c>
      <c r="V30" s="93">
        <v>-0.0436</v>
      </c>
      <c r="W30" s="93">
        <v>0.33834</v>
      </c>
      <c r="X30" s="93">
        <v>-0.0898</v>
      </c>
    </row>
    <row r="31" ht="15.75" customHeight="1">
      <c r="A31" s="87" t="s">
        <v>126</v>
      </c>
      <c r="B31" s="88" t="s">
        <v>127</v>
      </c>
      <c r="C31" s="89">
        <v>1.04</v>
      </c>
      <c r="D31" s="90">
        <v>0.253</v>
      </c>
      <c r="E31" s="91">
        <v>0.683</v>
      </c>
      <c r="F31" s="89">
        <v>133.6</v>
      </c>
      <c r="G31" s="89">
        <v>227.12</v>
      </c>
      <c r="H31" s="90">
        <v>0.117</v>
      </c>
      <c r="I31" s="92">
        <v>0.12925</v>
      </c>
      <c r="J31" s="92">
        <v>5.0E-4</v>
      </c>
      <c r="K31" s="93">
        <v>0.27994</v>
      </c>
      <c r="L31" s="93">
        <v>0.2805</v>
      </c>
      <c r="M31" s="93">
        <v>0.14716</v>
      </c>
      <c r="N31" s="93">
        <v>0.0369</v>
      </c>
      <c r="O31" s="93">
        <v>0.19276</v>
      </c>
      <c r="P31" s="93">
        <v>0.0964</v>
      </c>
      <c r="Q31" s="93">
        <v>0.24444</v>
      </c>
      <c r="R31" s="93">
        <v>0.1832</v>
      </c>
      <c r="S31" s="93">
        <v>0.2585</v>
      </c>
      <c r="T31" s="93">
        <v>-0.12925</v>
      </c>
      <c r="U31" s="93">
        <v>0.16722</v>
      </c>
      <c r="V31" s="93">
        <v>-0.0282</v>
      </c>
      <c r="W31" s="93">
        <v>0.22543</v>
      </c>
      <c r="X31" s="93">
        <v>-0.0618</v>
      </c>
    </row>
    <row r="32" ht="15.75" customHeight="1">
      <c r="A32" s="87" t="s">
        <v>126</v>
      </c>
      <c r="B32" s="88" t="s">
        <v>127</v>
      </c>
      <c r="C32" s="89">
        <v>1.04</v>
      </c>
      <c r="D32" s="90">
        <v>0.254</v>
      </c>
      <c r="E32" s="91">
        <v>0.686</v>
      </c>
      <c r="F32" s="89">
        <v>133.7</v>
      </c>
      <c r="G32" s="89">
        <v>227.29</v>
      </c>
      <c r="H32" s="90">
        <v>0.119</v>
      </c>
      <c r="I32" s="92">
        <v>0.0629</v>
      </c>
      <c r="J32" s="92">
        <v>1.0E-5</v>
      </c>
      <c r="K32" s="93">
        <v>0.24305</v>
      </c>
      <c r="L32" s="93">
        <v>0.24305</v>
      </c>
      <c r="M32" s="93">
        <v>0.08709</v>
      </c>
      <c r="N32" s="93">
        <v>0.02178</v>
      </c>
      <c r="O32" s="93">
        <v>0.14702</v>
      </c>
      <c r="P32" s="93">
        <v>0.07351</v>
      </c>
      <c r="Q32" s="93">
        <v>0.20121</v>
      </c>
      <c r="R32" s="93">
        <v>0.15093</v>
      </c>
      <c r="S32" s="93">
        <v>0.1258</v>
      </c>
      <c r="T32" s="93">
        <v>-0.0629</v>
      </c>
      <c r="U32" s="93">
        <v>0.10008</v>
      </c>
      <c r="V32" s="93">
        <v>-0.017</v>
      </c>
      <c r="W32" s="93">
        <v>0.17882</v>
      </c>
      <c r="X32" s="93">
        <v>-0.04759</v>
      </c>
    </row>
    <row r="33" ht="15.75" customHeight="1">
      <c r="A33" s="87" t="s">
        <v>126</v>
      </c>
      <c r="B33" s="88" t="s">
        <v>129</v>
      </c>
      <c r="C33" s="89">
        <v>1.04</v>
      </c>
      <c r="D33" s="90">
        <v>0.164</v>
      </c>
      <c r="E33" s="91">
        <v>1.2</v>
      </c>
      <c r="F33" s="89">
        <v>139.0</v>
      </c>
      <c r="G33" s="89">
        <v>236.3</v>
      </c>
      <c r="H33" s="90">
        <v>0.115</v>
      </c>
      <c r="I33" s="92">
        <v>0.22921</v>
      </c>
      <c r="J33" s="92">
        <v>1.0E-5</v>
      </c>
      <c r="K33" s="93">
        <v>0.511</v>
      </c>
      <c r="L33" s="93">
        <v>0.509</v>
      </c>
      <c r="M33" s="93">
        <v>0.22193</v>
      </c>
      <c r="N33" s="93">
        <v>0.05552</v>
      </c>
      <c r="O33" s="93">
        <v>0.29036</v>
      </c>
      <c r="P33" s="93">
        <v>0.14519</v>
      </c>
      <c r="Q33" s="93">
        <v>0.3343</v>
      </c>
      <c r="R33" s="93">
        <v>0.25075</v>
      </c>
      <c r="S33" s="93">
        <v>0.45842</v>
      </c>
      <c r="T33" s="93">
        <v>-0.22921</v>
      </c>
      <c r="U33" s="93">
        <v>0.27202</v>
      </c>
      <c r="V33" s="93">
        <v>-0.04626</v>
      </c>
      <c r="W33" s="93">
        <v>0.31213</v>
      </c>
      <c r="X33" s="93">
        <v>-0.09183</v>
      </c>
    </row>
    <row r="34" ht="15.75" customHeight="1">
      <c r="A34" s="87" t="s">
        <v>126</v>
      </c>
      <c r="B34" s="88" t="s">
        <v>129</v>
      </c>
      <c r="C34" s="89">
        <v>1.04</v>
      </c>
      <c r="D34" s="90">
        <v>0.165</v>
      </c>
      <c r="E34" s="91">
        <v>1.19</v>
      </c>
      <c r="F34" s="89">
        <v>138.0</v>
      </c>
      <c r="G34" s="89">
        <v>234.6</v>
      </c>
      <c r="H34" s="90">
        <v>0.116</v>
      </c>
      <c r="I34" s="92">
        <v>0.11137</v>
      </c>
      <c r="J34" s="92">
        <v>0.0138</v>
      </c>
      <c r="K34" s="93">
        <v>0.31774</v>
      </c>
      <c r="L34" s="93">
        <v>0.29891</v>
      </c>
      <c r="M34" s="93">
        <v>0.13809</v>
      </c>
      <c r="N34" s="93">
        <v>0.03452</v>
      </c>
      <c r="O34" s="93">
        <v>0.2419</v>
      </c>
      <c r="P34" s="93">
        <v>0.12097</v>
      </c>
      <c r="Q34" s="93">
        <v>0.28367</v>
      </c>
      <c r="R34" s="93">
        <v>0.21274</v>
      </c>
      <c r="S34" s="93">
        <v>0.22274</v>
      </c>
      <c r="T34" s="93">
        <v>-0.11137</v>
      </c>
      <c r="U34" s="93">
        <v>0.18518</v>
      </c>
      <c r="V34" s="93">
        <v>-0.03149</v>
      </c>
      <c r="W34" s="93">
        <v>0.22562</v>
      </c>
      <c r="X34" s="93">
        <v>-0.0639</v>
      </c>
    </row>
    <row r="35" ht="15.75" customHeight="1">
      <c r="A35" s="87" t="s">
        <v>126</v>
      </c>
      <c r="B35" s="88" t="s">
        <v>130</v>
      </c>
      <c r="C35" s="89">
        <v>1.04</v>
      </c>
      <c r="D35" s="90">
        <v>0.166</v>
      </c>
      <c r="E35" s="91">
        <v>1.2</v>
      </c>
      <c r="F35" s="89">
        <v>139.0</v>
      </c>
      <c r="G35" s="89">
        <v>236.3</v>
      </c>
      <c r="H35" s="90">
        <v>0.117</v>
      </c>
      <c r="I35" s="92">
        <v>0.08773</v>
      </c>
      <c r="J35" s="92">
        <v>0.01478</v>
      </c>
      <c r="K35" s="93">
        <v>0.30714</v>
      </c>
      <c r="L35" s="93">
        <v>0.27532</v>
      </c>
      <c r="M35" s="93">
        <v>0.11316</v>
      </c>
      <c r="N35" s="93">
        <v>0.02829</v>
      </c>
      <c r="O35" s="93">
        <v>0.19773</v>
      </c>
      <c r="P35" s="93">
        <v>0.09885</v>
      </c>
      <c r="Q35" s="93">
        <v>0.2559</v>
      </c>
      <c r="R35" s="93">
        <v>0.19195</v>
      </c>
      <c r="S35" s="93">
        <v>0.17546</v>
      </c>
      <c r="T35" s="93">
        <v>-0.08773</v>
      </c>
      <c r="U35" s="93">
        <v>0.15358</v>
      </c>
      <c r="V35" s="93">
        <v>-0.0261</v>
      </c>
      <c r="W35" s="93">
        <v>0.18526</v>
      </c>
      <c r="X35" s="93">
        <v>-0.04857</v>
      </c>
    </row>
    <row r="36" ht="15.75" customHeight="1">
      <c r="A36" s="87" t="s">
        <v>131</v>
      </c>
      <c r="B36" s="88" t="s">
        <v>132</v>
      </c>
      <c r="C36" s="89">
        <v>1.5</v>
      </c>
      <c r="D36" s="90">
        <v>0.11</v>
      </c>
      <c r="E36" s="91">
        <v>1.0</v>
      </c>
      <c r="F36" s="89">
        <v>265.78</v>
      </c>
      <c r="G36" s="89">
        <v>315.23</v>
      </c>
      <c r="H36" s="90">
        <v>0.159</v>
      </c>
      <c r="I36" s="92">
        <v>0.24600000000000005</v>
      </c>
      <c r="J36" s="92">
        <v>0.003</v>
      </c>
      <c r="K36" s="93">
        <v>0.553</v>
      </c>
      <c r="L36" s="93">
        <v>0.55</v>
      </c>
      <c r="M36" s="93">
        <v>0.29</v>
      </c>
      <c r="N36" s="93">
        <v>0.073</v>
      </c>
      <c r="O36" s="93">
        <v>0.351</v>
      </c>
      <c r="P36" s="93">
        <v>0.175</v>
      </c>
      <c r="Q36" s="93">
        <v>0.435</v>
      </c>
      <c r="R36" s="93">
        <v>0.326</v>
      </c>
      <c r="S36" s="93">
        <v>0.4920000000000001</v>
      </c>
      <c r="T36" s="93">
        <v>-0.24600000000000005</v>
      </c>
      <c r="U36" s="93">
        <v>0.2964</v>
      </c>
      <c r="V36" s="93">
        <v>-0.0504</v>
      </c>
      <c r="W36" s="93">
        <v>0.3672</v>
      </c>
      <c r="X36" s="93">
        <v>-0.1212</v>
      </c>
    </row>
    <row r="37" ht="15.75" customHeight="1">
      <c r="A37" s="87" t="s">
        <v>133</v>
      </c>
      <c r="B37" s="88" t="s">
        <v>134</v>
      </c>
      <c r="C37" s="89">
        <v>0.8</v>
      </c>
      <c r="D37" s="90">
        <v>0.25366</v>
      </c>
      <c r="E37" s="91">
        <v>0.75033</v>
      </c>
      <c r="F37" s="89">
        <v>71.66</v>
      </c>
      <c r="G37" s="89">
        <v>166.8</v>
      </c>
      <c r="H37" s="90">
        <v>0.1372637719364375</v>
      </c>
      <c r="I37" s="92">
        <v>0.19145</v>
      </c>
      <c r="J37" s="92">
        <v>0.0</v>
      </c>
      <c r="K37" s="93">
        <v>0.42</v>
      </c>
      <c r="L37" s="93">
        <v>0.419</v>
      </c>
      <c r="M37" s="93">
        <v>0.21543</v>
      </c>
      <c r="N37" s="93">
        <v>0.05384</v>
      </c>
      <c r="O37" s="93">
        <v>0.26476</v>
      </c>
      <c r="P37" s="93">
        <v>0.1324</v>
      </c>
      <c r="Q37" s="93">
        <v>0.276</v>
      </c>
      <c r="R37" s="93">
        <v>0.18912</v>
      </c>
      <c r="S37" s="93">
        <v>0.3829</v>
      </c>
      <c r="T37" s="93">
        <v>-0.19145</v>
      </c>
      <c r="U37" s="93">
        <v>0.20565</v>
      </c>
      <c r="V37" s="93">
        <v>-0.03496</v>
      </c>
      <c r="W37" s="93">
        <v>0.27976</v>
      </c>
      <c r="X37" s="93">
        <v>-0.09232</v>
      </c>
    </row>
    <row r="38" ht="15.75" customHeight="1">
      <c r="A38" s="87" t="s">
        <v>133</v>
      </c>
      <c r="B38" s="95" t="s">
        <v>135</v>
      </c>
      <c r="C38" s="89">
        <v>0.8</v>
      </c>
      <c r="D38" s="90">
        <v>0.25366</v>
      </c>
      <c r="E38" s="91">
        <v>0.75031</v>
      </c>
      <c r="F38" s="89">
        <v>71.65</v>
      </c>
      <c r="G38" s="89">
        <v>166.81</v>
      </c>
      <c r="H38" s="90">
        <v>0.14828219465981762</v>
      </c>
      <c r="I38" s="92">
        <v>0.19964</v>
      </c>
      <c r="J38" s="92">
        <v>0.0</v>
      </c>
      <c r="K38" s="93">
        <v>0.439</v>
      </c>
      <c r="L38" s="93">
        <v>0.438</v>
      </c>
      <c r="M38" s="93">
        <v>0.2453</v>
      </c>
      <c r="N38" s="93">
        <v>0.06132</v>
      </c>
      <c r="O38" s="93">
        <v>0.27301</v>
      </c>
      <c r="P38" s="93">
        <v>0.11835</v>
      </c>
      <c r="Q38" s="93">
        <v>0.347</v>
      </c>
      <c r="R38" s="93">
        <v>0.26</v>
      </c>
      <c r="S38" s="93">
        <v>0.39928</v>
      </c>
      <c r="T38" s="93">
        <v>-0.19964</v>
      </c>
      <c r="U38" s="93">
        <v>0.28017</v>
      </c>
      <c r="V38" s="93">
        <v>-0.04764</v>
      </c>
      <c r="W38" s="93">
        <v>0.37574</v>
      </c>
      <c r="X38" s="93">
        <v>-0.09642</v>
      </c>
    </row>
    <row r="39" ht="15.75" customHeight="1">
      <c r="A39" s="87" t="s">
        <v>133</v>
      </c>
      <c r="B39" s="95" t="s">
        <v>135</v>
      </c>
      <c r="C39" s="89">
        <v>0.8</v>
      </c>
      <c r="D39" s="90">
        <v>0.25266</v>
      </c>
      <c r="E39" s="91">
        <v>0.75032</v>
      </c>
      <c r="F39" s="89">
        <v>71.64</v>
      </c>
      <c r="G39" s="89">
        <v>166.82</v>
      </c>
      <c r="H39" s="90">
        <v>0.04315587637771188</v>
      </c>
      <c r="I39" s="92">
        <v>0.12675</v>
      </c>
      <c r="J39" s="92">
        <v>0.0</v>
      </c>
      <c r="K39" s="93">
        <v>0.27</v>
      </c>
      <c r="L39" s="93">
        <v>0.27</v>
      </c>
      <c r="M39" s="93">
        <v>0.16152</v>
      </c>
      <c r="N39" s="93">
        <v>0.04038</v>
      </c>
      <c r="O39" s="93">
        <v>0.20699</v>
      </c>
      <c r="P39" s="93">
        <v>0.1035</v>
      </c>
      <c r="Q39" s="93">
        <v>0.214</v>
      </c>
      <c r="R39" s="93">
        <v>0.16</v>
      </c>
      <c r="S39" s="93">
        <v>0.2535</v>
      </c>
      <c r="T39" s="93">
        <v>-0.12675</v>
      </c>
      <c r="U39" s="93">
        <v>0.18979</v>
      </c>
      <c r="V39" s="93">
        <v>-0.03228</v>
      </c>
      <c r="W39" s="93">
        <v>0.29286</v>
      </c>
      <c r="X39" s="93">
        <v>-0.0882</v>
      </c>
    </row>
    <row r="40" ht="15.75" customHeight="1">
      <c r="A40" s="87" t="s">
        <v>133</v>
      </c>
      <c r="B40" s="95" t="s">
        <v>135</v>
      </c>
      <c r="C40" s="89">
        <v>0.8</v>
      </c>
      <c r="D40" s="90">
        <v>0.25166</v>
      </c>
      <c r="E40" s="91">
        <v>0.75034</v>
      </c>
      <c r="F40" s="89">
        <v>71.66</v>
      </c>
      <c r="G40" s="89">
        <v>166.7</v>
      </c>
      <c r="H40" s="90">
        <v>0.008182907250258668</v>
      </c>
      <c r="I40" s="92">
        <v>0.10494</v>
      </c>
      <c r="J40" s="92">
        <v>0.0</v>
      </c>
      <c r="K40" s="93">
        <v>0.221</v>
      </c>
      <c r="L40" s="93">
        <v>0.22</v>
      </c>
      <c r="M40" s="93">
        <v>0.13173</v>
      </c>
      <c r="N40" s="93">
        <v>0.03294</v>
      </c>
      <c r="O40" s="93">
        <v>0.16301</v>
      </c>
      <c r="P40" s="93">
        <v>0.08151</v>
      </c>
      <c r="Q40" s="93">
        <v>0.17294</v>
      </c>
      <c r="R40" s="93">
        <v>0.10773</v>
      </c>
      <c r="S40" s="93">
        <v>0.20988</v>
      </c>
      <c r="T40" s="93">
        <v>-0.10494</v>
      </c>
      <c r="U40" s="93">
        <v>0.14985</v>
      </c>
      <c r="V40" s="93">
        <v>-0.02547</v>
      </c>
      <c r="W40" s="93">
        <v>0.25199</v>
      </c>
      <c r="X40" s="93">
        <v>-0.08316</v>
      </c>
    </row>
    <row r="41" ht="15.75" customHeight="1">
      <c r="A41" s="87" t="s">
        <v>133</v>
      </c>
      <c r="B41" s="95" t="s">
        <v>135</v>
      </c>
      <c r="C41" s="89">
        <v>0.8</v>
      </c>
      <c r="D41" s="90">
        <v>0.25566</v>
      </c>
      <c r="E41" s="91">
        <v>0.75031</v>
      </c>
      <c r="F41" s="89">
        <v>71.65</v>
      </c>
      <c r="G41" s="89">
        <v>166.85</v>
      </c>
      <c r="H41" s="90">
        <v>0.007</v>
      </c>
      <c r="I41" s="92">
        <v>0.09012</v>
      </c>
      <c r="J41" s="92">
        <v>0.0</v>
      </c>
      <c r="K41" s="93">
        <v>0.188</v>
      </c>
      <c r="L41" s="93">
        <v>0.187</v>
      </c>
      <c r="M41" s="93">
        <v>0.10691</v>
      </c>
      <c r="N41" s="93">
        <v>0.02673</v>
      </c>
      <c r="O41" s="93">
        <v>0.13577</v>
      </c>
      <c r="P41" s="93">
        <v>0.06789</v>
      </c>
      <c r="Q41" s="93">
        <v>0.14756</v>
      </c>
      <c r="R41" s="93">
        <v>0.09519</v>
      </c>
      <c r="S41" s="93">
        <v>0.18024</v>
      </c>
      <c r="T41" s="93">
        <v>-0.09012</v>
      </c>
      <c r="U41" s="93">
        <v>0.11861</v>
      </c>
      <c r="V41" s="93">
        <v>-0.02016</v>
      </c>
      <c r="W41" s="93">
        <v>0.20491</v>
      </c>
      <c r="X41" s="93">
        <v>-0.06762</v>
      </c>
    </row>
    <row r="42" ht="15.75" customHeight="1">
      <c r="A42" s="87" t="s">
        <v>136</v>
      </c>
      <c r="B42" s="88" t="s">
        <v>137</v>
      </c>
      <c r="C42" s="89">
        <v>1.0</v>
      </c>
      <c r="D42" s="90">
        <v>0.1829</v>
      </c>
      <c r="E42" s="91">
        <v>0.9919</v>
      </c>
      <c r="F42" s="89">
        <v>217.5</v>
      </c>
      <c r="G42" s="89">
        <v>372.56</v>
      </c>
      <c r="H42" s="90">
        <v>0.04793464619271859</v>
      </c>
      <c r="I42" s="92">
        <v>0.12982</v>
      </c>
      <c r="J42" s="92">
        <v>0.0</v>
      </c>
      <c r="K42" s="93">
        <v>0.276</v>
      </c>
      <c r="L42" s="93">
        <v>0.275</v>
      </c>
      <c r="M42" s="93">
        <v>0.14434</v>
      </c>
      <c r="N42" s="93">
        <v>0.03609</v>
      </c>
      <c r="O42" s="93">
        <v>0.20042</v>
      </c>
      <c r="P42" s="93">
        <v>0.08262</v>
      </c>
      <c r="Q42" s="93">
        <v>0.219</v>
      </c>
      <c r="R42" s="93">
        <v>0.164</v>
      </c>
      <c r="S42" s="93">
        <v>0.25964</v>
      </c>
      <c r="T42" s="93">
        <v>-0.12982</v>
      </c>
      <c r="U42" s="93">
        <v>0.24849</v>
      </c>
      <c r="V42" s="93">
        <v>-0.04224</v>
      </c>
      <c r="W42" s="93">
        <v>0.1938</v>
      </c>
      <c r="X42" s="93">
        <v>-0.0639</v>
      </c>
    </row>
    <row r="43" ht="15.75" customHeight="1">
      <c r="A43" s="87" t="s">
        <v>138</v>
      </c>
      <c r="B43" s="88" t="s">
        <v>139</v>
      </c>
      <c r="C43" s="89">
        <v>0.8</v>
      </c>
      <c r="D43" s="90">
        <v>0.217</v>
      </c>
      <c r="E43" s="91">
        <v>0.73</v>
      </c>
      <c r="F43" s="89">
        <v>166.5</v>
      </c>
      <c r="G43" s="89">
        <v>187.0</v>
      </c>
      <c r="H43" s="90">
        <v>0.054</v>
      </c>
      <c r="I43" s="92">
        <v>0.08718</v>
      </c>
      <c r="J43" s="92">
        <v>0.0</v>
      </c>
      <c r="K43" s="93">
        <v>0.30328</v>
      </c>
      <c r="L43" s="93">
        <v>0.26848</v>
      </c>
      <c r="M43" s="93">
        <v>0.13953</v>
      </c>
      <c r="N43" s="93">
        <v>0.03488</v>
      </c>
      <c r="O43" s="93">
        <v>0.2059</v>
      </c>
      <c r="P43" s="93">
        <v>0.10296</v>
      </c>
      <c r="Q43" s="93">
        <v>0.28469</v>
      </c>
      <c r="R43" s="93">
        <v>0.21352</v>
      </c>
      <c r="S43" s="93">
        <v>0.44352</v>
      </c>
      <c r="T43" s="93">
        <v>-0.21872</v>
      </c>
      <c r="U43" s="93">
        <v>0.13878</v>
      </c>
      <c r="V43" s="93">
        <v>-0.0236</v>
      </c>
      <c r="W43" s="93">
        <v>0.2415</v>
      </c>
      <c r="X43" s="93">
        <v>-0.07968</v>
      </c>
    </row>
    <row r="44" ht="15.75" customHeight="1">
      <c r="A44" s="87" t="s">
        <v>138</v>
      </c>
      <c r="B44" s="88" t="s">
        <v>140</v>
      </c>
      <c r="C44" s="89">
        <v>1.2</v>
      </c>
      <c r="D44" s="90">
        <v>0.173</v>
      </c>
      <c r="E44" s="91">
        <v>0.7433</v>
      </c>
      <c r="F44" s="89">
        <v>158.833</v>
      </c>
      <c r="G44" s="89">
        <v>165.0</v>
      </c>
      <c r="H44" s="90">
        <v>0.13503534246546708</v>
      </c>
      <c r="I44" s="92">
        <v>0.18981</v>
      </c>
      <c r="J44" s="92">
        <v>0.0</v>
      </c>
      <c r="K44" s="93">
        <v>0.37841</v>
      </c>
      <c r="L44" s="93">
        <v>0.34824</v>
      </c>
      <c r="M44" s="93">
        <v>0.23107</v>
      </c>
      <c r="N44" s="93">
        <v>0.05776</v>
      </c>
      <c r="O44" s="93">
        <v>0.28964</v>
      </c>
      <c r="P44" s="93">
        <v>0.1448</v>
      </c>
      <c r="Q44" s="93">
        <v>0.3362</v>
      </c>
      <c r="R44" s="93">
        <v>0.25216</v>
      </c>
      <c r="S44" s="93">
        <v>0.43075</v>
      </c>
      <c r="T44" s="93">
        <v>-0.17912</v>
      </c>
      <c r="U44" s="93">
        <v>0.23061</v>
      </c>
      <c r="V44" s="93">
        <v>-0.0392</v>
      </c>
      <c r="W44" s="93">
        <v>0.34259</v>
      </c>
      <c r="X44" s="93">
        <v>-0.11304</v>
      </c>
    </row>
    <row r="45" ht="15.75" customHeight="1">
      <c r="A45" s="87" t="s">
        <v>141</v>
      </c>
      <c r="B45" s="88" t="s">
        <v>139</v>
      </c>
      <c r="C45" s="89">
        <v>1.2</v>
      </c>
      <c r="D45" s="90">
        <v>0.6105</v>
      </c>
      <c r="E45" s="91">
        <v>1.0693333333333337</v>
      </c>
      <c r="F45" s="89">
        <v>96.0</v>
      </c>
      <c r="G45" s="89">
        <v>115.2</v>
      </c>
      <c r="H45" s="90">
        <v>0.2595571507855205</v>
      </c>
      <c r="I45" s="92">
        <v>0.29040000000000005</v>
      </c>
      <c r="J45" s="92">
        <v>0.0</v>
      </c>
      <c r="K45" s="93">
        <v>0.665</v>
      </c>
      <c r="L45" s="93">
        <v>0.663</v>
      </c>
      <c r="M45" s="93">
        <v>0.345</v>
      </c>
      <c r="N45" s="93">
        <v>0.086</v>
      </c>
      <c r="O45" s="93">
        <v>0.419</v>
      </c>
      <c r="P45" s="93">
        <v>0.21</v>
      </c>
      <c r="Q45" s="93">
        <v>0.522</v>
      </c>
      <c r="R45" s="93">
        <v>0.392</v>
      </c>
      <c r="S45" s="93">
        <v>0.581</v>
      </c>
      <c r="T45" s="93">
        <v>-0.29</v>
      </c>
      <c r="U45" s="93">
        <v>0.35</v>
      </c>
      <c r="V45" s="93">
        <v>-0.059</v>
      </c>
      <c r="W45" s="93">
        <v>0.433</v>
      </c>
      <c r="X45" s="93">
        <v>-0.143</v>
      </c>
    </row>
    <row r="46" ht="15.75" customHeight="1">
      <c r="A46" s="87" t="s">
        <v>142</v>
      </c>
      <c r="B46" s="88" t="s">
        <v>143</v>
      </c>
      <c r="C46" s="89">
        <v>0.8</v>
      </c>
      <c r="D46" s="90">
        <v>0.13039</v>
      </c>
      <c r="E46" s="91">
        <v>0.16253</v>
      </c>
      <c r="F46" s="89">
        <v>172.67</v>
      </c>
      <c r="G46" s="89">
        <v>207.2</v>
      </c>
      <c r="H46" s="90">
        <v>0.06119</v>
      </c>
      <c r="I46" s="92">
        <v>0.12489</v>
      </c>
      <c r="J46" s="92">
        <v>2.0E-5</v>
      </c>
      <c r="K46" s="93">
        <v>0.22472</v>
      </c>
      <c r="L46" s="93">
        <v>0.2246</v>
      </c>
      <c r="M46" s="93">
        <v>0.15181</v>
      </c>
      <c r="N46" s="93">
        <v>0.03794</v>
      </c>
      <c r="O46" s="93">
        <v>0.18025</v>
      </c>
      <c r="P46" s="93">
        <v>0.09014</v>
      </c>
      <c r="Q46" s="93">
        <v>0.20916</v>
      </c>
      <c r="R46" s="93">
        <v>0.15686</v>
      </c>
      <c r="S46" s="93">
        <v>0.2498</v>
      </c>
      <c r="T46" s="93">
        <v>-0.1249</v>
      </c>
      <c r="U46" s="93">
        <v>0.14122</v>
      </c>
      <c r="V46" s="93">
        <v>-0.02398</v>
      </c>
      <c r="W46" s="93">
        <v>0.15275</v>
      </c>
      <c r="X46" s="93">
        <v>-0.04678</v>
      </c>
    </row>
    <row r="47" ht="15.75" customHeight="1">
      <c r="A47" s="87" t="s">
        <v>142</v>
      </c>
      <c r="B47" s="88" t="s">
        <v>143</v>
      </c>
      <c r="C47" s="89">
        <v>1.0</v>
      </c>
      <c r="D47" s="90">
        <v>0.1147</v>
      </c>
      <c r="E47" s="91">
        <v>0.12326</v>
      </c>
      <c r="F47" s="89">
        <v>190.126</v>
      </c>
      <c r="G47" s="89">
        <v>228.15</v>
      </c>
      <c r="H47" s="90">
        <v>0.07233</v>
      </c>
      <c r="I47" s="92">
        <v>0.08641</v>
      </c>
      <c r="J47" s="92">
        <v>0.0</v>
      </c>
      <c r="K47" s="93">
        <v>0.1672</v>
      </c>
      <c r="L47" s="93">
        <v>0.16412</v>
      </c>
      <c r="M47" s="93">
        <v>0.10167</v>
      </c>
      <c r="N47" s="93">
        <v>0.02544</v>
      </c>
      <c r="O47" s="93">
        <v>0.11682</v>
      </c>
      <c r="P47" s="93">
        <v>0.0584</v>
      </c>
      <c r="Q47" s="93">
        <v>0.14241</v>
      </c>
      <c r="R47" s="93">
        <v>0.10692</v>
      </c>
      <c r="S47" s="93">
        <v>0.13071</v>
      </c>
      <c r="T47" s="93">
        <v>-0.05768</v>
      </c>
      <c r="U47" s="93">
        <v>0.09331</v>
      </c>
      <c r="V47" s="93">
        <v>-0.01588</v>
      </c>
      <c r="W47" s="93">
        <v>0.12106</v>
      </c>
      <c r="X47" s="93">
        <v>-0.03996</v>
      </c>
    </row>
    <row r="48" ht="15.75" customHeight="1">
      <c r="A48" s="87" t="s">
        <v>142</v>
      </c>
      <c r="B48" s="88" t="s">
        <v>143</v>
      </c>
      <c r="C48" s="89">
        <v>1.2</v>
      </c>
      <c r="D48" s="90">
        <v>0.1079</v>
      </c>
      <c r="E48" s="91">
        <v>0.1768</v>
      </c>
      <c r="F48" s="89">
        <v>119.33</v>
      </c>
      <c r="G48" s="89">
        <v>143.2</v>
      </c>
      <c r="H48" s="90">
        <v>0.0563</v>
      </c>
      <c r="I48" s="92">
        <v>0.12413</v>
      </c>
      <c r="J48" s="92">
        <v>2.0E-5</v>
      </c>
      <c r="K48" s="93">
        <v>0.24011</v>
      </c>
      <c r="L48" s="93">
        <v>0.24014</v>
      </c>
      <c r="M48" s="93">
        <v>0.14242</v>
      </c>
      <c r="N48" s="93">
        <v>0.0356</v>
      </c>
      <c r="O48" s="93">
        <v>0.17803</v>
      </c>
      <c r="P48" s="93">
        <v>0.089</v>
      </c>
      <c r="Q48" s="93">
        <v>0.2146</v>
      </c>
      <c r="R48" s="93">
        <v>0.16094</v>
      </c>
      <c r="S48" s="93">
        <v>0.2483</v>
      </c>
      <c r="T48" s="93">
        <v>-0.1241</v>
      </c>
      <c r="U48" s="93">
        <v>0.16026</v>
      </c>
      <c r="V48" s="93">
        <v>-0.02734</v>
      </c>
      <c r="W48" s="93">
        <v>0.15372</v>
      </c>
      <c r="X48" s="93">
        <v>-0.03946</v>
      </c>
    </row>
    <row r="49" ht="15.75" customHeight="1">
      <c r="A49" s="87" t="s">
        <v>142</v>
      </c>
      <c r="B49" s="88" t="s">
        <v>123</v>
      </c>
      <c r="C49" s="89">
        <v>0.8</v>
      </c>
      <c r="D49" s="90">
        <v>0.09818</v>
      </c>
      <c r="E49" s="91">
        <v>0.1942</v>
      </c>
      <c r="F49" s="89">
        <v>426.633</v>
      </c>
      <c r="G49" s="89">
        <v>512.0</v>
      </c>
      <c r="H49" s="90">
        <v>0.05391</v>
      </c>
      <c r="I49" s="92">
        <v>0.11524</v>
      </c>
      <c r="J49" s="92">
        <v>0.0</v>
      </c>
      <c r="K49" s="93">
        <v>0.17752</v>
      </c>
      <c r="L49" s="93">
        <v>0.15316</v>
      </c>
      <c r="M49" s="93">
        <v>0.13137</v>
      </c>
      <c r="N49" s="93">
        <v>0.03284</v>
      </c>
      <c r="O49" s="93">
        <v>0.15386</v>
      </c>
      <c r="P49" s="93">
        <v>0.07692</v>
      </c>
      <c r="Q49" s="93">
        <v>0.17376</v>
      </c>
      <c r="R49" s="93">
        <v>0.13032</v>
      </c>
      <c r="S49" s="93">
        <v>0.2305</v>
      </c>
      <c r="T49" s="93">
        <v>-0.1152</v>
      </c>
      <c r="U49" s="93">
        <v>0.11729</v>
      </c>
      <c r="V49" s="93">
        <v>-0.01996</v>
      </c>
      <c r="W49" s="93">
        <v>0.12102</v>
      </c>
      <c r="X49" s="93">
        <v>-0.03992</v>
      </c>
    </row>
    <row r="50" ht="15.75" customHeight="1">
      <c r="A50" s="87" t="s">
        <v>142</v>
      </c>
      <c r="B50" s="88" t="s">
        <v>123</v>
      </c>
      <c r="C50" s="89">
        <v>1.0</v>
      </c>
      <c r="D50" s="90">
        <v>0.13064</v>
      </c>
      <c r="E50" s="91">
        <v>0.2139</v>
      </c>
      <c r="F50" s="89">
        <v>272.38</v>
      </c>
      <c r="G50" s="89">
        <v>326.9</v>
      </c>
      <c r="H50" s="90">
        <v>0.05491</v>
      </c>
      <c r="I50" s="92">
        <v>0.12306</v>
      </c>
      <c r="J50" s="92">
        <v>0.0</v>
      </c>
      <c r="K50" s="93">
        <v>0.261</v>
      </c>
      <c r="L50" s="93">
        <v>0.26</v>
      </c>
      <c r="M50" s="93">
        <v>0.14084</v>
      </c>
      <c r="N50" s="93">
        <v>0.0352</v>
      </c>
      <c r="O50" s="93">
        <v>0.1805</v>
      </c>
      <c r="P50" s="93">
        <v>0.09024</v>
      </c>
      <c r="Q50" s="93">
        <v>0.19867</v>
      </c>
      <c r="R50" s="93">
        <v>0.13776</v>
      </c>
      <c r="S50" s="93">
        <v>0.2461</v>
      </c>
      <c r="T50" s="93">
        <v>-0.1231</v>
      </c>
      <c r="U50" s="93">
        <v>0.11684</v>
      </c>
      <c r="V50" s="93">
        <v>-0.01988</v>
      </c>
      <c r="W50" s="93">
        <v>0.13148</v>
      </c>
      <c r="X50" s="93">
        <v>-0.03308</v>
      </c>
    </row>
    <row r="51" ht="15.75" customHeight="1">
      <c r="A51" s="87" t="s">
        <v>142</v>
      </c>
      <c r="B51" s="88" t="s">
        <v>123</v>
      </c>
      <c r="C51" s="89">
        <v>1.2</v>
      </c>
      <c r="D51" s="90">
        <v>0.1398</v>
      </c>
      <c r="E51" s="91">
        <v>0.30063</v>
      </c>
      <c r="F51" s="89">
        <v>249.3833</v>
      </c>
      <c r="G51" s="89">
        <v>299.3</v>
      </c>
      <c r="H51" s="90">
        <v>0.07256</v>
      </c>
      <c r="I51" s="92">
        <v>0.14745</v>
      </c>
      <c r="J51" s="92">
        <v>0.0</v>
      </c>
      <c r="K51" s="93">
        <v>0.317</v>
      </c>
      <c r="L51" s="93">
        <v>0.315</v>
      </c>
      <c r="M51" s="93">
        <v>0.17224</v>
      </c>
      <c r="N51" s="93">
        <v>0.0432</v>
      </c>
      <c r="O51" s="93">
        <v>0.22144</v>
      </c>
      <c r="P51" s="93">
        <v>0.1108</v>
      </c>
      <c r="Q51" s="93">
        <v>0.26423</v>
      </c>
      <c r="R51" s="93">
        <v>0.1696</v>
      </c>
      <c r="S51" s="93">
        <v>0.21385</v>
      </c>
      <c r="T51" s="93">
        <v>-0.1032</v>
      </c>
      <c r="U51" s="93">
        <v>0.15368</v>
      </c>
      <c r="V51" s="93">
        <v>-0.0264</v>
      </c>
      <c r="W51" s="93">
        <v>0.18037</v>
      </c>
      <c r="X51" s="93">
        <v>-0.0596</v>
      </c>
    </row>
    <row r="52" ht="15.75" customHeight="1">
      <c r="A52" s="87" t="s">
        <v>142</v>
      </c>
      <c r="B52" s="88" t="s">
        <v>144</v>
      </c>
      <c r="C52" s="89">
        <v>0.8</v>
      </c>
      <c r="D52" s="90">
        <v>0.0869</v>
      </c>
      <c r="E52" s="91">
        <v>0.2217</v>
      </c>
      <c r="F52" s="89">
        <v>230.023</v>
      </c>
      <c r="G52" s="89">
        <v>276.0</v>
      </c>
      <c r="H52" s="90">
        <v>0.7595</v>
      </c>
      <c r="I52" s="92">
        <v>0.0841</v>
      </c>
      <c r="J52" s="92">
        <v>0.0</v>
      </c>
      <c r="K52" s="93">
        <v>0.16588</v>
      </c>
      <c r="L52" s="93">
        <v>0.16588</v>
      </c>
      <c r="M52" s="93">
        <v>0.08945</v>
      </c>
      <c r="N52" s="93">
        <v>0.02236</v>
      </c>
      <c r="O52" s="93">
        <v>0.09759</v>
      </c>
      <c r="P52" s="93">
        <v>0.0488</v>
      </c>
      <c r="Q52" s="93">
        <v>0.11476</v>
      </c>
      <c r="R52" s="93">
        <v>0.08608</v>
      </c>
      <c r="S52" s="93">
        <v>0.11331</v>
      </c>
      <c r="T52" s="93">
        <v>-0.04672</v>
      </c>
      <c r="U52" s="93">
        <v>0.10182</v>
      </c>
      <c r="V52" s="93">
        <v>-0.01732</v>
      </c>
      <c r="W52" s="93">
        <v>0.1109</v>
      </c>
      <c r="X52" s="93">
        <v>-0.0366</v>
      </c>
    </row>
    <row r="53" ht="15.75" customHeight="1">
      <c r="A53" s="87" t="s">
        <v>142</v>
      </c>
      <c r="B53" s="88" t="s">
        <v>144</v>
      </c>
      <c r="C53" s="89">
        <v>1.0</v>
      </c>
      <c r="D53" s="90">
        <v>0.09799</v>
      </c>
      <c r="E53" s="91">
        <v>0.5178</v>
      </c>
      <c r="F53" s="89">
        <v>182.7533</v>
      </c>
      <c r="G53" s="89">
        <v>219.3</v>
      </c>
      <c r="H53" s="90">
        <v>0.779</v>
      </c>
      <c r="I53" s="92">
        <v>0.0986</v>
      </c>
      <c r="J53" s="92">
        <v>2.0E-5</v>
      </c>
      <c r="K53" s="93">
        <v>0.19596</v>
      </c>
      <c r="L53" s="93">
        <v>0.18374</v>
      </c>
      <c r="M53" s="93">
        <v>0.10532</v>
      </c>
      <c r="N53" s="93">
        <v>0.02636</v>
      </c>
      <c r="O53" s="93">
        <v>0.14991</v>
      </c>
      <c r="P53" s="93">
        <v>0.07496</v>
      </c>
      <c r="Q53" s="93">
        <v>0.18041</v>
      </c>
      <c r="R53" s="93">
        <v>0.13532</v>
      </c>
      <c r="S53" s="93">
        <v>0.1972</v>
      </c>
      <c r="T53" s="93">
        <v>-0.0986</v>
      </c>
      <c r="U53" s="93">
        <v>0.15103</v>
      </c>
      <c r="V53" s="93">
        <v>-0.02566</v>
      </c>
      <c r="W53" s="93">
        <v>0.14565</v>
      </c>
      <c r="X53" s="93">
        <v>-0.04468</v>
      </c>
    </row>
    <row r="54" ht="15.75" customHeight="1">
      <c r="A54" s="87" t="s">
        <v>142</v>
      </c>
      <c r="B54" s="88" t="s">
        <v>144</v>
      </c>
      <c r="C54" s="89">
        <v>1.2</v>
      </c>
      <c r="D54" s="90">
        <v>0.08057</v>
      </c>
      <c r="E54" s="91">
        <v>0.1548</v>
      </c>
      <c r="F54" s="89">
        <v>166.7267</v>
      </c>
      <c r="G54" s="89">
        <v>200.1</v>
      </c>
      <c r="H54" s="90">
        <v>0.1341</v>
      </c>
      <c r="I54" s="92">
        <v>0.08522</v>
      </c>
      <c r="J54" s="92">
        <v>0.0</v>
      </c>
      <c r="K54" s="93">
        <v>0.16601</v>
      </c>
      <c r="L54" s="93">
        <v>0.16604</v>
      </c>
      <c r="M54" s="93">
        <v>0.09393</v>
      </c>
      <c r="N54" s="93">
        <v>0.02348</v>
      </c>
      <c r="O54" s="93">
        <v>0.12874</v>
      </c>
      <c r="P54" s="93">
        <v>0.06436</v>
      </c>
      <c r="Q54" s="93">
        <v>0.14289</v>
      </c>
      <c r="R54" s="93">
        <v>0.10716</v>
      </c>
      <c r="S54" s="93">
        <v>0.11964</v>
      </c>
      <c r="T54" s="93">
        <v>-0.05848</v>
      </c>
      <c r="U54" s="93">
        <v>0.09109</v>
      </c>
      <c r="V54" s="93">
        <v>-0.01548</v>
      </c>
      <c r="W54" s="93">
        <v>0.1188</v>
      </c>
      <c r="X54" s="93">
        <v>-0.0392</v>
      </c>
    </row>
    <row r="55" ht="15.75" customHeight="1">
      <c r="A55" s="87" t="s">
        <v>145</v>
      </c>
      <c r="B55" s="88" t="s">
        <v>146</v>
      </c>
      <c r="C55" s="89">
        <v>1.0</v>
      </c>
      <c r="D55" s="90">
        <v>0.06816666666666665</v>
      </c>
      <c r="E55" s="91">
        <v>0.812</v>
      </c>
      <c r="F55" s="89">
        <v>251.6</v>
      </c>
      <c r="G55" s="89">
        <v>301.9</v>
      </c>
      <c r="H55" s="90">
        <v>0.16103</v>
      </c>
      <c r="I55" s="92">
        <v>0.1518</v>
      </c>
      <c r="J55" s="92">
        <v>0.0</v>
      </c>
      <c r="K55" s="93">
        <v>0.3266</v>
      </c>
      <c r="L55" s="93">
        <v>0.325</v>
      </c>
      <c r="M55" s="93">
        <v>0.16509</v>
      </c>
      <c r="N55" s="93">
        <v>0.0413</v>
      </c>
      <c r="O55" s="93">
        <v>0.20523</v>
      </c>
      <c r="P55" s="93">
        <v>0.1027</v>
      </c>
      <c r="Q55" s="93">
        <v>0.2585</v>
      </c>
      <c r="R55" s="93">
        <v>0.1939</v>
      </c>
      <c r="S55" s="93">
        <v>0.29692</v>
      </c>
      <c r="T55" s="93">
        <v>-0.1423</v>
      </c>
      <c r="U55" s="93">
        <v>0.15851</v>
      </c>
      <c r="V55" s="93">
        <v>-0.027</v>
      </c>
      <c r="W55" s="93">
        <v>0.17756</v>
      </c>
      <c r="X55" s="93">
        <v>-0.0586</v>
      </c>
    </row>
    <row r="56" ht="15.75" customHeight="1">
      <c r="A56" s="87" t="s">
        <v>147</v>
      </c>
      <c r="B56" s="88" t="s">
        <v>148</v>
      </c>
      <c r="C56" s="89">
        <v>1.7000000000000004</v>
      </c>
      <c r="D56" s="90">
        <v>0.122</v>
      </c>
      <c r="E56" s="91">
        <v>0.875</v>
      </c>
      <c r="F56" s="89">
        <v>524.0</v>
      </c>
      <c r="G56" s="89">
        <v>590.66</v>
      </c>
      <c r="H56" s="90">
        <v>0.17027807457633692</v>
      </c>
      <c r="I56" s="92">
        <v>0.2164</v>
      </c>
      <c r="J56" s="92">
        <v>0.0</v>
      </c>
      <c r="K56" s="93">
        <v>0.4796</v>
      </c>
      <c r="L56" s="93">
        <v>0.4755</v>
      </c>
      <c r="M56" s="93">
        <v>0.2545</v>
      </c>
      <c r="N56" s="93">
        <v>0.0636</v>
      </c>
      <c r="O56" s="93">
        <v>0.3062</v>
      </c>
      <c r="P56" s="93">
        <v>0.1531</v>
      </c>
      <c r="Q56" s="93">
        <v>0.3781</v>
      </c>
      <c r="R56" s="93">
        <v>0.2836</v>
      </c>
      <c r="S56" s="93">
        <v>0.4328</v>
      </c>
      <c r="T56" s="93">
        <v>-0.2164</v>
      </c>
      <c r="U56" s="93">
        <v>0.2607</v>
      </c>
      <c r="V56" s="93">
        <v>-0.0443</v>
      </c>
      <c r="W56" s="93">
        <v>0.323</v>
      </c>
      <c r="X56" s="93">
        <v>-0.1066</v>
      </c>
    </row>
    <row r="57" ht="15.75" customHeight="1">
      <c r="A57" s="87" t="s">
        <v>147</v>
      </c>
      <c r="B57" s="88" t="s">
        <v>149</v>
      </c>
      <c r="C57" s="89">
        <v>0.3</v>
      </c>
      <c r="D57" s="90">
        <v>0.362</v>
      </c>
      <c r="E57" s="91">
        <v>0.816</v>
      </c>
      <c r="F57" s="89">
        <v>167.0</v>
      </c>
      <c r="G57" s="89">
        <v>376.33</v>
      </c>
      <c r="H57" s="90">
        <v>0.4657547405270099</v>
      </c>
      <c r="I57" s="92">
        <v>0.5044</v>
      </c>
      <c r="J57" s="92">
        <v>0.0</v>
      </c>
      <c r="K57" s="93">
        <v>1.263</v>
      </c>
      <c r="L57" s="93">
        <v>1.25</v>
      </c>
      <c r="M57" s="93">
        <v>0.6161</v>
      </c>
      <c r="N57" s="93">
        <v>0.154</v>
      </c>
      <c r="O57" s="93">
        <v>0.7707</v>
      </c>
      <c r="P57" s="93">
        <v>0.3853</v>
      </c>
      <c r="Q57" s="93">
        <v>0.9828</v>
      </c>
      <c r="R57" s="93">
        <v>0.7371</v>
      </c>
      <c r="S57" s="93">
        <v>1.0088</v>
      </c>
      <c r="T57" s="93">
        <v>-0.50044</v>
      </c>
      <c r="U57" s="93">
        <v>0.6077</v>
      </c>
      <c r="V57" s="93">
        <v>-0.1033</v>
      </c>
      <c r="W57" s="93">
        <v>0.7528</v>
      </c>
      <c r="X57" s="93">
        <v>-0.2484</v>
      </c>
    </row>
    <row r="58" ht="15.75" customHeight="1">
      <c r="A58" s="87" t="s">
        <v>150</v>
      </c>
      <c r="B58" s="88" t="s">
        <v>151</v>
      </c>
      <c r="C58" s="89">
        <v>1.661486486486487</v>
      </c>
      <c r="D58" s="93">
        <v>0.12675</v>
      </c>
      <c r="E58" s="91">
        <v>0.614</v>
      </c>
      <c r="F58" s="89">
        <v>80.0</v>
      </c>
      <c r="G58" s="89">
        <v>123.0</v>
      </c>
      <c r="H58" s="90">
        <v>0.042</v>
      </c>
      <c r="I58" s="92">
        <v>0.2221</v>
      </c>
      <c r="J58" s="92">
        <v>-2.0E-5</v>
      </c>
      <c r="K58" s="93">
        <v>0.494</v>
      </c>
      <c r="L58" s="93">
        <v>0.492</v>
      </c>
      <c r="M58" s="93">
        <v>0.30512</v>
      </c>
      <c r="N58" s="93">
        <v>0.07636</v>
      </c>
      <c r="O58" s="93">
        <v>0.32144</v>
      </c>
      <c r="P58" s="93">
        <v>0.10054</v>
      </c>
      <c r="Q58" s="93">
        <v>0.389</v>
      </c>
      <c r="R58" s="93">
        <v>0.292</v>
      </c>
      <c r="S58" s="93">
        <v>0.444</v>
      </c>
      <c r="T58" s="93">
        <v>-0.222</v>
      </c>
      <c r="U58" s="93">
        <v>0.21114</v>
      </c>
      <c r="V58" s="93">
        <v>-0.0359</v>
      </c>
      <c r="W58" s="93">
        <v>0.26635</v>
      </c>
      <c r="X58" s="93">
        <v>-0.08282</v>
      </c>
    </row>
    <row r="59" ht="15.75" customHeight="1">
      <c r="A59" s="87" t="s">
        <v>150</v>
      </c>
      <c r="B59" s="88" t="s">
        <v>151</v>
      </c>
      <c r="C59" s="89">
        <v>1.6367567567567571</v>
      </c>
      <c r="D59" s="93">
        <v>0.1298</v>
      </c>
      <c r="E59" s="91">
        <v>0.6384</v>
      </c>
      <c r="F59" s="89">
        <v>80.0</v>
      </c>
      <c r="G59" s="89">
        <v>123.0</v>
      </c>
      <c r="H59" s="90">
        <v>0.042</v>
      </c>
      <c r="I59" s="92">
        <v>0.22576</v>
      </c>
      <c r="J59" s="92">
        <v>1.6E-4</v>
      </c>
      <c r="K59" s="93">
        <v>0.34333</v>
      </c>
      <c r="L59" s="93">
        <v>0.29848</v>
      </c>
      <c r="M59" s="93">
        <v>0.28033</v>
      </c>
      <c r="N59" s="93">
        <v>0.07006</v>
      </c>
      <c r="O59" s="93">
        <v>0.3151</v>
      </c>
      <c r="P59" s="93">
        <v>0.15754</v>
      </c>
      <c r="Q59" s="93">
        <v>0.33487</v>
      </c>
      <c r="R59" s="93">
        <v>0.25114</v>
      </c>
      <c r="S59" s="93">
        <v>0.34621</v>
      </c>
      <c r="T59" s="93">
        <v>-0.149</v>
      </c>
      <c r="U59" s="93">
        <v>0.19955</v>
      </c>
      <c r="V59" s="93">
        <v>-0.03392</v>
      </c>
      <c r="W59" s="93">
        <v>0.27462</v>
      </c>
      <c r="X59" s="93">
        <v>-0.09062</v>
      </c>
    </row>
    <row r="60" ht="15.75" customHeight="1">
      <c r="A60" s="87" t="s">
        <v>150</v>
      </c>
      <c r="B60" s="88" t="s">
        <v>151</v>
      </c>
      <c r="C60" s="89">
        <v>1.4945270270270272</v>
      </c>
      <c r="D60" s="93">
        <v>0.14734166666666668</v>
      </c>
      <c r="E60" s="91">
        <v>0.7787333333333334</v>
      </c>
      <c r="F60" s="89">
        <v>80.0</v>
      </c>
      <c r="G60" s="89">
        <v>123.0</v>
      </c>
      <c r="H60" s="90">
        <v>0.042</v>
      </c>
      <c r="I60" s="92">
        <v>0.24681</v>
      </c>
      <c r="J60" s="92">
        <v>4.0E-5</v>
      </c>
      <c r="K60" s="93">
        <v>0.38103</v>
      </c>
      <c r="L60" s="93">
        <v>0.29848</v>
      </c>
      <c r="M60" s="93">
        <v>0.30962</v>
      </c>
      <c r="N60" s="93">
        <v>0.07738</v>
      </c>
      <c r="O60" s="93">
        <v>0.35177</v>
      </c>
      <c r="P60" s="93">
        <v>0.1759</v>
      </c>
      <c r="Q60" s="93">
        <v>0.37806</v>
      </c>
      <c r="R60" s="93">
        <v>0.28354</v>
      </c>
      <c r="S60" s="93">
        <v>0.36911</v>
      </c>
      <c r="T60" s="93">
        <v>-0.15704</v>
      </c>
      <c r="U60" s="93">
        <v>0.21212</v>
      </c>
      <c r="V60" s="93">
        <v>-0.03608</v>
      </c>
      <c r="W60" s="93">
        <v>0.29593</v>
      </c>
      <c r="X60" s="93">
        <v>-0.09764</v>
      </c>
    </row>
    <row r="61" ht="15.75" customHeight="1">
      <c r="A61" s="87" t="s">
        <v>150</v>
      </c>
      <c r="B61" s="88" t="s">
        <v>151</v>
      </c>
      <c r="C61" s="89">
        <v>1.3306756756756757</v>
      </c>
      <c r="D61" s="93">
        <v>0.16755000000000003</v>
      </c>
      <c r="E61" s="91">
        <v>0.9404000000000001</v>
      </c>
      <c r="F61" s="89">
        <v>80.0</v>
      </c>
      <c r="G61" s="89">
        <v>123.0</v>
      </c>
      <c r="H61" s="90">
        <v>0.042</v>
      </c>
      <c r="I61" s="92">
        <v>0.27106</v>
      </c>
      <c r="J61" s="92">
        <v>4.0E-5</v>
      </c>
      <c r="K61" s="93">
        <v>0.616</v>
      </c>
      <c r="L61" s="93">
        <v>0.613</v>
      </c>
      <c r="M61" s="93">
        <v>0.35666</v>
      </c>
      <c r="N61" s="93">
        <v>0.08914</v>
      </c>
      <c r="O61" s="93">
        <v>0.41106</v>
      </c>
      <c r="P61" s="93">
        <v>0.20554</v>
      </c>
      <c r="Q61" s="93">
        <v>0.43755</v>
      </c>
      <c r="R61" s="93">
        <v>0.28174</v>
      </c>
      <c r="S61" s="93">
        <v>0.39989</v>
      </c>
      <c r="T61" s="93">
        <v>-0.16724</v>
      </c>
      <c r="U61" s="93">
        <v>0.23204</v>
      </c>
      <c r="V61" s="93">
        <v>-0.03944</v>
      </c>
      <c r="W61" s="93">
        <v>0.3266</v>
      </c>
      <c r="X61" s="93">
        <v>-0.10778</v>
      </c>
    </row>
    <row r="62" ht="15.75" customHeight="1">
      <c r="A62" s="87" t="s">
        <v>150</v>
      </c>
      <c r="B62" s="88" t="s">
        <v>151</v>
      </c>
      <c r="C62" s="89">
        <v>1.3174324324324327</v>
      </c>
      <c r="D62" s="93">
        <v>0.16918333333333332</v>
      </c>
      <c r="E62" s="91">
        <v>0.9534666666666666</v>
      </c>
      <c r="F62" s="89">
        <v>80.0</v>
      </c>
      <c r="G62" s="89">
        <v>123.0</v>
      </c>
      <c r="H62" s="90">
        <v>0.09</v>
      </c>
      <c r="I62" s="92">
        <v>0.27302</v>
      </c>
      <c r="J62" s="92">
        <v>4.0E-5</v>
      </c>
      <c r="K62" s="93">
        <v>0.621</v>
      </c>
      <c r="L62" s="93">
        <v>6.19</v>
      </c>
      <c r="M62" s="93">
        <v>0.33418</v>
      </c>
      <c r="N62" s="93">
        <v>0.08356</v>
      </c>
      <c r="O62" s="93">
        <v>0.392</v>
      </c>
      <c r="P62" s="93">
        <v>0.196</v>
      </c>
      <c r="Q62" s="93">
        <v>0.488</v>
      </c>
      <c r="R62" s="93">
        <v>0.366</v>
      </c>
      <c r="S62" s="93">
        <v>0.546</v>
      </c>
      <c r="T62" s="93">
        <v>-0.273</v>
      </c>
      <c r="U62" s="93">
        <v>0.23832</v>
      </c>
      <c r="V62" s="93">
        <v>-0.04052</v>
      </c>
      <c r="W62" s="93">
        <v>0.26694</v>
      </c>
      <c r="X62" s="93">
        <v>-0.07316</v>
      </c>
    </row>
    <row r="63" ht="15.75" customHeight="1">
      <c r="A63" s="87" t="s">
        <v>150</v>
      </c>
      <c r="B63" s="88" t="s">
        <v>151</v>
      </c>
      <c r="C63" s="89">
        <v>1.4125675675675677</v>
      </c>
      <c r="D63" s="93">
        <v>0.15745</v>
      </c>
      <c r="E63" s="91">
        <v>0.8596</v>
      </c>
      <c r="F63" s="89">
        <v>80.0</v>
      </c>
      <c r="G63" s="89">
        <v>123.0</v>
      </c>
      <c r="H63" s="90">
        <v>0.09</v>
      </c>
      <c r="I63" s="92">
        <v>0.25894</v>
      </c>
      <c r="J63" s="92">
        <v>4.0E-5</v>
      </c>
      <c r="K63" s="93">
        <v>0.38629</v>
      </c>
      <c r="L63" s="93">
        <v>0.29998</v>
      </c>
      <c r="M63" s="93">
        <v>0.32345</v>
      </c>
      <c r="N63" s="93">
        <v>0.08086</v>
      </c>
      <c r="O63" s="93">
        <v>0.36388</v>
      </c>
      <c r="P63" s="93">
        <v>0.18196</v>
      </c>
      <c r="Q63" s="93">
        <v>0.3906</v>
      </c>
      <c r="R63" s="93">
        <v>0.29296</v>
      </c>
      <c r="S63" s="93">
        <v>0.34501</v>
      </c>
      <c r="T63" s="93">
        <v>-0.13874</v>
      </c>
      <c r="U63" s="93">
        <v>0.20972</v>
      </c>
      <c r="V63" s="93">
        <v>-0.03566</v>
      </c>
      <c r="W63" s="93">
        <v>0.28008</v>
      </c>
      <c r="X63" s="93">
        <v>-0.09242</v>
      </c>
    </row>
    <row r="64" ht="15.75" customHeight="1">
      <c r="A64" s="87" t="s">
        <v>150</v>
      </c>
      <c r="B64" s="88" t="s">
        <v>151</v>
      </c>
      <c r="C64" s="89">
        <v>1.2163513513513515</v>
      </c>
      <c r="D64" s="93">
        <v>0.18165</v>
      </c>
      <c r="E64" s="91">
        <v>1.0532000000000001</v>
      </c>
      <c r="F64" s="89">
        <v>80.0</v>
      </c>
      <c r="G64" s="89">
        <v>123.0</v>
      </c>
      <c r="H64" s="90">
        <v>0.09</v>
      </c>
      <c r="I64" s="92">
        <v>0.28798</v>
      </c>
      <c r="J64" s="92">
        <v>-2.0E-5</v>
      </c>
      <c r="K64" s="93">
        <v>0.659</v>
      </c>
      <c r="L64" s="93">
        <v>0.655</v>
      </c>
      <c r="M64" s="93">
        <v>0.35345</v>
      </c>
      <c r="N64" s="93">
        <v>0.08836</v>
      </c>
      <c r="O64" s="93">
        <v>0.40584</v>
      </c>
      <c r="P64" s="93">
        <v>0.20284</v>
      </c>
      <c r="Q64" s="93">
        <v>0.42738</v>
      </c>
      <c r="R64" s="93">
        <v>0.29776</v>
      </c>
      <c r="S64" s="93">
        <v>0.36494</v>
      </c>
      <c r="T64" s="93">
        <v>-0.14582</v>
      </c>
      <c r="U64" s="93">
        <v>0.22332</v>
      </c>
      <c r="V64" s="93">
        <v>-0.03806</v>
      </c>
      <c r="W64" s="93">
        <v>0.30436</v>
      </c>
      <c r="X64" s="93">
        <v>-0.10046</v>
      </c>
    </row>
    <row r="65" ht="15.75" customHeight="1">
      <c r="A65" s="87" t="s">
        <v>150</v>
      </c>
      <c r="B65" s="88" t="s">
        <v>151</v>
      </c>
      <c r="C65" s="89">
        <v>1.0635135135135139</v>
      </c>
      <c r="D65" s="93">
        <v>0.20049999999999998</v>
      </c>
      <c r="E65" s="91">
        <v>1.204</v>
      </c>
      <c r="F65" s="89">
        <v>80.0</v>
      </c>
      <c r="G65" s="89">
        <v>123.0</v>
      </c>
      <c r="H65" s="90">
        <v>0.09</v>
      </c>
      <c r="I65" s="92">
        <v>0.3106</v>
      </c>
      <c r="J65" s="92">
        <v>-2.0E-5</v>
      </c>
      <c r="K65" s="93">
        <v>0.718</v>
      </c>
      <c r="L65" s="93">
        <v>0.717</v>
      </c>
      <c r="M65" s="93">
        <v>0.40153</v>
      </c>
      <c r="N65" s="93">
        <v>0.10042</v>
      </c>
      <c r="O65" s="93">
        <v>0.46644</v>
      </c>
      <c r="P65" s="93">
        <v>0.23326</v>
      </c>
      <c r="Q65" s="93">
        <v>0.48469</v>
      </c>
      <c r="R65" s="93">
        <v>0.29998</v>
      </c>
      <c r="S65" s="93">
        <v>0.39853</v>
      </c>
      <c r="T65" s="93">
        <v>-0.15698</v>
      </c>
      <c r="U65" s="93">
        <v>0.22749</v>
      </c>
      <c r="V65" s="93">
        <v>-0.03866</v>
      </c>
      <c r="W65" s="93">
        <v>0.33404</v>
      </c>
      <c r="X65" s="93">
        <v>-0.11024</v>
      </c>
    </row>
    <row r="66" ht="15.75" customHeight="1">
      <c r="A66" s="87" t="s">
        <v>150</v>
      </c>
      <c r="B66" s="88" t="s">
        <v>151</v>
      </c>
      <c r="C66" s="89">
        <v>2.3116891891891895</v>
      </c>
      <c r="D66" s="93">
        <v>0.04655833333333334</v>
      </c>
      <c r="E66" s="91">
        <v>0.01</v>
      </c>
      <c r="F66" s="89">
        <v>80.0</v>
      </c>
      <c r="G66" s="89">
        <v>123.0</v>
      </c>
      <c r="H66" s="90">
        <v>0.116</v>
      </c>
      <c r="I66" s="92">
        <v>0.12587</v>
      </c>
      <c r="J66" s="92">
        <v>0.006</v>
      </c>
      <c r="K66" s="93">
        <v>0.2204</v>
      </c>
      <c r="L66" s="93">
        <v>0.216</v>
      </c>
      <c r="M66" s="93">
        <v>0.146</v>
      </c>
      <c r="N66" s="93">
        <v>0.037</v>
      </c>
      <c r="O66" s="93">
        <v>0.174</v>
      </c>
      <c r="P66" s="93">
        <v>0.087</v>
      </c>
      <c r="Q66" s="93">
        <v>0.212</v>
      </c>
      <c r="R66" s="93">
        <v>0.159</v>
      </c>
      <c r="S66" s="93">
        <v>0.1955</v>
      </c>
      <c r="T66" s="93">
        <v>-0.092</v>
      </c>
      <c r="U66" s="93">
        <v>0.1517</v>
      </c>
      <c r="V66" s="93">
        <v>-0.0258</v>
      </c>
      <c r="W66" s="93">
        <v>0.1879</v>
      </c>
      <c r="X66" s="93">
        <v>-0.062</v>
      </c>
    </row>
    <row r="67" ht="15.75" customHeight="1">
      <c r="A67" s="87" t="s">
        <v>150</v>
      </c>
      <c r="B67" s="88" t="s">
        <v>151</v>
      </c>
      <c r="C67" s="89">
        <v>1.8357432432432432</v>
      </c>
      <c r="D67" s="93">
        <v>0.10525833333333334</v>
      </c>
      <c r="E67" s="91">
        <v>0.4420666666666667</v>
      </c>
      <c r="F67" s="89">
        <v>80.0</v>
      </c>
      <c r="G67" s="89">
        <v>123.0</v>
      </c>
      <c r="H67" s="90">
        <v>0.116</v>
      </c>
      <c r="I67" s="92">
        <v>0.19631</v>
      </c>
      <c r="J67" s="92">
        <v>2.0E-5</v>
      </c>
      <c r="K67" s="93">
        <v>0.30048</v>
      </c>
      <c r="L67" s="93">
        <v>0.29996</v>
      </c>
      <c r="M67" s="93">
        <v>0.14436</v>
      </c>
      <c r="N67" s="93">
        <v>0.03608</v>
      </c>
      <c r="O67" s="93">
        <v>0.24467</v>
      </c>
      <c r="P67" s="93">
        <v>0.12236</v>
      </c>
      <c r="Q67" s="93">
        <v>0.29102</v>
      </c>
      <c r="R67" s="93">
        <v>0.21824</v>
      </c>
      <c r="S67" s="93">
        <v>0.393</v>
      </c>
      <c r="T67" s="93">
        <v>-0.196</v>
      </c>
      <c r="U67" s="93">
        <v>0.26262</v>
      </c>
      <c r="V67" s="93">
        <v>-0.04954</v>
      </c>
      <c r="W67" s="93">
        <v>0.293</v>
      </c>
      <c r="X67" s="93">
        <v>-0.0967</v>
      </c>
    </row>
    <row r="68" ht="15.75" customHeight="1">
      <c r="A68" s="87" t="s">
        <v>150</v>
      </c>
      <c r="B68" s="88" t="s">
        <v>151</v>
      </c>
      <c r="C68" s="89">
        <v>1.7546621621621625</v>
      </c>
      <c r="D68" s="93">
        <v>0.11525833333333332</v>
      </c>
      <c r="E68" s="91">
        <v>0.5220666666666667</v>
      </c>
      <c r="F68" s="89">
        <v>80.0</v>
      </c>
      <c r="G68" s="89">
        <v>123.0</v>
      </c>
      <c r="H68" s="90">
        <v>0.116</v>
      </c>
      <c r="I68" s="92">
        <v>0.20831</v>
      </c>
      <c r="J68" s="92">
        <v>2.0E-5</v>
      </c>
      <c r="K68" s="93">
        <v>0.34419</v>
      </c>
      <c r="L68" s="93">
        <v>0.2999</v>
      </c>
      <c r="M68" s="93">
        <v>0.15776</v>
      </c>
      <c r="N68" s="93">
        <v>0.03944</v>
      </c>
      <c r="O68" s="93">
        <v>0.28067</v>
      </c>
      <c r="P68" s="93">
        <v>0.14036</v>
      </c>
      <c r="Q68" s="93">
        <v>0.33375</v>
      </c>
      <c r="R68" s="93">
        <v>0.25034</v>
      </c>
      <c r="S68" s="93">
        <v>0.417</v>
      </c>
      <c r="T68" s="93">
        <v>-0.208</v>
      </c>
      <c r="U68" s="93">
        <v>0.27299</v>
      </c>
      <c r="V68" s="93">
        <v>-0.04642</v>
      </c>
      <c r="W68" s="93">
        <v>0.3109</v>
      </c>
      <c r="X68" s="93">
        <v>-0.1026</v>
      </c>
    </row>
    <row r="69" ht="15.75" customHeight="1">
      <c r="A69" s="87" t="s">
        <v>150</v>
      </c>
      <c r="B69" s="88" t="s">
        <v>151</v>
      </c>
      <c r="C69" s="89">
        <v>1.642837837837838</v>
      </c>
      <c r="D69" s="93">
        <v>0.12905</v>
      </c>
      <c r="E69" s="91">
        <v>0.6324000000000001</v>
      </c>
      <c r="F69" s="89">
        <v>80.0</v>
      </c>
      <c r="G69" s="89">
        <v>123.0</v>
      </c>
      <c r="H69" s="90">
        <v>0.116</v>
      </c>
      <c r="I69" s="92">
        <v>0.22486</v>
      </c>
      <c r="J69" s="92">
        <v>2.0E-5</v>
      </c>
      <c r="K69" s="93">
        <v>0.559</v>
      </c>
      <c r="L69" s="93">
        <v>0.554</v>
      </c>
      <c r="M69" s="93">
        <v>0.20998</v>
      </c>
      <c r="N69" s="93">
        <v>0.05252</v>
      </c>
      <c r="O69" s="93">
        <v>0.3394</v>
      </c>
      <c r="P69" s="93">
        <v>0.1697</v>
      </c>
      <c r="Q69" s="93">
        <v>0.40223</v>
      </c>
      <c r="R69" s="93">
        <v>0.29972</v>
      </c>
      <c r="S69" s="93">
        <v>0.45</v>
      </c>
      <c r="T69" s="93">
        <v>-0.225</v>
      </c>
      <c r="U69" s="93">
        <v>0.29308</v>
      </c>
      <c r="V69" s="93">
        <v>-0.04846</v>
      </c>
      <c r="W69" s="93">
        <v>0.3356</v>
      </c>
      <c r="X69" s="93">
        <v>-0.1108</v>
      </c>
    </row>
    <row r="70" ht="15.75" customHeight="1">
      <c r="A70" s="87" t="s">
        <v>150</v>
      </c>
      <c r="B70" s="88" t="s">
        <v>151</v>
      </c>
      <c r="C70" s="89">
        <v>2.298243243243243</v>
      </c>
      <c r="D70" s="93">
        <v>-0.048216666666666665</v>
      </c>
      <c r="E70" s="91">
        <v>0.01</v>
      </c>
      <c r="F70" s="89">
        <v>80.0</v>
      </c>
      <c r="G70" s="89">
        <v>123.0</v>
      </c>
      <c r="H70" s="90">
        <v>0.208</v>
      </c>
      <c r="I70" s="92">
        <v>0.12786</v>
      </c>
      <c r="J70" s="92">
        <v>0.006902</v>
      </c>
      <c r="K70" s="93">
        <v>0.095</v>
      </c>
      <c r="L70" s="93">
        <v>0.08693999999999999</v>
      </c>
      <c r="M70" s="93">
        <v>0.088</v>
      </c>
      <c r="N70" s="93">
        <v>0.022</v>
      </c>
      <c r="O70" s="93">
        <v>0.093</v>
      </c>
      <c r="P70" s="93">
        <v>0.052</v>
      </c>
      <c r="Q70" s="93">
        <v>0.094</v>
      </c>
      <c r="R70" s="93">
        <v>0.076</v>
      </c>
      <c r="S70" s="93">
        <v>0.169</v>
      </c>
      <c r="T70" s="93">
        <v>-0.078</v>
      </c>
      <c r="U70" s="93">
        <v>0.13089999999999996</v>
      </c>
      <c r="V70" s="93">
        <v>-0.024</v>
      </c>
      <c r="W70" s="93">
        <v>0.1457</v>
      </c>
      <c r="X70" s="93">
        <v>-0.051</v>
      </c>
    </row>
    <row r="71" ht="15.75" customHeight="1">
      <c r="A71" s="87" t="s">
        <v>150</v>
      </c>
      <c r="B71" s="88" t="s">
        <v>151</v>
      </c>
      <c r="C71" s="89">
        <v>2.3281081081081085</v>
      </c>
      <c r="D71" s="93">
        <v>0.04453333333333333</v>
      </c>
      <c r="E71" s="91">
        <v>0.01</v>
      </c>
      <c r="F71" s="89">
        <v>80.0</v>
      </c>
      <c r="G71" s="89">
        <v>123.0</v>
      </c>
      <c r="H71" s="90">
        <v>0.208</v>
      </c>
      <c r="I71" s="92">
        <v>0.12344</v>
      </c>
      <c r="J71" s="92">
        <v>0.00641</v>
      </c>
      <c r="K71" s="93">
        <v>0.2611</v>
      </c>
      <c r="L71" s="93">
        <v>0.2611</v>
      </c>
      <c r="M71" s="93">
        <v>0.14288</v>
      </c>
      <c r="N71" s="93">
        <v>0.0357</v>
      </c>
      <c r="O71" s="93">
        <v>0.16966</v>
      </c>
      <c r="P71" s="93">
        <v>0.0848</v>
      </c>
      <c r="Q71" s="93">
        <v>0.207</v>
      </c>
      <c r="R71" s="93">
        <v>0.155</v>
      </c>
      <c r="S71" s="93">
        <v>0.24688</v>
      </c>
      <c r="T71" s="93">
        <v>-0.123</v>
      </c>
      <c r="U71" s="93">
        <v>0.1487</v>
      </c>
      <c r="V71" s="93">
        <v>-0.0253</v>
      </c>
      <c r="W71" s="93">
        <v>0.18423</v>
      </c>
      <c r="X71" s="93">
        <v>-0.0608</v>
      </c>
    </row>
    <row r="72" ht="15.75" customHeight="1">
      <c r="A72" s="87" t="s">
        <v>150</v>
      </c>
      <c r="B72" s="88" t="s">
        <v>152</v>
      </c>
      <c r="C72" s="89">
        <v>2.2425</v>
      </c>
      <c r="D72" s="93">
        <v>0.05509166666666667</v>
      </c>
      <c r="E72" s="91">
        <v>0.040733333333333364</v>
      </c>
      <c r="F72" s="89">
        <v>80.0</v>
      </c>
      <c r="G72" s="89">
        <v>123.0</v>
      </c>
      <c r="H72" s="90">
        <v>0.208</v>
      </c>
      <c r="I72" s="92">
        <v>0.13611</v>
      </c>
      <c r="J72" s="92">
        <v>0.006698</v>
      </c>
      <c r="K72" s="93">
        <v>0.2904</v>
      </c>
      <c r="L72" s="93">
        <v>0.2904</v>
      </c>
      <c r="M72" s="93">
        <v>0.158</v>
      </c>
      <c r="N72" s="93">
        <v>0.03956</v>
      </c>
      <c r="O72" s="93">
        <v>0.1882</v>
      </c>
      <c r="P72" s="93">
        <v>0.0941</v>
      </c>
      <c r="Q72" s="93">
        <v>0.2301</v>
      </c>
      <c r="R72" s="93">
        <v>0.1726</v>
      </c>
      <c r="S72" s="93">
        <v>0.2722</v>
      </c>
      <c r="T72" s="93">
        <v>-0.13611</v>
      </c>
      <c r="U72" s="93">
        <v>0.1639</v>
      </c>
      <c r="V72" s="93">
        <v>-0.0278</v>
      </c>
      <c r="W72" s="93">
        <v>0.203</v>
      </c>
      <c r="X72" s="93">
        <v>-0.067</v>
      </c>
    </row>
    <row r="73" ht="15.75" customHeight="1">
      <c r="A73" s="87" t="s">
        <v>150</v>
      </c>
      <c r="B73" s="88" t="s">
        <v>151</v>
      </c>
      <c r="C73" s="89">
        <v>2.167364864864865</v>
      </c>
      <c r="D73" s="93">
        <v>0.06435833333333334</v>
      </c>
      <c r="E73" s="91">
        <v>0.11486666666666664</v>
      </c>
      <c r="F73" s="89">
        <v>80.0</v>
      </c>
      <c r="G73" s="89">
        <v>123.0</v>
      </c>
      <c r="H73" s="90">
        <v>0.208</v>
      </c>
      <c r="I73" s="92">
        <v>0.14723</v>
      </c>
      <c r="J73" s="92">
        <v>0.006698</v>
      </c>
      <c r="K73" s="93">
        <v>0.3156</v>
      </c>
      <c r="L73" s="93">
        <v>0.3156</v>
      </c>
      <c r="M73" s="93">
        <v>0.1713</v>
      </c>
      <c r="N73" s="93">
        <v>0.0428</v>
      </c>
      <c r="O73" s="93">
        <v>0.204</v>
      </c>
      <c r="P73" s="93">
        <v>0.102</v>
      </c>
      <c r="Q73" s="93">
        <v>0.2498</v>
      </c>
      <c r="R73" s="93">
        <v>0.1873</v>
      </c>
      <c r="S73" s="93">
        <v>0.294</v>
      </c>
      <c r="T73" s="93">
        <v>-0.147</v>
      </c>
      <c r="U73" s="93">
        <v>0.177</v>
      </c>
      <c r="V73" s="93">
        <v>-0.0301</v>
      </c>
      <c r="W73" s="93">
        <v>0.219</v>
      </c>
      <c r="X73" s="93">
        <v>-0.0724</v>
      </c>
    </row>
    <row r="74" ht="15.75" customHeight="1">
      <c r="A74" s="87" t="s">
        <v>150</v>
      </c>
      <c r="B74" s="88" t="s">
        <v>151</v>
      </c>
      <c r="C74" s="89">
        <v>1.7576351351351354</v>
      </c>
      <c r="D74" s="93">
        <v>0.11489166666666667</v>
      </c>
      <c r="E74" s="91">
        <v>0.5191333333333333</v>
      </c>
      <c r="F74" s="89">
        <v>80.0</v>
      </c>
      <c r="G74" s="89">
        <v>123.0</v>
      </c>
      <c r="H74" s="90">
        <v>0.042</v>
      </c>
      <c r="I74" s="92">
        <v>0.20787</v>
      </c>
      <c r="J74" s="92">
        <v>-0.01982</v>
      </c>
      <c r="K74" s="93">
        <v>0.3691</v>
      </c>
      <c r="L74" s="93">
        <v>0.2437</v>
      </c>
      <c r="M74" s="93">
        <v>0.2877</v>
      </c>
      <c r="N74" s="93">
        <v>0.04606</v>
      </c>
      <c r="O74" s="93">
        <v>0.32442</v>
      </c>
      <c r="P74" s="93">
        <v>0.11194</v>
      </c>
      <c r="Q74" s="93">
        <v>0.3526</v>
      </c>
      <c r="R74" s="93">
        <v>0.17782</v>
      </c>
      <c r="S74" s="93">
        <v>0.49733</v>
      </c>
      <c r="T74" s="93">
        <v>-0.15584</v>
      </c>
      <c r="U74" s="93">
        <v>0.30888</v>
      </c>
      <c r="V74" s="93">
        <v>-0.06518</v>
      </c>
      <c r="W74" s="93">
        <v>0.41506</v>
      </c>
      <c r="X74" s="93">
        <v>-0.11048</v>
      </c>
    </row>
    <row r="75" ht="15.75" customHeight="1">
      <c r="A75" s="87" t="s">
        <v>150</v>
      </c>
      <c r="B75" s="88" t="s">
        <v>151</v>
      </c>
      <c r="C75" s="89">
        <v>1.794121621621622</v>
      </c>
      <c r="D75" s="93">
        <v>0.11039166666666668</v>
      </c>
      <c r="E75" s="91">
        <v>0.4831333333333334</v>
      </c>
      <c r="F75" s="89">
        <v>80.0</v>
      </c>
      <c r="G75" s="89">
        <v>123.0</v>
      </c>
      <c r="H75" s="90">
        <v>0.042</v>
      </c>
      <c r="I75" s="92">
        <v>0.20247</v>
      </c>
      <c r="J75" s="92">
        <v>-0.03218</v>
      </c>
      <c r="K75" s="93">
        <v>0.37979</v>
      </c>
      <c r="L75" s="93">
        <v>0.29926</v>
      </c>
      <c r="M75" s="93">
        <v>0.28991</v>
      </c>
      <c r="N75" s="93">
        <v>0.05068</v>
      </c>
      <c r="O75" s="93">
        <v>0.33479</v>
      </c>
      <c r="P75" s="93">
        <v>0.13354</v>
      </c>
      <c r="Q75" s="93">
        <v>0.36267</v>
      </c>
      <c r="R75" s="93">
        <v>0.2164</v>
      </c>
      <c r="S75" s="93">
        <v>0.3662</v>
      </c>
      <c r="T75" s="93">
        <v>-0.15584</v>
      </c>
      <c r="U75" s="93">
        <v>0.25228</v>
      </c>
      <c r="V75" s="93">
        <v>-0.0734</v>
      </c>
      <c r="W75" s="93">
        <v>0.31663</v>
      </c>
      <c r="X75" s="93">
        <v>-0.11462</v>
      </c>
    </row>
    <row r="76" ht="15.75" customHeight="1">
      <c r="A76" s="87" t="s">
        <v>150</v>
      </c>
      <c r="B76" s="88" t="s">
        <v>151</v>
      </c>
      <c r="C76" s="89">
        <v>1.7606081081081084</v>
      </c>
      <c r="D76" s="93">
        <v>0.114525</v>
      </c>
      <c r="E76" s="91">
        <v>0.5162</v>
      </c>
      <c r="F76" s="89">
        <v>80.0</v>
      </c>
      <c r="G76" s="89">
        <v>123.0</v>
      </c>
      <c r="H76" s="90">
        <v>0.09</v>
      </c>
      <c r="I76" s="92">
        <v>0.20743</v>
      </c>
      <c r="J76" s="92">
        <v>-0.04076</v>
      </c>
      <c r="K76" s="93">
        <v>0.40447</v>
      </c>
      <c r="L76" s="93">
        <v>0.19942</v>
      </c>
      <c r="M76" s="93">
        <v>0.3047</v>
      </c>
      <c r="N76" s="93">
        <v>0.0193</v>
      </c>
      <c r="O76" s="93">
        <v>0.35123</v>
      </c>
      <c r="P76" s="93">
        <v>0.07936</v>
      </c>
      <c r="Q76" s="93">
        <v>0.38543</v>
      </c>
      <c r="R76" s="93">
        <v>0.13936</v>
      </c>
      <c r="S76" s="93">
        <v>0.49943</v>
      </c>
      <c r="T76" s="93">
        <v>-0.15188</v>
      </c>
      <c r="U76" s="93">
        <v>0.33897</v>
      </c>
      <c r="V76" s="93">
        <v>-0.07778</v>
      </c>
      <c r="W76" s="93">
        <v>0.4252</v>
      </c>
      <c r="X76" s="93">
        <v>-0.11486</v>
      </c>
    </row>
    <row r="77" ht="15.75" customHeight="1">
      <c r="A77" s="87" t="s">
        <v>150</v>
      </c>
      <c r="B77" s="88" t="s">
        <v>151</v>
      </c>
      <c r="C77" s="89">
        <v>1.7308783783783785</v>
      </c>
      <c r="D77" s="93">
        <v>0.11819166666666665</v>
      </c>
      <c r="E77" s="91">
        <v>0.5455333333333333</v>
      </c>
      <c r="F77" s="89">
        <v>80.0</v>
      </c>
      <c r="G77" s="89">
        <v>123.0</v>
      </c>
      <c r="H77" s="90">
        <v>0.09</v>
      </c>
      <c r="I77" s="92">
        <v>0.21183</v>
      </c>
      <c r="J77" s="92">
        <v>-0.0431</v>
      </c>
      <c r="K77" s="93">
        <v>0.42322</v>
      </c>
      <c r="L77" s="93">
        <v>0.29998</v>
      </c>
      <c r="M77" s="93">
        <v>0.32216</v>
      </c>
      <c r="N77" s="93">
        <v>0.04264</v>
      </c>
      <c r="O77" s="93">
        <v>0.37387</v>
      </c>
      <c r="P77" s="93">
        <v>0.12844</v>
      </c>
      <c r="Q77" s="93">
        <v>0.4041</v>
      </c>
      <c r="R77" s="93">
        <v>0.21424</v>
      </c>
      <c r="S77" s="93">
        <v>0.36731</v>
      </c>
      <c r="T77" s="93">
        <v>-0.14528</v>
      </c>
      <c r="U77" s="93">
        <v>0.26906</v>
      </c>
      <c r="V77" s="93">
        <v>-0.07718</v>
      </c>
      <c r="W77" s="93">
        <v>0.32146</v>
      </c>
      <c r="X77" s="93">
        <v>-0.1112</v>
      </c>
    </row>
    <row r="78" ht="15.75" customHeight="1">
      <c r="A78" s="87" t="s">
        <v>150</v>
      </c>
      <c r="B78" s="88" t="s">
        <v>151</v>
      </c>
      <c r="C78" s="89">
        <v>2.1220945945945946</v>
      </c>
      <c r="D78" s="93">
        <v>0.06994166666666668</v>
      </c>
      <c r="E78" s="91">
        <v>0.1595333333333334</v>
      </c>
      <c r="F78" s="89">
        <v>80.0</v>
      </c>
      <c r="G78" s="89">
        <v>123.0</v>
      </c>
      <c r="H78" s="90">
        <v>0.116</v>
      </c>
      <c r="I78" s="92">
        <v>0.15393</v>
      </c>
      <c r="J78" s="92">
        <v>0.03698</v>
      </c>
      <c r="K78" s="93">
        <v>0.3466</v>
      </c>
      <c r="L78" s="93">
        <v>0.29168</v>
      </c>
      <c r="M78" s="93">
        <v>0.25004</v>
      </c>
      <c r="N78" s="93">
        <v>0.10064</v>
      </c>
      <c r="O78" s="93">
        <v>0.29412</v>
      </c>
      <c r="P78" s="93">
        <v>0.1643</v>
      </c>
      <c r="Q78" s="93">
        <v>0.32518</v>
      </c>
      <c r="R78" s="93">
        <v>0.22802</v>
      </c>
      <c r="S78" s="93">
        <v>0.3752</v>
      </c>
      <c r="T78" s="93">
        <v>-0.05002</v>
      </c>
      <c r="U78" s="93">
        <v>0.2616</v>
      </c>
      <c r="V78" s="93">
        <v>0.008</v>
      </c>
      <c r="W78" s="93">
        <v>0.32275</v>
      </c>
      <c r="X78" s="93">
        <v>-0.02104</v>
      </c>
    </row>
    <row r="79" ht="15.75" customHeight="1">
      <c r="A79" s="87" t="s">
        <v>150</v>
      </c>
      <c r="B79" s="88" t="s">
        <v>151</v>
      </c>
      <c r="C79" s="89">
        <v>2.0901351351351356</v>
      </c>
      <c r="D79" s="93">
        <v>0.07388333333333333</v>
      </c>
      <c r="E79" s="91">
        <v>0.1910666666666666</v>
      </c>
      <c r="F79" s="89">
        <v>80.0</v>
      </c>
      <c r="G79" s="89">
        <v>123.0</v>
      </c>
      <c r="H79" s="90">
        <v>0.116</v>
      </c>
      <c r="I79" s="92">
        <v>0.15866</v>
      </c>
      <c r="J79" s="92">
        <v>0.03998</v>
      </c>
      <c r="K79" s="93">
        <v>0.34307</v>
      </c>
      <c r="L79" s="93">
        <v>0.29996</v>
      </c>
      <c r="M79" s="93">
        <v>0.25418</v>
      </c>
      <c r="N79" s="93">
        <v>0.10496</v>
      </c>
      <c r="O79" s="93">
        <v>0.29837</v>
      </c>
      <c r="P79" s="93">
        <v>0.16994</v>
      </c>
      <c r="Q79" s="93">
        <v>0.32713</v>
      </c>
      <c r="R79" s="93">
        <v>0.23498</v>
      </c>
      <c r="S79" s="93">
        <v>0.27636</v>
      </c>
      <c r="T79" s="93">
        <v>-0.04948</v>
      </c>
      <c r="U79" s="93">
        <v>0.1922</v>
      </c>
      <c r="V79" s="93">
        <v>0.01016</v>
      </c>
      <c r="W79" s="93">
        <v>0.23634</v>
      </c>
      <c r="X79" s="93">
        <v>-0.01966</v>
      </c>
    </row>
    <row r="80" ht="15.75" customHeight="1">
      <c r="A80" s="87" t="s">
        <v>150</v>
      </c>
      <c r="B80" s="88" t="s">
        <v>151</v>
      </c>
      <c r="C80" s="89">
        <v>2.2662837837837837</v>
      </c>
      <c r="D80" s="93">
        <v>0.05215833333333334</v>
      </c>
      <c r="E80" s="91">
        <v>0.01726666666666673</v>
      </c>
      <c r="F80" s="89">
        <v>80.0</v>
      </c>
      <c r="G80" s="89">
        <v>123.0</v>
      </c>
      <c r="H80" s="90">
        <v>0.208</v>
      </c>
      <c r="I80" s="92">
        <v>0.13259</v>
      </c>
      <c r="J80" s="92">
        <v>0.06842</v>
      </c>
      <c r="K80" s="93">
        <v>0.35684</v>
      </c>
      <c r="L80" s="93">
        <v>0.2717</v>
      </c>
      <c r="M80" s="93">
        <v>0.24983</v>
      </c>
      <c r="N80" s="93">
        <v>0.11924</v>
      </c>
      <c r="O80" s="93">
        <v>0.2998</v>
      </c>
      <c r="P80" s="93">
        <v>0.17006</v>
      </c>
      <c r="Q80" s="93">
        <v>0.33407</v>
      </c>
      <c r="R80" s="93">
        <v>0.22088</v>
      </c>
      <c r="S80" s="93">
        <v>0.46267</v>
      </c>
      <c r="T80" s="93">
        <v>-0.05002</v>
      </c>
      <c r="U80" s="93">
        <v>0.28107</v>
      </c>
      <c r="V80" s="93">
        <v>0.02894</v>
      </c>
      <c r="W80" s="93">
        <v>0.38123</v>
      </c>
      <c r="X80" s="93">
        <v>-0.01054</v>
      </c>
    </row>
    <row r="81" ht="15.75" customHeight="1">
      <c r="A81" s="87" t="s">
        <v>150</v>
      </c>
      <c r="B81" s="88" t="s">
        <v>151</v>
      </c>
      <c r="C81" s="89">
        <v>2.225135135135136</v>
      </c>
      <c r="D81" s="93">
        <v>0.05723333333333333</v>
      </c>
      <c r="E81" s="91">
        <v>0.05786666666666662</v>
      </c>
      <c r="F81" s="89">
        <v>80.0</v>
      </c>
      <c r="G81" s="89">
        <v>123.0</v>
      </c>
      <c r="H81" s="90">
        <v>0.208</v>
      </c>
      <c r="I81" s="92">
        <v>0.13868</v>
      </c>
      <c r="J81" s="92">
        <v>0.06878</v>
      </c>
      <c r="K81" s="93">
        <v>0.36753</v>
      </c>
      <c r="L81" s="93">
        <v>0.29888</v>
      </c>
      <c r="M81" s="93">
        <v>0.25821</v>
      </c>
      <c r="N81" s="93">
        <v>0.12632</v>
      </c>
      <c r="O81" s="93">
        <v>0.31244</v>
      </c>
      <c r="P81" s="93">
        <v>0.1838</v>
      </c>
      <c r="Q81" s="93">
        <v>0.34377</v>
      </c>
      <c r="R81" s="93">
        <v>0.2414</v>
      </c>
      <c r="S81" s="93">
        <v>0.27255</v>
      </c>
      <c r="T81" s="93">
        <v>-0.00802</v>
      </c>
      <c r="U81" s="93">
        <v>0.17962</v>
      </c>
      <c r="V81" s="93">
        <v>0.04316</v>
      </c>
      <c r="W81" s="93">
        <v>0.22984</v>
      </c>
      <c r="X81" s="93">
        <v>0.01754</v>
      </c>
    </row>
    <row r="82" ht="15.75" customHeight="1">
      <c r="A82" s="87" t="s">
        <v>150</v>
      </c>
      <c r="B82" s="88" t="s">
        <v>151</v>
      </c>
      <c r="C82" s="89">
        <v>2.3646621621621624</v>
      </c>
      <c r="D82" s="93">
        <v>0.04002499999999999</v>
      </c>
      <c r="E82" s="92">
        <v>0.01</v>
      </c>
      <c r="F82" s="89">
        <v>80.0</v>
      </c>
      <c r="G82" s="89">
        <v>123.0</v>
      </c>
      <c r="H82" s="96">
        <v>0.0</v>
      </c>
      <c r="I82" s="92">
        <v>0.11803</v>
      </c>
      <c r="J82" s="92">
        <v>4.5E-4</v>
      </c>
      <c r="K82" s="93">
        <v>0.34231</v>
      </c>
      <c r="L82" s="93">
        <v>0.34304</v>
      </c>
      <c r="M82" s="93">
        <v>0.19205</v>
      </c>
      <c r="N82" s="93">
        <v>0.04808</v>
      </c>
      <c r="O82" s="93">
        <v>0.25854</v>
      </c>
      <c r="P82" s="93">
        <v>0.12961</v>
      </c>
      <c r="Q82" s="93">
        <v>0.308</v>
      </c>
      <c r="R82" s="93">
        <v>0.23104</v>
      </c>
      <c r="S82" s="93">
        <v>0.30546</v>
      </c>
      <c r="T82" s="93">
        <v>-0.15435</v>
      </c>
      <c r="U82" s="93">
        <v>0.12084</v>
      </c>
      <c r="V82" s="93">
        <v>-0.02058</v>
      </c>
      <c r="W82" s="93">
        <v>0.18049</v>
      </c>
      <c r="X82" s="93">
        <v>-0.06049</v>
      </c>
    </row>
    <row r="83" ht="15.75" customHeight="1">
      <c r="A83" s="87" t="s">
        <v>150</v>
      </c>
      <c r="B83" s="88" t="s">
        <v>151</v>
      </c>
      <c r="C83" s="89">
        <v>1.9306081081081086</v>
      </c>
      <c r="D83" s="93">
        <v>0.09355833333333333</v>
      </c>
      <c r="E83" s="92">
        <v>0.3484666666666666</v>
      </c>
      <c r="F83" s="89">
        <v>80.0</v>
      </c>
      <c r="G83" s="89">
        <v>123.0</v>
      </c>
      <c r="H83" s="96">
        <v>0.071</v>
      </c>
      <c r="I83" s="92">
        <v>0.18227</v>
      </c>
      <c r="J83" s="92">
        <v>2.3E-4</v>
      </c>
      <c r="K83" s="93">
        <v>0.398</v>
      </c>
      <c r="L83" s="93">
        <v>0.396</v>
      </c>
      <c r="M83" s="93">
        <v>0.25642</v>
      </c>
      <c r="N83" s="93">
        <v>0.06421</v>
      </c>
      <c r="O83" s="93">
        <v>0.3239</v>
      </c>
      <c r="P83" s="93">
        <v>0.16208</v>
      </c>
      <c r="Q83" s="93">
        <v>0.37428</v>
      </c>
      <c r="R83" s="93">
        <v>0.28103</v>
      </c>
      <c r="S83" s="93">
        <v>0.24026</v>
      </c>
      <c r="T83" s="93">
        <v>-0.12026</v>
      </c>
      <c r="U83" s="93">
        <v>0.12714</v>
      </c>
      <c r="V83" s="93">
        <v>-0.02177</v>
      </c>
      <c r="W83" s="93">
        <v>0.12239</v>
      </c>
      <c r="X83" s="93">
        <v>-0.04044</v>
      </c>
    </row>
    <row r="84" ht="15.75" customHeight="1">
      <c r="A84" s="87" t="s">
        <v>150</v>
      </c>
      <c r="B84" s="88" t="s">
        <v>151</v>
      </c>
      <c r="C84" s="89">
        <v>1.7532432432432437</v>
      </c>
      <c r="D84" s="93">
        <v>0.11543333333333335</v>
      </c>
      <c r="E84" s="92">
        <v>0.5234666666666667</v>
      </c>
      <c r="F84" s="89">
        <v>80.0</v>
      </c>
      <c r="G84" s="89">
        <v>123.0</v>
      </c>
      <c r="H84" s="96">
        <v>0.101</v>
      </c>
      <c r="I84" s="92">
        <v>0.20852</v>
      </c>
      <c r="J84" s="92">
        <v>4.4E-4</v>
      </c>
      <c r="K84" s="93">
        <v>0.461</v>
      </c>
      <c r="L84" s="93">
        <v>0.46</v>
      </c>
      <c r="M84" s="93">
        <v>0.29062</v>
      </c>
      <c r="N84" s="93">
        <v>0.0727</v>
      </c>
      <c r="O84" s="93">
        <v>0.35752</v>
      </c>
      <c r="P84" s="93">
        <v>0.17876</v>
      </c>
      <c r="Q84" s="93">
        <v>0.40921</v>
      </c>
      <c r="R84" s="93">
        <v>0.30696</v>
      </c>
      <c r="S84" s="93">
        <v>0.32073</v>
      </c>
      <c r="T84" s="93">
        <v>-0.16039</v>
      </c>
      <c r="U84" s="93">
        <v>0.14747</v>
      </c>
      <c r="V84" s="93">
        <v>-0.0252</v>
      </c>
      <c r="W84" s="93">
        <v>0.11504</v>
      </c>
      <c r="X84" s="93">
        <v>-0.03802</v>
      </c>
    </row>
    <row r="85" ht="15.75" customHeight="1">
      <c r="A85" s="87" t="s">
        <v>150</v>
      </c>
      <c r="B85" s="88" t="s">
        <v>151</v>
      </c>
      <c r="C85" s="89">
        <v>1.450540540540541</v>
      </c>
      <c r="D85" s="93">
        <v>0.15276666666666666</v>
      </c>
      <c r="E85" s="92">
        <v>0.8221333333333333</v>
      </c>
      <c r="F85" s="89">
        <v>80.0</v>
      </c>
      <c r="G85" s="89">
        <v>123.0</v>
      </c>
      <c r="H85" s="96">
        <v>0.151</v>
      </c>
      <c r="I85" s="92">
        <v>0.25332</v>
      </c>
      <c r="J85" s="92">
        <v>4.4E-4</v>
      </c>
      <c r="K85" s="93">
        <v>0.571</v>
      </c>
      <c r="L85" s="93">
        <v>0.569</v>
      </c>
      <c r="M85" s="93">
        <v>0.33734</v>
      </c>
      <c r="N85" s="93">
        <v>0.08436</v>
      </c>
      <c r="O85" s="93">
        <v>0.41572</v>
      </c>
      <c r="P85" s="93">
        <v>0.2079</v>
      </c>
      <c r="Q85" s="93">
        <v>0.46361</v>
      </c>
      <c r="R85" s="93">
        <v>0.34775</v>
      </c>
      <c r="S85" s="93">
        <v>0.16453</v>
      </c>
      <c r="T85" s="93">
        <v>-0.08231</v>
      </c>
      <c r="U85" s="93">
        <v>0.18178</v>
      </c>
      <c r="V85" s="93">
        <v>-0.03103</v>
      </c>
      <c r="W85" s="93">
        <v>0.13981</v>
      </c>
      <c r="X85" s="93">
        <v>-0.04618</v>
      </c>
    </row>
    <row r="86" ht="15.75" customHeight="1">
      <c r="A86" s="87" t="s">
        <v>150</v>
      </c>
      <c r="B86" s="88" t="s">
        <v>151</v>
      </c>
      <c r="C86" s="89">
        <v>1.0769594594594598</v>
      </c>
      <c r="D86" s="93">
        <v>0.19884166666666667</v>
      </c>
      <c r="E86" s="92">
        <v>1.1907333333333334</v>
      </c>
      <c r="F86" s="89">
        <v>80.0</v>
      </c>
      <c r="G86" s="89">
        <v>123.0</v>
      </c>
      <c r="H86" s="96">
        <v>0.201</v>
      </c>
      <c r="I86" s="92">
        <v>0.30861</v>
      </c>
      <c r="J86" s="92">
        <v>4.4E-4</v>
      </c>
      <c r="K86" s="93">
        <v>0.712</v>
      </c>
      <c r="L86" s="93">
        <v>0.71</v>
      </c>
      <c r="M86" s="93">
        <v>0.40219</v>
      </c>
      <c r="N86" s="93">
        <v>0.10067</v>
      </c>
      <c r="O86" s="93">
        <v>0.46914</v>
      </c>
      <c r="P86" s="93">
        <v>0.2347</v>
      </c>
      <c r="Q86" s="93">
        <v>0.559</v>
      </c>
      <c r="R86" s="93">
        <v>0.419</v>
      </c>
      <c r="S86" s="93">
        <v>0.19025</v>
      </c>
      <c r="T86" s="93">
        <v>-0.09513</v>
      </c>
      <c r="U86" s="93">
        <v>0.23038</v>
      </c>
      <c r="V86" s="93">
        <v>-0.03918</v>
      </c>
      <c r="W86" s="93">
        <v>0.17506</v>
      </c>
      <c r="X86" s="93">
        <v>-0.05783</v>
      </c>
    </row>
    <row r="87" ht="15.75" customHeight="1">
      <c r="A87" s="87" t="s">
        <v>150</v>
      </c>
      <c r="B87" s="88" t="s">
        <v>151</v>
      </c>
      <c r="C87" s="89">
        <v>0.7034459459459462</v>
      </c>
      <c r="D87" s="93">
        <v>0.24490833333333334</v>
      </c>
      <c r="E87" s="92">
        <v>1.5592666666666666</v>
      </c>
      <c r="F87" s="89">
        <v>80.0</v>
      </c>
      <c r="G87" s="89">
        <v>123.0</v>
      </c>
      <c r="H87" s="96">
        <v>0.251</v>
      </c>
      <c r="I87" s="92">
        <v>0.36389</v>
      </c>
      <c r="J87" s="92">
        <v>4.4E-4</v>
      </c>
      <c r="K87" s="93">
        <v>0.86</v>
      </c>
      <c r="L87" s="93">
        <v>0.84</v>
      </c>
      <c r="M87" s="93">
        <v>0.46322</v>
      </c>
      <c r="N87" s="93">
        <v>0.11582</v>
      </c>
      <c r="O87" s="93">
        <v>0.52733</v>
      </c>
      <c r="P87" s="93">
        <v>0.26384</v>
      </c>
      <c r="Q87" s="93">
        <v>0.673</v>
      </c>
      <c r="R87" s="93">
        <v>0.505</v>
      </c>
      <c r="S87" s="93">
        <v>0.2112</v>
      </c>
      <c r="T87" s="93">
        <v>-0.10562</v>
      </c>
      <c r="U87" s="93">
        <v>0.27803</v>
      </c>
      <c r="V87" s="93">
        <v>-0.04734</v>
      </c>
      <c r="W87" s="93">
        <v>0.21031</v>
      </c>
      <c r="X87" s="93">
        <v>-0.06949</v>
      </c>
    </row>
    <row r="88" ht="15.75" customHeight="1">
      <c r="A88" s="87" t="s">
        <v>150</v>
      </c>
      <c r="B88" s="88" t="s">
        <v>151</v>
      </c>
      <c r="C88" s="89">
        <v>0.2654729729729733</v>
      </c>
      <c r="D88" s="93">
        <v>0.298925</v>
      </c>
      <c r="E88" s="92">
        <v>1.9913999999999998</v>
      </c>
      <c r="F88" s="89">
        <v>80.0</v>
      </c>
      <c r="G88" s="89">
        <v>123.0</v>
      </c>
      <c r="H88" s="96">
        <v>0.302</v>
      </c>
      <c r="I88" s="92">
        <v>0.42871</v>
      </c>
      <c r="J88" s="92">
        <v>4.4E-4</v>
      </c>
      <c r="K88" s="93">
        <v>1.041</v>
      </c>
      <c r="L88" s="93">
        <v>1.03</v>
      </c>
      <c r="M88" s="93">
        <v>0.51853</v>
      </c>
      <c r="N88" s="93">
        <v>0.12981</v>
      </c>
      <c r="O88" s="93">
        <v>0.642</v>
      </c>
      <c r="P88" s="93">
        <v>0.321</v>
      </c>
      <c r="Q88" s="93">
        <v>0.812</v>
      </c>
      <c r="R88" s="93">
        <v>0.609</v>
      </c>
      <c r="S88" s="93">
        <v>0.25311</v>
      </c>
      <c r="T88" s="93">
        <v>-0.12659</v>
      </c>
      <c r="U88" s="93">
        <v>0.3333</v>
      </c>
      <c r="V88" s="93">
        <v>-0.05667</v>
      </c>
      <c r="W88" s="93">
        <v>0.25985</v>
      </c>
      <c r="X88" s="93">
        <v>-0.0858</v>
      </c>
    </row>
    <row r="89" ht="15.75" customHeight="1">
      <c r="A89" s="87" t="s">
        <v>150</v>
      </c>
      <c r="B89" s="88" t="s">
        <v>151</v>
      </c>
      <c r="C89" s="89">
        <v>0.1</v>
      </c>
      <c r="D89" s="93">
        <v>0.348175</v>
      </c>
      <c r="E89" s="92">
        <v>2.3854</v>
      </c>
      <c r="F89" s="89">
        <v>80.0</v>
      </c>
      <c r="G89" s="89">
        <v>123.0</v>
      </c>
      <c r="H89" s="96">
        <v>0.352</v>
      </c>
      <c r="I89" s="92">
        <v>0.48781</v>
      </c>
      <c r="J89" s="92">
        <v>4.4E-4</v>
      </c>
      <c r="K89" s="93">
        <v>1.214</v>
      </c>
      <c r="L89" s="93">
        <v>1.213</v>
      </c>
      <c r="M89" s="93">
        <v>0.57003</v>
      </c>
      <c r="N89" s="93">
        <v>0.14263</v>
      </c>
      <c r="O89" s="93">
        <v>0.742</v>
      </c>
      <c r="P89" s="93">
        <v>0.371</v>
      </c>
      <c r="Q89" s="93">
        <v>0.945</v>
      </c>
      <c r="R89" s="93">
        <v>0.709</v>
      </c>
      <c r="S89" s="93">
        <v>0.25311</v>
      </c>
      <c r="T89" s="93">
        <v>-0.12659</v>
      </c>
      <c r="U89" s="93">
        <v>0.40095</v>
      </c>
      <c r="V89" s="93">
        <v>-0.06832</v>
      </c>
      <c r="W89" s="93">
        <v>0.30939</v>
      </c>
      <c r="X89" s="93">
        <v>-0.10212</v>
      </c>
    </row>
    <row r="90" ht="15.75" customHeight="1">
      <c r="A90" s="87" t="s">
        <v>150</v>
      </c>
      <c r="B90" s="88" t="s">
        <v>151</v>
      </c>
      <c r="C90" s="89">
        <v>0.1</v>
      </c>
      <c r="D90" s="93">
        <v>0.36705000000000004</v>
      </c>
      <c r="E90" s="92">
        <v>2.5364000000000004</v>
      </c>
      <c r="F90" s="89">
        <v>80.0</v>
      </c>
      <c r="G90" s="89">
        <v>123.0</v>
      </c>
      <c r="H90" s="96">
        <v>0.372</v>
      </c>
      <c r="I90" s="92">
        <v>0.51046</v>
      </c>
      <c r="J90" s="92">
        <v>8.5344E-4</v>
      </c>
      <c r="K90" s="93">
        <v>1.281</v>
      </c>
      <c r="L90" s="93">
        <v>1.28</v>
      </c>
      <c r="M90" s="93">
        <v>0.624</v>
      </c>
      <c r="N90" s="93">
        <v>0.156</v>
      </c>
      <c r="O90" s="93">
        <v>0.781</v>
      </c>
      <c r="P90" s="93">
        <v>0.391</v>
      </c>
      <c r="Q90" s="93">
        <v>0.997</v>
      </c>
      <c r="R90" s="93">
        <v>0.748</v>
      </c>
      <c r="S90" s="93">
        <v>0.29978</v>
      </c>
      <c r="T90" s="93">
        <v>-0.1499</v>
      </c>
      <c r="U90" s="93">
        <v>0.42192</v>
      </c>
      <c r="V90" s="93">
        <v>-0.07182</v>
      </c>
      <c r="W90" s="93">
        <v>0.33416</v>
      </c>
      <c r="X90" s="93">
        <v>-0.11028</v>
      </c>
    </row>
    <row r="91" ht="15.75" customHeight="1">
      <c r="A91" s="87" t="s">
        <v>150</v>
      </c>
      <c r="B91" s="88" t="s">
        <v>151</v>
      </c>
      <c r="C91" s="89">
        <v>2.3443243243243246</v>
      </c>
      <c r="D91" s="93">
        <v>0.042533333333333326</v>
      </c>
      <c r="E91" s="92">
        <v>0.01</v>
      </c>
      <c r="F91" s="89">
        <v>80.0</v>
      </c>
      <c r="G91" s="89">
        <v>123.0</v>
      </c>
      <c r="H91" s="96">
        <v>0.0</v>
      </c>
      <c r="I91" s="92">
        <v>0.12104</v>
      </c>
      <c r="J91" s="92">
        <v>0.0010303</v>
      </c>
      <c r="K91" s="93">
        <v>0.34347</v>
      </c>
      <c r="L91" s="93">
        <v>0.34354</v>
      </c>
      <c r="M91" s="93">
        <v>0.19607</v>
      </c>
      <c r="N91" s="93">
        <v>0.049193</v>
      </c>
      <c r="O91" s="93">
        <v>0.26039</v>
      </c>
      <c r="P91" s="93">
        <v>0.13039</v>
      </c>
      <c r="Q91" s="93">
        <v>0.30685</v>
      </c>
      <c r="R91" s="93">
        <v>0.23035</v>
      </c>
      <c r="S91" s="93">
        <v>0.29166</v>
      </c>
      <c r="T91" s="93">
        <v>-0.14583</v>
      </c>
      <c r="U91" s="93">
        <v>0.12282</v>
      </c>
      <c r="V91" s="93">
        <v>-0.020977</v>
      </c>
      <c r="W91" s="93">
        <v>0.17732</v>
      </c>
      <c r="X91" s="93">
        <v>-0.058556</v>
      </c>
    </row>
    <row r="92" ht="15.75" customHeight="1">
      <c r="A92" s="87" t="s">
        <v>150</v>
      </c>
      <c r="B92" s="88" t="s">
        <v>151</v>
      </c>
      <c r="C92" s="89">
        <v>1.6139864864864868</v>
      </c>
      <c r="D92" s="93">
        <v>0.13260833333333333</v>
      </c>
      <c r="E92" s="92">
        <v>0.6608666666666667</v>
      </c>
      <c r="F92" s="89">
        <v>80.0</v>
      </c>
      <c r="G92" s="89">
        <v>123.0</v>
      </c>
      <c r="H92" s="96">
        <v>0.137</v>
      </c>
      <c r="I92" s="92">
        <v>0.22913</v>
      </c>
      <c r="J92" s="92">
        <v>6.8181E-4</v>
      </c>
      <c r="K92" s="93">
        <v>0.511</v>
      </c>
      <c r="L92" s="93">
        <v>0.49</v>
      </c>
      <c r="M92" s="93">
        <v>0.31399</v>
      </c>
      <c r="N92" s="93">
        <v>0.078515</v>
      </c>
      <c r="O92" s="93">
        <v>0.39171</v>
      </c>
      <c r="P92" s="93">
        <v>0.19597</v>
      </c>
      <c r="Q92" s="93">
        <v>0.44263</v>
      </c>
      <c r="R92" s="93">
        <v>0.33222</v>
      </c>
      <c r="S92" s="93">
        <v>0.458</v>
      </c>
      <c r="T92" s="93">
        <v>-0.229</v>
      </c>
      <c r="U92" s="93">
        <v>0.16213</v>
      </c>
      <c r="V92" s="93">
        <v>-0.027705</v>
      </c>
      <c r="W92" s="93">
        <v>0.12014</v>
      </c>
      <c r="X92" s="93">
        <v>-0.03967</v>
      </c>
    </row>
    <row r="93" ht="15.75" customHeight="1">
      <c r="A93" s="87" t="s">
        <v>150</v>
      </c>
      <c r="B93" s="88" t="s">
        <v>151</v>
      </c>
      <c r="C93" s="89">
        <v>1.511418918918919</v>
      </c>
      <c r="D93" s="93">
        <v>0.14525833333333332</v>
      </c>
      <c r="E93" s="92">
        <v>0.7620666666666667</v>
      </c>
      <c r="F93" s="89">
        <v>80.0</v>
      </c>
      <c r="G93" s="89">
        <v>123.0</v>
      </c>
      <c r="H93" s="96">
        <v>0.153</v>
      </c>
      <c r="I93" s="92">
        <v>0.24431</v>
      </c>
      <c r="J93" s="92">
        <v>6.3285E-4</v>
      </c>
      <c r="K93" s="93">
        <v>0.548</v>
      </c>
      <c r="L93" s="93">
        <v>0.547</v>
      </c>
      <c r="M93" s="93">
        <v>0.33543</v>
      </c>
      <c r="N93" s="93">
        <v>0.083946</v>
      </c>
      <c r="O93" s="93">
        <v>0.41137</v>
      </c>
      <c r="P93" s="93">
        <v>0.20581</v>
      </c>
      <c r="Q93" s="93">
        <v>0.45871</v>
      </c>
      <c r="R93" s="93">
        <v>0.34427</v>
      </c>
      <c r="S93" s="93">
        <v>0.489</v>
      </c>
      <c r="T93" s="93">
        <v>-0.244</v>
      </c>
      <c r="U93" s="93">
        <v>0.16928</v>
      </c>
      <c r="V93" s="93">
        <v>-0.028828</v>
      </c>
      <c r="W93" s="93">
        <v>0.13354</v>
      </c>
      <c r="X93" s="93">
        <v>-0.044114</v>
      </c>
    </row>
    <row r="94" ht="15.75" customHeight="1">
      <c r="A94" s="87" t="s">
        <v>150</v>
      </c>
      <c r="B94" s="88" t="s">
        <v>151</v>
      </c>
      <c r="C94" s="89">
        <v>1.1975000000000005</v>
      </c>
      <c r="D94" s="93">
        <v>0.18397499999999997</v>
      </c>
      <c r="E94" s="92">
        <v>1.0717999999999999</v>
      </c>
      <c r="F94" s="89">
        <v>80.0</v>
      </c>
      <c r="G94" s="89">
        <v>123.0</v>
      </c>
      <c r="H94" s="96">
        <v>0.204</v>
      </c>
      <c r="I94" s="92">
        <v>0.29077</v>
      </c>
      <c r="J94" s="92">
        <v>4.831E-4</v>
      </c>
      <c r="K94" s="93">
        <v>0.666</v>
      </c>
      <c r="L94" s="93">
        <v>0.665</v>
      </c>
      <c r="M94" s="93">
        <v>0.39171</v>
      </c>
      <c r="N94" s="93">
        <v>0.098066</v>
      </c>
      <c r="O94" s="93">
        <v>0.46407</v>
      </c>
      <c r="P94" s="93">
        <v>0.23204</v>
      </c>
      <c r="Q94" s="93">
        <v>0.523</v>
      </c>
      <c r="R94" s="93">
        <v>0.392</v>
      </c>
      <c r="S94" s="93">
        <v>0.12997</v>
      </c>
      <c r="T94" s="93">
        <v>-0.065004</v>
      </c>
      <c r="U94" s="93">
        <v>0.21573</v>
      </c>
      <c r="V94" s="93">
        <v>-0.036678</v>
      </c>
      <c r="W94" s="93">
        <v>0.16034</v>
      </c>
      <c r="X94" s="93">
        <v>-0.053001</v>
      </c>
    </row>
    <row r="95" ht="15.75" customHeight="1">
      <c r="A95" s="87" t="s">
        <v>150</v>
      </c>
      <c r="B95" s="88" t="s">
        <v>151</v>
      </c>
      <c r="C95" s="89">
        <v>0.7991216216216219</v>
      </c>
      <c r="D95" s="93">
        <v>0.23310833333333333</v>
      </c>
      <c r="E95" s="92">
        <v>1.4648666666666665</v>
      </c>
      <c r="F95" s="89">
        <v>80.0</v>
      </c>
      <c r="G95" s="89">
        <v>123.0</v>
      </c>
      <c r="H95" s="96">
        <v>0.255</v>
      </c>
      <c r="I95" s="92">
        <v>0.34973</v>
      </c>
      <c r="J95" s="92">
        <v>2.9303E-4</v>
      </c>
      <c r="K95" s="93">
        <v>0.822</v>
      </c>
      <c r="L95" s="93">
        <v>0.82</v>
      </c>
      <c r="M95" s="93">
        <v>0.45246</v>
      </c>
      <c r="N95" s="93">
        <v>0.11327</v>
      </c>
      <c r="O95" s="93">
        <v>0.51857</v>
      </c>
      <c r="P95" s="93">
        <v>0.25937</v>
      </c>
      <c r="Q95" s="93">
        <v>0.643</v>
      </c>
      <c r="R95" s="93">
        <v>0.483</v>
      </c>
      <c r="S95" s="93">
        <v>0.18536</v>
      </c>
      <c r="T95" s="93">
        <v>-0.092685</v>
      </c>
      <c r="U95" s="93">
        <v>0.26843</v>
      </c>
      <c r="V95" s="93">
        <v>-0.045649</v>
      </c>
      <c r="W95" s="93">
        <v>0.19071</v>
      </c>
      <c r="X95" s="93">
        <v>-0.063</v>
      </c>
    </row>
    <row r="96" ht="15.75" customHeight="1">
      <c r="A96" s="87" t="s">
        <v>150</v>
      </c>
      <c r="B96" s="88" t="s">
        <v>151</v>
      </c>
      <c r="C96" s="89">
        <v>0.40682432432432464</v>
      </c>
      <c r="D96" s="93">
        <v>0.28149166666666664</v>
      </c>
      <c r="E96" s="92">
        <v>1.8519333333333332</v>
      </c>
      <c r="F96" s="89">
        <v>80.0</v>
      </c>
      <c r="G96" s="89">
        <v>123.0</v>
      </c>
      <c r="H96" s="96">
        <v>0.306</v>
      </c>
      <c r="I96" s="92">
        <v>0.40779</v>
      </c>
      <c r="J96" s="92">
        <v>1.0584E-4</v>
      </c>
      <c r="K96" s="93">
        <v>0.982</v>
      </c>
      <c r="L96" s="93">
        <v>0.979</v>
      </c>
      <c r="M96" s="93">
        <v>0.50517</v>
      </c>
      <c r="N96" s="93">
        <v>0.1263</v>
      </c>
      <c r="O96" s="93">
        <v>0.39886</v>
      </c>
      <c r="P96" s="93">
        <v>0.20585</v>
      </c>
      <c r="Q96" s="93">
        <v>0.767</v>
      </c>
      <c r="R96" s="93">
        <v>0.575</v>
      </c>
      <c r="S96" s="93">
        <v>0.18089</v>
      </c>
      <c r="T96" s="93">
        <v>-0.090471</v>
      </c>
      <c r="U96" s="93">
        <v>0.32114</v>
      </c>
      <c r="V96" s="93">
        <v>-0.05462</v>
      </c>
      <c r="W96" s="93">
        <v>0.23449</v>
      </c>
      <c r="X96" s="93">
        <v>-0.077442</v>
      </c>
    </row>
    <row r="97" ht="15.75" customHeight="1">
      <c r="A97" s="87" t="s">
        <v>150</v>
      </c>
      <c r="B97" s="88" t="s">
        <v>151</v>
      </c>
      <c r="C97" s="89">
        <v>0.1</v>
      </c>
      <c r="D97" s="93">
        <v>0.33211666666666667</v>
      </c>
      <c r="E97" s="92">
        <v>2.2569333333333335</v>
      </c>
      <c r="F97" s="89">
        <v>80.0</v>
      </c>
      <c r="G97" s="89">
        <v>123.0</v>
      </c>
      <c r="H97" s="96">
        <v>0.357</v>
      </c>
      <c r="I97" s="92">
        <v>0.46854</v>
      </c>
      <c r="J97" s="92">
        <v>0.0010101</v>
      </c>
      <c r="K97" s="93">
        <v>1.157</v>
      </c>
      <c r="L97" s="93">
        <v>1.155</v>
      </c>
      <c r="M97" s="93">
        <v>0.53107</v>
      </c>
      <c r="N97" s="93">
        <v>0.13282</v>
      </c>
      <c r="O97" s="93">
        <v>0.709</v>
      </c>
      <c r="P97" s="93">
        <v>0.355</v>
      </c>
      <c r="Q97" s="93">
        <v>0.901</v>
      </c>
      <c r="R97" s="93">
        <v>0.676</v>
      </c>
      <c r="S97" s="93">
        <v>0.32471</v>
      </c>
      <c r="T97" s="93">
        <v>-0.15914</v>
      </c>
      <c r="U97" s="93">
        <v>0.37385</v>
      </c>
      <c r="V97" s="93">
        <v>-0.06359</v>
      </c>
      <c r="W97" s="93">
        <v>0.29166</v>
      </c>
      <c r="X97" s="93">
        <v>-0.096328</v>
      </c>
    </row>
    <row r="98" ht="15.75" customHeight="1">
      <c r="A98" s="87" t="s">
        <v>150</v>
      </c>
      <c r="B98" s="88" t="s">
        <v>151</v>
      </c>
      <c r="C98" s="89">
        <v>1.7404729729729729</v>
      </c>
      <c r="D98" s="93">
        <v>0.11700833333333334</v>
      </c>
      <c r="E98" s="92">
        <v>0.5360666666666668</v>
      </c>
      <c r="F98" s="89">
        <v>80.0</v>
      </c>
      <c r="G98" s="89">
        <v>123.0</v>
      </c>
      <c r="H98" s="96">
        <v>0.0</v>
      </c>
      <c r="I98" s="92">
        <v>0.21041</v>
      </c>
      <c r="J98" s="92">
        <v>5.3454E-4</v>
      </c>
      <c r="K98" s="93">
        <v>0.40343</v>
      </c>
      <c r="L98" s="93">
        <v>0.40358</v>
      </c>
      <c r="M98" s="93">
        <v>0.29279</v>
      </c>
      <c r="N98" s="93">
        <v>0.073232</v>
      </c>
      <c r="O98" s="93">
        <v>0.343</v>
      </c>
      <c r="P98" s="93">
        <v>0.17159</v>
      </c>
      <c r="Q98" s="93">
        <v>0.37843</v>
      </c>
      <c r="R98" s="93">
        <v>0.28384</v>
      </c>
      <c r="S98" s="93">
        <v>0.421</v>
      </c>
      <c r="T98" s="93">
        <v>-0.21</v>
      </c>
      <c r="U98" s="93">
        <v>0.24173</v>
      </c>
      <c r="V98" s="93">
        <v>-0.04116</v>
      </c>
      <c r="W98" s="93">
        <v>0.30608</v>
      </c>
      <c r="X98" s="93">
        <v>-0.10103</v>
      </c>
    </row>
    <row r="99" ht="15.75" customHeight="1">
      <c r="A99" s="87" t="s">
        <v>150</v>
      </c>
      <c r="B99" s="88" t="s">
        <v>151</v>
      </c>
      <c r="C99" s="89">
        <v>1.6818243243243245</v>
      </c>
      <c r="D99" s="93">
        <v>0.12424166666666667</v>
      </c>
      <c r="E99" s="92">
        <v>0.5939333333333334</v>
      </c>
      <c r="F99" s="89">
        <v>80.0</v>
      </c>
      <c r="G99" s="89">
        <v>123.0</v>
      </c>
      <c r="H99" s="96">
        <v>0.117</v>
      </c>
      <c r="I99" s="92">
        <v>0.21909</v>
      </c>
      <c r="J99" s="92">
        <v>5.3454E-4</v>
      </c>
      <c r="K99" s="93">
        <v>0.39389</v>
      </c>
      <c r="L99" s="93">
        <v>0.39396</v>
      </c>
      <c r="M99" s="93">
        <v>0.18602</v>
      </c>
      <c r="N99" s="93">
        <v>0.046505</v>
      </c>
      <c r="O99" s="93">
        <v>0.31957</v>
      </c>
      <c r="P99" s="93">
        <v>0.15983</v>
      </c>
      <c r="Q99" s="93">
        <v>0.37843</v>
      </c>
      <c r="R99" s="93">
        <v>0.28491</v>
      </c>
      <c r="S99" s="93">
        <v>0.438</v>
      </c>
      <c r="T99" s="93">
        <v>-0.219</v>
      </c>
      <c r="U99" s="93">
        <v>0.27908</v>
      </c>
      <c r="V99" s="93">
        <v>-0.047574</v>
      </c>
      <c r="W99" s="93">
        <v>0.327</v>
      </c>
      <c r="X99" s="93">
        <v>-0.1079</v>
      </c>
    </row>
    <row r="100" ht="15.75" customHeight="1">
      <c r="A100" s="87" t="s">
        <v>150</v>
      </c>
      <c r="B100" s="88" t="s">
        <v>151</v>
      </c>
      <c r="C100" s="89">
        <v>1.3240540540540542</v>
      </c>
      <c r="D100" s="93">
        <v>0.16836666666666666</v>
      </c>
      <c r="E100" s="92">
        <v>0.9469333333333334</v>
      </c>
      <c r="F100" s="89">
        <v>80.0</v>
      </c>
      <c r="G100" s="89">
        <v>123.0</v>
      </c>
      <c r="H100" s="96">
        <v>0.244</v>
      </c>
      <c r="I100" s="92">
        <v>0.27204</v>
      </c>
      <c r="J100" s="92">
        <v>0.012294</v>
      </c>
      <c r="K100" s="93">
        <v>0.43984</v>
      </c>
      <c r="L100" s="93">
        <v>0.43993</v>
      </c>
      <c r="M100" s="93">
        <v>0.20251</v>
      </c>
      <c r="N100" s="93">
        <v>0.050781</v>
      </c>
      <c r="O100" s="93">
        <v>0.15038</v>
      </c>
      <c r="P100" s="93">
        <v>0.07537</v>
      </c>
      <c r="Q100" s="93">
        <v>0.3923</v>
      </c>
      <c r="R100" s="93">
        <v>0.2956</v>
      </c>
      <c r="S100" s="93">
        <v>0.544</v>
      </c>
      <c r="T100" s="93">
        <v>-0.272</v>
      </c>
      <c r="U100" s="93">
        <v>0.3278</v>
      </c>
      <c r="V100" s="93">
        <v>-0.0557</v>
      </c>
      <c r="W100" s="93">
        <v>0.406</v>
      </c>
      <c r="X100" s="93">
        <v>-0.134</v>
      </c>
    </row>
    <row r="101" ht="15.75" customHeight="1">
      <c r="A101" s="80" t="s">
        <v>153</v>
      </c>
      <c r="B101" s="97" t="s">
        <v>154</v>
      </c>
      <c r="C101" s="98">
        <v>1.54</v>
      </c>
      <c r="D101" s="86">
        <v>0.37</v>
      </c>
      <c r="E101" s="85">
        <v>0.666</v>
      </c>
      <c r="F101" s="98">
        <v>101.88</v>
      </c>
      <c r="G101" s="98">
        <v>225.86</v>
      </c>
      <c r="H101" s="99">
        <v>0.3563</v>
      </c>
      <c r="I101" s="85">
        <v>0.2039</v>
      </c>
      <c r="J101" s="85">
        <v>-2.6E-4</v>
      </c>
      <c r="K101" s="86">
        <v>0.2257</v>
      </c>
      <c r="L101" s="86">
        <v>0.2206</v>
      </c>
      <c r="M101" s="86">
        <v>0.2236</v>
      </c>
      <c r="N101" s="86">
        <v>0.056</v>
      </c>
      <c r="O101" s="86">
        <v>0.237</v>
      </c>
      <c r="P101" s="86">
        <v>0.1174</v>
      </c>
      <c r="Q101" s="86">
        <v>0.234</v>
      </c>
      <c r="R101" s="86">
        <v>0.179</v>
      </c>
      <c r="S101" s="86">
        <v>0.2557</v>
      </c>
      <c r="T101" s="86">
        <v>-0.1179</v>
      </c>
      <c r="U101" s="86">
        <v>0.2174</v>
      </c>
      <c r="V101" s="86">
        <v>-0.03333</v>
      </c>
      <c r="W101" s="86">
        <v>0.236</v>
      </c>
      <c r="X101" s="86">
        <v>-0.0769</v>
      </c>
    </row>
    <row r="102" ht="15.75" customHeight="1">
      <c r="A102" s="87" t="s">
        <v>155</v>
      </c>
      <c r="B102" s="96" t="s">
        <v>115</v>
      </c>
      <c r="C102" s="100">
        <v>1.2</v>
      </c>
      <c r="D102" s="93">
        <v>0.28</v>
      </c>
      <c r="E102" s="92">
        <v>0.64</v>
      </c>
      <c r="F102" s="101">
        <v>193.0</v>
      </c>
      <c r="G102" s="100">
        <v>200.8</v>
      </c>
      <c r="H102" s="96">
        <v>0.229</v>
      </c>
      <c r="I102" s="92">
        <v>0.2527</v>
      </c>
      <c r="J102" s="92">
        <v>0.0073</v>
      </c>
      <c r="K102" s="93">
        <v>0.342</v>
      </c>
      <c r="L102" s="93">
        <v>0.2963</v>
      </c>
      <c r="M102" s="93">
        <v>0.2945</v>
      </c>
      <c r="N102" s="93">
        <v>0.08</v>
      </c>
      <c r="O102" s="93">
        <v>0.3268</v>
      </c>
      <c r="P102" s="93">
        <v>0.1695</v>
      </c>
      <c r="Q102" s="93">
        <v>0.3439</v>
      </c>
      <c r="R102" s="93">
        <v>0.259</v>
      </c>
      <c r="S102" s="93">
        <v>0.473</v>
      </c>
      <c r="T102" s="93">
        <v>-0.234</v>
      </c>
      <c r="U102" s="93">
        <v>0.313</v>
      </c>
      <c r="V102" s="93">
        <v>-0.058</v>
      </c>
      <c r="W102" s="93">
        <v>0.38</v>
      </c>
      <c r="X102" s="93">
        <v>-0.1317</v>
      </c>
    </row>
    <row r="103" ht="15.75" customHeight="1">
      <c r="A103" s="87" t="s">
        <v>156</v>
      </c>
      <c r="B103" s="96" t="s">
        <v>157</v>
      </c>
      <c r="C103" s="100">
        <v>1.0</v>
      </c>
      <c r="D103" s="93">
        <v>0.122</v>
      </c>
      <c r="E103" s="92">
        <v>0.857</v>
      </c>
      <c r="F103" s="100">
        <v>519.5</v>
      </c>
      <c r="G103" s="100">
        <v>588.5</v>
      </c>
      <c r="H103" s="96">
        <v>0.147</v>
      </c>
      <c r="I103" s="92">
        <v>0.0912</v>
      </c>
      <c r="J103" s="92">
        <v>6.4E-4</v>
      </c>
      <c r="K103" s="93">
        <v>0.119</v>
      </c>
      <c r="L103" s="93">
        <v>0.111</v>
      </c>
      <c r="M103" s="93">
        <v>0.0958</v>
      </c>
      <c r="N103" s="93">
        <v>0.0236</v>
      </c>
      <c r="O103" s="93">
        <v>0.10367</v>
      </c>
      <c r="P103" s="93">
        <v>0.0536</v>
      </c>
      <c r="Q103" s="93">
        <v>0.11</v>
      </c>
      <c r="R103" s="93">
        <v>0.082</v>
      </c>
      <c r="S103" s="93">
        <v>0.124</v>
      </c>
      <c r="T103" s="93">
        <v>-0.06</v>
      </c>
      <c r="U103" s="93">
        <v>0.107</v>
      </c>
      <c r="V103" s="93">
        <v>-0.019</v>
      </c>
      <c r="W103" s="93">
        <v>0.11089</v>
      </c>
      <c r="X103" s="93">
        <v>-0.035</v>
      </c>
    </row>
    <row r="104" ht="15.75" customHeight="1">
      <c r="A104" s="87" t="s">
        <v>156</v>
      </c>
      <c r="B104" s="96" t="s">
        <v>158</v>
      </c>
      <c r="C104" s="100">
        <v>1.0</v>
      </c>
      <c r="D104" s="93">
        <v>0.362</v>
      </c>
      <c r="E104" s="92">
        <v>0.816</v>
      </c>
      <c r="F104" s="100">
        <v>166.0</v>
      </c>
      <c r="G104" s="100">
        <v>374.75</v>
      </c>
      <c r="H104" s="96">
        <v>0.188</v>
      </c>
      <c r="I104" s="92">
        <v>0.153</v>
      </c>
      <c r="J104" s="92">
        <v>0.0027</v>
      </c>
      <c r="K104" s="93">
        <v>0.167</v>
      </c>
      <c r="L104" s="93">
        <v>0.1352</v>
      </c>
      <c r="M104" s="93">
        <v>0.154</v>
      </c>
      <c r="N104" s="93">
        <v>0.036</v>
      </c>
      <c r="O104" s="93">
        <v>0.1617</v>
      </c>
      <c r="P104" s="93">
        <v>0.0837</v>
      </c>
      <c r="Q104" s="93">
        <v>0.166</v>
      </c>
      <c r="R104" s="93">
        <v>0.12</v>
      </c>
      <c r="S104" s="93">
        <v>0.1845</v>
      </c>
      <c r="T104" s="93">
        <v>-0.097</v>
      </c>
      <c r="U104" s="93">
        <v>0.1625</v>
      </c>
      <c r="V104" s="93">
        <v>-0.031</v>
      </c>
      <c r="W104" s="93">
        <v>0.1716</v>
      </c>
      <c r="X104" s="93">
        <v>-0.061</v>
      </c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4">
    <mergeCell ref="K2:L2"/>
    <mergeCell ref="M2:N2"/>
    <mergeCell ref="O2:P2"/>
    <mergeCell ref="Q2:R2"/>
    <mergeCell ref="S2:T2"/>
    <mergeCell ref="U2:V2"/>
    <mergeCell ref="A1:A2"/>
    <mergeCell ref="B1:B2"/>
    <mergeCell ref="C1:H2"/>
    <mergeCell ref="I1:J1"/>
    <mergeCell ref="K1:R1"/>
    <mergeCell ref="S1:X1"/>
    <mergeCell ref="I2:J2"/>
    <mergeCell ref="W2:X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