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7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a49c5157715afc/ドキュメント/"/>
    </mc:Choice>
  </mc:AlternateContent>
  <xr:revisionPtr revIDLastSave="0" documentId="13_ncr:1_{2E482614-7379-47C8-8EAD-750DB47487B7}" xr6:coauthVersionLast="47" xr6:coauthVersionMax="47" xr10:uidLastSave="{00000000-0000-0000-0000-000000000000}"/>
  <bookViews>
    <workbookView xWindow="-108" yWindow="-108" windowWidth="23256" windowHeight="12456" activeTab="1" xr2:uid="{49FEC2AD-4B4C-49AD-AC0C-DBEFAB731F4A}"/>
  </bookViews>
  <sheets>
    <sheet name="STUDENT DATA" sheetId="1" r:id="rId1"/>
    <sheet name="BINOMIAL DISTRIBUTION(Q-1,9)" sheetId="2" r:id="rId2"/>
    <sheet name="MULTINOMIAL" sheetId="8" r:id="rId3"/>
    <sheet name=" POISSON(Q-3,10)" sheetId="3" r:id="rId4"/>
    <sheet name="GEOMETRIC" sheetId="4" r:id="rId5"/>
    <sheet name="UNIFORM AND MEAN" sheetId="5" r:id="rId6"/>
    <sheet name="EXPONENTIAL(Q-6,8)" sheetId="6" r:id="rId7"/>
    <sheet name="NORMAL(Q-7,8,11)" sheetId="7" r:id="rId8"/>
    <sheet name="KARL PEARSON'S CORRELATION" sheetId="9" r:id="rId9"/>
    <sheet name="CORRELATION(Q-12,14)" sheetId="12" r:id="rId10"/>
    <sheet name="RANDOM NUMBERS(DISCRETE)" sheetId="10" r:id="rId11"/>
    <sheet name="RANDOM NUMBERS(CONTINUOUS)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2" l="1"/>
  <c r="B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C36" i="8"/>
  <c r="C29" i="8"/>
  <c r="L13" i="12" l="1"/>
  <c r="G16" i="12"/>
  <c r="G13" i="12"/>
  <c r="D19" i="7" l="1"/>
  <c r="D18" i="7"/>
  <c r="D17" i="7"/>
  <c r="D16" i="7"/>
  <c r="D15" i="7"/>
  <c r="C19" i="7"/>
  <c r="C18" i="7"/>
  <c r="C17" i="7"/>
  <c r="C16" i="7"/>
  <c r="C15" i="7"/>
  <c r="F15" i="9"/>
  <c r="F13" i="9"/>
  <c r="D12" i="6"/>
  <c r="D18" i="6" s="1"/>
  <c r="E18" i="6" s="1"/>
  <c r="C41" i="5"/>
  <c r="C29" i="5"/>
  <c r="C27" i="5"/>
  <c r="C28" i="5"/>
  <c r="C26" i="5"/>
  <c r="C25" i="5"/>
  <c r="C24" i="5"/>
  <c r="C23" i="5"/>
  <c r="C22" i="5"/>
  <c r="C21" i="5"/>
  <c r="D11" i="4"/>
  <c r="D12" i="4"/>
  <c r="D13" i="4"/>
  <c r="D14" i="4"/>
  <c r="D15" i="4"/>
  <c r="N26" i="4" s="1"/>
  <c r="D10" i="4"/>
  <c r="C11" i="4"/>
  <c r="C12" i="4"/>
  <c r="C13" i="4"/>
  <c r="C14" i="4"/>
  <c r="C15" i="4"/>
  <c r="M26" i="4" s="1"/>
  <c r="C10" i="4"/>
  <c r="D68" i="3"/>
  <c r="D69" i="3"/>
  <c r="D70" i="3"/>
  <c r="D71" i="3"/>
  <c r="D72" i="3"/>
  <c r="D73" i="3"/>
  <c r="D74" i="3"/>
  <c r="D75" i="3"/>
  <c r="D76" i="3"/>
  <c r="D77" i="3"/>
  <c r="D67" i="3"/>
  <c r="K84" i="3" s="1"/>
  <c r="C68" i="3"/>
  <c r="C69" i="3"/>
  <c r="C70" i="3"/>
  <c r="C71" i="3"/>
  <c r="C72" i="3"/>
  <c r="C73" i="3"/>
  <c r="C74" i="3"/>
  <c r="C75" i="3"/>
  <c r="C76" i="3"/>
  <c r="C77" i="3"/>
  <c r="C67" i="3"/>
  <c r="J84" i="3" s="1"/>
  <c r="D39" i="3"/>
  <c r="L55" i="3" s="1"/>
  <c r="D40" i="3"/>
  <c r="L56" i="3" s="1"/>
  <c r="D41" i="3"/>
  <c r="D42" i="3"/>
  <c r="D43" i="3"/>
  <c r="D44" i="3"/>
  <c r="D45" i="3"/>
  <c r="D46" i="3"/>
  <c r="D47" i="3"/>
  <c r="D48" i="3"/>
  <c r="C39" i="3"/>
  <c r="K55" i="3" s="1"/>
  <c r="C40" i="3"/>
  <c r="K56" i="3" s="1"/>
  <c r="C41" i="3"/>
  <c r="C42" i="3"/>
  <c r="C43" i="3"/>
  <c r="C44" i="3"/>
  <c r="C45" i="3"/>
  <c r="C46" i="3"/>
  <c r="C47" i="3"/>
  <c r="C48" i="3"/>
  <c r="D38" i="3"/>
  <c r="L54" i="3" s="1"/>
  <c r="C38" i="3"/>
  <c r="K54" i="3" s="1"/>
  <c r="D12" i="3"/>
  <c r="K26" i="3" s="1"/>
  <c r="I28" i="3" s="1"/>
  <c r="D13" i="3"/>
  <c r="D14" i="3"/>
  <c r="D15" i="3"/>
  <c r="D16" i="3"/>
  <c r="D17" i="3"/>
  <c r="D18" i="3"/>
  <c r="D19" i="3"/>
  <c r="D20" i="3"/>
  <c r="D21" i="3"/>
  <c r="D11" i="3"/>
  <c r="C11" i="3"/>
  <c r="C13" i="3"/>
  <c r="C14" i="3"/>
  <c r="C15" i="3"/>
  <c r="C16" i="3"/>
  <c r="C17" i="3"/>
  <c r="C18" i="3"/>
  <c r="C19" i="3"/>
  <c r="C20" i="3"/>
  <c r="C21" i="3"/>
  <c r="C12" i="3"/>
  <c r="J26" i="3" s="1"/>
  <c r="H28" i="3" s="1"/>
  <c r="D51" i="2"/>
  <c r="D52" i="2"/>
  <c r="D53" i="2"/>
  <c r="D54" i="2"/>
  <c r="D50" i="2"/>
  <c r="C51" i="2"/>
  <c r="C52" i="2"/>
  <c r="C53" i="2"/>
  <c r="C54" i="2"/>
  <c r="C50" i="2"/>
  <c r="D30" i="2"/>
  <c r="D31" i="2"/>
  <c r="D32" i="2"/>
  <c r="D33" i="2"/>
  <c r="D34" i="2"/>
  <c r="D35" i="2"/>
  <c r="D36" i="2"/>
  <c r="D37" i="2"/>
  <c r="D38" i="2"/>
  <c r="D29" i="2"/>
  <c r="C30" i="2"/>
  <c r="C31" i="2"/>
  <c r="C32" i="2"/>
  <c r="C33" i="2"/>
  <c r="C34" i="2"/>
  <c r="C35" i="2"/>
  <c r="C36" i="2"/>
  <c r="C37" i="2"/>
  <c r="C38" i="2"/>
  <c r="C29" i="2"/>
  <c r="C19" i="2"/>
  <c r="D19" i="2"/>
  <c r="D9" i="2"/>
  <c r="D10" i="2"/>
  <c r="D11" i="2"/>
  <c r="D12" i="2"/>
  <c r="D13" i="2"/>
  <c r="D14" i="2"/>
  <c r="D15" i="2"/>
  <c r="D16" i="2"/>
  <c r="D17" i="2"/>
  <c r="D18" i="2"/>
  <c r="D8" i="2"/>
  <c r="C9" i="2"/>
  <c r="C10" i="2"/>
  <c r="C11" i="2"/>
  <c r="C12" i="2"/>
  <c r="C13" i="2"/>
  <c r="C14" i="2"/>
  <c r="C15" i="2"/>
  <c r="C16" i="2"/>
  <c r="C17" i="2"/>
  <c r="C18" i="2"/>
  <c r="C8" i="2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18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F36" i="1"/>
  <c r="F37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18" i="1"/>
  <c r="D23" i="6" l="1"/>
  <c r="E23" i="6" s="1"/>
  <c r="D17" i="6"/>
  <c r="E17" i="6" s="1"/>
  <c r="D19" i="6"/>
  <c r="E19" i="6" s="1"/>
  <c r="D22" i="6"/>
  <c r="E22" i="6" s="1"/>
  <c r="D21" i="6"/>
  <c r="E21" i="6" s="1"/>
  <c r="D20" i="6"/>
  <c r="E20" i="6" s="1"/>
  <c r="K59" i="3"/>
  <c r="J59" i="3"/>
  <c r="K32" i="1"/>
  <c r="M32" i="1" s="1"/>
  <c r="K28" i="1"/>
  <c r="M28" i="1" s="1"/>
  <c r="K24" i="1"/>
  <c r="M24" i="1" s="1"/>
  <c r="K20" i="1"/>
  <c r="M20" i="1" s="1"/>
  <c r="K30" i="1"/>
  <c r="M30" i="1" s="1"/>
  <c r="K33" i="1"/>
  <c r="M33" i="1" s="1"/>
  <c r="K29" i="1"/>
  <c r="M29" i="1" s="1"/>
  <c r="K25" i="1"/>
  <c r="M25" i="1" s="1"/>
  <c r="K21" i="1"/>
  <c r="M21" i="1" s="1"/>
  <c r="K36" i="1"/>
  <c r="M36" i="1" s="1"/>
  <c r="K35" i="1"/>
  <c r="M35" i="1" s="1"/>
  <c r="K31" i="1"/>
  <c r="M31" i="1" s="1"/>
  <c r="K27" i="1"/>
  <c r="M27" i="1" s="1"/>
  <c r="K23" i="1"/>
  <c r="M23" i="1" s="1"/>
  <c r="K19" i="1"/>
  <c r="M19" i="1" s="1"/>
  <c r="K34" i="1"/>
  <c r="M34" i="1" s="1"/>
  <c r="K26" i="1"/>
  <c r="M26" i="1" s="1"/>
  <c r="K22" i="1"/>
  <c r="M22" i="1" s="1"/>
  <c r="K37" i="1"/>
  <c r="M37" i="1" s="1"/>
  <c r="K18" i="1"/>
  <c r="L31" i="1" l="1"/>
  <c r="N31" i="1"/>
  <c r="L25" i="1"/>
  <c r="N25" i="1"/>
  <c r="L20" i="1"/>
  <c r="N20" i="1"/>
  <c r="L37" i="1"/>
  <c r="N37" i="1"/>
  <c r="L19" i="1"/>
  <c r="N19" i="1"/>
  <c r="L35" i="1"/>
  <c r="N35" i="1"/>
  <c r="L29" i="1"/>
  <c r="N29" i="1"/>
  <c r="L24" i="1"/>
  <c r="N24" i="1"/>
  <c r="L23" i="1"/>
  <c r="N23" i="1"/>
  <c r="L33" i="1"/>
  <c r="N33" i="1"/>
  <c r="L28" i="1"/>
  <c r="N28" i="1"/>
  <c r="L34" i="1"/>
  <c r="N34" i="1"/>
  <c r="L22" i="1"/>
  <c r="N22" i="1"/>
  <c r="L36" i="1"/>
  <c r="N36" i="1"/>
  <c r="L26" i="1"/>
  <c r="N26" i="1"/>
  <c r="L27" i="1"/>
  <c r="N27" i="1"/>
  <c r="L21" i="1"/>
  <c r="N21" i="1"/>
  <c r="L30" i="1"/>
  <c r="N30" i="1"/>
  <c r="L32" i="1"/>
  <c r="N32" i="1"/>
  <c r="L18" i="1"/>
  <c r="M18" i="1"/>
  <c r="N18" i="1" s="1"/>
</calcChain>
</file>

<file path=xl/sharedStrings.xml><?xml version="1.0" encoding="utf-8"?>
<sst xmlns="http://schemas.openxmlformats.org/spreadsheetml/2006/main" count="223" uniqueCount="168">
  <si>
    <t>PROBABILITY FOR COMPUTING</t>
  </si>
  <si>
    <t>Submitted to- Ms. Jyoti Kumari</t>
  </si>
  <si>
    <t>Submitted by-Anushka</t>
  </si>
  <si>
    <t>Roll no.-230317</t>
  </si>
  <si>
    <t>Serial No</t>
  </si>
  <si>
    <t>Name</t>
  </si>
  <si>
    <t>Probability</t>
  </si>
  <si>
    <t>Discrete</t>
  </si>
  <si>
    <t>C++</t>
  </si>
  <si>
    <t>AEC</t>
  </si>
  <si>
    <t>VAC</t>
  </si>
  <si>
    <t>SEC</t>
  </si>
  <si>
    <t>GE</t>
  </si>
  <si>
    <t>Total marks</t>
  </si>
  <si>
    <t>Average</t>
  </si>
  <si>
    <t>Percentage</t>
  </si>
  <si>
    <t>Grade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</si>
  <si>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</si>
  <si>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</si>
  <si>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</si>
  <si>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</si>
  <si>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</si>
  <si>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</si>
  <si>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</si>
  <si>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</si>
  <si>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</si>
  <si>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</si>
  <si>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</si>
  <si>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</si>
  <si>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</si>
  <si>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</si>
  <si>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</si>
  <si>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</si>
  <si>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</si>
  <si>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</si>
  <si>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</si>
  <si>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</si>
  <si>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Ques.  An unbaised coin is tossed 12 times. Find the probability of getting a head exactly 5 times</t>
  </si>
  <si>
    <t>binom P{X=x}</t>
  </si>
  <si>
    <t>PDF</t>
  </si>
  <si>
    <t>CDF</t>
  </si>
  <si>
    <t>Ques.  If we have a chance that out of 10 telephone lines 1 is busy. what is the chance that 5 of line are busy? What is the chance that atmost 5 of line is busy?</t>
  </si>
  <si>
    <t>Ques.  On a mcq exam with 3 possible answers for each of the 5 questions .What is the probability that a student would get 4 or more correct answers just by guessing.</t>
  </si>
  <si>
    <t>Ques.  Generate random numbers for marks of different subjects of 20 students. Compute Average, Percentage, Grade of all students.</t>
  </si>
  <si>
    <t>Ques-1. Plotting and fitting of binomial distribution and graphical representation of probabilities.</t>
  </si>
  <si>
    <t xml:space="preserve">Ques. Suppose that no. of typographical errors on a single page of the book has possion distribution with parameter lambda=1 .Calculate the probability that </t>
  </si>
  <si>
    <t>there is atleast one error on the page.</t>
  </si>
  <si>
    <t>Poisson P{X=x}</t>
  </si>
  <si>
    <t>Ques 3.  Plotting and fitting of poisson distribution and graphical representation of probabilities.</t>
  </si>
  <si>
    <t>REQUIRED</t>
  </si>
  <si>
    <t>PROBABILITY</t>
  </si>
  <si>
    <t>P{X=x}</t>
  </si>
  <si>
    <t>P{X&gt;=1}=1-P{X=0}</t>
  </si>
  <si>
    <t xml:space="preserve">Ques. Consider a experiment that consists of counting the no. of alpha particles given of in one second interval by one gram of radioactive material. If we </t>
  </si>
  <si>
    <t>know from the past experience that on the average 3.2 such alpha are given off . What is the good approximation to probability that no more than 2 alpha-paticles will appear?</t>
  </si>
  <si>
    <t>P{X=0}+P{X=1}+P{X=2}</t>
  </si>
  <si>
    <t>Ques. If the no. of accidents occuring on a highway on each day on an average is 3. what is the probability that no accidents occur today?</t>
  </si>
  <si>
    <t>REQURIED</t>
  </si>
  <si>
    <t>QUES-4. Plotting and fitting of Geometric distribution and graphical representation of probabilities.</t>
  </si>
  <si>
    <t xml:space="preserve">FORMULA </t>
  </si>
  <si>
    <t>GEOMETRIC DISTRIBUTION</t>
  </si>
  <si>
    <r>
      <rPr>
        <b/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</si>
  <si>
    <t>P*(1-P)^X</t>
  </si>
  <si>
    <t>"="</t>
  </si>
  <si>
    <t>WHERE P IS PROBABILITY OF SUCCESSS</t>
  </si>
  <si>
    <t>X IS RANDOM VARIABLE</t>
  </si>
  <si>
    <t>(1-P) FAILURE PROBABILITY</t>
  </si>
  <si>
    <t xml:space="preserve">CDF </t>
  </si>
  <si>
    <t>1-(1-P)^X</t>
  </si>
  <si>
    <t>Ques.  IF a fair coin is successively flipped.Find the probabaility that a head first appears on the fifth trail.</t>
  </si>
  <si>
    <t>Ques-5.  Plotting and fiitng of uniform distirbution and graphical representation of probabilities.</t>
  </si>
  <si>
    <t>Ques.  A random variable X that is Uniformly distributed X~U(1,55). Compute the following using excel spreadsheet provided.</t>
  </si>
  <si>
    <t>1.) MEAN</t>
  </si>
  <si>
    <t>2.)STANDARD DEVIATION</t>
  </si>
  <si>
    <t>3.) PDF</t>
  </si>
  <si>
    <t>4.) P(X&gt;13)</t>
  </si>
  <si>
    <t>5.)P(X&lt;13)</t>
  </si>
  <si>
    <t>6.)P(X&lt;40|X&gt;30)</t>
  </si>
  <si>
    <t xml:space="preserve">6.)P(13&lt;X&lt;15) </t>
  </si>
  <si>
    <t>7.)P(13&lt;X&lt;35)</t>
  </si>
  <si>
    <t>a</t>
  </si>
  <si>
    <t>b</t>
  </si>
  <si>
    <t>SOLUTION:-</t>
  </si>
  <si>
    <t>MEAN</t>
  </si>
  <si>
    <t>STANDARD DEVIATION</t>
  </si>
  <si>
    <t>P(X&gt;13)</t>
  </si>
  <si>
    <t>P(X&lt;13)</t>
  </si>
  <si>
    <t>P(X&lt;40|X&gt;30)</t>
  </si>
  <si>
    <t>P(13&lt;X&lt;15)</t>
  </si>
  <si>
    <t>P(X&gt;15|X&lt;45)</t>
  </si>
  <si>
    <t>P(13&lt;X&lt;35)</t>
  </si>
  <si>
    <t>1/(b-a)</t>
  </si>
  <si>
    <t>1/(b-a=13)</t>
  </si>
  <si>
    <t>1/(b=13-a)</t>
  </si>
  <si>
    <t>(40-30)/(b-30)</t>
  </si>
  <si>
    <t>(15-13)/(b-a)</t>
  </si>
  <si>
    <t>(35-13)/(b-a)</t>
  </si>
  <si>
    <t>(45-15)/(45-a)</t>
  </si>
  <si>
    <t xml:space="preserve">Ques. The length of an NBA game is uniformly distributed between 120 and 170 minute . What is the probability that </t>
  </si>
  <si>
    <t>randomly selected NBA game more than 150 P(X&gt;150)?</t>
  </si>
  <si>
    <t>P(x&gt;150)</t>
  </si>
  <si>
    <t>1/(b-a=150)</t>
  </si>
  <si>
    <t>Ques-6.  Plotting and fiiting of exponential distribution and graphical representation of probabilities.</t>
  </si>
  <si>
    <t>shopping time is 10 min.what is the likelihood of salesperson spending 6-8 min. with a randomly chosen customer</t>
  </si>
  <si>
    <t>Ques.  The shopping time in a grocery store can be fitted into an exponential distibution.Additionally the average</t>
  </si>
  <si>
    <t>Particulars</t>
  </si>
  <si>
    <t>Average time</t>
  </si>
  <si>
    <t>Lambda</t>
  </si>
  <si>
    <t>Equation</t>
  </si>
  <si>
    <t>Values</t>
  </si>
  <si>
    <t>f(x)=0.1*EXP(-0.1*X)</t>
  </si>
  <si>
    <t>X</t>
  </si>
  <si>
    <t>f(x)=PDF</t>
  </si>
  <si>
    <t>Ques-7.  Plotting and fitting of Normal distribution and graphical representation of probabilites.</t>
  </si>
  <si>
    <t>Ques. Collect SAT scores from students in a new test preparation course. The data follows a normal distribution with a mean score(M) of</t>
  </si>
  <si>
    <t>QUES-2.  Plotting and fitting of Multinomial distribution graphical representation of  probabilities.</t>
  </si>
  <si>
    <t xml:space="preserve">Ques.  A television store owner figures that 50 percent of the customers entering his store will purchase an ordinaryu television set , 20 percent will purchase a </t>
  </si>
  <si>
    <t xml:space="preserve">color television set , and 30 percent will just browsing . If five customers enter his store on a certain day, What is the probability that two customers purchase </t>
  </si>
  <si>
    <t>color sets , one customer purchases an ordinary set, and two customers purchase nothing?</t>
  </si>
  <si>
    <t>TELEVISION</t>
  </si>
  <si>
    <t>STORE</t>
  </si>
  <si>
    <t>:-</t>
  </si>
  <si>
    <t>ORDINARY T.V SET</t>
  </si>
  <si>
    <t>COLOR T.V SET</t>
  </si>
  <si>
    <t>BROWSING STORE</t>
  </si>
  <si>
    <t>PROBABILITY(P)</t>
  </si>
  <si>
    <t>2 CUSTOMER</t>
  </si>
  <si>
    <t>COLOR T.V</t>
  </si>
  <si>
    <t>"+"</t>
  </si>
  <si>
    <t>5 CUSTOMER=</t>
  </si>
  <si>
    <t xml:space="preserve">1 CUSTOMER </t>
  </si>
  <si>
    <t>ORDINARY T.V</t>
  </si>
  <si>
    <t>2 BROWSING</t>
  </si>
  <si>
    <t xml:space="preserve">Ques-13.   Calculation of Karl Pearson's correlation coefficients </t>
  </si>
  <si>
    <t>Ques.  Find correlation between age of male and female</t>
  </si>
  <si>
    <t>1. correlation formula</t>
  </si>
  <si>
    <t>2. karl pearson's formula</t>
  </si>
  <si>
    <t>AGE OF MALE</t>
  </si>
  <si>
    <t>AGE OF FEMALE</t>
  </si>
  <si>
    <t>CORRELATION IN MARRIAGE</t>
  </si>
  <si>
    <t>PEARSON'S FORMULA</t>
  </si>
  <si>
    <t>QUES-15.  Generating Random numbers from discrete( BERNOULLI, BINOMIAL, POISSON) distribustion</t>
  </si>
  <si>
    <t>BINOMIAL</t>
  </si>
  <si>
    <t>BERNOULLI</t>
  </si>
  <si>
    <t>POISSON</t>
  </si>
  <si>
    <t>Ques-16.  Generating Random numbers from continuous (UNIFORM,NORMAL) distribution</t>
  </si>
  <si>
    <t>UNIFORM</t>
  </si>
  <si>
    <t>NORMAL</t>
  </si>
  <si>
    <t>50 and a standard deviation (SD) of 10.</t>
  </si>
  <si>
    <t>SOLUTION</t>
  </si>
  <si>
    <t>X~N(50,10^2)</t>
  </si>
  <si>
    <t>SD</t>
  </si>
  <si>
    <t>MULTINOMIAL COEFFICENT</t>
  </si>
  <si>
    <t>FACT(5)/(FACT(2)*FACT(1)*FACT(2))</t>
  </si>
  <si>
    <t>FINAL MULTINOMIAL PROBABILITY</t>
  </si>
  <si>
    <t>FACT(5)/(FACT(2)*FACT(1)*FACT(2)) * (0.2^2) * (0.3^1) * (0.5^2)</t>
  </si>
  <si>
    <t>REQUIRED PROBABILITY</t>
  </si>
  <si>
    <t>correlation.       1. CORRELATION FORMULA</t>
  </si>
  <si>
    <r>
      <t xml:space="preserve">                             </t>
    </r>
    <r>
      <rPr>
        <b/>
        <sz val="11"/>
        <color theme="1"/>
        <rFont val="Calibri"/>
        <family val="2"/>
        <scheme val="minor"/>
      </rPr>
      <t>2. PEARSON'S FORMULA</t>
    </r>
  </si>
  <si>
    <t>OF PERSON</t>
  </si>
  <si>
    <t>HEIGHT</t>
  </si>
  <si>
    <t>OF PERSON(CM)</t>
  </si>
  <si>
    <t>WEIGHT(KG)</t>
  </si>
  <si>
    <t>CORRELATION IN WEIGHT AND HEIGHT</t>
  </si>
  <si>
    <t xml:space="preserve">QUES.  Generate random numbers for WEIGHT AND HEIGHT of PERSON and then compute </t>
  </si>
  <si>
    <t>QUES-14.   TO FIND THE CORRELATION COEFFICIENT FOR A BIVARIATE FREQUENCY DISTRIBUTION.</t>
  </si>
  <si>
    <t>QUES-12.  PRESENTATION OF BIVARIATE DATA THROUGH SCATTER-PLOT DIAGRAMS AND CALCULATION OF COVARIANCE.</t>
  </si>
  <si>
    <t>COVARIANCE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</si>
</sst>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5" xfId="0" applyBorder="1"/>
    <xf numFmtId="9" fontId="0" fillId="0" borderId="0" xfId="0" applyNumberFormat="1"/>
    <xf numFmtId="16" fontId="0" fillId="0" borderId="0" xfId="0" applyNumberFormat="1"/>
    <xf numFmtId="0" fontId="2" fillId="0" borderId="3" xfId="0" applyFont="1" applyBorder="1"/>
    <xf numFmtId="0" fontId="2" fillId="0" borderId="4" xfId="0" applyFont="1" applyBorder="1"/>
    <xf numFmtId="0" fontId="2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43" fontId="2" fillId="0" borderId="8" xfId="1" applyFont="1" applyBorder="1" applyAlignment="1">
      <alignment horizontal="center"/>
    </xf>
    <xf numFmtId="43" fontId="2" fillId="0" borderId="10" xfId="1" applyFont="1" applyBorder="1" applyAlignment="1">
      <alignment horizontal="center"/>
    </xf>
    <xf numFmtId="43" fontId="0" fillId="0" borderId="10" xfId="1" applyFont="1" applyBorder="1" applyAlignment="1">
      <alignment horizontal="center"/>
    </xf>
    <xf numFmtId="43" fontId="0" fillId="0" borderId="13" xfId="1" applyFont="1" applyBorder="1" applyAlignment="1">
      <alignment horizontal="center"/>
    </xf>
    <xf numFmtId="0" fontId="0" fillId="6" borderId="0" xfId="0" applyFill="1"/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/>
    <xf numFmtId="0" fontId="0" fillId="3" borderId="0" xfId="0" applyFill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/>
    <xf numFmtId="0" fontId="0" fillId="4" borderId="0" xfId="0" applyFill="1"/>
    <xf numFmtId="0" fontId="0" fillId="0" borderId="0" xfId="0"/>
    <xf numFmtId="0" fontId="2" fillId="5" borderId="0" xfId="0" applyFont="1" applyFill="1"/>
    <xf numFmtId="0" fontId="0" fillId="5" borderId="0" xfId="0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7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'BINOMIAL DISTRIBUTION(Q-1,9)'!$C$7</c:f>
              <c:strCache>
                <c:ptCount val="1"/>
                <c:pt idx="0">
                  <c:v>PDF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0.16944444444444451"/>
                  <c:y val="-9.259259259259258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C12-48CD-BA3C-6DCDAAAFF8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'BINOMIAL DISTRIBUTION(Q-1,9)'!$C$8:$C$19</c:f>
              <c:numCache>
                <c:formatCode>General</c:formatCode>
                <c:ptCount val="12"/>
                <c:pt idx="0">
                  <c:v>2.9296874999999996E-3</c:v>
                </c:pt>
                <c:pt idx="1">
                  <c:v>1.611328125000001E-2</c:v>
                </c:pt>
                <c:pt idx="2">
                  <c:v>5.3710937499999965E-2</c:v>
                </c:pt>
                <c:pt idx="3">
                  <c:v>0.12084960937500001</c:v>
                </c:pt>
                <c:pt idx="4">
                  <c:v>0.19335937500000006</c:v>
                </c:pt>
                <c:pt idx="5">
                  <c:v>0.22558593750000003</c:v>
                </c:pt>
                <c:pt idx="6">
                  <c:v>0.19335937500000006</c:v>
                </c:pt>
                <c:pt idx="7">
                  <c:v>0.12084960937500001</c:v>
                </c:pt>
                <c:pt idx="8">
                  <c:v>5.3710937499999965E-2</c:v>
                </c:pt>
                <c:pt idx="9">
                  <c:v>1.6113281250000003E-2</c:v>
                </c:pt>
                <c:pt idx="10">
                  <c:v>2.9296874999999996E-3</c:v>
                </c:pt>
                <c:pt idx="11">
                  <c:v>2.4414062500000016E-4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5CC-4A3F-BE9F-4ACAF4912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973407"/>
        <c:axId val="2134973887"/>
      </c:lineChart>
      <c:catAx>
        <c:axId val="2134973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973887"/>
        <c:crosses val="autoZero"/>
        <c:auto val="1"/>
        <c:lblAlgn val="ctr"/>
        <c:lblOffset val="100"/>
        <c:noMultiLvlLbl val="0"/>
      </c:catAx>
      <c:valAx>
        <c:axId val="213497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97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44203849518811"/>
          <c:y val="0.19486111111111112"/>
          <c:w val="0.89655796150481193"/>
          <c:h val="0.72088764946048411"/>
        </c:manualLayout>
      </c:layout>
      <c:lineChart>
        <c:grouping val="stacked"/>
        <c:varyColors val="0"/>
        <c:ser>
          <c:idx val="0"/>
          <c:order val="0"/>
          <c:tx>
            <c:strRef>
              <c:f>'BINOMIAL DISTRIBUTION(Q-1,9)'!$D$7</c:f>
              <c:strCache>
                <c:ptCount val="1"/>
                <c:pt idx="0">
                  <c:v>CDF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4"/>
              <c:layout>
                <c:manualLayout>
                  <c:x val="-0.17777777777777784"/>
                  <c:y val="-2.77777777777777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BEB-452E-84E2-018FD3FB117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'BINOMIAL DISTRIBUTION(Q-1,9)'!$D$8:$D$19</c:f>
              <c:numCache>
                <c:formatCode>General</c:formatCode>
                <c:ptCount val="12"/>
                <c:pt idx="0">
                  <c:v>3.1738281250000004E-3</c:v>
                </c:pt>
                <c:pt idx="1">
                  <c:v>1.9287109375000007E-2</c:v>
                </c:pt>
                <c:pt idx="2">
                  <c:v>7.2998046875000014E-2</c:v>
                </c:pt>
                <c:pt idx="3">
                  <c:v>0.19384765625</c:v>
                </c:pt>
                <c:pt idx="4">
                  <c:v>0.38720703125000011</c:v>
                </c:pt>
                <c:pt idx="5">
                  <c:v>0.61279296874999989</c:v>
                </c:pt>
                <c:pt idx="6">
                  <c:v>0.80615234375</c:v>
                </c:pt>
                <c:pt idx="7">
                  <c:v>0.927001953125</c:v>
                </c:pt>
                <c:pt idx="8">
                  <c:v>0.980712890625</c:v>
                </c:pt>
                <c:pt idx="9">
                  <c:v>0.996826171875</c:v>
                </c:pt>
                <c:pt idx="10">
                  <c:v>0.999755859375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8E-464A-882F-2C30F7E16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4973407"/>
        <c:axId val="2134971007"/>
      </c:lineChart>
      <c:catAx>
        <c:axId val="21349734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971007"/>
        <c:crosses val="autoZero"/>
        <c:auto val="1"/>
        <c:lblAlgn val="ctr"/>
        <c:lblOffset val="100"/>
        <c:noMultiLvlLbl val="0"/>
      </c:catAx>
      <c:valAx>
        <c:axId val="213497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97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'BINOMIAL DISTRIBUTION(Q-1,9)'!$C$28</c:f>
              <c:strCache>
                <c:ptCount val="1"/>
                <c:pt idx="0">
                  <c:v>PDF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7.2222222222222215E-2"/>
                  <c:y val="-5.55555555555555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B-494E-9B66-73AE2E3435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'BINOMIAL DISTRIBUTION(Q-1,9)'!$C$29:$C$38</c:f>
              <c:numCache>
                <c:formatCode>General</c:formatCode>
                <c:ptCount val="10"/>
                <c:pt idx="0">
                  <c:v>0.38742048899999998</c:v>
                </c:pt>
                <c:pt idx="1">
                  <c:v>0.19371024450000005</c:v>
                </c:pt>
                <c:pt idx="2">
                  <c:v>5.739562799999999E-2</c:v>
                </c:pt>
                <c:pt idx="3">
                  <c:v>1.1160261000000003E-2</c:v>
                </c:pt>
                <c:pt idx="4">
                  <c:v>1.4880348000000001E-3</c:v>
                </c:pt>
                <c:pt idx="5">
                  <c:v>1.3778099999999988E-4</c:v>
                </c:pt>
                <c:pt idx="6">
                  <c:v>8.7480000000000084E-6</c:v>
                </c:pt>
                <c:pt idx="7">
                  <c:v>3.6450000000000065E-7</c:v>
                </c:pt>
                <c:pt idx="8">
                  <c:v>8.9999999999999962E-9</c:v>
                </c:pt>
                <c:pt idx="9">
                  <c:v>1.0000000000000031E-10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0B-494E-9B66-73AE2E3435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8012239"/>
        <c:axId val="1938012719"/>
      </c:lineChart>
      <c:catAx>
        <c:axId val="19380122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012719"/>
        <c:crosses val="autoZero"/>
        <c:auto val="1"/>
        <c:lblAlgn val="ctr"/>
        <c:lblOffset val="100"/>
        <c:noMultiLvlLbl val="0"/>
      </c:catAx>
      <c:valAx>
        <c:axId val="193801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012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'BINOMIAL DISTRIBUTION(Q-1,9)'!$D$28</c:f>
              <c:strCache>
                <c:ptCount val="1"/>
                <c:pt idx="0">
                  <c:v>CDF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8.3333333333333384E-2"/>
                  <c:y val="5.55555555555556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E00-4DAF-97A6-9281155904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'BINOMIAL DISTRIBUTION(Q-1,9)'!$D$29:$D$38</c:f>
              <c:numCache>
                <c:formatCode>General</c:formatCode>
                <c:ptCount val="10"/>
                <c:pt idx="0">
                  <c:v>0.73609892909999997</c:v>
                </c:pt>
                <c:pt idx="1">
                  <c:v>0.92980917360000004</c:v>
                </c:pt>
                <c:pt idx="2">
                  <c:v>0.98720480160000001</c:v>
                </c:pt>
                <c:pt idx="3">
                  <c:v>0.99836506260000002</c:v>
                </c:pt>
                <c:pt idx="4">
                  <c:v>0.99985309739999995</c:v>
                </c:pt>
                <c:pt idx="5">
                  <c:v>0.99999087840000001</c:v>
                </c:pt>
                <c:pt idx="6">
                  <c:v>0.99999962639999995</c:v>
                </c:pt>
                <c:pt idx="7">
                  <c:v>0.99999999090000002</c:v>
                </c:pt>
                <c:pt idx="8">
                  <c:v>0.99999999989999999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00-4DAF-97A6-928115590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5702175"/>
        <c:axId val="92521775"/>
      </c:lineChart>
      <c:catAx>
        <c:axId val="19957021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21775"/>
        <c:crosses val="autoZero"/>
        <c:auto val="1"/>
        <c:lblAlgn val="ctr"/>
        <c:lblOffset val="100"/>
        <c:noMultiLvlLbl val="0"/>
      </c:catAx>
      <c:valAx>
        <c:axId val="9252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702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'BINOMIAL DISTRIBUTION(Q-1,9)'!$C$49</c:f>
              <c:strCache>
                <c:ptCount val="1"/>
                <c:pt idx="0">
                  <c:v>PDF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4.1666666666666664E-2"/>
                  <c:y val="-8.79629629629628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07-4165-A185-DF9A86614BD4}"/>
                </c:ext>
              </c:extLst>
            </c:dLbl>
            <c:dLbl>
              <c:idx val="4"/>
              <c:layout>
                <c:manualLayout>
                  <c:x val="-1.1111111111111112E-2"/>
                  <c:y val="-6.01851851851851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E07-4165-A185-DF9A86614B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'BINOMIAL DISTRIBUTION(Q-1,9)'!$C$50:$C$54</c:f>
              <c:numCache>
                <c:formatCode>General</c:formatCode>
                <c:ptCount val="5"/>
                <c:pt idx="0">
                  <c:v>0.33249349649999999</c:v>
                </c:pt>
                <c:pt idx="1">
                  <c:v>0.32753090699999998</c:v>
                </c:pt>
                <c:pt idx="2">
                  <c:v>0.16132119300000003</c:v>
                </c:pt>
                <c:pt idx="3">
                  <c:v>3.9728353500000022E-2</c:v>
                </c:pt>
                <c:pt idx="4">
                  <c:v>3.9135393000000003E-3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07-4165-A185-DF9A86614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585231"/>
        <c:axId val="103497503"/>
      </c:lineChart>
      <c:catAx>
        <c:axId val="1065852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97503"/>
        <c:crosses val="autoZero"/>
        <c:auto val="1"/>
        <c:lblAlgn val="ctr"/>
        <c:lblOffset val="100"/>
        <c:noMultiLvlLbl val="0"/>
      </c:catAx>
      <c:valAx>
        <c:axId val="10349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85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'BINOMIAL DISTRIBUTION(Q-1,9)'!$D$49</c:f>
              <c:strCache>
                <c:ptCount val="1"/>
                <c:pt idx="0">
                  <c:v>CDF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7.7777777777777779E-2"/>
                  <c:y val="-5.09259259259259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44D-481D-AEAA-407DC707E88F}"/>
                </c:ext>
              </c:extLst>
            </c:dLbl>
            <c:dLbl>
              <c:idx val="4"/>
              <c:layout>
                <c:manualLayout>
                  <c:x val="-3.6111111111111108E-2"/>
                  <c:y val="-5.55555555555555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44D-481D-AEAA-407DC707E8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'BINOMIAL DISTRIBUTION(Q-1,9)'!$D$50:$D$54</c:f>
              <c:numCache>
                <c:formatCode>General</c:formatCode>
                <c:ptCount val="5"/>
                <c:pt idx="0">
                  <c:v>0.46750600719999991</c:v>
                </c:pt>
                <c:pt idx="1">
                  <c:v>0.7950369142</c:v>
                </c:pt>
                <c:pt idx="2">
                  <c:v>0.95635810720000003</c:v>
                </c:pt>
                <c:pt idx="3">
                  <c:v>0.99608646069999995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4D-481D-AEAA-407DC707E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228367"/>
        <c:axId val="98229327"/>
      </c:lineChart>
      <c:catAx>
        <c:axId val="982283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29327"/>
        <c:crosses val="autoZero"/>
        <c:auto val="1"/>
        <c:lblAlgn val="ctr"/>
        <c:lblOffset val="100"/>
        <c:noMultiLvlLbl val="0"/>
      </c:catAx>
      <c:valAx>
        <c:axId val="9822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28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 POISSON(Q-3,10)'!$C$10</c:f>
              <c:strCache>
                <c:ptCount val="1"/>
                <c:pt idx="0">
                  <c:v>PDF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 POISSON(Q-3,10)'!$C$11:$C$21</c:f>
              <c:numCache>
                <c:formatCode>General</c:formatCode>
                <c:ptCount val="11"/>
                <c:pt idx="0">
                  <c:v>0.36787944117144233</c:v>
                </c:pt>
                <c:pt idx="1">
                  <c:v>0.36787944117144233</c:v>
                </c:pt>
                <c:pt idx="2">
                  <c:v>0.18393972058572114</c:v>
                </c:pt>
                <c:pt idx="3">
                  <c:v>6.1313240195240391E-2</c:v>
                </c:pt>
                <c:pt idx="4">
                  <c:v>1.5328310048810094E-2</c:v>
                </c:pt>
                <c:pt idx="5">
                  <c:v>3.06566200976202E-3</c:v>
                </c:pt>
                <c:pt idx="6">
                  <c:v>5.1094366829366978E-4</c:v>
                </c:pt>
                <c:pt idx="7">
                  <c:v>7.2991952613381521E-5</c:v>
                </c:pt>
                <c:pt idx="8">
                  <c:v>9.1239940766726546E-6</c:v>
                </c:pt>
                <c:pt idx="9">
                  <c:v>1.0137771196302961E-6</c:v>
                </c:pt>
                <c:pt idx="10">
                  <c:v>1.013777119630295E-7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6C-471E-A257-1ED1DD186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8235263"/>
        <c:axId val="1998236703"/>
      </c:lineChart>
      <c:catAx>
        <c:axId val="19982352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36703"/>
        <c:crosses val="autoZero"/>
        <c:auto val="1"/>
        <c:lblAlgn val="ctr"/>
        <c:lblOffset val="100"/>
        <c:noMultiLvlLbl val="0"/>
      </c:catAx>
      <c:valAx>
        <c:axId val="199823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35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 POISSON(Q-3,10)'!$D$10</c:f>
              <c:strCache>
                <c:ptCount val="1"/>
                <c:pt idx="0">
                  <c:v>CDF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 POISSON(Q-3,10)'!$D$11:$D$21</c:f>
              <c:numCache>
                <c:formatCode>General</c:formatCode>
                <c:ptCount val="11"/>
                <c:pt idx="0">
                  <c:v>0.36787944117144233</c:v>
                </c:pt>
                <c:pt idx="1">
                  <c:v>0.73575888234288478</c:v>
                </c:pt>
                <c:pt idx="2">
                  <c:v>0.91969860292860584</c:v>
                </c:pt>
                <c:pt idx="3">
                  <c:v>0.98101184312384615</c:v>
                </c:pt>
                <c:pt idx="4">
                  <c:v>0.99634015317265634</c:v>
                </c:pt>
                <c:pt idx="5">
                  <c:v>0.99940581518241833</c:v>
                </c:pt>
                <c:pt idx="6">
                  <c:v>0.99991675885071196</c:v>
                </c:pt>
                <c:pt idx="7">
                  <c:v>0.99998975080332531</c:v>
                </c:pt>
                <c:pt idx="8">
                  <c:v>0.99999887479740202</c:v>
                </c:pt>
                <c:pt idx="9">
                  <c:v>0.9999998885745216</c:v>
                </c:pt>
                <c:pt idx="10">
                  <c:v>0.9999999899522336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12-40D4-81FD-A63F050E5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517935"/>
        <c:axId val="92787039"/>
      </c:lineChart>
      <c:catAx>
        <c:axId val="925179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87039"/>
        <c:crosses val="autoZero"/>
        <c:auto val="1"/>
        <c:lblAlgn val="ctr"/>
        <c:lblOffset val="100"/>
        <c:noMultiLvlLbl val="0"/>
      </c:catAx>
      <c:valAx>
        <c:axId val="9278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17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 POISSON(Q-3,10)'!$C$37</c:f>
              <c:strCache>
                <c:ptCount val="1"/>
                <c:pt idx="0">
                  <c:v>PDF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 POISSON(Q-3,10)'!$C$38:$C$48</c:f>
              <c:numCache>
                <c:formatCode>General</c:formatCode>
                <c:ptCount val="11"/>
                <c:pt idx="0">
                  <c:v>4.0762203978366211E-2</c:v>
                </c:pt>
                <c:pt idx="1">
                  <c:v>0.13043905273077186</c:v>
                </c:pt>
                <c:pt idx="2">
                  <c:v>0.20870248436923503</c:v>
                </c:pt>
                <c:pt idx="3">
                  <c:v>0.22261598332718405</c:v>
                </c:pt>
                <c:pt idx="4">
                  <c:v>0.17809278666174727</c:v>
                </c:pt>
                <c:pt idx="5">
                  <c:v>0.11397938346351821</c:v>
                </c:pt>
                <c:pt idx="6">
                  <c:v>6.0789004513876393E-2</c:v>
                </c:pt>
                <c:pt idx="7">
                  <c:v>2.7789259206343477E-2</c:v>
                </c:pt>
                <c:pt idx="8">
                  <c:v>1.1115703682537394E-2</c:v>
                </c:pt>
                <c:pt idx="9">
                  <c:v>3.9522501982355218E-3</c:v>
                </c:pt>
                <c:pt idx="10">
                  <c:v>1.2647200634353657E-3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E6-4674-9CF4-876ACCAC4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310303"/>
        <c:axId val="97306943"/>
      </c:lineChart>
      <c:catAx>
        <c:axId val="973103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06943"/>
        <c:crosses val="autoZero"/>
        <c:auto val="1"/>
        <c:lblAlgn val="ctr"/>
        <c:lblOffset val="100"/>
        <c:noMultiLvlLbl val="0"/>
      </c:catAx>
      <c:valAx>
        <c:axId val="9730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10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 POISSON(Q-3,10)'!$D$37</c:f>
              <c:strCache>
                <c:ptCount val="1"/>
                <c:pt idx="0">
                  <c:v>CDF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 POISSON(Q-3,10)'!$D$38:$D$48</c:f>
              <c:numCache>
                <c:formatCode>General</c:formatCode>
                <c:ptCount val="11"/>
                <c:pt idx="0">
                  <c:v>4.0762203978366211E-2</c:v>
                </c:pt>
                <c:pt idx="1">
                  <c:v>0.17120125670913811</c:v>
                </c:pt>
                <c:pt idx="2">
                  <c:v>0.3799037410783731</c:v>
                </c:pt>
                <c:pt idx="3">
                  <c:v>0.60251972440555712</c:v>
                </c:pt>
                <c:pt idx="4">
                  <c:v>0.78061251106730434</c:v>
                </c:pt>
                <c:pt idx="5">
                  <c:v>0.89459189453082255</c:v>
                </c:pt>
                <c:pt idx="6">
                  <c:v>0.95538089904469903</c:v>
                </c:pt>
                <c:pt idx="7">
                  <c:v>0.98317015825104248</c:v>
                </c:pt>
                <c:pt idx="8">
                  <c:v>0.99428586193357993</c:v>
                </c:pt>
                <c:pt idx="9">
                  <c:v>0.99823811213181535</c:v>
                </c:pt>
                <c:pt idx="10">
                  <c:v>0.99950283219525071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26-4837-AA11-8919D3B34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934511"/>
        <c:axId val="2133933071"/>
      </c:lineChart>
      <c:catAx>
        <c:axId val="21339345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933071"/>
        <c:crosses val="autoZero"/>
        <c:auto val="1"/>
        <c:lblAlgn val="ctr"/>
        <c:lblOffset val="100"/>
        <c:noMultiLvlLbl val="0"/>
      </c:catAx>
      <c:valAx>
        <c:axId val="213393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934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 POISSON(Q-3,10)'!$C$66</c:f>
              <c:strCache>
                <c:ptCount val="1"/>
                <c:pt idx="0">
                  <c:v>PDF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1111111111111123E-2"/>
                  <c:y val="6.01851851851851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8DA-4984-8331-8D11B5F637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 POISSON(Q-3,10)'!$C$67:$C$77</c:f>
              <c:numCache>
                <c:formatCode>General</c:formatCode>
                <c:ptCount val="11"/>
                <c:pt idx="0">
                  <c:v>4.9787068367863944E-2</c:v>
                </c:pt>
                <c:pt idx="1">
                  <c:v>0.14936120510359185</c:v>
                </c:pt>
                <c:pt idx="2">
                  <c:v>0.22404180765538775</c:v>
                </c:pt>
                <c:pt idx="3">
                  <c:v>0.22404180765538778</c:v>
                </c:pt>
                <c:pt idx="4">
                  <c:v>0.16803135574154085</c:v>
                </c:pt>
                <c:pt idx="5">
                  <c:v>0.10081881344492449</c:v>
                </c:pt>
                <c:pt idx="6">
                  <c:v>5.0409406722462261E-2</c:v>
                </c:pt>
                <c:pt idx="7">
                  <c:v>2.1604031452483807E-2</c:v>
                </c:pt>
                <c:pt idx="8">
                  <c:v>8.1015117946814375E-3</c:v>
                </c:pt>
                <c:pt idx="9">
                  <c:v>2.7005039315604771E-3</c:v>
                </c:pt>
                <c:pt idx="10">
                  <c:v>8.1015117946814244E-4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DA-4984-8331-8D11B5F63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518895"/>
        <c:axId val="92518415"/>
      </c:lineChart>
      <c:catAx>
        <c:axId val="925188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18415"/>
        <c:crosses val="autoZero"/>
        <c:auto val="1"/>
        <c:lblAlgn val="ctr"/>
        <c:lblOffset val="100"/>
        <c:noMultiLvlLbl val="0"/>
      </c:catAx>
      <c:valAx>
        <c:axId val="9251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18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 POISSON(Q-3,10)'!$D$66</c:f>
              <c:strCache>
                <c:ptCount val="1"/>
                <c:pt idx="0">
                  <c:v>CDF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4999999999999997E-2"/>
                  <c:y val="-9.490740740740749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963888888888888"/>
                      <c:h val="6.011592300962379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6E8C-4122-94C7-D34B0BAF0DE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 POISSON(Q-3,10)'!$D$67:$D$77</c:f>
              <c:numCache>
                <c:formatCode>General</c:formatCode>
                <c:ptCount val="11"/>
                <c:pt idx="0">
                  <c:v>4.9787068367863944E-2</c:v>
                </c:pt>
                <c:pt idx="1">
                  <c:v>0.19914827347145578</c:v>
                </c:pt>
                <c:pt idx="2">
                  <c:v>0.42319008112684342</c:v>
                </c:pt>
                <c:pt idx="3">
                  <c:v>0.64723188878223126</c:v>
                </c:pt>
                <c:pt idx="4">
                  <c:v>0.81526324452377208</c:v>
                </c:pt>
                <c:pt idx="5">
                  <c:v>0.91608205796869657</c:v>
                </c:pt>
                <c:pt idx="6">
                  <c:v>0.96649146469115887</c:v>
                </c:pt>
                <c:pt idx="7">
                  <c:v>0.98809549614364256</c:v>
                </c:pt>
                <c:pt idx="8">
                  <c:v>0.996197007938324</c:v>
                </c:pt>
                <c:pt idx="9">
                  <c:v>0.99889751186988451</c:v>
                </c:pt>
                <c:pt idx="10">
                  <c:v>0.99970766304935266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8C-4122-94C7-D34B0BAF0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352543"/>
        <c:axId val="97325183"/>
      </c:lineChart>
      <c:catAx>
        <c:axId val="973525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25183"/>
        <c:crosses val="autoZero"/>
        <c:auto val="1"/>
        <c:lblAlgn val="ctr"/>
        <c:lblOffset val="100"/>
        <c:noMultiLvlLbl val="0"/>
      </c:catAx>
      <c:valAx>
        <c:axId val="9732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5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GEOMETRIC!$C$9</c:f>
              <c:strCache>
                <c:ptCount val="1"/>
                <c:pt idx="0">
                  <c:v>PDF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GEOMETRIC!$C$10:$C$15</c:f>
              <c:numCache>
                <c:formatCode>General</c:formatCode>
                <c:ptCount val="6"/>
                <c:pt idx="0">
                  <c:v>1</c:v>
                </c:pt>
                <c:pt idx="1">
                  <c:v>0.5</c:v>
                </c:pt>
                <c:pt idx="2">
                  <c:v>0.25</c:v>
                </c:pt>
                <c:pt idx="3">
                  <c:v>0.125</c:v>
                </c:pt>
                <c:pt idx="4">
                  <c:v>6.25E-2</c:v>
                </c:pt>
                <c:pt idx="5">
                  <c:v>3.125E-2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DA-4091-A4B4-A17A00390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8237663"/>
        <c:axId val="1998239583"/>
      </c:lineChart>
      <c:catAx>
        <c:axId val="19982376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39583"/>
        <c:crosses val="autoZero"/>
        <c:auto val="1"/>
        <c:lblAlgn val="ctr"/>
        <c:lblOffset val="100"/>
        <c:noMultiLvlLbl val="0"/>
      </c:catAx>
      <c:valAx>
        <c:axId val="199823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37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GEOMETRIC!$D$9</c:f>
              <c:strCache>
                <c:ptCount val="1"/>
                <c:pt idx="0">
                  <c:v>CDF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GEOMETRIC!$D$10:$D$15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0.75</c:v>
                </c:pt>
                <c:pt idx="3">
                  <c:v>0.875</c:v>
                </c:pt>
                <c:pt idx="4">
                  <c:v>0.9375</c:v>
                </c:pt>
                <c:pt idx="5">
                  <c:v>0.96875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26-473A-996D-1AAB95647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790399"/>
        <c:axId val="92791839"/>
      </c:lineChart>
      <c:catAx>
        <c:axId val="927903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91839"/>
        <c:crosses val="autoZero"/>
        <c:auto val="1"/>
        <c:lblAlgn val="ctr"/>
        <c:lblOffset val="100"/>
        <c:noMultiLvlLbl val="0"/>
      </c:catAx>
      <c:valAx>
        <c:axId val="92791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90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PDF</a:t>
            </a:r>
            <a:r>
              <a:rPr lang="en-IN" b="1" baseline="0"/>
              <a:t> VARIATIONS WITH RANDOM VARIABLE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2.7777777777777779E-3"/>
                  <c:y val="1.6975112544026657E-1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036-4ABD-8B79-A6DF7F6036C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'UNIFORM AND MEAN'!$B$24:$B$29</c:f>
              <c:strCache>
                <c:ptCount val="6"/>
                <c:pt idx="0">
                  <c:v>P(X&gt;13)</c:v>
                </c:pt>
                <c:pt idx="1">
                  <c:v>P(X&lt;13)</c:v>
                </c:pt>
                <c:pt idx="2">
                  <c:v>P(X&lt;40|X&gt;30)</c:v>
                </c:pt>
                <c:pt idx="3">
                  <c:v>P(X&gt;15|X&lt;45)</c:v>
                </c:pt>
                <c:pt idx="4">
                  <c:v>P(13&lt;X&lt;15)</c:v>
                </c:pt>
                <c:pt idx="5">
                  <c:v>P(13&lt;X&lt;35)</c:v>
                </c:pt>
              </c:strCache>
            </c:strRef>
          </c:cat>
          <c:val>
            <c:numRef>
              <c:f>'UNIFORM AND MEAN'!$C$24:$C$29</c:f>
              <c:numCache>
                <c:formatCode>General</c:formatCode>
                <c:ptCount val="6"/>
                <c:pt idx="0">
                  <c:v>0.77777777777777779</c:v>
                </c:pt>
                <c:pt idx="1">
                  <c:v>0.22222222222222221</c:v>
                </c:pt>
                <c:pt idx="2">
                  <c:v>0.4</c:v>
                </c:pt>
                <c:pt idx="3">
                  <c:v>0.68181818181818177</c:v>
                </c:pt>
                <c:pt idx="4">
                  <c:v>3.7037037037037035E-2</c:v>
                </c:pt>
                <c:pt idx="5">
                  <c:v>0.40740740740740738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36-4ABD-8B79-A6DF7F603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324223"/>
        <c:axId val="97294463"/>
      </c:lineChart>
      <c:catAx>
        <c:axId val="9732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94463"/>
        <c:crosses val="autoZero"/>
        <c:auto val="1"/>
        <c:lblAlgn val="ctr"/>
        <c:lblOffset val="100"/>
        <c:noMultiLvlLbl val="0"/>
      </c:catAx>
      <c:valAx>
        <c:axId val="9729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24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'UNIFORM AND MEAN'!$B$41</c:f>
              <c:strCache>
                <c:ptCount val="1"/>
                <c:pt idx="0">
                  <c:v>P(x&gt;150)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yVal>
            <c:numRef>
              <c:f>'UNIFORM AND MEAN'!$C$41</c:f>
              <c:numCache>
                <c:formatCode>General</c:formatCode>
                <c:ptCount val="1"/>
                <c:pt idx="0">
                  <c:v>0.05</c:v>
                </c:pt>
              </c:numCache>
            </c:numRef>
          </c:yVal>
          <c:bubbleSize>
            <c:numLit>
              <c:formatCode>General</c:formatCode>
              <c:ptCount val="1"/>
              <c:pt idx="0">
                <c:v>1</c:v>
              </c:pt>
            </c:numLit>
          </c:bubbleSize>
          <c:bubble3D val="1"/>
          <c:extLst>
            <c:ext xmlns:c16="http://schemas.microsoft.com/office/drawing/2014/chart" uri="{C3380CC4-5D6E-409C-BE32-E72D297353CC}">
              <c16:uniqueId val="{00000000-8C56-4B2F-9549-58EFC61C4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566980799"/>
        <c:axId val="1566975999"/>
      </c:bubbleChart>
      <c:valAx>
        <c:axId val="156698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975999"/>
        <c:crosses val="autoZero"/>
        <c:crossBetween val="midCat"/>
      </c:valAx>
      <c:valAx>
        <c:axId val="156697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980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'EXPONENTIAL(Q-6,8)'!$D$16</c:f>
              <c:strCache>
                <c:ptCount val="1"/>
                <c:pt idx="0">
                  <c:v>f(x)=PDF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D21-4FF1-AFBA-F90219BD7C46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D21-4FF1-AFBA-F90219BD7C46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D21-4FF1-AFBA-F90219BD7C46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D21-4FF1-AFBA-F90219BD7C46}"/>
                </c:ext>
              </c:extLst>
            </c:dLbl>
            <c:dLbl>
              <c:idx val="4"/>
              <c:layout>
                <c:manualLayout>
                  <c:x val="3.6111111111111108E-2"/>
                  <c:y val="-1.38888888888888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D21-4FF1-AFBA-F90219BD7C46}"/>
                </c:ext>
              </c:extLst>
            </c:dLbl>
            <c:dLbl>
              <c:idx val="5"/>
              <c:layout>
                <c:manualLayout>
                  <c:x val="-0.1361111111111111"/>
                  <c:y val="5.555555555555546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D21-4FF1-AFBA-F90219BD7C46}"/>
                </c:ext>
              </c:extLst>
            </c:dLbl>
            <c:dLbl>
              <c:idx val="6"/>
              <c:layout>
                <c:manualLayout>
                  <c:x val="0"/>
                  <c:y val="-6.01851851851852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D21-4FF1-AFBA-F90219BD7C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'EXPONENTIAL(Q-6,8)'!$D$17:$D$23</c:f>
              <c:numCache>
                <c:formatCode>General</c:formatCode>
                <c:ptCount val="7"/>
                <c:pt idx="0">
                  <c:v>0.1</c:v>
                </c:pt>
                <c:pt idx="1">
                  <c:v>8.1873075307798193E-2</c:v>
                </c:pt>
                <c:pt idx="2">
                  <c:v>6.7032004603563941E-2</c:v>
                </c:pt>
                <c:pt idx="3">
                  <c:v>5.4881163609402643E-2</c:v>
                </c:pt>
                <c:pt idx="4">
                  <c:v>4.4932896411722156E-2</c:v>
                </c:pt>
                <c:pt idx="5">
                  <c:v>3.6787944117144235E-2</c:v>
                </c:pt>
                <c:pt idx="6">
                  <c:v>3.0119421191220203E-2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21-4FF1-AFBA-F90219BD7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4830815"/>
        <c:axId val="224831295"/>
      </c:lineChart>
      <c:catAx>
        <c:axId val="2248308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831295"/>
        <c:crosses val="autoZero"/>
        <c:auto val="1"/>
        <c:lblAlgn val="ctr"/>
        <c:lblOffset val="100"/>
        <c:noMultiLvlLbl val="0"/>
      </c:catAx>
      <c:valAx>
        <c:axId val="22483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830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'EXPONENTIAL(Q-6,8)'!$E$16</c:f>
              <c:strCache>
                <c:ptCount val="1"/>
                <c:pt idx="0">
                  <c:v>CDF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0.1388888888888889"/>
                  <c:y val="0.1018518518518517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1C8-4FFD-8A4C-25974C98BAA1}"/>
                </c:ext>
              </c:extLst>
            </c:dLbl>
            <c:dLbl>
              <c:idx val="2"/>
              <c:layout>
                <c:manualLayout>
                  <c:x val="-4.4444444444444495E-2"/>
                  <c:y val="-6.01851851851851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1C8-4FFD-8A4C-25974C98BAA1}"/>
                </c:ext>
              </c:extLst>
            </c:dLbl>
            <c:dLbl>
              <c:idx val="3"/>
              <c:layout>
                <c:manualLayout>
                  <c:x val="-8.3333333333333332E-3"/>
                  <c:y val="-7.40740740740741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1C8-4FFD-8A4C-25974C98BAA1}"/>
                </c:ext>
              </c:extLst>
            </c:dLbl>
            <c:dLbl>
              <c:idx val="4"/>
              <c:layout>
                <c:manualLayout>
                  <c:x val="1.1111111111111112E-2"/>
                  <c:y val="-5.55555555555555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1C8-4FFD-8A4C-25974C98BAA1}"/>
                </c:ext>
              </c:extLst>
            </c:dLbl>
            <c:dLbl>
              <c:idx val="5"/>
              <c:layout>
                <c:manualLayout>
                  <c:x val="-5.2777777777777778E-2"/>
                  <c:y val="7.4074074074074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1C8-4FFD-8A4C-25974C98BAA1}"/>
                </c:ext>
              </c:extLst>
            </c:dLbl>
            <c:dLbl>
              <c:idx val="6"/>
              <c:layout>
                <c:manualLayout>
                  <c:x val="0"/>
                  <c:y val="-6.48148148148148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1C8-4FFD-8A4C-25974C98BA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'EXPONENTIAL(Q-6,8)'!$E$17:$E$23</c:f>
              <c:numCache>
                <c:formatCode>General</c:formatCode>
                <c:ptCount val="7"/>
                <c:pt idx="0">
                  <c:v>9.9501662508319488E-3</c:v>
                </c:pt>
                <c:pt idx="1">
                  <c:v>8.1538828101697988E-3</c:v>
                </c:pt>
                <c:pt idx="2">
                  <c:v>6.6807841271749576E-3</c:v>
                </c:pt>
                <c:pt idx="3">
                  <c:v>5.4730841624016629E-3</c:v>
                </c:pt>
                <c:pt idx="4">
                  <c:v>4.4832099179623651E-3</c:v>
                </c:pt>
                <c:pt idx="5">
                  <c:v>3.6720359377714162E-3</c:v>
                </c:pt>
                <c:pt idx="6">
                  <c:v>3.0074107719842945E-3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C8-4FFD-8A4C-25974C98B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4844735"/>
        <c:axId val="224836095"/>
      </c:lineChart>
      <c:catAx>
        <c:axId val="2248447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836095"/>
        <c:crosses val="autoZero"/>
        <c:auto val="1"/>
        <c:lblAlgn val="ctr"/>
        <c:lblOffset val="100"/>
        <c:noMultiLvlLbl val="0"/>
      </c:catAx>
      <c:valAx>
        <c:axId val="22483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844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'NORMAL(Q-7,8,11)'!$C$14</c:f>
              <c:strCache>
                <c:ptCount val="1"/>
                <c:pt idx="0">
                  <c:v>PDF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'NORMAL(Q-7,8,11)'!$C$15:$C$19</c:f>
              <c:numCache>
                <c:formatCode>General</c:formatCode>
                <c:ptCount val="5"/>
                <c:pt idx="0">
                  <c:v>2.8969155276148274E-2</c:v>
                </c:pt>
                <c:pt idx="1">
                  <c:v>5.0328868219623422E-3</c:v>
                </c:pt>
                <c:pt idx="2">
                  <c:v>3.5206532676429952E-2</c:v>
                </c:pt>
                <c:pt idx="3">
                  <c:v>3.1225393336676129E-2</c:v>
                </c:pt>
                <c:pt idx="4">
                  <c:v>1.7136859204780735E-2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C4-439E-8336-9BD1C7FB3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8115648"/>
        <c:axId val="1818116128"/>
      </c:lineChart>
      <c:catAx>
        <c:axId val="1818115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116128"/>
        <c:crosses val="autoZero"/>
        <c:auto val="1"/>
        <c:lblAlgn val="ctr"/>
        <c:lblOffset val="100"/>
        <c:noMultiLvlLbl val="0"/>
      </c:catAx>
      <c:valAx>
        <c:axId val="181811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115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'NORMAL(Q-7,8,11)'!$D$14</c:f>
              <c:strCache>
                <c:ptCount val="1"/>
                <c:pt idx="0">
                  <c:v>CDF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'NORMAL(Q-7,8,11)'!$D$15:$D$19</c:f>
              <c:numCache>
                <c:formatCode>General</c:formatCode>
                <c:ptCount val="5"/>
                <c:pt idx="0">
                  <c:v>0.21185539858339661</c:v>
                </c:pt>
                <c:pt idx="1">
                  <c:v>0.83147239253316219</c:v>
                </c:pt>
                <c:pt idx="2">
                  <c:v>0.69146246127401312</c:v>
                </c:pt>
                <c:pt idx="3">
                  <c:v>0.75803634777692697</c:v>
                </c:pt>
                <c:pt idx="4">
                  <c:v>0.9031995154143897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AD-4DBD-A819-52B78F26C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144176"/>
        <c:axId val="158141296"/>
      </c:lineChart>
      <c:catAx>
        <c:axId val="158144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296"/>
        <c:crosses val="autoZero"/>
        <c:auto val="1"/>
        <c:lblAlgn val="ctr"/>
        <c:lblOffset val="100"/>
        <c:noMultiLvlLbl val="0"/>
      </c:catAx>
      <c:valAx>
        <c:axId val="15814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4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'CORRELATION(Q-12,14)'!$B$10:$B$11</c:f>
              <c:strCache>
                <c:ptCount val="2"/>
                <c:pt idx="0">
                  <c:v>WEIGHT(KG)</c:v>
                </c:pt>
                <c:pt idx="1">
                  <c:v>OF PERSON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'CORRELATION(Q-12,14)'!$B$12:$B$31</c:f>
              <c:numCache>
                <c:formatCode>General</c:formatCode>
                <c:ptCount val="20"/>
                <c:pt idx="0">
                  <c:v>50</c:v>
                </c:pt>
                <c:pt idx="1">
                  <c:v>47</c:v>
                </c:pt>
                <c:pt idx="2">
                  <c:v>43</c:v>
                </c:pt>
                <c:pt idx="3">
                  <c:v>25</c:v>
                </c:pt>
                <c:pt idx="4">
                  <c:v>60</c:v>
                </c:pt>
                <c:pt idx="5">
                  <c:v>37</c:v>
                </c:pt>
                <c:pt idx="6">
                  <c:v>37</c:v>
                </c:pt>
                <c:pt idx="7">
                  <c:v>43</c:v>
                </c:pt>
                <c:pt idx="8">
                  <c:v>29</c:v>
                </c:pt>
                <c:pt idx="9">
                  <c:v>56</c:v>
                </c:pt>
                <c:pt idx="10">
                  <c:v>56</c:v>
                </c:pt>
                <c:pt idx="11">
                  <c:v>57</c:v>
                </c:pt>
                <c:pt idx="12">
                  <c:v>44</c:v>
                </c:pt>
                <c:pt idx="13">
                  <c:v>45</c:v>
                </c:pt>
                <c:pt idx="14">
                  <c:v>50</c:v>
                </c:pt>
                <c:pt idx="15">
                  <c:v>46</c:v>
                </c:pt>
                <c:pt idx="16">
                  <c:v>25</c:v>
                </c:pt>
                <c:pt idx="17">
                  <c:v>50</c:v>
                </c:pt>
                <c:pt idx="18">
                  <c:v>45</c:v>
                </c:pt>
                <c:pt idx="19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DD-438B-B694-C2FC5D1415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2891856"/>
        <c:axId val="1822908176"/>
      </c:scatterChart>
      <c:valAx>
        <c:axId val="182289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908176"/>
        <c:crosses val="autoZero"/>
        <c:crossBetween val="midCat"/>
      </c:valAx>
      <c:valAx>
        <c:axId val="182290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89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'CORRELATION(Q-12,14)'!$C$10:$C$11</c:f>
              <c:strCache>
                <c:ptCount val="2"/>
                <c:pt idx="0">
                  <c:v> HEIGHT </c:v>
                </c:pt>
                <c:pt idx="1">
                  <c:v> OF PERSON(CM)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'CORRELATION(Q-12,14)'!$C$12:$C$31</c:f>
              <c:numCache>
                <c:formatCode>_(* #,##0.00_);_(* \(#,##0.00\);_(* "-"??_);_(@_)</c:formatCode>
                <c:ptCount val="20"/>
                <c:pt idx="0">
                  <c:v>175</c:v>
                </c:pt>
                <c:pt idx="1">
                  <c:v>27</c:v>
                </c:pt>
                <c:pt idx="2">
                  <c:v>33</c:v>
                </c:pt>
                <c:pt idx="3">
                  <c:v>25</c:v>
                </c:pt>
                <c:pt idx="4">
                  <c:v>32</c:v>
                </c:pt>
                <c:pt idx="5">
                  <c:v>18</c:v>
                </c:pt>
                <c:pt idx="6">
                  <c:v>28</c:v>
                </c:pt>
                <c:pt idx="7">
                  <c:v>37</c:v>
                </c:pt>
                <c:pt idx="8">
                  <c:v>56</c:v>
                </c:pt>
                <c:pt idx="9">
                  <c:v>29</c:v>
                </c:pt>
                <c:pt idx="10">
                  <c:v>48</c:v>
                </c:pt>
                <c:pt idx="11">
                  <c:v>46</c:v>
                </c:pt>
                <c:pt idx="12">
                  <c:v>41</c:v>
                </c:pt>
                <c:pt idx="13">
                  <c:v>38</c:v>
                </c:pt>
                <c:pt idx="14">
                  <c:v>54</c:v>
                </c:pt>
                <c:pt idx="15">
                  <c:v>25</c:v>
                </c:pt>
                <c:pt idx="16">
                  <c:v>39</c:v>
                </c:pt>
                <c:pt idx="17">
                  <c:v>55</c:v>
                </c:pt>
                <c:pt idx="18">
                  <c:v>25</c:v>
                </c:pt>
                <c:pt idx="19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EC-4191-B39E-7C6BFAF0E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12672"/>
        <c:axId val="49493472"/>
      </c:scatterChart>
      <c:valAx>
        <c:axId val="4951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93472"/>
        <c:crosses val="autoZero"/>
        <c:crossBetween val="midCat"/>
      </c:valAx>
      <c:valAx>
        <c:axId val="4949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1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6</xdr:row>
      <xdr:rowOff>15240</xdr:rowOff>
    </xdr:from>
    <xdr:to>
      <xdr:col>13</xdr:col>
      <xdr:colOff>571500</xdr:colOff>
      <xdr:row>21</xdr:row>
      <xdr:rowOff>15240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D112D72-408E-83B7-28FF-27DE80E710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60960</xdr:colOff>
      <xdr:row>5</xdr:row>
      <xdr:rowOff>99060</xdr:rowOff>
    </xdr:from>
    <xdr:to>
      <xdr:col>21</xdr:col>
      <xdr:colOff>365760</xdr:colOff>
      <xdr:row>20</xdr:row>
      <xdr:rowOff>99060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D27B26E-E114-FC54-7B60-2212993779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7620</xdr:colOff>
      <xdr:row>26</xdr:row>
      <xdr:rowOff>0</xdr:rowOff>
    </xdr:from>
    <xdr:to>
      <xdr:col>13</xdr:col>
      <xdr:colOff>312420</xdr:colOff>
      <xdr:row>41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F01DE82-B8A6-C82D-5C8A-EBD8FF6CDF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533400</xdr:colOff>
      <xdr:row>25</xdr:row>
      <xdr:rowOff>167640</xdr:rowOff>
    </xdr:from>
    <xdr:to>
      <xdr:col>21</xdr:col>
      <xdr:colOff>228600</xdr:colOff>
      <xdr:row>40</xdr:row>
      <xdr:rowOff>167640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1BC6A82-9F23-E425-EDF2-A4288AF177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236220</xdr:colOff>
      <xdr:row>48</xdr:row>
      <xdr:rowOff>7620</xdr:rowOff>
    </xdr:from>
    <xdr:to>
      <xdr:col>13</xdr:col>
      <xdr:colOff>541020</xdr:colOff>
      <xdr:row>63</xdr:row>
      <xdr:rowOff>7620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9FB2D6C-3BE5-B2B4-7D68-3D6BB38B0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53340</xdr:colOff>
      <xdr:row>47</xdr:row>
      <xdr:rowOff>152400</xdr:rowOff>
    </xdr:from>
    <xdr:to>
      <xdr:col>21</xdr:col>
      <xdr:colOff>358140</xdr:colOff>
      <xdr:row>62</xdr:row>
      <xdr:rowOff>152400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25BFDC4-AF1F-3B92-D7BC-36EAC4525D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99060</xdr:colOff>
      <xdr:row>8</xdr:row>
      <xdr:rowOff>15240</xdr:rowOff>
    </xdr:from>
    <xdr:to>
      <xdr:col>13</xdr:col>
      <xdr:colOff>403860</xdr:colOff>
      <xdr:row>23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66A1C4-4090-7D89-EB29-73C1FF426D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548640</xdr:colOff>
      <xdr:row>8</xdr:row>
      <xdr:rowOff>7620</xdr:rowOff>
    </xdr:from>
    <xdr:to>
      <xdr:col>21</xdr:col>
      <xdr:colOff>243840</xdr:colOff>
      <xdr:row>23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5347C2-4B8E-77F2-8002-EDCBC9D80A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586740</xdr:colOff>
      <xdr:row>34</xdr:row>
      <xdr:rowOff>175260</xdr:rowOff>
    </xdr:from>
    <xdr:to>
      <xdr:col>13</xdr:col>
      <xdr:colOff>281940</xdr:colOff>
      <xdr:row>49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1D677A-2E37-02C4-3B67-3253236152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327660</xdr:colOff>
      <xdr:row>34</xdr:row>
      <xdr:rowOff>160020</xdr:rowOff>
    </xdr:from>
    <xdr:to>
      <xdr:col>21</xdr:col>
      <xdr:colOff>22860</xdr:colOff>
      <xdr:row>49</xdr:row>
      <xdr:rowOff>160020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AC452C-B24A-D33B-C024-AF21D6A93F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312420</xdr:colOff>
      <xdr:row>64</xdr:row>
      <xdr:rowOff>160020</xdr:rowOff>
    </xdr:from>
    <xdr:to>
      <xdr:col>13</xdr:col>
      <xdr:colOff>7620</xdr:colOff>
      <xdr:row>79</xdr:row>
      <xdr:rowOff>160020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7B4499B-D880-3029-B0AB-75BFCBE271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266700</xdr:colOff>
      <xdr:row>65</xdr:row>
      <xdr:rowOff>7620</xdr:rowOff>
    </xdr:from>
    <xdr:to>
      <xdr:col>20</xdr:col>
      <xdr:colOff>571500</xdr:colOff>
      <xdr:row>80</xdr:row>
      <xdr:rowOff>7620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A162245-03E4-8912-3355-9E2E11F66E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449580</xdr:colOff>
      <xdr:row>6</xdr:row>
      <xdr:rowOff>175260</xdr:rowOff>
    </xdr:from>
    <xdr:to>
      <xdr:col>14</xdr:col>
      <xdr:colOff>144780</xdr:colOff>
      <xdr:row>21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E794E4-9FD8-D254-12FA-F894829826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388620</xdr:colOff>
      <xdr:row>6</xdr:row>
      <xdr:rowOff>160020</xdr:rowOff>
    </xdr:from>
    <xdr:to>
      <xdr:col>22</xdr:col>
      <xdr:colOff>83820</xdr:colOff>
      <xdr:row>21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396675-67F9-E8DE-A37B-65E7C0E20E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182880</xdr:colOff>
      <xdr:row>14</xdr:row>
      <xdr:rowOff>121920</xdr:rowOff>
    </xdr:from>
    <xdr:to>
      <xdr:col>12</xdr:col>
      <xdr:colOff>487680</xdr:colOff>
      <xdr:row>29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AEB732-C08D-C478-7C5F-ECE3E0DD1D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403860</xdr:colOff>
      <xdr:row>36</xdr:row>
      <xdr:rowOff>152400</xdr:rowOff>
    </xdr:from>
    <xdr:to>
      <xdr:col>11</xdr:col>
      <xdr:colOff>68580</xdr:colOff>
      <xdr:row>49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C5307B-CD8A-D3D9-AA0E-0361EB951B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8</xdr:row>
      <xdr:rowOff>7620</xdr:rowOff>
    </xdr:from>
    <xdr:to>
      <xdr:col>13</xdr:col>
      <xdr:colOff>190500</xdr:colOff>
      <xdr:row>23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5099E8-357E-4325-EB09-93C5BC5AD5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373380</xdr:colOff>
      <xdr:row>7</xdr:row>
      <xdr:rowOff>175260</xdr:rowOff>
    </xdr:from>
    <xdr:to>
      <xdr:col>21</xdr:col>
      <xdr:colOff>68580</xdr:colOff>
      <xdr:row>22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040EC9-85E8-CBC6-D8DB-A7C5BF0303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594360</xdr:colOff>
      <xdr:row>8</xdr:row>
      <xdr:rowOff>137160</xdr:rowOff>
    </xdr:from>
    <xdr:to>
      <xdr:col>13</xdr:col>
      <xdr:colOff>289560</xdr:colOff>
      <xdr:row>23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B4A198-B2AA-8D30-ABCE-F63C63E3B3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22860</xdr:colOff>
      <xdr:row>8</xdr:row>
      <xdr:rowOff>152400</xdr:rowOff>
    </xdr:from>
    <xdr:to>
      <xdr:col>21</xdr:col>
      <xdr:colOff>327660</xdr:colOff>
      <xdr:row>23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58AF6B-C079-6C11-68FF-EB7993BC69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320040</xdr:colOff>
      <xdr:row>17</xdr:row>
      <xdr:rowOff>160020</xdr:rowOff>
    </xdr:from>
    <xdr:to>
      <xdr:col>12</xdr:col>
      <xdr:colOff>175260</xdr:colOff>
      <xdr:row>32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AF9E12-59EE-DAD8-26F6-1E1616C144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396240</xdr:colOff>
      <xdr:row>18</xdr:row>
      <xdr:rowOff>0</xdr:rowOff>
    </xdr:from>
    <xdr:to>
      <xdr:col>20</xdr:col>
      <xdr:colOff>91440</xdr:colOff>
      <xdr:row>32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CD0493-F13F-EEB2-2F5A-37B0C263A1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F5C22-CD04-4149-9FA7-4EB8BB1A0B8C}">
  <dimension ref="B2:T37"/>
  <sheetViews>
    <sheetView topLeftCell="A14" workbookViewId="0">
      <selection activeCell="C18" sqref="C18"/>
    </sheetView>
  </sheetViews>
  <sheetFormatPr defaultRowHeight="14.4" x14ac:dyDescent="0.3"/>
  <cols>
    <col min="4" max="4" width="9.77734375" customWidth="1"/>
    <col min="7" max="7" width="7.77734375" customWidth="1"/>
    <col min="11" max="11" width="12.109375" customWidth="1"/>
    <col min="13" max="13" width="11.21875" customWidth="1"/>
  </cols>
  <sheetData>
    <row r="2" spans="2:20" ht="21" customHeight="1" x14ac:dyDescent="0.3"/>
    <row r="3" spans="2:20" x14ac:dyDescent="0.3">
      <c r="H3" s="41" t="s">
        <v>0</v>
      </c>
      <c r="I3" s="41"/>
      <c r="J3" s="41"/>
      <c r="K3" s="41"/>
    </row>
    <row r="4" spans="2:20" x14ac:dyDescent="0.3">
      <c r="H4" s="41"/>
      <c r="I4" s="41"/>
      <c r="J4" s="41"/>
      <c r="K4" s="41"/>
    </row>
    <row r="5" spans="2:20" ht="17.399999999999999" customHeight="1" x14ac:dyDescent="0.3">
      <c r="H5" s="41"/>
      <c r="I5" s="41"/>
      <c r="J5" s="41"/>
      <c r="K5" s="41"/>
    </row>
    <row r="8" spans="2:20" x14ac:dyDescent="0.3">
      <c r="H8" s="42" t="s">
        <v>1</v>
      </c>
      <c r="I8" s="43"/>
      <c r="J8" s="43"/>
      <c r="K8" s="43"/>
    </row>
    <row r="11" spans="2:20" x14ac:dyDescent="0.3">
      <c r="H11" s="42" t="s">
        <v>2</v>
      </c>
      <c r="I11" s="43"/>
      <c r="J11" s="43"/>
      <c r="K11" s="43"/>
    </row>
    <row r="12" spans="2:20" x14ac:dyDescent="0.3">
      <c r="I12" s="42" t="s">
        <v>3</v>
      </c>
      <c r="J12" s="43"/>
      <c r="K12" s="43"/>
    </row>
    <row r="15" spans="2:20" x14ac:dyDescent="0.3">
      <c r="B15" s="44" t="s">
        <v>43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</row>
    <row r="17" spans="2:14" x14ac:dyDescent="0.3">
      <c r="B17" s="3" t="s">
        <v>4</v>
      </c>
      <c r="C17" s="3" t="s">
        <v>5</v>
      </c>
      <c r="D17" s="3" t="s">
        <v>6</v>
      </c>
      <c r="E17" s="3" t="s">
        <v>7</v>
      </c>
      <c r="F17" s="3" t="s">
        <v>8</v>
      </c>
      <c r="G17" s="3" t="s">
        <v>9</v>
      </c>
      <c r="H17" s="3" t="s">
        <v>10</v>
      </c>
      <c r="I17" s="3" t="s">
        <v>11</v>
      </c>
      <c r="J17" s="3" t="s">
        <v>12</v>
      </c>
      <c r="K17" s="3" t="s">
        <v>13</v>
      </c>
      <c r="L17" s="3" t="s">
        <v>14</v>
      </c>
      <c r="M17" s="3" t="s">
        <v>15</v>
      </c>
      <c r="N17" s="3" t="s">
        <v>16</v>
      </c>
    </row>
    <row r="18" spans="2:14" x14ac:dyDescent="0.3">
      <c r="B18" s="4">
        <v>1</v>
      </c>
      <c r="C18" s="4" t="s">
        <v>17</v>
      </c>
      <c r="D18" s="5">
        <f ca="1">RANDBETWEEN(25,100)</f>
        <v>57</v>
      </c>
      <c r="E18" s="5">
        <f ca="1">RANDBETWEEN(25,100)</f>
        <v>89</v>
      </c>
      <c r="F18" s="5">
        <f ca="1">RANDBETWEEN(20,100)</f>
        <v>68</v>
      </c>
      <c r="G18" s="5">
        <f ca="1">RANDBETWEEN(20,100)</f>
        <v>98</v>
      </c>
      <c r="H18" s="5">
        <f ca="1">RANDBETWEEN(20,100)</f>
        <v>85</v>
      </c>
      <c r="I18" s="5">
        <f ca="1">RANDBETWEEN(20,100)</f>
        <v>75</v>
      </c>
      <c r="J18" s="5">
        <f ca="1">RANDBETWEEN(20,100)</f>
        <v>67</v>
      </c>
      <c r="K18" s="5">
        <f ca="1">SUM(D18:J18)</f>
        <v>539</v>
      </c>
      <c r="L18" s="5">
        <f ca="1">AVERAGE(K18/7)</f>
        <v>77</v>
      </c>
      <c r="M18" s="5">
        <f ca="1">(K18*100)/700</f>
        <v>77</v>
      </c>
      <c r="N18" s="5" t="str">
        <f ca="1">IF(M18&gt;=80,"A",IF(M18&gt;=70,"B",IF(M18&gt;=60,"C",IF(M18&gt;=50,"D","E"))))</f>
        <v>B</v>
      </c>
    </row>
    <row r="19" spans="2:14" x14ac:dyDescent="0.3">
      <c r="B19" s="4">
        <v>2</v>
      </c>
      <c r="C19" s="4" t="s">
        <v>18</v>
      </c>
      <c r="D19" s="5">
        <f t="shared" ref="D19:E37" ca="1" si="0">RANDBETWEEN(25,100)</f>
        <v>59</v>
      </c>
      <c r="E19" s="5">
        <f t="shared" ca="1" si="0"/>
        <v>42</v>
      </c>
      <c r="F19" s="5">
        <f t="shared" ref="F19:J37" ca="1" si="1">RANDBETWEEN(20,100)</f>
        <v>92</v>
      </c>
      <c r="G19" s="5">
        <f t="shared" ca="1" si="1"/>
        <v>98</v>
      </c>
      <c r="H19" s="5">
        <f t="shared" ca="1" si="1"/>
        <v>93</v>
      </c>
      <c r="I19" s="5">
        <f t="shared" ca="1" si="1"/>
        <v>34</v>
      </c>
      <c r="J19" s="5">
        <f t="shared" ca="1" si="1"/>
        <v>67</v>
      </c>
      <c r="K19" s="5">
        <f t="shared" ref="K19:K37" ca="1" si="2">SUM(D19:J19)</f>
        <v>485</v>
      </c>
      <c r="L19" s="5">
        <f t="shared" ref="L19:L37" ca="1" si="3">AVERAGE(K19/7)</f>
        <v>69.285714285714292</v>
      </c>
      <c r="M19" s="5">
        <f t="shared" ref="M19:M37" ca="1" si="4">(K19*100)/700</f>
        <v>69.285714285714292</v>
      </c>
      <c r="N19" s="5" t="str">
        <f t="shared" ref="N19:N37" ca="1" si="5">IF(M19&gt;=80,"A",IF(M19&gt;=70,"B",IF(M19&gt;=60,"C",IF(M19&gt;=50,"D","E"))))</f>
        <v>C</v>
      </c>
    </row>
    <row r="20" spans="2:14" x14ac:dyDescent="0.3">
      <c r="B20" s="4">
        <v>3</v>
      </c>
      <c r="C20" s="4" t="s">
        <v>19</v>
      </c>
      <c r="D20" s="5">
        <f t="shared" ca="1" si="0"/>
        <v>26</v>
      </c>
      <c r="E20" s="5">
        <f t="shared" ca="1" si="0"/>
        <v>65</v>
      </c>
      <c r="F20" s="5">
        <f t="shared" ca="1" si="1"/>
        <v>76</v>
      </c>
      <c r="G20" s="5">
        <f t="shared" ca="1" si="1"/>
        <v>38</v>
      </c>
      <c r="H20" s="5">
        <f t="shared" ca="1" si="1"/>
        <v>64</v>
      </c>
      <c r="I20" s="5">
        <f t="shared" ca="1" si="1"/>
        <v>43</v>
      </c>
      <c r="J20" s="5">
        <f t="shared" ca="1" si="1"/>
        <v>98</v>
      </c>
      <c r="K20" s="5">
        <f t="shared" ca="1" si="2"/>
        <v>410</v>
      </c>
      <c r="L20" s="5">
        <f t="shared" ca="1" si="3"/>
        <v>58.571428571428569</v>
      </c>
      <c r="M20" s="5">
        <f t="shared" ca="1" si="4"/>
        <v>58.571428571428569</v>
      </c>
      <c r="N20" s="5" t="str">
        <f t="shared" ca="1" si="5"/>
        <v>D</v>
      </c>
    </row>
    <row r="21" spans="2:14" x14ac:dyDescent="0.3">
      <c r="B21" s="4">
        <v>4</v>
      </c>
      <c r="C21" s="4" t="s">
        <v>20</v>
      </c>
      <c r="D21" s="5">
        <f t="shared" ca="1" si="0"/>
        <v>48</v>
      </c>
      <c r="E21" s="5">
        <f t="shared" ca="1" si="0"/>
        <v>35</v>
      </c>
      <c r="F21" s="5">
        <f t="shared" ca="1" si="1"/>
        <v>88</v>
      </c>
      <c r="G21" s="5">
        <f t="shared" ca="1" si="1"/>
        <v>84</v>
      </c>
      <c r="H21" s="5">
        <f t="shared" ca="1" si="1"/>
        <v>64</v>
      </c>
      <c r="I21" s="5">
        <f t="shared" ca="1" si="1"/>
        <v>65</v>
      </c>
      <c r="J21" s="5">
        <f t="shared" ca="1" si="1"/>
        <v>48</v>
      </c>
      <c r="K21" s="5">
        <f t="shared" ca="1" si="2"/>
        <v>432</v>
      </c>
      <c r="L21" s="5">
        <f t="shared" ca="1" si="3"/>
        <v>61.714285714285715</v>
      </c>
      <c r="M21" s="5">
        <f t="shared" ca="1" si="4"/>
        <v>61.714285714285715</v>
      </c>
      <c r="N21" s="5" t="str">
        <f t="shared" ca="1" si="5"/>
        <v>C</v>
      </c>
    </row>
    <row r="22" spans="2:14" x14ac:dyDescent="0.3">
      <c r="B22" s="4">
        <v>5</v>
      </c>
      <c r="C22" s="4" t="s">
        <v>21</v>
      </c>
      <c r="D22" s="5">
        <f t="shared" ca="1" si="0"/>
        <v>59</v>
      </c>
      <c r="E22" s="5">
        <f t="shared" ca="1" si="0"/>
        <v>82</v>
      </c>
      <c r="F22" s="5">
        <f t="shared" ca="1" si="1"/>
        <v>56</v>
      </c>
      <c r="G22" s="5">
        <f t="shared" ca="1" si="1"/>
        <v>100</v>
      </c>
      <c r="H22" s="5">
        <f t="shared" ca="1" si="1"/>
        <v>65</v>
      </c>
      <c r="I22" s="5">
        <f t="shared" ca="1" si="1"/>
        <v>58</v>
      </c>
      <c r="J22" s="5">
        <f t="shared" ca="1" si="1"/>
        <v>82</v>
      </c>
      <c r="K22" s="5">
        <f t="shared" ca="1" si="2"/>
        <v>502</v>
      </c>
      <c r="L22" s="5">
        <f t="shared" ca="1" si="3"/>
        <v>71.714285714285708</v>
      </c>
      <c r="M22" s="5">
        <f t="shared" ca="1" si="4"/>
        <v>71.714285714285708</v>
      </c>
      <c r="N22" s="5" t="str">
        <f t="shared" ca="1" si="5"/>
        <v>B</v>
      </c>
    </row>
    <row r="23" spans="2:14" x14ac:dyDescent="0.3">
      <c r="B23" s="4">
        <v>6</v>
      </c>
      <c r="C23" s="4" t="s">
        <v>22</v>
      </c>
      <c r="D23" s="5">
        <f t="shared" ca="1" si="0"/>
        <v>40</v>
      </c>
      <c r="E23" s="5">
        <f t="shared" ca="1" si="0"/>
        <v>66</v>
      </c>
      <c r="F23" s="5">
        <f t="shared" ca="1" si="1"/>
        <v>67</v>
      </c>
      <c r="G23" s="5">
        <f t="shared" ca="1" si="1"/>
        <v>76</v>
      </c>
      <c r="H23" s="5">
        <f t="shared" ca="1" si="1"/>
        <v>73</v>
      </c>
      <c r="I23" s="5">
        <f t="shared" ca="1" si="1"/>
        <v>85</v>
      </c>
      <c r="J23" s="5">
        <f t="shared" ca="1" si="1"/>
        <v>53</v>
      </c>
      <c r="K23" s="5">
        <f t="shared" ca="1" si="2"/>
        <v>460</v>
      </c>
      <c r="L23" s="5">
        <f t="shared" ca="1" si="3"/>
        <v>65.714285714285708</v>
      </c>
      <c r="M23" s="5">
        <f t="shared" ca="1" si="4"/>
        <v>65.714285714285708</v>
      </c>
      <c r="N23" s="5" t="str">
        <f t="shared" ca="1" si="5"/>
        <v>C</v>
      </c>
    </row>
    <row r="24" spans="2:14" x14ac:dyDescent="0.3">
      <c r="B24" s="4">
        <v>7</v>
      </c>
      <c r="C24" s="4" t="s">
        <v>23</v>
      </c>
      <c r="D24" s="5">
        <f t="shared" ca="1" si="0"/>
        <v>73</v>
      </c>
      <c r="E24" s="5">
        <f t="shared" ca="1" si="0"/>
        <v>30</v>
      </c>
      <c r="F24" s="5">
        <f t="shared" ca="1" si="1"/>
        <v>91</v>
      </c>
      <c r="G24" s="5">
        <f t="shared" ca="1" si="1"/>
        <v>85</v>
      </c>
      <c r="H24" s="5">
        <f t="shared" ca="1" si="1"/>
        <v>36</v>
      </c>
      <c r="I24" s="5">
        <f t="shared" ca="1" si="1"/>
        <v>37</v>
      </c>
      <c r="J24" s="5">
        <f t="shared" ca="1" si="1"/>
        <v>90</v>
      </c>
      <c r="K24" s="5">
        <f t="shared" ca="1" si="2"/>
        <v>442</v>
      </c>
      <c r="L24" s="5">
        <f t="shared" ca="1" si="3"/>
        <v>63.142857142857146</v>
      </c>
      <c r="M24" s="5">
        <f t="shared" ca="1" si="4"/>
        <v>63.142857142857146</v>
      </c>
      <c r="N24" s="5" t="str">
        <f t="shared" ca="1" si="5"/>
        <v>C</v>
      </c>
    </row>
    <row r="25" spans="2:14" x14ac:dyDescent="0.3">
      <c r="B25" s="4">
        <v>8</v>
      </c>
      <c r="C25" s="4" t="s">
        <v>24</v>
      </c>
      <c r="D25" s="5">
        <f t="shared" ca="1" si="0"/>
        <v>68</v>
      </c>
      <c r="E25" s="5">
        <f t="shared" ca="1" si="0"/>
        <v>81</v>
      </c>
      <c r="F25" s="5">
        <f t="shared" ca="1" si="1"/>
        <v>94</v>
      </c>
      <c r="G25" s="5">
        <f t="shared" ca="1" si="1"/>
        <v>43</v>
      </c>
      <c r="H25" s="5">
        <f t="shared" ca="1" si="1"/>
        <v>74</v>
      </c>
      <c r="I25" s="5">
        <f t="shared" ca="1" si="1"/>
        <v>89</v>
      </c>
      <c r="J25" s="5">
        <f t="shared" ca="1" si="1"/>
        <v>33</v>
      </c>
      <c r="K25" s="5">
        <f t="shared" ca="1" si="2"/>
        <v>482</v>
      </c>
      <c r="L25" s="5">
        <f t="shared" ca="1" si="3"/>
        <v>68.857142857142861</v>
      </c>
      <c r="M25" s="5">
        <f t="shared" ca="1" si="4"/>
        <v>68.857142857142861</v>
      </c>
      <c r="N25" s="5" t="str">
        <f t="shared" ca="1" si="5"/>
        <v>C</v>
      </c>
    </row>
    <row r="26" spans="2:14" x14ac:dyDescent="0.3">
      <c r="B26" s="4">
        <v>9</v>
      </c>
      <c r="C26" s="4" t="s">
        <v>25</v>
      </c>
      <c r="D26" s="5">
        <f t="shared" ca="1" si="0"/>
        <v>78</v>
      </c>
      <c r="E26" s="5">
        <f t="shared" ca="1" si="0"/>
        <v>27</v>
      </c>
      <c r="F26" s="5">
        <f t="shared" ca="1" si="1"/>
        <v>43</v>
      </c>
      <c r="G26" s="5">
        <f t="shared" ca="1" si="1"/>
        <v>34</v>
      </c>
      <c r="H26" s="5">
        <f t="shared" ca="1" si="1"/>
        <v>69</v>
      </c>
      <c r="I26" s="5">
        <f t="shared" ca="1" si="1"/>
        <v>85</v>
      </c>
      <c r="J26" s="5">
        <f t="shared" ca="1" si="1"/>
        <v>20</v>
      </c>
      <c r="K26" s="5">
        <f t="shared" ca="1" si="2"/>
        <v>356</v>
      </c>
      <c r="L26" s="5">
        <f t="shared" ca="1" si="3"/>
        <v>50.857142857142854</v>
      </c>
      <c r="M26" s="5">
        <f t="shared" ca="1" si="4"/>
        <v>50.857142857142854</v>
      </c>
      <c r="N26" s="5" t="str">
        <f t="shared" ca="1" si="5"/>
        <v>D</v>
      </c>
    </row>
    <row r="27" spans="2:14" x14ac:dyDescent="0.3">
      <c r="B27" s="4">
        <v>10</v>
      </c>
      <c r="C27" s="4" t="s">
        <v>26</v>
      </c>
      <c r="D27" s="5">
        <f t="shared" ca="1" si="0"/>
        <v>82</v>
      </c>
      <c r="E27" s="5">
        <f t="shared" ca="1" si="0"/>
        <v>78</v>
      </c>
      <c r="F27" s="5">
        <f t="shared" ca="1" si="1"/>
        <v>90</v>
      </c>
      <c r="G27" s="5">
        <f t="shared" ca="1" si="1"/>
        <v>34</v>
      </c>
      <c r="H27" s="5">
        <f t="shared" ca="1" si="1"/>
        <v>39</v>
      </c>
      <c r="I27" s="5">
        <f t="shared" ca="1" si="1"/>
        <v>51</v>
      </c>
      <c r="J27" s="5">
        <f t="shared" ca="1" si="1"/>
        <v>99</v>
      </c>
      <c r="K27" s="5">
        <f t="shared" ca="1" si="2"/>
        <v>473</v>
      </c>
      <c r="L27" s="5">
        <f t="shared" ca="1" si="3"/>
        <v>67.571428571428569</v>
      </c>
      <c r="M27" s="5">
        <f t="shared" ca="1" si="4"/>
        <v>67.571428571428569</v>
      </c>
      <c r="N27" s="5" t="str">
        <f t="shared" ca="1" si="5"/>
        <v>C</v>
      </c>
    </row>
    <row r="28" spans="2:14" x14ac:dyDescent="0.3">
      <c r="B28" s="4">
        <v>11</v>
      </c>
      <c r="C28" s="4" t="s">
        <v>27</v>
      </c>
      <c r="D28" s="5">
        <f t="shared" ca="1" si="0"/>
        <v>48</v>
      </c>
      <c r="E28" s="5">
        <f t="shared" ca="1" si="0"/>
        <v>89</v>
      </c>
      <c r="F28" s="5">
        <f t="shared" ca="1" si="1"/>
        <v>32</v>
      </c>
      <c r="G28" s="5">
        <f t="shared" ca="1" si="1"/>
        <v>22</v>
      </c>
      <c r="H28" s="5">
        <f t="shared" ca="1" si="1"/>
        <v>69</v>
      </c>
      <c r="I28" s="5">
        <f t="shared" ca="1" si="1"/>
        <v>74</v>
      </c>
      <c r="J28" s="5">
        <f t="shared" ca="1" si="1"/>
        <v>94</v>
      </c>
      <c r="K28" s="5">
        <f t="shared" ca="1" si="2"/>
        <v>428</v>
      </c>
      <c r="L28" s="5">
        <f t="shared" ca="1" si="3"/>
        <v>61.142857142857146</v>
      </c>
      <c r="M28" s="5">
        <f t="shared" ca="1" si="4"/>
        <v>61.142857142857146</v>
      </c>
      <c r="N28" s="5" t="str">
        <f t="shared" ca="1" si="5"/>
        <v>C</v>
      </c>
    </row>
    <row r="29" spans="2:14" x14ac:dyDescent="0.3">
      <c r="B29" s="4">
        <v>12</v>
      </c>
      <c r="C29" s="4" t="s">
        <v>28</v>
      </c>
      <c r="D29" s="5">
        <f t="shared" ca="1" si="0"/>
        <v>86</v>
      </c>
      <c r="E29" s="5">
        <f t="shared" ca="1" si="0"/>
        <v>92</v>
      </c>
      <c r="F29" s="5">
        <f t="shared" ca="1" si="1"/>
        <v>89</v>
      </c>
      <c r="G29" s="5">
        <f t="shared" ca="1" si="1"/>
        <v>87</v>
      </c>
      <c r="H29" s="5">
        <f t="shared" ca="1" si="1"/>
        <v>88</v>
      </c>
      <c r="I29" s="5">
        <f t="shared" ca="1" si="1"/>
        <v>36</v>
      </c>
      <c r="J29" s="5">
        <f t="shared" ca="1" si="1"/>
        <v>23</v>
      </c>
      <c r="K29" s="5">
        <f t="shared" ca="1" si="2"/>
        <v>501</v>
      </c>
      <c r="L29" s="5">
        <f t="shared" ca="1" si="3"/>
        <v>71.571428571428569</v>
      </c>
      <c r="M29" s="5">
        <f t="shared" ca="1" si="4"/>
        <v>71.571428571428569</v>
      </c>
      <c r="N29" s="5" t="str">
        <f t="shared" ca="1" si="5"/>
        <v>B</v>
      </c>
    </row>
    <row r="30" spans="2:14" x14ac:dyDescent="0.3">
      <c r="B30" s="4">
        <v>13</v>
      </c>
      <c r="C30" s="4" t="s">
        <v>29</v>
      </c>
      <c r="D30" s="5">
        <f t="shared" ca="1" si="0"/>
        <v>50</v>
      </c>
      <c r="E30" s="5">
        <f t="shared" ca="1" si="0"/>
        <v>50</v>
      </c>
      <c r="F30" s="5">
        <f t="shared" ca="1" si="1"/>
        <v>53</v>
      </c>
      <c r="G30" s="5">
        <f t="shared" ca="1" si="1"/>
        <v>45</v>
      </c>
      <c r="H30" s="5">
        <f t="shared" ca="1" si="1"/>
        <v>81</v>
      </c>
      <c r="I30" s="5">
        <f t="shared" ca="1" si="1"/>
        <v>87</v>
      </c>
      <c r="J30" s="5">
        <f t="shared" ca="1" si="1"/>
        <v>46</v>
      </c>
      <c r="K30" s="5">
        <f t="shared" ca="1" si="2"/>
        <v>412</v>
      </c>
      <c r="L30" s="5">
        <f t="shared" ca="1" si="3"/>
        <v>58.857142857142854</v>
      </c>
      <c r="M30" s="5">
        <f t="shared" ca="1" si="4"/>
        <v>58.857142857142854</v>
      </c>
      <c r="N30" s="5" t="str">
        <f t="shared" ca="1" si="5"/>
        <v>D</v>
      </c>
    </row>
    <row r="31" spans="2:14" x14ac:dyDescent="0.3">
      <c r="B31" s="4">
        <v>14</v>
      </c>
      <c r="C31" s="4" t="s">
        <v>30</v>
      </c>
      <c r="D31" s="5">
        <f t="shared" ca="1" si="0"/>
        <v>37</v>
      </c>
      <c r="E31" s="5">
        <f t="shared" ca="1" si="0"/>
        <v>33</v>
      </c>
      <c r="F31" s="5">
        <f t="shared" ca="1" si="1"/>
        <v>65</v>
      </c>
      <c r="G31" s="5">
        <f t="shared" ca="1" si="1"/>
        <v>67</v>
      </c>
      <c r="H31" s="5">
        <f t="shared" ca="1" si="1"/>
        <v>64</v>
      </c>
      <c r="I31" s="5">
        <f t="shared" ca="1" si="1"/>
        <v>58</v>
      </c>
      <c r="J31" s="5">
        <f t="shared" ca="1" si="1"/>
        <v>61</v>
      </c>
      <c r="K31" s="5">
        <f t="shared" ca="1" si="2"/>
        <v>385</v>
      </c>
      <c r="L31" s="5">
        <f t="shared" ca="1" si="3"/>
        <v>55</v>
      </c>
      <c r="M31" s="5">
        <f t="shared" ca="1" si="4"/>
        <v>55</v>
      </c>
      <c r="N31" s="5" t="str">
        <f t="shared" ca="1" si="5"/>
        <v>D</v>
      </c>
    </row>
    <row r="32" spans="2:14" x14ac:dyDescent="0.3">
      <c r="B32" s="4">
        <v>15</v>
      </c>
      <c r="C32" s="4" t="s">
        <v>31</v>
      </c>
      <c r="D32" s="5">
        <f t="shared" ca="1" si="0"/>
        <v>52</v>
      </c>
      <c r="E32" s="5">
        <f t="shared" ca="1" si="0"/>
        <v>58</v>
      </c>
      <c r="F32" s="5">
        <f t="shared" ca="1" si="1"/>
        <v>99</v>
      </c>
      <c r="G32" s="5">
        <f t="shared" ca="1" si="1"/>
        <v>40</v>
      </c>
      <c r="H32" s="5">
        <f t="shared" ca="1" si="1"/>
        <v>93</v>
      </c>
      <c r="I32" s="5">
        <f t="shared" ca="1" si="1"/>
        <v>45</v>
      </c>
      <c r="J32" s="5">
        <f t="shared" ca="1" si="1"/>
        <v>42</v>
      </c>
      <c r="K32" s="5">
        <f t="shared" ca="1" si="2"/>
        <v>429</v>
      </c>
      <c r="L32" s="5">
        <f t="shared" ca="1" si="3"/>
        <v>61.285714285714285</v>
      </c>
      <c r="M32" s="5">
        <f t="shared" ca="1" si="4"/>
        <v>61.285714285714285</v>
      </c>
      <c r="N32" s="5" t="str">
        <f t="shared" ca="1" si="5"/>
        <v>C</v>
      </c>
    </row>
    <row r="33" spans="2:14" x14ac:dyDescent="0.3">
      <c r="B33" s="4">
        <v>16</v>
      </c>
      <c r="C33" s="4" t="s">
        <v>32</v>
      </c>
      <c r="D33" s="5">
        <f t="shared" ca="1" si="0"/>
        <v>48</v>
      </c>
      <c r="E33" s="5">
        <f t="shared" ca="1" si="0"/>
        <v>91</v>
      </c>
      <c r="F33" s="5">
        <f t="shared" ca="1" si="1"/>
        <v>52</v>
      </c>
      <c r="G33" s="5">
        <f t="shared" ca="1" si="1"/>
        <v>80</v>
      </c>
      <c r="H33" s="5">
        <f t="shared" ca="1" si="1"/>
        <v>24</v>
      </c>
      <c r="I33" s="5">
        <f t="shared" ca="1" si="1"/>
        <v>89</v>
      </c>
      <c r="J33" s="5">
        <f t="shared" ca="1" si="1"/>
        <v>54</v>
      </c>
      <c r="K33" s="5">
        <f t="shared" ca="1" si="2"/>
        <v>438</v>
      </c>
      <c r="L33" s="5">
        <f t="shared" ca="1" si="3"/>
        <v>62.571428571428569</v>
      </c>
      <c r="M33" s="5">
        <f t="shared" ca="1" si="4"/>
        <v>62.571428571428569</v>
      </c>
      <c r="N33" s="5" t="str">
        <f t="shared" ca="1" si="5"/>
        <v>C</v>
      </c>
    </row>
    <row r="34" spans="2:14" x14ac:dyDescent="0.3">
      <c r="B34" s="4">
        <v>17</v>
      </c>
      <c r="C34" s="4" t="s">
        <v>33</v>
      </c>
      <c r="D34" s="5">
        <f t="shared" ca="1" si="0"/>
        <v>25</v>
      </c>
      <c r="E34" s="5">
        <f t="shared" ca="1" si="0"/>
        <v>44</v>
      </c>
      <c r="F34" s="5">
        <f t="shared" ca="1" si="1"/>
        <v>75</v>
      </c>
      <c r="G34" s="5">
        <f t="shared" ca="1" si="1"/>
        <v>21</v>
      </c>
      <c r="H34" s="5">
        <f t="shared" ca="1" si="1"/>
        <v>48</v>
      </c>
      <c r="I34" s="5">
        <f t="shared" ca="1" si="1"/>
        <v>67</v>
      </c>
      <c r="J34" s="5">
        <f t="shared" ca="1" si="1"/>
        <v>71</v>
      </c>
      <c r="K34" s="5">
        <f t="shared" ca="1" si="2"/>
        <v>351</v>
      </c>
      <c r="L34" s="5">
        <f t="shared" ca="1" si="3"/>
        <v>50.142857142857146</v>
      </c>
      <c r="M34" s="5">
        <f t="shared" ca="1" si="4"/>
        <v>50.142857142857146</v>
      </c>
      <c r="N34" s="5" t="str">
        <f t="shared" ca="1" si="5"/>
        <v>D</v>
      </c>
    </row>
    <row r="35" spans="2:14" x14ac:dyDescent="0.3">
      <c r="B35" s="4">
        <v>18</v>
      </c>
      <c r="C35" s="4" t="s">
        <v>34</v>
      </c>
      <c r="D35" s="5">
        <f t="shared" ca="1" si="0"/>
        <v>61</v>
      </c>
      <c r="E35" s="5">
        <f t="shared" ca="1" si="0"/>
        <v>67</v>
      </c>
      <c r="F35" s="5">
        <f t="shared" ca="1" si="1"/>
        <v>61</v>
      </c>
      <c r="G35" s="5">
        <f t="shared" ca="1" si="1"/>
        <v>86</v>
      </c>
      <c r="H35" s="5">
        <f t="shared" ca="1" si="1"/>
        <v>89</v>
      </c>
      <c r="I35" s="5">
        <f t="shared" ca="1" si="1"/>
        <v>32</v>
      </c>
      <c r="J35" s="5">
        <f t="shared" ca="1" si="1"/>
        <v>93</v>
      </c>
      <c r="K35" s="5">
        <f t="shared" ca="1" si="2"/>
        <v>489</v>
      </c>
      <c r="L35" s="5">
        <f t="shared" ca="1" si="3"/>
        <v>69.857142857142861</v>
      </c>
      <c r="M35" s="5">
        <f t="shared" ca="1" si="4"/>
        <v>69.857142857142861</v>
      </c>
      <c r="N35" s="5" t="str">
        <f t="shared" ca="1" si="5"/>
        <v>C</v>
      </c>
    </row>
    <row r="36" spans="2:14" x14ac:dyDescent="0.3">
      <c r="B36" s="4">
        <v>19</v>
      </c>
      <c r="C36" s="4" t="s">
        <v>35</v>
      </c>
      <c r="D36" s="5">
        <f t="shared" ca="1" si="0"/>
        <v>93</v>
      </c>
      <c r="E36" s="5">
        <f t="shared" ca="1" si="0"/>
        <v>51</v>
      </c>
      <c r="F36" s="5">
        <f ca="1">RANDBETWEEN(20,100)</f>
        <v>88</v>
      </c>
      <c r="G36" s="5">
        <f t="shared" ca="1" si="1"/>
        <v>47</v>
      </c>
      <c r="H36" s="5">
        <f t="shared" ca="1" si="1"/>
        <v>46</v>
      </c>
      <c r="I36" s="5">
        <f t="shared" ca="1" si="1"/>
        <v>95</v>
      </c>
      <c r="J36" s="5">
        <f t="shared" ca="1" si="1"/>
        <v>88</v>
      </c>
      <c r="K36" s="5">
        <f t="shared" ca="1" si="2"/>
        <v>508</v>
      </c>
      <c r="L36" s="5">
        <f t="shared" ca="1" si="3"/>
        <v>72.571428571428569</v>
      </c>
      <c r="M36" s="5">
        <f t="shared" ca="1" si="4"/>
        <v>72.571428571428569</v>
      </c>
      <c r="N36" s="5" t="str">
        <f t="shared" ca="1" si="5"/>
        <v>B</v>
      </c>
    </row>
    <row r="37" spans="2:14" x14ac:dyDescent="0.3">
      <c r="B37" s="4">
        <v>20</v>
      </c>
      <c r="C37" s="4" t="s">
        <v>36</v>
      </c>
      <c r="D37" s="5">
        <f t="shared" ca="1" si="0"/>
        <v>79</v>
      </c>
      <c r="E37" s="5">
        <f t="shared" ca="1" si="0"/>
        <v>94</v>
      </c>
      <c r="F37" s="5">
        <f t="shared" ca="1" si="1"/>
        <v>45</v>
      </c>
      <c r="G37" s="5">
        <f t="shared" ca="1" si="1"/>
        <v>42</v>
      </c>
      <c r="H37" s="5">
        <f t="shared" ca="1" si="1"/>
        <v>80</v>
      </c>
      <c r="I37" s="5">
        <f t="shared" ca="1" si="1"/>
        <v>28</v>
      </c>
      <c r="J37" s="5">
        <f t="shared" ca="1" si="1"/>
        <v>49</v>
      </c>
      <c r="K37" s="5">
        <f t="shared" ca="1" si="2"/>
        <v>417</v>
      </c>
      <c r="L37" s="5">
        <f t="shared" ca="1" si="3"/>
        <v>59.571428571428569</v>
      </c>
      <c r="M37" s="5">
        <f t="shared" ca="1" si="4"/>
        <v>59.571428571428569</v>
      </c>
      <c r="N37" s="5" t="str">
        <f t="shared" ca="1" si="5"/>
        <v>D</v>
      </c>
    </row>
  </sheetData>
  <mergeCells count="5">
    <mergeCell ref="H3:K5"/>
    <mergeCell ref="H8:K8"/>
    <mergeCell ref="H11:K11"/>
    <mergeCell ref="I12:K12"/>
    <mergeCell ref="B15:T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7D3B-9945-4954-B3EA-8BAADDC20502}">
  <dimension ref="B1:R54"/>
  <sheetViews>
    <sheetView tabSelected="1" workbookViewId="0">
      <selection activeCell="Q23" sqref="Q23"/>
    </sheetView>
  </sheetViews>
  <sheetFormatPr defaultRowHeight="14.4" x14ac:dyDescent="0.3"/>
  <cols>
    <col min="2" max="2" width="11.5546875" customWidth="1"/>
    <col min="3" max="3" width="15.5546875" customWidth="1"/>
    <col min="4" max="4" width="12.33203125" customWidth="1"/>
  </cols>
  <sheetData>
    <row r="1" spans="2:18" x14ac:dyDescent="0.3">
      <c r="F1" s="46" t="s">
        <v>44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</row>
    <row r="4" spans="2:18" x14ac:dyDescent="0.3">
      <c r="B4" s="48" t="s">
        <v>37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 spans="2:18" x14ac:dyDescent="0.3">
      <c r="I5" s="1"/>
    </row>
    <row r="7" spans="2:18" x14ac:dyDescent="0.3">
      <c r="B7" s="5" t="s">
        <v>38</v>
      </c>
      <c r="C7" s="4" t="s">
        <v>39</v>
      </c>
      <c r="D7" s="4" t="s">
        <v>40</v>
      </c>
    </row>
    <row r="8" spans="2:18" x14ac:dyDescent="0.3">
      <c r="B8" s="4">
        <v>1</v>
      </c>
      <c r="C8" s="4">
        <f>BINOMDIST(B8,12,0.5,FALSE)</f>
        <v>2.9296874999999996E-3</v>
      </c>
      <c r="D8" s="4">
        <f>BINOMDIST(B8,12,0.5,TRUE)</f>
        <v>3.1738281250000004E-3</v>
      </c>
    </row>
    <row r="9" spans="2:18" x14ac:dyDescent="0.3">
      <c r="B9" s="4">
        <v>2</v>
      </c>
      <c r="C9" s="4">
        <f t="shared" ref="C9:C19" si="0">BINOMDIST(B9,12,0.5,FALSE)</f>
        <v>1.611328125000001E-2</v>
      </c>
      <c r="D9" s="4">
        <f t="shared" ref="D9:D19" si="1">BINOMDIST(B9,12,0.5,TRUE)</f>
        <v>1.9287109375000007E-2</v>
      </c>
    </row>
    <row r="10" spans="2:18" x14ac:dyDescent="0.3">
      <c r="B10" s="4">
        <v>3</v>
      </c>
      <c r="C10" s="4">
        <f t="shared" si="0"/>
        <v>5.3710937499999965E-2</v>
      </c>
      <c r="D10" s="4">
        <f t="shared" si="1"/>
        <v>7.2998046875000014E-2</v>
      </c>
    </row>
    <row r="11" spans="2:18" x14ac:dyDescent="0.3">
      <c r="B11" s="4">
        <v>4</v>
      </c>
      <c r="C11" s="4">
        <f t="shared" si="0"/>
        <v>0.12084960937500001</v>
      </c>
      <c r="D11" s="4">
        <f t="shared" si="1"/>
        <v>0.19384765625</v>
      </c>
    </row>
    <row r="12" spans="2:18" x14ac:dyDescent="0.3">
      <c r="B12" s="4">
        <v>5</v>
      </c>
      <c r="C12" s="4">
        <f t="shared" si="0"/>
        <v>0.19335937500000006</v>
      </c>
      <c r="D12" s="4">
        <f t="shared" si="1"/>
        <v>0.38720703125000011</v>
      </c>
    </row>
    <row r="13" spans="2:18" x14ac:dyDescent="0.3">
      <c r="B13" s="4">
        <v>6</v>
      </c>
      <c r="C13" s="4">
        <f t="shared" si="0"/>
        <v>0.22558593750000003</v>
      </c>
      <c r="D13" s="4">
        <f t="shared" si="1"/>
        <v>0.61279296874999989</v>
      </c>
    </row>
    <row r="14" spans="2:18" x14ac:dyDescent="0.3">
      <c r="B14" s="4">
        <v>7</v>
      </c>
      <c r="C14" s="4">
        <f t="shared" si="0"/>
        <v>0.19335937500000006</v>
      </c>
      <c r="D14" s="4">
        <f t="shared" si="1"/>
        <v>0.80615234375</v>
      </c>
    </row>
    <row r="15" spans="2:18" x14ac:dyDescent="0.3">
      <c r="B15" s="4">
        <v>8</v>
      </c>
      <c r="C15" s="4">
        <f t="shared" si="0"/>
        <v>0.12084960937500001</v>
      </c>
      <c r="D15" s="4">
        <f t="shared" si="1"/>
        <v>0.927001953125</v>
      </c>
    </row>
    <row r="16" spans="2:18" x14ac:dyDescent="0.3">
      <c r="B16" s="4">
        <v>9</v>
      </c>
      <c r="C16" s="4">
        <f t="shared" si="0"/>
        <v>5.3710937499999965E-2</v>
      </c>
      <c r="D16" s="4">
        <f t="shared" si="1"/>
        <v>0.980712890625</v>
      </c>
    </row>
    <row r="17" spans="2:18" x14ac:dyDescent="0.3">
      <c r="B17" s="4">
        <v>10</v>
      </c>
      <c r="C17" s="4">
        <f t="shared" si="0"/>
        <v>1.6113281250000003E-2</v>
      </c>
      <c r="D17" s="4">
        <f t="shared" si="1"/>
        <v>0.996826171875</v>
      </c>
    </row>
    <row r="18" spans="2:18" x14ac:dyDescent="0.3">
      <c r="B18" s="4">
        <v>11</v>
      </c>
      <c r="C18" s="4">
        <f t="shared" si="0"/>
        <v>2.9296874999999996E-3</v>
      </c>
      <c r="D18" s="4">
        <f t="shared" si="1"/>
        <v>0.999755859375</v>
      </c>
    </row>
    <row r="19" spans="2:18" x14ac:dyDescent="0.3">
      <c r="B19" s="6">
        <v>12</v>
      </c>
      <c r="C19" s="6">
        <f t="shared" si="0"/>
        <v>2.4414062500000016E-4</v>
      </c>
      <c r="D19" s="6">
        <f t="shared" si="1"/>
        <v>1</v>
      </c>
    </row>
    <row r="25" spans="2:18" x14ac:dyDescent="0.3">
      <c r="B25" s="48" t="s">
        <v>41</v>
      </c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</row>
    <row r="28" spans="2:18" x14ac:dyDescent="0.3">
      <c r="B28" t="s">
        <v>38</v>
      </c>
      <c r="C28" s="1" t="s">
        <v>39</v>
      </c>
      <c r="D28" s="1" t="s">
        <v>40</v>
      </c>
    </row>
    <row r="29" spans="2:18" x14ac:dyDescent="0.3">
      <c r="B29">
        <v>1</v>
      </c>
      <c r="C29" s="1">
        <f>BINOMDIST(B29,10,0.1,FALSE)</f>
        <v>0.38742048899999998</v>
      </c>
      <c r="D29" s="1">
        <f>BINOMDIST(B29,10,0.1,TRUE)</f>
        <v>0.73609892909999997</v>
      </c>
    </row>
    <row r="30" spans="2:18" x14ac:dyDescent="0.3">
      <c r="B30">
        <v>2</v>
      </c>
      <c r="C30" s="1">
        <f t="shared" ref="C30:C38" si="2">BINOMDIST(B30,10,0.1,FALSE)</f>
        <v>0.19371024450000005</v>
      </c>
      <c r="D30" s="1">
        <f t="shared" ref="D30:D38" si="3">BINOMDIST(B30,10,0.1,TRUE)</f>
        <v>0.92980917360000004</v>
      </c>
    </row>
    <row r="31" spans="2:18" x14ac:dyDescent="0.3">
      <c r="B31">
        <v>3</v>
      </c>
      <c r="C31" s="1">
        <f t="shared" si="2"/>
        <v>5.739562799999999E-2</v>
      </c>
      <c r="D31" s="1">
        <f t="shared" si="3"/>
        <v>0.98720480160000001</v>
      </c>
    </row>
    <row r="32" spans="2:18" x14ac:dyDescent="0.3">
      <c r="B32">
        <v>4</v>
      </c>
      <c r="C32" s="1">
        <f t="shared" si="2"/>
        <v>1.1160261000000003E-2</v>
      </c>
      <c r="D32" s="1">
        <f t="shared" si="3"/>
        <v>0.99836506260000002</v>
      </c>
    </row>
    <row r="33" spans="2:17" x14ac:dyDescent="0.3">
      <c r="B33">
        <v>5</v>
      </c>
      <c r="C33" s="1">
        <f t="shared" si="2"/>
        <v>1.4880348000000001E-3</v>
      </c>
      <c r="D33" s="1">
        <f t="shared" si="3"/>
        <v>0.99985309739999995</v>
      </c>
    </row>
    <row r="34" spans="2:17" x14ac:dyDescent="0.3">
      <c r="B34">
        <v>6</v>
      </c>
      <c r="C34" s="1">
        <f t="shared" si="2"/>
        <v>1.3778099999999988E-4</v>
      </c>
      <c r="D34" s="1">
        <f t="shared" si="3"/>
        <v>0.99999087840000001</v>
      </c>
    </row>
    <row r="35" spans="2:17" x14ac:dyDescent="0.3">
      <c r="B35">
        <v>7</v>
      </c>
      <c r="C35" s="1">
        <f t="shared" si="2"/>
        <v>8.7480000000000084E-6</v>
      </c>
      <c r="D35" s="1">
        <f t="shared" si="3"/>
        <v>0.99999962639999995</v>
      </c>
    </row>
    <row r="36" spans="2:17" x14ac:dyDescent="0.3">
      <c r="B36">
        <v>8</v>
      </c>
      <c r="C36" s="1">
        <f t="shared" si="2"/>
        <v>3.6450000000000065E-7</v>
      </c>
      <c r="D36" s="1">
        <f t="shared" si="3"/>
        <v>0.99999999090000002</v>
      </c>
    </row>
    <row r="37" spans="2:17" x14ac:dyDescent="0.3">
      <c r="B37">
        <v>9</v>
      </c>
      <c r="C37" s="1">
        <f t="shared" si="2"/>
        <v>8.9999999999999962E-9</v>
      </c>
      <c r="D37" s="1">
        <f t="shared" si="3"/>
        <v>0.99999999989999999</v>
      </c>
    </row>
    <row r="38" spans="2:17" x14ac:dyDescent="0.3">
      <c r="B38">
        <v>10</v>
      </c>
      <c r="C38" s="1">
        <f t="shared" si="2"/>
        <v>1.0000000000000031E-10</v>
      </c>
      <c r="D38" s="1">
        <f t="shared" si="3"/>
        <v>1</v>
      </c>
    </row>
    <row r="47" spans="2:17" x14ac:dyDescent="0.3">
      <c r="B47" s="48" t="s">
        <v>42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</row>
    <row r="49" spans="2:4" x14ac:dyDescent="0.3">
      <c r="B49" t="s">
        <v>38</v>
      </c>
      <c r="C49" s="1" t="s">
        <v>39</v>
      </c>
      <c r="D49" s="1" t="s">
        <v>40</v>
      </c>
    </row>
    <row r="50" spans="2:4" x14ac:dyDescent="0.3">
      <c r="B50" s="1">
        <v>1</v>
      </c>
      <c r="C50" s="1">
        <f>BINOMDIST(B50,5,0.33,FALSE)</f>
        <v>0.33249349649999999</v>
      </c>
      <c r="D50" s="1">
        <f>BINOMDIST(B50,5,0.33,TRUE)</f>
        <v>0.46750600719999991</v>
      </c>
    </row>
    <row r="51" spans="2:4" x14ac:dyDescent="0.3">
      <c r="B51" s="1">
        <v>2</v>
      </c>
      <c r="C51" s="1">
        <f t="shared" ref="C51:C54" si="4">BINOMDIST(B51,5,0.33,FALSE)</f>
        <v>0.32753090699999998</v>
      </c>
      <c r="D51" s="1">
        <f t="shared" ref="D51:D54" si="5">BINOMDIST(B51,5,0.33,TRUE)</f>
        <v>0.7950369142</v>
      </c>
    </row>
    <row r="52" spans="2:4" x14ac:dyDescent="0.3">
      <c r="B52" s="1">
        <v>3</v>
      </c>
      <c r="C52" s="1">
        <f t="shared" si="4"/>
        <v>0.16132119300000003</v>
      </c>
      <c r="D52" s="1">
        <f t="shared" si="5"/>
        <v>0.95635810720000003</v>
      </c>
    </row>
    <row r="53" spans="2:4" x14ac:dyDescent="0.3">
      <c r="B53" s="1">
        <v>4</v>
      </c>
      <c r="C53" s="1">
        <f t="shared" si="4"/>
        <v>3.9728353500000022E-2</v>
      </c>
      <c r="D53" s="1">
        <f t="shared" si="5"/>
        <v>0.99608646069999995</v>
      </c>
    </row>
    <row r="54" spans="2:4" x14ac:dyDescent="0.3">
      <c r="B54" s="1">
        <v>5</v>
      </c>
      <c r="C54" s="1">
        <f t="shared" si="4"/>
        <v>3.9135393000000003E-3</v>
      </c>
      <c r="D54" s="1">
        <f t="shared" si="5"/>
        <v>1</v>
      </c>
    </row>
  </sheetData>
  <mergeCells count="4">
    <mergeCell ref="F1:R1"/>
    <mergeCell ref="B4:N4"/>
    <mergeCell ref="B25:R25"/>
    <mergeCell ref="B47:Q4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A0CB-98C1-46B2-BE7F-4EDE14A981F9}">
  <dimension ref="A2:Q36"/>
  <sheetViews>
    <sheetView workbookViewId="0">
      <selection activeCell="D35" sqref="D35"/>
    </sheetView>
  </sheetViews>
  <sheetFormatPr defaultRowHeight="14.4" x14ac:dyDescent="0.3"/>
  <cols>
    <col min="2" max="2" width="13.77734375" customWidth="1"/>
    <col min="3" max="3" width="15.77734375" customWidth="1"/>
    <col min="4" max="4" width="11.88671875" customWidth="1"/>
    <col min="5" max="5" width="13.5546875" customWidth="1"/>
    <col min="6" max="6" width="12.77734375" customWidth="1"/>
    <col min="8" max="8" width="11.88671875" customWidth="1"/>
  </cols>
  <sheetData>
    <row r="2" spans="3:17" x14ac:dyDescent="0.3">
      <c r="D2" s="51" t="s">
        <v>115</v>
      </c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5" spans="3:17" x14ac:dyDescent="0.3">
      <c r="C5" s="53" t="s">
        <v>116</v>
      </c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</row>
    <row r="6" spans="3:17" x14ac:dyDescent="0.3">
      <c r="C6" s="53" t="s">
        <v>117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</row>
    <row r="7" spans="3:17" x14ac:dyDescent="0.3">
      <c r="C7" s="53" t="s">
        <v>118</v>
      </c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</row>
    <row r="8" spans="3:17" x14ac:dyDescent="0.3"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</row>
    <row r="10" spans="3:17" x14ac:dyDescent="0.3">
      <c r="C10" s="2" t="s">
        <v>119</v>
      </c>
    </row>
    <row r="11" spans="3:17" x14ac:dyDescent="0.3">
      <c r="C11" s="2" t="s">
        <v>120</v>
      </c>
      <c r="D11" s="2" t="s">
        <v>121</v>
      </c>
    </row>
    <row r="14" spans="3:17" x14ac:dyDescent="0.3">
      <c r="D14" s="8"/>
      <c r="E14" s="9" t="s">
        <v>125</v>
      </c>
    </row>
    <row r="15" spans="3:17" x14ac:dyDescent="0.3">
      <c r="C15" t="s">
        <v>123</v>
      </c>
      <c r="D15" s="8">
        <v>0.2</v>
      </c>
      <c r="E15">
        <v>0.2</v>
      </c>
    </row>
    <row r="16" spans="3:17" x14ac:dyDescent="0.3">
      <c r="C16" t="s">
        <v>124</v>
      </c>
      <c r="D16" s="8">
        <v>0.3</v>
      </c>
      <c r="E16">
        <v>0.3</v>
      </c>
    </row>
    <row r="17" spans="2:8" x14ac:dyDescent="0.3">
      <c r="C17" t="s">
        <v>122</v>
      </c>
      <c r="D17" s="8">
        <v>0.5</v>
      </c>
      <c r="E17">
        <v>0.5</v>
      </c>
    </row>
    <row r="21" spans="2:8" x14ac:dyDescent="0.3">
      <c r="C21" t="s">
        <v>129</v>
      </c>
      <c r="D21" t="s">
        <v>126</v>
      </c>
      <c r="E21" s="1" t="s">
        <v>128</v>
      </c>
      <c r="F21" t="s">
        <v>130</v>
      </c>
      <c r="G21" s="1" t="s">
        <v>128</v>
      </c>
      <c r="H21" t="s">
        <v>132</v>
      </c>
    </row>
    <row r="22" spans="2:8" x14ac:dyDescent="0.3">
      <c r="D22" t="s">
        <v>127</v>
      </c>
      <c r="F22" t="s">
        <v>131</v>
      </c>
    </row>
    <row r="27" spans="2:8" x14ac:dyDescent="0.3">
      <c r="C27" s="2" t="s">
        <v>152</v>
      </c>
    </row>
    <row r="28" spans="2:8" x14ac:dyDescent="0.3">
      <c r="B28" s="1" t="s">
        <v>63</v>
      </c>
      <c r="C28" t="s">
        <v>153</v>
      </c>
    </row>
    <row r="29" spans="2:8" x14ac:dyDescent="0.3">
      <c r="C29">
        <f>FACT(5)/(FACT(2)*FACT(1)*FACT(2))</f>
        <v>30</v>
      </c>
    </row>
    <row r="32" spans="2:8" x14ac:dyDescent="0.3">
      <c r="C32" s="2" t="s">
        <v>154</v>
      </c>
    </row>
    <row r="34" spans="1:6" x14ac:dyDescent="0.3">
      <c r="B34" s="1" t="s">
        <v>63</v>
      </c>
      <c r="C34" s="50" t="s">
        <v>155</v>
      </c>
      <c r="D34" s="50"/>
      <c r="E34" s="50"/>
      <c r="F34" s="50"/>
    </row>
    <row r="36" spans="1:6" x14ac:dyDescent="0.3">
      <c r="A36" s="42" t="s">
        <v>156</v>
      </c>
      <c r="B36" s="42"/>
      <c r="C36" s="30">
        <f>FACT(5)/(FACT(2)*FACT(1)*FACT(2)) * (0.2^2) * (0.3^1) * (0.5^2)</f>
        <v>9.0000000000000011E-2</v>
      </c>
    </row>
  </sheetData>
  <mergeCells count="7">
    <mergeCell ref="C34:F34"/>
    <mergeCell ref="A36:B36"/>
    <mergeCell ref="D2:Q2"/>
    <mergeCell ref="C5:Q5"/>
    <mergeCell ref="C6:Q6"/>
    <mergeCell ref="C7:Q7"/>
    <mergeCell ref="C8:Q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3213-D02F-492A-8F51-81CEAE6F20F1}">
  <dimension ref="B2:T86"/>
  <sheetViews>
    <sheetView topLeftCell="A13" workbookViewId="0">
      <selection activeCell="G93" sqref="G93"/>
    </sheetView>
  </sheetViews>
  <sheetFormatPr defaultRowHeight="14.4" x14ac:dyDescent="0.3"/>
  <cols>
    <col min="2" max="2" width="12.88671875" customWidth="1"/>
    <col min="3" max="3" width="17.77734375" customWidth="1"/>
    <col min="4" max="4" width="13.5546875" customWidth="1"/>
  </cols>
  <sheetData>
    <row r="2" spans="2:18" x14ac:dyDescent="0.3">
      <c r="F2" s="44" t="s">
        <v>48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</row>
    <row r="5" spans="2:18" x14ac:dyDescent="0.3">
      <c r="B5" s="48" t="s">
        <v>45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</row>
    <row r="6" spans="2:18" x14ac:dyDescent="0.3">
      <c r="B6" s="54" t="s">
        <v>46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10" spans="2:18" x14ac:dyDescent="0.3">
      <c r="B10" t="s">
        <v>47</v>
      </c>
      <c r="C10" s="1" t="s">
        <v>39</v>
      </c>
      <c r="D10" s="1" t="s">
        <v>40</v>
      </c>
    </row>
    <row r="11" spans="2:18" x14ac:dyDescent="0.3">
      <c r="B11" s="1">
        <v>0</v>
      </c>
      <c r="C11" s="1">
        <f>POISSON(B11,1,FALSE)</f>
        <v>0.36787944117144233</v>
      </c>
      <c r="D11" s="1">
        <f>POISSON(B11,1,TRUE)</f>
        <v>0.36787944117144233</v>
      </c>
    </row>
    <row r="12" spans="2:18" x14ac:dyDescent="0.3">
      <c r="B12" s="1">
        <v>1</v>
      </c>
      <c r="C12" s="1">
        <f>POISSON(B12,1,FALSE)</f>
        <v>0.36787944117144233</v>
      </c>
      <c r="D12" s="1">
        <f t="shared" ref="D12:D21" si="0">POISSON(B12,1,TRUE)</f>
        <v>0.73575888234288478</v>
      </c>
    </row>
    <row r="13" spans="2:18" x14ac:dyDescent="0.3">
      <c r="B13" s="1">
        <v>2</v>
      </c>
      <c r="C13" s="1">
        <f t="shared" ref="C13:C21" si="1">POISSON(B13,1,FALSE)</f>
        <v>0.18393972058572114</v>
      </c>
      <c r="D13" s="1">
        <f t="shared" si="0"/>
        <v>0.91969860292860584</v>
      </c>
    </row>
    <row r="14" spans="2:18" x14ac:dyDescent="0.3">
      <c r="B14" s="1">
        <v>3</v>
      </c>
      <c r="C14" s="1">
        <f t="shared" si="1"/>
        <v>6.1313240195240391E-2</v>
      </c>
      <c r="D14" s="1">
        <f t="shared" si="0"/>
        <v>0.98101184312384615</v>
      </c>
    </row>
    <row r="15" spans="2:18" x14ac:dyDescent="0.3">
      <c r="B15" s="1">
        <v>4</v>
      </c>
      <c r="C15" s="1">
        <f t="shared" si="1"/>
        <v>1.5328310048810094E-2</v>
      </c>
      <c r="D15" s="1">
        <f t="shared" si="0"/>
        <v>0.99634015317265634</v>
      </c>
    </row>
    <row r="16" spans="2:18" x14ac:dyDescent="0.3">
      <c r="B16" s="1">
        <v>5</v>
      </c>
      <c r="C16" s="1">
        <f t="shared" si="1"/>
        <v>3.06566200976202E-3</v>
      </c>
      <c r="D16" s="1">
        <f t="shared" si="0"/>
        <v>0.99940581518241833</v>
      </c>
    </row>
    <row r="17" spans="2:11" x14ac:dyDescent="0.3">
      <c r="B17" s="1">
        <v>6</v>
      </c>
      <c r="C17" s="1">
        <f t="shared" si="1"/>
        <v>5.1094366829366978E-4</v>
      </c>
      <c r="D17" s="1">
        <f t="shared" si="0"/>
        <v>0.99991675885071196</v>
      </c>
    </row>
    <row r="18" spans="2:11" x14ac:dyDescent="0.3">
      <c r="B18" s="1">
        <v>7</v>
      </c>
      <c r="C18" s="1">
        <f t="shared" si="1"/>
        <v>7.2991952613381521E-5</v>
      </c>
      <c r="D18" s="1">
        <f t="shared" si="0"/>
        <v>0.99998975080332531</v>
      </c>
    </row>
    <row r="19" spans="2:11" x14ac:dyDescent="0.3">
      <c r="B19" s="1">
        <v>8</v>
      </c>
      <c r="C19" s="1">
        <f t="shared" si="1"/>
        <v>9.1239940766726546E-6</v>
      </c>
      <c r="D19" s="1">
        <f t="shared" si="0"/>
        <v>0.99999887479740202</v>
      </c>
    </row>
    <row r="20" spans="2:11" x14ac:dyDescent="0.3">
      <c r="B20" s="1">
        <v>9</v>
      </c>
      <c r="C20" s="1">
        <f t="shared" si="1"/>
        <v>1.0137771196302961E-6</v>
      </c>
      <c r="D20" s="1">
        <f t="shared" si="0"/>
        <v>0.9999998885745216</v>
      </c>
    </row>
    <row r="21" spans="2:11" x14ac:dyDescent="0.3">
      <c r="B21" s="1">
        <v>10</v>
      </c>
      <c r="C21" s="1">
        <f t="shared" si="1"/>
        <v>1.013777119630295E-7</v>
      </c>
      <c r="D21" s="1">
        <f t="shared" si="0"/>
        <v>0.9999999899522336</v>
      </c>
    </row>
    <row r="25" spans="2:11" x14ac:dyDescent="0.3">
      <c r="F25" s="2" t="s">
        <v>49</v>
      </c>
      <c r="I25" t="s">
        <v>51</v>
      </c>
      <c r="J25" t="s">
        <v>39</v>
      </c>
      <c r="K25" t="s">
        <v>40</v>
      </c>
    </row>
    <row r="26" spans="2:11" x14ac:dyDescent="0.3">
      <c r="F26" s="2" t="s">
        <v>50</v>
      </c>
      <c r="I26" s="1">
        <v>0</v>
      </c>
      <c r="J26">
        <f>C12</f>
        <v>0.36787944117144233</v>
      </c>
      <c r="K26">
        <f>D12</f>
        <v>0.73575888234288478</v>
      </c>
    </row>
    <row r="27" spans="2:11" x14ac:dyDescent="0.3">
      <c r="F27" s="5"/>
      <c r="G27" s="5"/>
      <c r="H27" s="5" t="s">
        <v>39</v>
      </c>
      <c r="I27" s="5" t="s">
        <v>40</v>
      </c>
    </row>
    <row r="28" spans="2:11" x14ac:dyDescent="0.3">
      <c r="F28" s="5" t="s">
        <v>52</v>
      </c>
      <c r="G28" s="5"/>
      <c r="H28" s="5">
        <f>1-J26</f>
        <v>0.63212055882855767</v>
      </c>
      <c r="I28" s="5">
        <f>1-K26</f>
        <v>0.26424111765711522</v>
      </c>
    </row>
    <row r="33" spans="2:16" x14ac:dyDescent="0.3">
      <c r="B33" s="48" t="s">
        <v>53</v>
      </c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</row>
    <row r="34" spans="2:16" x14ac:dyDescent="0.3">
      <c r="B34" s="48" t="s">
        <v>54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</row>
    <row r="37" spans="2:16" x14ac:dyDescent="0.3">
      <c r="B37" t="s">
        <v>47</v>
      </c>
      <c r="C37" s="1" t="s">
        <v>39</v>
      </c>
      <c r="D37" s="1" t="s">
        <v>40</v>
      </c>
    </row>
    <row r="38" spans="2:16" x14ac:dyDescent="0.3">
      <c r="B38" s="1">
        <v>0</v>
      </c>
      <c r="C38" s="1">
        <f>POISSON(B38,3.2,FALSE)</f>
        <v>4.0762203978366211E-2</v>
      </c>
      <c r="D38" s="1">
        <f>POISSON(B38,3.2,TRUE)</f>
        <v>4.0762203978366211E-2</v>
      </c>
    </row>
    <row r="39" spans="2:16" x14ac:dyDescent="0.3">
      <c r="B39" s="1">
        <v>1</v>
      </c>
      <c r="C39" s="1">
        <f t="shared" ref="C39:C48" si="2">POISSON(B39,3.2,FALSE)</f>
        <v>0.13043905273077186</v>
      </c>
      <c r="D39" s="1">
        <f t="shared" ref="D39:D48" si="3">POISSON(B39,3.2,TRUE)</f>
        <v>0.17120125670913811</v>
      </c>
    </row>
    <row r="40" spans="2:16" x14ac:dyDescent="0.3">
      <c r="B40" s="1">
        <v>2</v>
      </c>
      <c r="C40" s="1">
        <f t="shared" si="2"/>
        <v>0.20870248436923503</v>
      </c>
      <c r="D40" s="1">
        <f t="shared" si="3"/>
        <v>0.3799037410783731</v>
      </c>
    </row>
    <row r="41" spans="2:16" x14ac:dyDescent="0.3">
      <c r="B41" s="1">
        <v>3</v>
      </c>
      <c r="C41" s="1">
        <f t="shared" si="2"/>
        <v>0.22261598332718405</v>
      </c>
      <c r="D41" s="1">
        <f t="shared" si="3"/>
        <v>0.60251972440555712</v>
      </c>
    </row>
    <row r="42" spans="2:16" x14ac:dyDescent="0.3">
      <c r="B42" s="1">
        <v>4</v>
      </c>
      <c r="C42" s="1">
        <f t="shared" si="2"/>
        <v>0.17809278666174727</v>
      </c>
      <c r="D42" s="1">
        <f t="shared" si="3"/>
        <v>0.78061251106730434</v>
      </c>
    </row>
    <row r="43" spans="2:16" x14ac:dyDescent="0.3">
      <c r="B43" s="1">
        <v>5</v>
      </c>
      <c r="C43" s="1">
        <f t="shared" si="2"/>
        <v>0.11397938346351821</v>
      </c>
      <c r="D43" s="1">
        <f t="shared" si="3"/>
        <v>0.89459189453082255</v>
      </c>
    </row>
    <row r="44" spans="2:16" x14ac:dyDescent="0.3">
      <c r="B44" s="1">
        <v>6</v>
      </c>
      <c r="C44" s="1">
        <f t="shared" si="2"/>
        <v>6.0789004513876393E-2</v>
      </c>
      <c r="D44" s="1">
        <f t="shared" si="3"/>
        <v>0.95538089904469903</v>
      </c>
    </row>
    <row r="45" spans="2:16" x14ac:dyDescent="0.3">
      <c r="B45" s="1">
        <v>7</v>
      </c>
      <c r="C45" s="1">
        <f t="shared" si="2"/>
        <v>2.7789259206343477E-2</v>
      </c>
      <c r="D45" s="1">
        <f t="shared" si="3"/>
        <v>0.98317015825104248</v>
      </c>
    </row>
    <row r="46" spans="2:16" x14ac:dyDescent="0.3">
      <c r="B46" s="1">
        <v>8</v>
      </c>
      <c r="C46" s="1">
        <f t="shared" si="2"/>
        <v>1.1115703682537394E-2</v>
      </c>
      <c r="D46" s="1">
        <f t="shared" si="3"/>
        <v>0.99428586193357993</v>
      </c>
    </row>
    <row r="47" spans="2:16" x14ac:dyDescent="0.3">
      <c r="B47" s="1">
        <v>9</v>
      </c>
      <c r="C47" s="1">
        <f t="shared" si="2"/>
        <v>3.9522501982355218E-3</v>
      </c>
      <c r="D47" s="1">
        <f t="shared" si="3"/>
        <v>0.99823811213181535</v>
      </c>
    </row>
    <row r="48" spans="2:16" x14ac:dyDescent="0.3">
      <c r="B48" s="1">
        <v>10</v>
      </c>
      <c r="C48" s="1">
        <f t="shared" si="2"/>
        <v>1.2647200634353657E-3</v>
      </c>
      <c r="D48" s="1">
        <f t="shared" si="3"/>
        <v>0.99950283219525071</v>
      </c>
    </row>
    <row r="53" spans="2:20" x14ac:dyDescent="0.3">
      <c r="H53" s="2"/>
      <c r="J53" s="5" t="s">
        <v>51</v>
      </c>
      <c r="K53" s="5" t="s">
        <v>39</v>
      </c>
      <c r="L53" s="5" t="s">
        <v>40</v>
      </c>
    </row>
    <row r="54" spans="2:20" x14ac:dyDescent="0.3">
      <c r="H54" s="2"/>
      <c r="J54" s="5">
        <v>0</v>
      </c>
      <c r="K54" s="5">
        <f t="shared" ref="K54:L56" si="4">C38</f>
        <v>4.0762203978366211E-2</v>
      </c>
      <c r="L54" s="5">
        <f t="shared" si="4"/>
        <v>4.0762203978366211E-2</v>
      </c>
    </row>
    <row r="55" spans="2:20" x14ac:dyDescent="0.3">
      <c r="J55" s="5">
        <v>1</v>
      </c>
      <c r="K55" s="5">
        <f t="shared" si="4"/>
        <v>0.13043905273077186</v>
      </c>
      <c r="L55" s="5">
        <f t="shared" si="4"/>
        <v>0.17120125670913811</v>
      </c>
    </row>
    <row r="56" spans="2:20" x14ac:dyDescent="0.3">
      <c r="J56" s="5">
        <v>2</v>
      </c>
      <c r="K56" s="5">
        <f t="shared" si="4"/>
        <v>0.20870248436923503</v>
      </c>
      <c r="L56" s="5">
        <f t="shared" si="4"/>
        <v>0.3799037410783731</v>
      </c>
    </row>
    <row r="57" spans="2:20" x14ac:dyDescent="0.3">
      <c r="H57" s="3" t="s">
        <v>49</v>
      </c>
      <c r="I57" s="5"/>
      <c r="J57" s="7"/>
      <c r="K57" s="7"/>
    </row>
    <row r="58" spans="2:20" x14ac:dyDescent="0.3">
      <c r="H58" s="3" t="s">
        <v>50</v>
      </c>
      <c r="I58" s="5"/>
      <c r="J58" s="5" t="s">
        <v>39</v>
      </c>
      <c r="K58" s="5" t="s">
        <v>40</v>
      </c>
    </row>
    <row r="59" spans="2:20" x14ac:dyDescent="0.3">
      <c r="H59" s="5" t="s">
        <v>55</v>
      </c>
      <c r="I59" s="5"/>
      <c r="J59" s="5">
        <f>K54+K55+K56</f>
        <v>0.3799037410783731</v>
      </c>
      <c r="K59" s="5">
        <f>L54+L55+L56</f>
        <v>0.59186720176587748</v>
      </c>
    </row>
    <row r="64" spans="2:20" x14ac:dyDescent="0.3">
      <c r="B64" s="48" t="s">
        <v>56</v>
      </c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2"/>
      <c r="O64" s="2"/>
      <c r="P64" s="2"/>
      <c r="Q64" s="2"/>
      <c r="R64" s="2"/>
      <c r="S64" s="2"/>
      <c r="T64" s="2"/>
    </row>
    <row r="66" spans="2:4" x14ac:dyDescent="0.3">
      <c r="B66" t="s">
        <v>47</v>
      </c>
      <c r="C66" s="1" t="s">
        <v>39</v>
      </c>
      <c r="D66" s="1" t="s">
        <v>40</v>
      </c>
    </row>
    <row r="67" spans="2:4" x14ac:dyDescent="0.3">
      <c r="B67" s="1">
        <v>0</v>
      </c>
      <c r="C67" s="1">
        <f>POISSON(B67,3,FALSE)</f>
        <v>4.9787068367863944E-2</v>
      </c>
      <c r="D67" s="1">
        <f>POISSON(B67,3,TRUE)</f>
        <v>4.9787068367863944E-2</v>
      </c>
    </row>
    <row r="68" spans="2:4" x14ac:dyDescent="0.3">
      <c r="B68" s="1">
        <v>1</v>
      </c>
      <c r="C68" s="1">
        <f t="shared" ref="C68:C77" si="5">POISSON(B68,3,FALSE)</f>
        <v>0.14936120510359185</v>
      </c>
      <c r="D68" s="1">
        <f t="shared" ref="D68:D77" si="6">POISSON(B68,3,TRUE)</f>
        <v>0.19914827347145578</v>
      </c>
    </row>
    <row r="69" spans="2:4" x14ac:dyDescent="0.3">
      <c r="B69" s="1">
        <v>2</v>
      </c>
      <c r="C69" s="1">
        <f t="shared" si="5"/>
        <v>0.22404180765538775</v>
      </c>
      <c r="D69" s="1">
        <f t="shared" si="6"/>
        <v>0.42319008112684342</v>
      </c>
    </row>
    <row r="70" spans="2:4" x14ac:dyDescent="0.3">
      <c r="B70" s="1">
        <v>3</v>
      </c>
      <c r="C70" s="1">
        <f t="shared" si="5"/>
        <v>0.22404180765538778</v>
      </c>
      <c r="D70" s="1">
        <f t="shared" si="6"/>
        <v>0.64723188878223126</v>
      </c>
    </row>
    <row r="71" spans="2:4" x14ac:dyDescent="0.3">
      <c r="B71" s="1">
        <v>4</v>
      </c>
      <c r="C71" s="1">
        <f t="shared" si="5"/>
        <v>0.16803135574154085</v>
      </c>
      <c r="D71" s="1">
        <f t="shared" si="6"/>
        <v>0.81526324452377208</v>
      </c>
    </row>
    <row r="72" spans="2:4" x14ac:dyDescent="0.3">
      <c r="B72" s="1">
        <v>5</v>
      </c>
      <c r="C72" s="1">
        <f t="shared" si="5"/>
        <v>0.10081881344492449</v>
      </c>
      <c r="D72" s="1">
        <f t="shared" si="6"/>
        <v>0.91608205796869657</v>
      </c>
    </row>
    <row r="73" spans="2:4" x14ac:dyDescent="0.3">
      <c r="B73" s="1">
        <v>6</v>
      </c>
      <c r="C73" s="1">
        <f t="shared" si="5"/>
        <v>5.0409406722462261E-2</v>
      </c>
      <c r="D73" s="1">
        <f t="shared" si="6"/>
        <v>0.96649146469115887</v>
      </c>
    </row>
    <row r="74" spans="2:4" x14ac:dyDescent="0.3">
      <c r="B74" s="1">
        <v>7</v>
      </c>
      <c r="C74" s="1">
        <f t="shared" si="5"/>
        <v>2.1604031452483807E-2</v>
      </c>
      <c r="D74" s="1">
        <f t="shared" si="6"/>
        <v>0.98809549614364256</v>
      </c>
    </row>
    <row r="75" spans="2:4" x14ac:dyDescent="0.3">
      <c r="B75" s="1">
        <v>8</v>
      </c>
      <c r="C75" s="1">
        <f t="shared" si="5"/>
        <v>8.1015117946814375E-3</v>
      </c>
      <c r="D75" s="1">
        <f t="shared" si="6"/>
        <v>0.996197007938324</v>
      </c>
    </row>
    <row r="76" spans="2:4" x14ac:dyDescent="0.3">
      <c r="B76" s="1">
        <v>9</v>
      </c>
      <c r="C76" s="1">
        <f t="shared" si="5"/>
        <v>2.7005039315604771E-3</v>
      </c>
      <c r="D76" s="1">
        <f t="shared" si="6"/>
        <v>0.99889751186988451</v>
      </c>
    </row>
    <row r="77" spans="2:4" x14ac:dyDescent="0.3">
      <c r="B77" s="1">
        <v>10</v>
      </c>
      <c r="C77" s="1">
        <f t="shared" si="5"/>
        <v>8.1015117946814244E-4</v>
      </c>
      <c r="D77" s="1">
        <f t="shared" si="6"/>
        <v>0.99970766304935266</v>
      </c>
    </row>
    <row r="83" spans="7:11" x14ac:dyDescent="0.3">
      <c r="G83" s="2" t="s">
        <v>57</v>
      </c>
      <c r="I83" t="s">
        <v>51</v>
      </c>
      <c r="J83" t="s">
        <v>39</v>
      </c>
      <c r="K83" t="s">
        <v>40</v>
      </c>
    </row>
    <row r="84" spans="7:11" x14ac:dyDescent="0.3">
      <c r="G84" s="2" t="s">
        <v>50</v>
      </c>
      <c r="H84" s="2"/>
      <c r="I84">
        <v>0</v>
      </c>
      <c r="J84">
        <f>C67</f>
        <v>4.9787068367863944E-2</v>
      </c>
      <c r="K84">
        <f>D67</f>
        <v>4.9787068367863944E-2</v>
      </c>
    </row>
    <row r="85" spans="7:11" x14ac:dyDescent="0.3">
      <c r="G85" s="2"/>
    </row>
    <row r="86" spans="7:11" x14ac:dyDescent="0.3">
      <c r="G86" s="2"/>
    </row>
  </sheetData>
  <mergeCells count="6">
    <mergeCell ref="B64:M64"/>
    <mergeCell ref="F2:R2"/>
    <mergeCell ref="B5:P5"/>
    <mergeCell ref="B6:P6"/>
    <mergeCell ref="B33:N33"/>
    <mergeCell ref="B34:P3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2A36-BC14-4932-8CA1-2404CBA5C481}">
  <dimension ref="A2:R28"/>
  <sheetViews>
    <sheetView topLeftCell="A3" workbookViewId="0">
      <selection activeCell="F27" sqref="F27"/>
    </sheetView>
  </sheetViews>
  <sheetFormatPr defaultRowHeight="14.4" x14ac:dyDescent="0.3"/>
  <sheetData>
    <row r="2" spans="2:18" x14ac:dyDescent="0.3">
      <c r="E2" s="51" t="s">
        <v>58</v>
      </c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6" spans="2:18" x14ac:dyDescent="0.3">
      <c r="B6" s="44" t="s">
        <v>69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</row>
    <row r="9" spans="2:18" x14ac:dyDescent="0.3">
      <c r="B9" t="s">
        <v>51</v>
      </c>
      <c r="C9" s="1" t="s">
        <v>39</v>
      </c>
      <c r="D9" s="1" t="s">
        <v>40</v>
      </c>
    </row>
    <row r="10" spans="2:18" x14ac:dyDescent="0.3">
      <c r="B10" s="1">
        <v>0</v>
      </c>
      <c r="C10" s="1">
        <f>((1-0.5)^(B10-1))*0.5</f>
        <v>1</v>
      </c>
      <c r="D10" s="1">
        <f>(1-((1-0.5)^B10))</f>
        <v>0</v>
      </c>
    </row>
    <row r="11" spans="2:18" x14ac:dyDescent="0.3">
      <c r="B11" s="1">
        <v>1</v>
      </c>
      <c r="C11" s="1">
        <f t="shared" ref="C11:C15" si="0">((1-0.5)^(B11-1))*0.5</f>
        <v>0.5</v>
      </c>
      <c r="D11" s="1">
        <f t="shared" ref="D11:D15" si="1">(1-((1-0.5)^B11))</f>
        <v>0.5</v>
      </c>
    </row>
    <row r="12" spans="2:18" x14ac:dyDescent="0.3">
      <c r="B12" s="1">
        <v>2</v>
      </c>
      <c r="C12" s="1">
        <f t="shared" si="0"/>
        <v>0.25</v>
      </c>
      <c r="D12" s="1">
        <f t="shared" si="1"/>
        <v>0.75</v>
      </c>
    </row>
    <row r="13" spans="2:18" x14ac:dyDescent="0.3">
      <c r="B13" s="1">
        <v>3</v>
      </c>
      <c r="C13" s="1">
        <f t="shared" si="0"/>
        <v>0.125</v>
      </c>
      <c r="D13" s="1">
        <f t="shared" si="1"/>
        <v>0.875</v>
      </c>
    </row>
    <row r="14" spans="2:18" x14ac:dyDescent="0.3">
      <c r="B14" s="1">
        <v>4</v>
      </c>
      <c r="C14" s="1">
        <f t="shared" si="0"/>
        <v>6.25E-2</v>
      </c>
      <c r="D14" s="1">
        <f t="shared" si="1"/>
        <v>0.9375</v>
      </c>
    </row>
    <row r="15" spans="2:18" x14ac:dyDescent="0.3">
      <c r="B15" s="1">
        <v>5</v>
      </c>
      <c r="C15" s="1">
        <f t="shared" si="0"/>
        <v>3.125E-2</v>
      </c>
      <c r="D15" s="1">
        <f t="shared" si="1"/>
        <v>0.96875</v>
      </c>
    </row>
    <row r="18" spans="1:14" x14ac:dyDescent="0.3">
      <c r="A18" s="2" t="s">
        <v>59</v>
      </c>
    </row>
    <row r="19" spans="1:14" x14ac:dyDescent="0.3">
      <c r="A19" t="s">
        <v>61</v>
      </c>
      <c r="B19" t="s">
        <v>39</v>
      </c>
      <c r="C19" s="1" t="s">
        <v>63</v>
      </c>
      <c r="D19" t="s">
        <v>62</v>
      </c>
    </row>
    <row r="20" spans="1:14" x14ac:dyDescent="0.3">
      <c r="A20" s="2" t="s">
        <v>60</v>
      </c>
    </row>
    <row r="22" spans="1:14" x14ac:dyDescent="0.3">
      <c r="B22" t="s">
        <v>64</v>
      </c>
    </row>
    <row r="23" spans="1:14" x14ac:dyDescent="0.3">
      <c r="B23" t="s">
        <v>65</v>
      </c>
    </row>
    <row r="24" spans="1:14" x14ac:dyDescent="0.3">
      <c r="B24" t="s">
        <v>66</v>
      </c>
    </row>
    <row r="25" spans="1:14" x14ac:dyDescent="0.3">
      <c r="J25" s="2" t="s">
        <v>49</v>
      </c>
      <c r="L25" s="5" t="s">
        <v>51</v>
      </c>
      <c r="M25" s="5" t="s">
        <v>39</v>
      </c>
      <c r="N25" s="5" t="s">
        <v>40</v>
      </c>
    </row>
    <row r="26" spans="1:14" x14ac:dyDescent="0.3">
      <c r="J26" s="2" t="s">
        <v>50</v>
      </c>
      <c r="L26" s="5">
        <v>5</v>
      </c>
      <c r="M26" s="5">
        <f>C15</f>
        <v>3.125E-2</v>
      </c>
      <c r="N26" s="5">
        <f>D15</f>
        <v>0.96875</v>
      </c>
    </row>
    <row r="28" spans="1:14" x14ac:dyDescent="0.3">
      <c r="A28" t="s">
        <v>67</v>
      </c>
      <c r="B28" t="s">
        <v>63</v>
      </c>
      <c r="C28" t="s">
        <v>68</v>
      </c>
    </row>
  </sheetData>
  <mergeCells count="2">
    <mergeCell ref="E2:R2"/>
    <mergeCell ref="B6:M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304E-49DA-468B-B936-A4DBFC9D27CC}">
  <dimension ref="B2:P42"/>
  <sheetViews>
    <sheetView topLeftCell="B1" workbookViewId="0">
      <selection activeCell="P47" sqref="P47"/>
    </sheetView>
  </sheetViews>
  <sheetFormatPr defaultRowHeight="14.4" x14ac:dyDescent="0.3"/>
  <cols>
    <col min="2" max="2" width="19.88671875" customWidth="1"/>
    <col min="3" max="3" width="16" customWidth="1"/>
    <col min="4" max="4" width="19" customWidth="1"/>
  </cols>
  <sheetData>
    <row r="2" spans="2:16" x14ac:dyDescent="0.3">
      <c r="D2" s="51" t="s">
        <v>70</v>
      </c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5" spans="2:16" x14ac:dyDescent="0.3">
      <c r="B5" s="48" t="s">
        <v>71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</row>
    <row r="6" spans="2:16" x14ac:dyDescent="0.3"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</row>
    <row r="7" spans="2:16" x14ac:dyDescent="0.3">
      <c r="B7" s="2" t="s">
        <v>72</v>
      </c>
    </row>
    <row r="8" spans="2:16" x14ac:dyDescent="0.3">
      <c r="B8" s="2" t="s">
        <v>73</v>
      </c>
    </row>
    <row r="9" spans="2:16" x14ac:dyDescent="0.3">
      <c r="B9" s="2" t="s">
        <v>74</v>
      </c>
    </row>
    <row r="10" spans="2:16" x14ac:dyDescent="0.3">
      <c r="B10" s="2" t="s">
        <v>75</v>
      </c>
    </row>
    <row r="11" spans="2:16" x14ac:dyDescent="0.3">
      <c r="B11" s="2" t="s">
        <v>76</v>
      </c>
    </row>
    <row r="12" spans="2:16" x14ac:dyDescent="0.3">
      <c r="B12" s="2" t="s">
        <v>77</v>
      </c>
    </row>
    <row r="13" spans="2:16" x14ac:dyDescent="0.3">
      <c r="B13" s="2" t="s">
        <v>78</v>
      </c>
    </row>
    <row r="14" spans="2:16" x14ac:dyDescent="0.3">
      <c r="B14" s="2" t="s">
        <v>79</v>
      </c>
    </row>
    <row r="17" spans="2:4" x14ac:dyDescent="0.3">
      <c r="B17" s="2" t="s">
        <v>82</v>
      </c>
    </row>
    <row r="19" spans="2:4" x14ac:dyDescent="0.3">
      <c r="B19" s="1" t="s">
        <v>80</v>
      </c>
      <c r="C19" s="1">
        <v>1</v>
      </c>
    </row>
    <row r="20" spans="2:4" x14ac:dyDescent="0.3">
      <c r="B20" s="1" t="s">
        <v>81</v>
      </c>
      <c r="C20" s="1">
        <v>55</v>
      </c>
    </row>
    <row r="21" spans="2:4" x14ac:dyDescent="0.3">
      <c r="B21" s="1" t="s">
        <v>83</v>
      </c>
      <c r="C21" s="1">
        <f>(C19+C20)/2</f>
        <v>28</v>
      </c>
    </row>
    <row r="22" spans="2:4" x14ac:dyDescent="0.3">
      <c r="B22" t="s">
        <v>84</v>
      </c>
      <c r="C22" s="1">
        <f>(C20-C19)/SQRT(12)</f>
        <v>15.588457268119896</v>
      </c>
    </row>
    <row r="23" spans="2:4" x14ac:dyDescent="0.3">
      <c r="B23" s="1" t="s">
        <v>39</v>
      </c>
      <c r="C23" s="1">
        <f>1/(C20-C19)</f>
        <v>1.8518518518518517E-2</v>
      </c>
      <c r="D23" s="1" t="s">
        <v>91</v>
      </c>
    </row>
    <row r="24" spans="2:4" x14ac:dyDescent="0.3">
      <c r="B24" s="1" t="s">
        <v>85</v>
      </c>
      <c r="C24" s="1">
        <f>(C20-13)/(C20-C19)</f>
        <v>0.77777777777777779</v>
      </c>
      <c r="D24" s="1" t="s">
        <v>92</v>
      </c>
    </row>
    <row r="25" spans="2:4" x14ac:dyDescent="0.3">
      <c r="B25" s="1" t="s">
        <v>86</v>
      </c>
      <c r="C25" s="1">
        <f>(13-C19)/(C20-C19)</f>
        <v>0.22222222222222221</v>
      </c>
      <c r="D25" s="1" t="s">
        <v>93</v>
      </c>
    </row>
    <row r="26" spans="2:4" x14ac:dyDescent="0.3">
      <c r="B26" s="1" t="s">
        <v>87</v>
      </c>
      <c r="C26" s="1">
        <f>(40-30)/(C20-30)</f>
        <v>0.4</v>
      </c>
      <c r="D26" s="1" t="s">
        <v>94</v>
      </c>
    </row>
    <row r="27" spans="2:4" x14ac:dyDescent="0.3">
      <c r="B27" s="1" t="s">
        <v>89</v>
      </c>
      <c r="C27" s="1">
        <f>(45-15)/(45-C19)</f>
        <v>0.68181818181818177</v>
      </c>
      <c r="D27" s="1" t="s">
        <v>97</v>
      </c>
    </row>
    <row r="28" spans="2:4" x14ac:dyDescent="0.3">
      <c r="B28" s="1" t="s">
        <v>88</v>
      </c>
      <c r="C28" s="1">
        <f>(15-13)/(C20-C19)</f>
        <v>3.7037037037037035E-2</v>
      </c>
      <c r="D28" s="1" t="s">
        <v>95</v>
      </c>
    </row>
    <row r="29" spans="2:4" x14ac:dyDescent="0.3">
      <c r="B29" s="1" t="s">
        <v>90</v>
      </c>
      <c r="C29" s="1">
        <f>(35-13)/(C20-C19)</f>
        <v>0.40740740740740738</v>
      </c>
      <c r="D29" s="1" t="s">
        <v>96</v>
      </c>
    </row>
    <row r="35" spans="2:9" x14ac:dyDescent="0.3">
      <c r="B35" s="48" t="s">
        <v>98</v>
      </c>
      <c r="C35" s="49"/>
      <c r="D35" s="49"/>
      <c r="E35" s="49"/>
      <c r="F35" s="49"/>
      <c r="G35" s="49"/>
      <c r="H35" s="49"/>
      <c r="I35" s="49"/>
    </row>
    <row r="36" spans="2:9" x14ac:dyDescent="0.3">
      <c r="B36" s="48" t="s">
        <v>99</v>
      </c>
      <c r="C36" s="49"/>
      <c r="D36" s="49"/>
      <c r="E36" s="49"/>
      <c r="F36" s="49"/>
      <c r="G36" s="49"/>
      <c r="H36" s="49"/>
      <c r="I36" s="49"/>
    </row>
    <row r="39" spans="2:9" x14ac:dyDescent="0.3">
      <c r="B39" s="1" t="s">
        <v>80</v>
      </c>
      <c r="C39" s="1">
        <v>120</v>
      </c>
    </row>
    <row r="40" spans="2:9" x14ac:dyDescent="0.3">
      <c r="B40" s="1" t="s">
        <v>81</v>
      </c>
      <c r="C40" s="1">
        <v>170</v>
      </c>
    </row>
    <row r="41" spans="2:9" x14ac:dyDescent="0.3">
      <c r="B41" s="1" t="s">
        <v>100</v>
      </c>
      <c r="C41" s="1">
        <f>1/(C40-150)</f>
        <v>0.05</v>
      </c>
      <c r="D41" s="1" t="s">
        <v>101</v>
      </c>
    </row>
    <row r="42" spans="2:9" x14ac:dyDescent="0.3">
      <c r="B42" s="1"/>
      <c r="C42" s="1"/>
    </row>
  </sheetData>
  <mergeCells count="5">
    <mergeCell ref="D2:P2"/>
    <mergeCell ref="B5:M5"/>
    <mergeCell ref="B6:M6"/>
    <mergeCell ref="B35:I35"/>
    <mergeCell ref="B36:I3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9722E-0442-454B-BB63-A8851C41E834}">
  <dimension ref="C2:P25"/>
  <sheetViews>
    <sheetView workbookViewId="0">
      <selection activeCell="E20" sqref="E20"/>
    </sheetView>
  </sheetViews>
  <sheetFormatPr defaultRowHeight="14.4" x14ac:dyDescent="0.3"/>
  <cols>
    <col min="3" max="3" width="11.77734375" customWidth="1"/>
    <col min="4" max="4" width="18" customWidth="1"/>
    <col min="5" max="5" width="13.21875" customWidth="1"/>
  </cols>
  <sheetData>
    <row r="2" spans="3:16" x14ac:dyDescent="0.3">
      <c r="E2" s="56" t="s">
        <v>102</v>
      </c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5" spans="3:16" x14ac:dyDescent="0.3">
      <c r="C5" s="48" t="s">
        <v>104</v>
      </c>
      <c r="D5" s="49"/>
      <c r="E5" s="49"/>
      <c r="F5" s="49"/>
      <c r="G5" s="49"/>
      <c r="H5" s="49"/>
      <c r="I5" s="49"/>
      <c r="J5" s="49"/>
      <c r="K5" s="49"/>
      <c r="L5" s="49"/>
      <c r="M5" s="49"/>
    </row>
    <row r="6" spans="3:16" x14ac:dyDescent="0.3">
      <c r="C6" s="48" t="s">
        <v>103</v>
      </c>
      <c r="D6" s="49"/>
      <c r="E6" s="49"/>
      <c r="F6" s="49"/>
      <c r="G6" s="49"/>
      <c r="H6" s="49"/>
      <c r="I6" s="49"/>
      <c r="J6" s="49"/>
      <c r="K6" s="49"/>
      <c r="L6" s="49"/>
      <c r="M6" s="49"/>
    </row>
    <row r="10" spans="3:16" x14ac:dyDescent="0.3">
      <c r="C10" s="5" t="s">
        <v>105</v>
      </c>
      <c r="D10" s="4" t="s">
        <v>109</v>
      </c>
    </row>
    <row r="11" spans="3:16" x14ac:dyDescent="0.3">
      <c r="C11" s="5" t="s">
        <v>106</v>
      </c>
      <c r="D11" s="4">
        <v>10</v>
      </c>
    </row>
    <row r="12" spans="3:16" x14ac:dyDescent="0.3">
      <c r="C12" s="5" t="s">
        <v>107</v>
      </c>
      <c r="D12" s="4">
        <f>D11/100</f>
        <v>0.1</v>
      </c>
    </row>
    <row r="13" spans="3:16" x14ac:dyDescent="0.3">
      <c r="C13" s="5" t="s">
        <v>108</v>
      </c>
      <c r="D13" s="4" t="s">
        <v>110</v>
      </c>
    </row>
    <row r="16" spans="3:16" x14ac:dyDescent="0.3">
      <c r="C16" s="1" t="s">
        <v>111</v>
      </c>
      <c r="D16" s="1" t="s">
        <v>112</v>
      </c>
      <c r="E16" s="1" t="s">
        <v>40</v>
      </c>
    </row>
    <row r="17" spans="3:5" x14ac:dyDescent="0.3">
      <c r="C17" s="1">
        <v>0</v>
      </c>
      <c r="D17" s="1">
        <f>$D$12*EXP(-$D$12*C17)</f>
        <v>0.1</v>
      </c>
      <c r="E17" s="1">
        <f>EXPONDIST(D17,$D$12,TRUE)</f>
        <v>9.9501662508319488E-3</v>
      </c>
    </row>
    <row r="18" spans="3:5" x14ac:dyDescent="0.3">
      <c r="C18" s="1">
        <v>2</v>
      </c>
      <c r="D18" s="1">
        <f t="shared" ref="D18:D23" si="0">$D$12*EXP(-$D$12*C18)</f>
        <v>8.1873075307798193E-2</v>
      </c>
      <c r="E18" s="1">
        <f>EXPONDIST(D18,$D$12,TRUE)</f>
        <v>8.1538828101697988E-3</v>
      </c>
    </row>
    <row r="19" spans="3:5" x14ac:dyDescent="0.3">
      <c r="C19" s="1">
        <v>4</v>
      </c>
      <c r="D19" s="1">
        <f t="shared" si="0"/>
        <v>6.7032004603563941E-2</v>
      </c>
      <c r="E19" s="1">
        <f t="shared" ref="E19:E23" si="1">EXPONDIST(D19,$D$12,1)</f>
        <v>6.6807841271749576E-3</v>
      </c>
    </row>
    <row r="20" spans="3:5" x14ac:dyDescent="0.3">
      <c r="C20" s="1">
        <v>6</v>
      </c>
      <c r="D20" s="1">
        <f t="shared" si="0"/>
        <v>5.4881163609402643E-2</v>
      </c>
      <c r="E20" s="1">
        <f t="shared" si="1"/>
        <v>5.4730841624016629E-3</v>
      </c>
    </row>
    <row r="21" spans="3:5" x14ac:dyDescent="0.3">
      <c r="C21" s="1">
        <v>8</v>
      </c>
      <c r="D21" s="1">
        <f t="shared" si="0"/>
        <v>4.4932896411722156E-2</v>
      </c>
      <c r="E21" s="1">
        <f t="shared" si="1"/>
        <v>4.4832099179623651E-3</v>
      </c>
    </row>
    <row r="22" spans="3:5" x14ac:dyDescent="0.3">
      <c r="C22" s="1">
        <v>10</v>
      </c>
      <c r="D22" s="1">
        <f t="shared" si="0"/>
        <v>3.6787944117144235E-2</v>
      </c>
      <c r="E22" s="1">
        <f t="shared" si="1"/>
        <v>3.6720359377714162E-3</v>
      </c>
    </row>
    <row r="23" spans="3:5" x14ac:dyDescent="0.3">
      <c r="C23" s="1">
        <v>12</v>
      </c>
      <c r="D23" s="1">
        <f t="shared" si="0"/>
        <v>3.0119421191220203E-2</v>
      </c>
      <c r="E23" s="1">
        <f t="shared" si="1"/>
        <v>3.0074107719842945E-3</v>
      </c>
    </row>
    <row r="24" spans="3:5" x14ac:dyDescent="0.3">
      <c r="C24" s="1"/>
    </row>
    <row r="25" spans="3:5" x14ac:dyDescent="0.3">
      <c r="C25" s="1"/>
    </row>
  </sheetData>
  <mergeCells count="3">
    <mergeCell ref="E2:P2"/>
    <mergeCell ref="C5:M5"/>
    <mergeCell ref="C6:M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58573-D68A-4B3B-9765-B635E0E0B080}">
  <dimension ref="B2:O19"/>
  <sheetViews>
    <sheetView workbookViewId="0">
      <selection activeCell="D21" sqref="D21"/>
    </sheetView>
  </sheetViews>
  <sheetFormatPr defaultRowHeight="14.4" x14ac:dyDescent="0.3"/>
  <cols>
    <col min="2" max="2" width="12.44140625" customWidth="1"/>
    <col min="3" max="3" width="14.109375" customWidth="1"/>
    <col min="4" max="4" width="16.109375" customWidth="1"/>
  </cols>
  <sheetData>
    <row r="2" spans="2:15" x14ac:dyDescent="0.3">
      <c r="E2" s="51" t="s">
        <v>113</v>
      </c>
      <c r="F2" s="52"/>
      <c r="G2" s="52"/>
      <c r="H2" s="52"/>
      <c r="I2" s="52"/>
      <c r="J2" s="52"/>
      <c r="K2" s="52"/>
      <c r="L2" s="52"/>
      <c r="M2" s="52"/>
      <c r="N2" s="52"/>
      <c r="O2" s="52"/>
    </row>
    <row r="5" spans="2:15" x14ac:dyDescent="0.3">
      <c r="B5" s="48" t="s">
        <v>114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2:15" x14ac:dyDescent="0.3">
      <c r="B6" s="48" t="s">
        <v>148</v>
      </c>
      <c r="C6" s="48"/>
      <c r="D6" s="48"/>
      <c r="E6" s="48"/>
      <c r="F6" s="48"/>
      <c r="G6" s="48"/>
      <c r="H6" s="48"/>
    </row>
    <row r="9" spans="2:15" x14ac:dyDescent="0.3">
      <c r="B9" s="2" t="s">
        <v>149</v>
      </c>
    </row>
    <row r="11" spans="2:15" x14ac:dyDescent="0.3">
      <c r="B11" s="2" t="s">
        <v>150</v>
      </c>
      <c r="D11" s="28" t="s">
        <v>151</v>
      </c>
      <c r="E11" s="1" t="s">
        <v>63</v>
      </c>
      <c r="F11" s="27">
        <v>10</v>
      </c>
    </row>
    <row r="12" spans="2:15" x14ac:dyDescent="0.3">
      <c r="D12" s="28" t="s">
        <v>83</v>
      </c>
      <c r="E12" s="1" t="s">
        <v>63</v>
      </c>
      <c r="F12" s="29">
        <v>50</v>
      </c>
    </row>
    <row r="14" spans="2:15" x14ac:dyDescent="0.3">
      <c r="B14" s="26" t="s">
        <v>111</v>
      </c>
      <c r="C14" s="26" t="s">
        <v>39</v>
      </c>
      <c r="D14" s="26" t="s">
        <v>40</v>
      </c>
    </row>
    <row r="15" spans="2:15" x14ac:dyDescent="0.3">
      <c r="B15" s="1">
        <v>42</v>
      </c>
      <c r="C15" s="1">
        <f>_xlfn.NORM.DIST(B15,F12,F11,FALSE)</f>
        <v>2.8969155276148274E-2</v>
      </c>
      <c r="D15" s="1">
        <f>_xlfn.NORM.DIST(B15,F12,F11,TRUE)</f>
        <v>0.21185539858339661</v>
      </c>
    </row>
    <row r="16" spans="2:15" x14ac:dyDescent="0.3">
      <c r="B16" s="1">
        <v>48</v>
      </c>
      <c r="C16" s="1">
        <f t="shared" ref="C16" si="0">_xlfn.NORM.DIST(B16,F13,F12,FALSE)</f>
        <v>5.0328868219623422E-3</v>
      </c>
      <c r="D16" s="1">
        <f t="shared" ref="D16" si="1">_xlfn.NORM.DIST(B16,F13,F12,TRUE)</f>
        <v>0.83147239253316219</v>
      </c>
    </row>
    <row r="17" spans="2:4" x14ac:dyDescent="0.3">
      <c r="B17" s="1">
        <v>55</v>
      </c>
      <c r="C17" s="1">
        <f>_xlfn.NORM.DIST(B17,F12,F11,FALSE)</f>
        <v>3.5206532676429952E-2</v>
      </c>
      <c r="D17" s="1">
        <f>_xlfn.NORM.DIST(B17,F12,F11,TRUE)</f>
        <v>0.69146246127401312</v>
      </c>
    </row>
    <row r="18" spans="2:4" x14ac:dyDescent="0.3">
      <c r="B18" s="1">
        <v>57</v>
      </c>
      <c r="C18" s="1">
        <f>_xlfn.NORM.DIST(B18,F12,F11,FALSE)</f>
        <v>3.1225393336676129E-2</v>
      </c>
      <c r="D18" s="1">
        <f>_xlfn.NORM.DIST(B18,F12,F11,TRUE)</f>
        <v>0.75803634777692697</v>
      </c>
    </row>
    <row r="19" spans="2:4" x14ac:dyDescent="0.3">
      <c r="B19" s="1">
        <v>63</v>
      </c>
      <c r="C19" s="1">
        <f>_xlfn.NORM.DIST(B19,F12,F11,FALSE)</f>
        <v>1.7136859204780735E-2</v>
      </c>
      <c r="D19" s="1">
        <f>_xlfn.NORM.DIST(B19,F12,F11,TRUE)</f>
        <v>0.9031995154143897</v>
      </c>
    </row>
  </sheetData>
  <mergeCells count="3">
    <mergeCell ref="E2:O2"/>
    <mergeCell ref="B5:N5"/>
    <mergeCell ref="B6:H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EA2A3-4220-47C0-8C2E-A78AE9E03C16}">
  <dimension ref="C2:O20"/>
  <sheetViews>
    <sheetView workbookViewId="0">
      <selection activeCell="F33" sqref="F33"/>
    </sheetView>
  </sheetViews>
  <sheetFormatPr defaultRowHeight="14.4" x14ac:dyDescent="0.3"/>
  <cols>
    <col min="3" max="3" width="12.44140625" customWidth="1"/>
    <col min="4" max="4" width="14.109375" customWidth="1"/>
    <col min="6" max="6" width="24.5546875" customWidth="1"/>
  </cols>
  <sheetData>
    <row r="2" spans="3:15" x14ac:dyDescent="0.3">
      <c r="E2" s="51" t="s">
        <v>133</v>
      </c>
      <c r="F2" s="51"/>
      <c r="G2" s="51"/>
      <c r="H2" s="51"/>
      <c r="I2" s="51"/>
      <c r="J2" s="51"/>
      <c r="K2" s="51"/>
      <c r="L2" s="51"/>
      <c r="M2" s="51"/>
      <c r="N2" s="51"/>
      <c r="O2" s="51"/>
    </row>
    <row r="5" spans="3:15" x14ac:dyDescent="0.3">
      <c r="C5" s="44" t="s">
        <v>134</v>
      </c>
      <c r="D5" s="45"/>
      <c r="E5" s="45"/>
      <c r="F5" s="45"/>
      <c r="G5" s="45"/>
      <c r="H5" s="45"/>
      <c r="I5" s="45"/>
    </row>
    <row r="6" spans="3:15" x14ac:dyDescent="0.3">
      <c r="C6" s="44" t="s">
        <v>135</v>
      </c>
      <c r="D6" s="45"/>
      <c r="E6" s="45"/>
      <c r="F6" s="45"/>
      <c r="G6" s="45"/>
      <c r="H6" s="45"/>
      <c r="I6" s="45"/>
    </row>
    <row r="7" spans="3:15" x14ac:dyDescent="0.3">
      <c r="C7" s="44" t="s">
        <v>136</v>
      </c>
      <c r="D7" s="45"/>
      <c r="E7" s="45"/>
      <c r="F7" s="45"/>
      <c r="G7" s="45"/>
      <c r="H7" s="45"/>
      <c r="I7" s="45"/>
    </row>
    <row r="9" spans="3:15" ht="15" thickBot="1" x14ac:dyDescent="0.35"/>
    <row r="10" spans="3:15" x14ac:dyDescent="0.3">
      <c r="C10" s="10" t="s">
        <v>137</v>
      </c>
      <c r="D10" s="11" t="s">
        <v>138</v>
      </c>
    </row>
    <row r="11" spans="3:15" x14ac:dyDescent="0.3">
      <c r="C11" s="4">
        <v>22</v>
      </c>
      <c r="D11" s="4">
        <v>30</v>
      </c>
    </row>
    <row r="12" spans="3:15" x14ac:dyDescent="0.3">
      <c r="C12" s="4">
        <v>24</v>
      </c>
      <c r="D12" s="4">
        <v>31</v>
      </c>
      <c r="F12" s="3" t="s">
        <v>139</v>
      </c>
    </row>
    <row r="13" spans="3:15" x14ac:dyDescent="0.3">
      <c r="C13" s="4">
        <v>26</v>
      </c>
      <c r="D13" s="4">
        <v>21</v>
      </c>
      <c r="F13" s="5">
        <f>CORREL(C11:C20,D11:D20)</f>
        <v>0.51515151515151503</v>
      </c>
    </row>
    <row r="14" spans="3:15" x14ac:dyDescent="0.3">
      <c r="C14" s="4">
        <v>27</v>
      </c>
      <c r="D14" s="4">
        <v>32</v>
      </c>
      <c r="F14" s="3" t="s">
        <v>140</v>
      </c>
    </row>
    <row r="15" spans="3:15" x14ac:dyDescent="0.3">
      <c r="C15" s="4">
        <v>28</v>
      </c>
      <c r="D15" s="4">
        <v>25</v>
      </c>
      <c r="F15" s="5">
        <f>PEARSON(C11:C20,D11:D20)</f>
        <v>0.51515151515151503</v>
      </c>
    </row>
    <row r="16" spans="3:15" x14ac:dyDescent="0.3">
      <c r="C16" s="4">
        <v>29</v>
      </c>
      <c r="D16" s="4">
        <v>26</v>
      </c>
    </row>
    <row r="17" spans="3:4" x14ac:dyDescent="0.3">
      <c r="C17" s="4">
        <v>25</v>
      </c>
      <c r="D17" s="4">
        <v>23</v>
      </c>
    </row>
    <row r="18" spans="3:4" x14ac:dyDescent="0.3">
      <c r="C18" s="4">
        <v>35</v>
      </c>
      <c r="D18" s="4">
        <v>31</v>
      </c>
    </row>
    <row r="19" spans="3:4" x14ac:dyDescent="0.3">
      <c r="C19" s="4">
        <v>36</v>
      </c>
      <c r="D19" s="4">
        <v>36</v>
      </c>
    </row>
    <row r="20" spans="3:4" x14ac:dyDescent="0.3">
      <c r="C20" s="4">
        <v>32</v>
      </c>
      <c r="D20" s="4">
        <v>39</v>
      </c>
    </row>
  </sheetData>
  <mergeCells count="4">
    <mergeCell ref="E2:O2"/>
    <mergeCell ref="C5:I5"/>
    <mergeCell ref="C6:I6"/>
    <mergeCell ref="C7:I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066C7-006E-4DD6-A9C3-46517F90F41B}">
  <dimension ref="B1:O31"/>
  <sheetViews>
    <sheetView topLeftCell="A6" workbookViewId="0">
      <selection activeCell="P11" sqref="P11"/>
    </sheetView>
  </sheetViews>
  <sheetFormatPr defaultRowHeight="14.4" x14ac:dyDescent="0.3"/>
  <cols>
    <col min="2" max="2" width="12.88671875" customWidth="1"/>
    <col min="3" max="3" width="15.88671875" customWidth="1"/>
    <col min="7" max="7" width="15.44140625" customWidth="1"/>
  </cols>
  <sheetData>
    <row r="1" spans="2:15" x14ac:dyDescent="0.3">
      <c r="C1" s="51" t="s">
        <v>165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2:15" x14ac:dyDescent="0.3">
      <c r="C2" s="58" t="s">
        <v>166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</row>
    <row r="5" spans="2:15" x14ac:dyDescent="0.3">
      <c r="C5" s="44" t="s">
        <v>164</v>
      </c>
      <c r="D5" s="45"/>
      <c r="E5" s="45"/>
      <c r="F5" s="45"/>
      <c r="G5" s="45"/>
      <c r="H5" s="45"/>
      <c r="I5" s="45"/>
      <c r="J5" s="45"/>
    </row>
    <row r="6" spans="2:15" x14ac:dyDescent="0.3">
      <c r="C6" s="44" t="s">
        <v>157</v>
      </c>
      <c r="D6" s="45"/>
      <c r="E6" s="45"/>
      <c r="F6" s="45"/>
      <c r="G6" s="45"/>
      <c r="H6" s="45"/>
      <c r="I6" s="45"/>
      <c r="J6" s="45"/>
    </row>
    <row r="7" spans="2:15" x14ac:dyDescent="0.3">
      <c r="C7" s="45" t="s">
        <v>158</v>
      </c>
      <c r="D7" s="45"/>
      <c r="E7" s="45"/>
      <c r="F7" s="45"/>
      <c r="G7" s="45"/>
      <c r="H7" s="45"/>
      <c r="I7" s="45"/>
      <c r="J7" s="45"/>
    </row>
    <row r="9" spans="2:15" ht="15" thickBot="1" x14ac:dyDescent="0.35"/>
    <row r="10" spans="2:15" x14ac:dyDescent="0.3">
      <c r="B10" s="32" t="s">
        <v>162</v>
      </c>
      <c r="C10" s="36" t="s">
        <v>160</v>
      </c>
    </row>
    <row r="11" spans="2:15" x14ac:dyDescent="0.3">
      <c r="B11" s="33" t="s">
        <v>159</v>
      </c>
      <c r="C11" s="37" t="s">
        <v>161</v>
      </c>
    </row>
    <row r="12" spans="2:15" x14ac:dyDescent="0.3">
      <c r="B12" s="34">
        <f ca="1">RANDBETWEEN(40,85)</f>
        <v>50</v>
      </c>
      <c r="C12" s="38">
        <f ca="1">RANDBETWEEN(135,190)</f>
        <v>175</v>
      </c>
      <c r="G12" s="53" t="s">
        <v>163</v>
      </c>
      <c r="H12" s="50"/>
      <c r="I12" s="50"/>
      <c r="L12" s="2" t="s">
        <v>167</v>
      </c>
    </row>
    <row r="13" spans="2:15" x14ac:dyDescent="0.3">
      <c r="B13" s="34">
        <f t="shared" ref="B13:B31" ca="1" si="0">RANDBETWEEN(21,60)</f>
        <v>47</v>
      </c>
      <c r="C13" s="38">
        <f t="shared" ref="C13:C31" ca="1" si="1">RANDBETWEEN(18,58)</f>
        <v>27</v>
      </c>
      <c r="G13" s="31">
        <f ca="1">CORREL(B12:B31,C12:C31)</f>
        <v>0.19259273979623415</v>
      </c>
      <c r="L13" s="40">
        <f ca="1">_xlfn.COVARIANCE.P(B12:B31,C12:C31)</f>
        <v>65.93249999999999</v>
      </c>
    </row>
    <row r="14" spans="2:15" x14ac:dyDescent="0.3">
      <c r="B14" s="34">
        <f t="shared" ca="1" si="0"/>
        <v>43</v>
      </c>
      <c r="C14" s="38">
        <f t="shared" ca="1" si="1"/>
        <v>33</v>
      </c>
    </row>
    <row r="15" spans="2:15" x14ac:dyDescent="0.3">
      <c r="B15" s="34">
        <f t="shared" ca="1" si="0"/>
        <v>25</v>
      </c>
      <c r="C15" s="38">
        <f t="shared" ca="1" si="1"/>
        <v>25</v>
      </c>
      <c r="G15" s="2" t="s">
        <v>140</v>
      </c>
    </row>
    <row r="16" spans="2:15" x14ac:dyDescent="0.3">
      <c r="B16" s="34">
        <f t="shared" ca="1" si="0"/>
        <v>60</v>
      </c>
      <c r="C16" s="38">
        <f t="shared" ca="1" si="1"/>
        <v>32</v>
      </c>
      <c r="G16" s="31">
        <f ca="1">PEARSON(B12:B31,C12:C31)</f>
        <v>0.19259273979623415</v>
      </c>
    </row>
    <row r="17" spans="2:3" x14ac:dyDescent="0.3">
      <c r="B17" s="34">
        <f t="shared" ca="1" si="0"/>
        <v>37</v>
      </c>
      <c r="C17" s="38">
        <f t="shared" ca="1" si="1"/>
        <v>18</v>
      </c>
    </row>
    <row r="18" spans="2:3" x14ac:dyDescent="0.3">
      <c r="B18" s="34">
        <f t="shared" ca="1" si="0"/>
        <v>37</v>
      </c>
      <c r="C18" s="38">
        <f t="shared" ca="1" si="1"/>
        <v>28</v>
      </c>
    </row>
    <row r="19" spans="2:3" x14ac:dyDescent="0.3">
      <c r="B19" s="34">
        <f t="shared" ca="1" si="0"/>
        <v>43</v>
      </c>
      <c r="C19" s="38">
        <f t="shared" ca="1" si="1"/>
        <v>37</v>
      </c>
    </row>
    <row r="20" spans="2:3" x14ac:dyDescent="0.3">
      <c r="B20" s="34">
        <f t="shared" ca="1" si="0"/>
        <v>29</v>
      </c>
      <c r="C20" s="38">
        <f t="shared" ca="1" si="1"/>
        <v>56</v>
      </c>
    </row>
    <row r="21" spans="2:3" x14ac:dyDescent="0.3">
      <c r="B21" s="34">
        <f t="shared" ca="1" si="0"/>
        <v>56</v>
      </c>
      <c r="C21" s="38">
        <f t="shared" ca="1" si="1"/>
        <v>29</v>
      </c>
    </row>
    <row r="22" spans="2:3" x14ac:dyDescent="0.3">
      <c r="B22" s="34">
        <f t="shared" ca="1" si="0"/>
        <v>56</v>
      </c>
      <c r="C22" s="38">
        <f t="shared" ca="1" si="1"/>
        <v>48</v>
      </c>
    </row>
    <row r="23" spans="2:3" x14ac:dyDescent="0.3">
      <c r="B23" s="34">
        <f t="shared" ca="1" si="0"/>
        <v>57</v>
      </c>
      <c r="C23" s="38">
        <f t="shared" ca="1" si="1"/>
        <v>46</v>
      </c>
    </row>
    <row r="24" spans="2:3" x14ac:dyDescent="0.3">
      <c r="B24" s="34">
        <f t="shared" ca="1" si="0"/>
        <v>44</v>
      </c>
      <c r="C24" s="38">
        <f t="shared" ca="1" si="1"/>
        <v>41</v>
      </c>
    </row>
    <row r="25" spans="2:3" x14ac:dyDescent="0.3">
      <c r="B25" s="34">
        <f t="shared" ca="1" si="0"/>
        <v>45</v>
      </c>
      <c r="C25" s="38">
        <f t="shared" ca="1" si="1"/>
        <v>38</v>
      </c>
    </row>
    <row r="26" spans="2:3" x14ac:dyDescent="0.3">
      <c r="B26" s="34">
        <f t="shared" ca="1" si="0"/>
        <v>50</v>
      </c>
      <c r="C26" s="38">
        <f t="shared" ca="1" si="1"/>
        <v>54</v>
      </c>
    </row>
    <row r="27" spans="2:3" x14ac:dyDescent="0.3">
      <c r="B27" s="34">
        <f t="shared" ca="1" si="0"/>
        <v>46</v>
      </c>
      <c r="C27" s="38">
        <f t="shared" ca="1" si="1"/>
        <v>25</v>
      </c>
    </row>
    <row r="28" spans="2:3" x14ac:dyDescent="0.3">
      <c r="B28" s="34">
        <f t="shared" ca="1" si="0"/>
        <v>25</v>
      </c>
      <c r="C28" s="38">
        <f t="shared" ca="1" si="1"/>
        <v>39</v>
      </c>
    </row>
    <row r="29" spans="2:3" x14ac:dyDescent="0.3">
      <c r="B29" s="34">
        <f t="shared" ca="1" si="0"/>
        <v>50</v>
      </c>
      <c r="C29" s="38">
        <f t="shared" ca="1" si="1"/>
        <v>55</v>
      </c>
    </row>
    <row r="30" spans="2:3" x14ac:dyDescent="0.3">
      <c r="B30" s="34">
        <f t="shared" ca="1" si="0"/>
        <v>45</v>
      </c>
      <c r="C30" s="38">
        <f t="shared" ca="1" si="1"/>
        <v>25</v>
      </c>
    </row>
    <row r="31" spans="2:3" ht="15" thickBot="1" x14ac:dyDescent="0.35">
      <c r="B31" s="35">
        <f t="shared" ca="1" si="0"/>
        <v>24</v>
      </c>
      <c r="C31" s="39">
        <f t="shared" ca="1" si="1"/>
        <v>32</v>
      </c>
    </row>
  </sheetData>
  <mergeCells count="6">
    <mergeCell ref="C5:J5"/>
    <mergeCell ref="C6:J6"/>
    <mergeCell ref="C7:J7"/>
    <mergeCell ref="G12:I12"/>
    <mergeCell ref="C1:O1"/>
    <mergeCell ref="C2:O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6CD8-7F24-4DA9-AC61-D40BD9BEF0DB}">
  <dimension ref="C2:M26"/>
  <sheetViews>
    <sheetView topLeftCell="A2" workbookViewId="0">
      <selection activeCell="C5" sqref="C5"/>
    </sheetView>
  </sheetViews>
  <sheetFormatPr defaultRowHeight="14.4" x14ac:dyDescent="0.3"/>
  <cols>
    <col min="4" max="4" width="13.21875" customWidth="1"/>
    <col min="5" max="6" width="14.21875" customWidth="1"/>
  </cols>
  <sheetData>
    <row r="2" spans="3:13" x14ac:dyDescent="0.3">
      <c r="D2" s="51" t="s">
        <v>141</v>
      </c>
      <c r="E2" s="52"/>
      <c r="F2" s="52"/>
      <c r="G2" s="52"/>
      <c r="H2" s="52"/>
      <c r="I2" s="52"/>
      <c r="J2" s="52"/>
      <c r="K2" s="52"/>
      <c r="L2" s="52"/>
      <c r="M2" s="52"/>
    </row>
    <row r="4" spans="3:13" ht="15" thickBot="1" x14ac:dyDescent="0.35"/>
    <row r="5" spans="3:13" x14ac:dyDescent="0.3">
      <c r="C5" s="23" t="s">
        <v>111</v>
      </c>
      <c r="D5" s="21" t="s">
        <v>142</v>
      </c>
      <c r="E5" s="21" t="s">
        <v>143</v>
      </c>
      <c r="F5" s="22" t="s">
        <v>144</v>
      </c>
    </row>
    <row r="6" spans="3:13" x14ac:dyDescent="0.3">
      <c r="C6" s="15"/>
      <c r="D6" s="13"/>
      <c r="E6" s="13"/>
      <c r="F6" s="16"/>
    </row>
    <row r="7" spans="3:13" x14ac:dyDescent="0.3">
      <c r="C7" s="15">
        <v>1</v>
      </c>
      <c r="D7" s="14">
        <v>13</v>
      </c>
      <c r="E7" s="14">
        <v>1</v>
      </c>
      <c r="F7" s="17">
        <v>9</v>
      </c>
    </row>
    <row r="8" spans="3:13" x14ac:dyDescent="0.3">
      <c r="C8" s="15">
        <v>2</v>
      </c>
      <c r="D8" s="14">
        <v>7</v>
      </c>
      <c r="E8" s="14">
        <v>0</v>
      </c>
      <c r="F8" s="17">
        <v>10</v>
      </c>
    </row>
    <row r="9" spans="3:13" x14ac:dyDescent="0.3">
      <c r="C9" s="15">
        <v>3</v>
      </c>
      <c r="D9" s="14">
        <v>9</v>
      </c>
      <c r="E9" s="14">
        <v>0</v>
      </c>
      <c r="F9" s="17">
        <v>10</v>
      </c>
    </row>
    <row r="10" spans="3:13" x14ac:dyDescent="0.3">
      <c r="C10" s="15">
        <v>4</v>
      </c>
      <c r="D10" s="14">
        <v>10</v>
      </c>
      <c r="E10" s="14">
        <v>1</v>
      </c>
      <c r="F10" s="17">
        <v>11</v>
      </c>
    </row>
    <row r="11" spans="3:13" x14ac:dyDescent="0.3">
      <c r="C11" s="15">
        <v>5</v>
      </c>
      <c r="D11" s="14">
        <v>13</v>
      </c>
      <c r="E11" s="14">
        <v>0</v>
      </c>
      <c r="F11" s="17">
        <v>14</v>
      </c>
    </row>
    <row r="12" spans="3:13" x14ac:dyDescent="0.3">
      <c r="C12" s="15">
        <v>6</v>
      </c>
      <c r="D12" s="14">
        <v>6</v>
      </c>
      <c r="E12" s="14">
        <v>0</v>
      </c>
      <c r="F12" s="17">
        <v>12</v>
      </c>
    </row>
    <row r="13" spans="3:13" x14ac:dyDescent="0.3">
      <c r="C13" s="15">
        <v>7</v>
      </c>
      <c r="D13" s="14">
        <v>6</v>
      </c>
      <c r="E13" s="14">
        <v>1</v>
      </c>
      <c r="F13" s="17">
        <v>9</v>
      </c>
    </row>
    <row r="14" spans="3:13" x14ac:dyDescent="0.3">
      <c r="C14" s="15">
        <v>8</v>
      </c>
      <c r="D14" s="14">
        <v>6</v>
      </c>
      <c r="E14" s="14">
        <v>1</v>
      </c>
      <c r="F14" s="17">
        <v>8</v>
      </c>
    </row>
    <row r="15" spans="3:13" x14ac:dyDescent="0.3">
      <c r="C15" s="15">
        <v>9</v>
      </c>
      <c r="D15" s="14">
        <v>8</v>
      </c>
      <c r="E15" s="14">
        <v>1</v>
      </c>
      <c r="F15" s="17">
        <v>16</v>
      </c>
    </row>
    <row r="16" spans="3:13" x14ac:dyDescent="0.3">
      <c r="C16" s="15">
        <v>10</v>
      </c>
      <c r="D16" s="14">
        <v>9</v>
      </c>
      <c r="E16" s="14">
        <v>0</v>
      </c>
      <c r="F16" s="17">
        <v>12</v>
      </c>
    </row>
    <row r="17" spans="3:6" x14ac:dyDescent="0.3">
      <c r="C17" s="15">
        <v>11</v>
      </c>
      <c r="D17" s="14">
        <v>7</v>
      </c>
      <c r="E17" s="14">
        <v>1</v>
      </c>
      <c r="F17" s="17">
        <v>7</v>
      </c>
    </row>
    <row r="18" spans="3:6" x14ac:dyDescent="0.3">
      <c r="C18" s="15">
        <v>12</v>
      </c>
      <c r="D18" s="14">
        <v>12</v>
      </c>
      <c r="E18" s="14">
        <v>1</v>
      </c>
      <c r="F18" s="17">
        <v>9</v>
      </c>
    </row>
    <row r="19" spans="3:6" x14ac:dyDescent="0.3">
      <c r="C19" s="15">
        <v>13</v>
      </c>
      <c r="D19" s="14">
        <v>11</v>
      </c>
      <c r="E19" s="14">
        <v>1</v>
      </c>
      <c r="F19" s="17">
        <v>11</v>
      </c>
    </row>
    <row r="20" spans="3:6" x14ac:dyDescent="0.3">
      <c r="C20" s="15">
        <v>14</v>
      </c>
      <c r="D20" s="14">
        <v>12</v>
      </c>
      <c r="E20" s="14">
        <v>1</v>
      </c>
      <c r="F20" s="17">
        <v>9</v>
      </c>
    </row>
    <row r="21" spans="3:6" x14ac:dyDescent="0.3">
      <c r="C21" s="15">
        <v>15</v>
      </c>
      <c r="D21" s="14">
        <v>10</v>
      </c>
      <c r="E21" s="14">
        <v>0</v>
      </c>
      <c r="F21" s="17">
        <v>8</v>
      </c>
    </row>
    <row r="22" spans="3:6" x14ac:dyDescent="0.3">
      <c r="C22" s="15">
        <v>16</v>
      </c>
      <c r="D22" s="14">
        <v>7</v>
      </c>
      <c r="E22" s="14">
        <v>0</v>
      </c>
      <c r="F22" s="17">
        <v>5</v>
      </c>
    </row>
    <row r="23" spans="3:6" x14ac:dyDescent="0.3">
      <c r="C23" s="15">
        <v>17</v>
      </c>
      <c r="D23" s="14">
        <v>8</v>
      </c>
      <c r="E23" s="14">
        <v>0</v>
      </c>
      <c r="F23" s="17">
        <v>11</v>
      </c>
    </row>
    <row r="24" spans="3:6" x14ac:dyDescent="0.3">
      <c r="C24" s="15">
        <v>18</v>
      </c>
      <c r="D24" s="14">
        <v>10</v>
      </c>
      <c r="E24" s="14">
        <v>0</v>
      </c>
      <c r="F24" s="17">
        <v>11</v>
      </c>
    </row>
    <row r="25" spans="3:6" x14ac:dyDescent="0.3">
      <c r="C25" s="15">
        <v>19</v>
      </c>
      <c r="D25" s="14">
        <v>8</v>
      </c>
      <c r="E25" s="14">
        <v>0</v>
      </c>
      <c r="F25" s="17">
        <v>12</v>
      </c>
    </row>
    <row r="26" spans="3:6" ht="15" thickBot="1" x14ac:dyDescent="0.35">
      <c r="C26" s="18">
        <v>20</v>
      </c>
      <c r="D26" s="19">
        <v>12</v>
      </c>
      <c r="E26" s="19">
        <v>0</v>
      </c>
      <c r="F26" s="20">
        <v>10</v>
      </c>
    </row>
  </sheetData>
  <mergeCells count="1">
    <mergeCell ref="D2:M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1ECB-86F4-425B-8D77-BAA14E7098A9}">
  <dimension ref="C2:N29"/>
  <sheetViews>
    <sheetView workbookViewId="0">
      <selection activeCell="D28" sqref="D28"/>
    </sheetView>
  </sheetViews>
  <sheetFormatPr defaultRowHeight="14.4" x14ac:dyDescent="0.3"/>
  <cols>
    <col min="4" max="4" width="15.21875" customWidth="1"/>
    <col min="5" max="5" width="17.21875" customWidth="1"/>
  </cols>
  <sheetData>
    <row r="2" spans="3:14" x14ac:dyDescent="0.3">
      <c r="D2" s="51" t="s">
        <v>145</v>
      </c>
      <c r="E2" s="52"/>
      <c r="F2" s="52"/>
      <c r="G2" s="52"/>
      <c r="H2" s="52"/>
      <c r="I2" s="52"/>
      <c r="J2" s="52"/>
      <c r="K2" s="52"/>
      <c r="L2" s="52"/>
      <c r="M2" s="52"/>
      <c r="N2" s="52"/>
    </row>
    <row r="6" spans="3:14" x14ac:dyDescent="0.3">
      <c r="C6" s="24" t="s">
        <v>111</v>
      </c>
      <c r="D6" s="24" t="s">
        <v>146</v>
      </c>
      <c r="E6" s="25" t="s">
        <v>147</v>
      </c>
    </row>
    <row r="7" spans="3:14" x14ac:dyDescent="0.3">
      <c r="C7" s="13"/>
      <c r="D7" s="12"/>
      <c r="E7" s="12"/>
    </row>
    <row r="8" spans="3:14" x14ac:dyDescent="0.3">
      <c r="C8" s="14">
        <v>1</v>
      </c>
      <c r="D8" s="14">
        <v>28.248023926511429</v>
      </c>
      <c r="E8" s="14">
        <v>1060.3781647136202</v>
      </c>
    </row>
    <row r="9" spans="3:14" x14ac:dyDescent="0.3">
      <c r="C9" s="14">
        <v>2</v>
      </c>
      <c r="D9" s="14">
        <v>30.932615131077</v>
      </c>
      <c r="E9" s="14">
        <v>1043.7292957634781</v>
      </c>
    </row>
    <row r="10" spans="3:14" x14ac:dyDescent="0.3">
      <c r="C10" s="14">
        <v>3</v>
      </c>
      <c r="D10" s="14">
        <v>39.447828608050784</v>
      </c>
      <c r="E10" s="14">
        <v>1312.1790488570696</v>
      </c>
    </row>
    <row r="11" spans="3:14" x14ac:dyDescent="0.3">
      <c r="C11" s="14">
        <v>4</v>
      </c>
      <c r="D11" s="14">
        <v>17.32343516342662</v>
      </c>
      <c r="E11" s="14">
        <v>1006.4513816745603</v>
      </c>
    </row>
    <row r="12" spans="3:14" x14ac:dyDescent="0.3">
      <c r="C12" s="14">
        <v>5</v>
      </c>
      <c r="D12" s="14">
        <v>49.042481765190587</v>
      </c>
      <c r="E12" s="14">
        <v>948.68834998342209</v>
      </c>
    </row>
    <row r="13" spans="3:14" x14ac:dyDescent="0.3">
      <c r="C13" s="14">
        <v>6</v>
      </c>
      <c r="D13" s="14">
        <v>50.013153477584154</v>
      </c>
      <c r="E13" s="14">
        <v>1021.8267306685448</v>
      </c>
    </row>
    <row r="14" spans="3:14" x14ac:dyDescent="0.3">
      <c r="C14" s="14">
        <v>7</v>
      </c>
      <c r="D14" s="14">
        <v>25.217352824488053</v>
      </c>
      <c r="E14" s="14">
        <v>1164.025431482878</v>
      </c>
    </row>
    <row r="15" spans="3:14" x14ac:dyDescent="0.3">
      <c r="C15" s="14">
        <v>8</v>
      </c>
      <c r="D15" s="14">
        <v>40.771172215948972</v>
      </c>
      <c r="E15" s="14">
        <v>1042.7535216353135</v>
      </c>
    </row>
    <row r="16" spans="3:14" x14ac:dyDescent="0.3">
      <c r="C16" s="14">
        <v>9</v>
      </c>
      <c r="D16" s="14">
        <v>31.046327097384562</v>
      </c>
      <c r="E16" s="14">
        <v>1094.4393665726238</v>
      </c>
    </row>
    <row r="17" spans="3:5" x14ac:dyDescent="0.3">
      <c r="C17" s="14">
        <v>10</v>
      </c>
      <c r="D17" s="14">
        <v>17.099307229834896</v>
      </c>
      <c r="E17" s="14">
        <v>1223.0022975403699</v>
      </c>
    </row>
    <row r="18" spans="3:5" x14ac:dyDescent="0.3">
      <c r="C18" s="14">
        <v>11</v>
      </c>
      <c r="D18" s="14">
        <v>12.25418866542558</v>
      </c>
      <c r="E18" s="14">
        <v>967.34367793251295</v>
      </c>
    </row>
    <row r="19" spans="3:5" x14ac:dyDescent="0.3">
      <c r="C19" s="14">
        <v>12</v>
      </c>
      <c r="D19" s="14">
        <v>20.001434369945372</v>
      </c>
      <c r="E19" s="14">
        <v>1209.1160187468631</v>
      </c>
    </row>
    <row r="20" spans="3:5" x14ac:dyDescent="0.3">
      <c r="C20" s="14">
        <v>13</v>
      </c>
      <c r="D20" s="14">
        <v>52.648304696798611</v>
      </c>
      <c r="E20" s="14">
        <v>1314.8396619202686</v>
      </c>
    </row>
    <row r="21" spans="3:5" x14ac:dyDescent="0.3">
      <c r="C21" s="14">
        <v>14</v>
      </c>
      <c r="D21" s="14">
        <v>31.49293496505631</v>
      </c>
      <c r="E21" s="14">
        <v>1100.5032519664383</v>
      </c>
    </row>
    <row r="22" spans="3:5" x14ac:dyDescent="0.3">
      <c r="C22" s="14">
        <v>15</v>
      </c>
      <c r="D22" s="14">
        <v>22.255897701956236</v>
      </c>
      <c r="E22" s="14">
        <v>1539.5729605574161</v>
      </c>
    </row>
    <row r="23" spans="3:5" x14ac:dyDescent="0.3">
      <c r="C23" s="14">
        <v>16</v>
      </c>
      <c r="D23" s="14">
        <v>38.124485000152589</v>
      </c>
      <c r="E23" s="14">
        <v>1150.8778897608863</v>
      </c>
    </row>
    <row r="24" spans="3:5" x14ac:dyDescent="0.3">
      <c r="C24" s="14">
        <v>17</v>
      </c>
      <c r="D24" s="14">
        <v>40.884884182256535</v>
      </c>
      <c r="E24" s="14">
        <v>1339.8240498121595</v>
      </c>
    </row>
    <row r="25" spans="3:5" x14ac:dyDescent="0.3">
      <c r="C25" s="14">
        <v>18</v>
      </c>
      <c r="D25" s="14">
        <v>25.972136600848415</v>
      </c>
      <c r="E25" s="14">
        <v>1067.1870967984432</v>
      </c>
    </row>
    <row r="26" spans="3:5" x14ac:dyDescent="0.3">
      <c r="C26" s="14">
        <v>19</v>
      </c>
      <c r="D26" s="14">
        <v>8.2067018646809302</v>
      </c>
      <c r="E26" s="14">
        <v>1342.4597654578974</v>
      </c>
    </row>
    <row r="27" spans="3:5" x14ac:dyDescent="0.3">
      <c r="C27" s="14">
        <v>20</v>
      </c>
      <c r="D27" s="14">
        <v>37.198309274575031</v>
      </c>
      <c r="E27" s="14">
        <v>1200.9530764247756</v>
      </c>
    </row>
    <row r="28" spans="3:5" x14ac:dyDescent="0.3">
      <c r="C28" s="1"/>
    </row>
    <row r="29" spans="3:5" x14ac:dyDescent="0.3">
      <c r="C29" s="1"/>
    </row>
  </sheetData>
  <mergeCells count="1">
    <mergeCell ref="D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STUDENT DATA</vt:lpstr>
      <vt:lpstr>BINOMIAL DISTRIBUTION(Q-1,9)</vt:lpstr>
      <vt:lpstr>MULTINOMIAL</vt:lpstr>
      <vt:lpstr> POISSON(Q-3,10)</vt:lpstr>
      <vt:lpstr>GEOMETRIC</vt:lpstr>
      <vt:lpstr>UNIFORM AND MEAN</vt:lpstr>
      <vt:lpstr>EXPONENTIAL(Q-6,8)</vt:lpstr>
      <vt:lpstr>NORMAL(Q-7,8,11)</vt:lpstr>
      <vt:lpstr>KARL PEARSON'S CORRELATION</vt:lpstr>
      <vt:lpstr>CORRELATION(Q-12,14)</vt:lpstr>
      <vt:lpstr>RANDOM NUMBERS(DISCRETE)</vt:lpstr>
      <vt:lpstr>RANDOM NUMBERS(CONTINUOUS)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cp:lastModifiedBy>Deepti ...</cp:lastModifiedBy>
  <dcterms:created xsi:type="dcterms:W3CDTF">2024-05-02T15:04:35Z</dcterms:created>
  <dcterms:modified xsi:type="dcterms:W3CDTF">2024-05-04T06:01:53Z</dcterms:modified>
</cp:coreProperties>
</file>