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00" yWindow="1875" windowWidth="21075" windowHeight="9780" tabRatio="684"/>
  </bookViews>
  <sheets>
    <sheet name="FULL UK" sheetId="1" r:id="rId1"/>
    <sheet name="V Lookup" sheetId="16" r:id="rId2"/>
    <sheet name="England" sheetId="15" r:id="rId3"/>
    <sheet name="Scotland" sheetId="2" r:id="rId4"/>
    <sheet name="Northern Ireland" sheetId="3" r:id="rId5"/>
    <sheet name="Wales" sheetId="4" r:id="rId6"/>
    <sheet name="London" sheetId="5" r:id="rId7"/>
    <sheet name="N West" sheetId="6" r:id="rId8"/>
    <sheet name="N East" sheetId="7" r:id="rId9"/>
    <sheet name="Y'Shire &amp; Humber" sheetId="8" r:id="rId10"/>
    <sheet name="W Mids" sheetId="10" r:id="rId11"/>
    <sheet name="E Mids" sheetId="9" r:id="rId12"/>
    <sheet name="S East" sheetId="11" r:id="rId13"/>
    <sheet name="S West" sheetId="12" r:id="rId14"/>
    <sheet name="E of England" sheetId="13" r:id="rId15"/>
    <sheet name="Sheet1" sheetId="17" r:id="rId16"/>
  </sheets>
  <definedNames>
    <definedName name="_xlnm._FilterDatabase" localSheetId="0" hidden="1">'FULL UK'!$A$1:$K$3069</definedName>
  </definedNames>
  <calcPr calcId="125725"/>
</workbook>
</file>

<file path=xl/calcChain.xml><?xml version="1.0" encoding="utf-8"?>
<calcChain xmlns="http://schemas.openxmlformats.org/spreadsheetml/2006/main">
  <c r="F6" i="1"/>
  <c r="F7"/>
  <c r="F8"/>
  <c r="F9"/>
  <c r="F10"/>
  <c r="F11"/>
  <c r="F12"/>
  <c r="F13"/>
  <c r="F14"/>
  <c r="F15"/>
  <c r="F16"/>
  <c r="F17"/>
  <c r="F18"/>
  <c r="F19"/>
  <c r="F20"/>
  <c r="F21"/>
  <c r="F22"/>
  <c r="F23"/>
  <c r="F24"/>
  <c r="F25"/>
  <c r="F26"/>
  <c r="F27"/>
  <c r="F28"/>
  <c r="F29"/>
  <c r="F30"/>
  <c r="F31"/>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4"/>
  <c r="F1815"/>
  <c r="F1816"/>
  <c r="F1820"/>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1"/>
  <c r="F1942"/>
  <c r="F1943"/>
  <c r="F1944"/>
  <c r="F1945"/>
  <c r="F1946"/>
  <c r="F1951"/>
  <c r="F1957"/>
  <c r="F1958"/>
  <c r="F1959"/>
  <c r="F1960"/>
  <c r="F1961"/>
  <c r="F1962"/>
  <c r="F1963"/>
  <c r="F1964"/>
  <c r="F1965"/>
  <c r="F1966"/>
  <c r="F1967"/>
  <c r="F1968"/>
  <c r="F1969"/>
  <c r="F1970"/>
  <c r="F1972"/>
  <c r="F1974"/>
  <c r="F1975"/>
  <c r="F1976"/>
  <c r="F1977"/>
  <c r="F1978"/>
  <c r="F1979"/>
  <c r="F1980"/>
  <c r="F1981"/>
  <c r="F1982"/>
  <c r="F1983"/>
  <c r="F1984"/>
  <c r="F1985"/>
  <c r="F1986"/>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25"/>
  <c r="F2226"/>
  <c r="F2227"/>
  <c r="F2228"/>
  <c r="F2229"/>
  <c r="F2230"/>
  <c r="F2231"/>
  <c r="F2232"/>
  <c r="F2233"/>
  <c r="F2234"/>
  <c r="F2235"/>
  <c r="F2236"/>
  <c r="F2237"/>
  <c r="F2238"/>
  <c r="F2239"/>
  <c r="F2240"/>
  <c r="F2241"/>
  <c r="F2242"/>
  <c r="F2243"/>
  <c r="F2244"/>
  <c r="F2245"/>
  <c r="F2246"/>
  <c r="F2247"/>
  <c r="F2248"/>
  <c r="F2249"/>
  <c r="F2250"/>
  <c r="F2251"/>
  <c r="F2252"/>
  <c r="F2253"/>
  <c r="F2254"/>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3"/>
  <c r="F2344"/>
  <c r="F2345"/>
  <c r="F2346"/>
  <c r="F2347"/>
  <c r="F2348"/>
  <c r="F2349"/>
  <c r="F2350"/>
  <c r="F2351"/>
  <c r="F2352"/>
  <c r="F2353"/>
  <c r="F2354"/>
  <c r="F2355"/>
  <c r="F2356"/>
  <c r="F2357"/>
  <c r="F2358"/>
  <c r="F2359"/>
  <c r="F2360"/>
  <c r="F2361"/>
  <c r="F2362"/>
  <c r="F2363"/>
  <c r="F2364"/>
  <c r="F2365"/>
  <c r="F2366"/>
  <c r="F2367"/>
  <c r="F2369"/>
  <c r="F2370"/>
  <c r="F2371"/>
  <c r="F2372"/>
  <c r="F2373"/>
  <c r="F2374"/>
  <c r="F2375"/>
  <c r="F2376"/>
  <c r="F2377"/>
  <c r="F2378"/>
  <c r="F2379"/>
  <c r="F2380"/>
  <c r="F2381"/>
  <c r="F2382"/>
  <c r="F2383"/>
  <c r="F2384"/>
  <c r="F2385"/>
  <c r="F2386"/>
  <c r="F2387"/>
  <c r="F2388"/>
  <c r="F2389"/>
  <c r="F2399"/>
  <c r="F2400"/>
  <c r="F2401"/>
  <c r="F2402"/>
  <c r="F2403"/>
  <c r="F2404"/>
  <c r="F2405"/>
  <c r="F2406"/>
  <c r="F2407"/>
  <c r="F2408"/>
  <c r="F2409"/>
  <c r="F2410"/>
  <c r="F2411"/>
  <c r="F2412"/>
  <c r="F2413"/>
  <c r="F2414"/>
  <c r="F2415"/>
  <c r="F2416"/>
  <c r="F2417"/>
  <c r="F2418"/>
  <c r="F2419"/>
  <c r="F2420"/>
  <c r="F2421"/>
  <c r="F2422"/>
  <c r="F2423"/>
  <c r="F2424"/>
  <c r="F2425"/>
  <c r="F2426"/>
  <c r="F2427"/>
  <c r="F2428"/>
  <c r="F2429"/>
  <c r="F2430"/>
  <c r="F2431"/>
  <c r="F2432"/>
  <c r="F2433"/>
  <c r="F2434"/>
  <c r="F2435"/>
  <c r="F2436"/>
  <c r="F2437"/>
  <c r="F2438"/>
  <c r="F2439"/>
  <c r="F2440"/>
  <c r="F2441"/>
  <c r="F2442"/>
  <c r="F2443"/>
  <c r="F2444"/>
  <c r="F2445"/>
  <c r="F2446"/>
  <c r="F2454"/>
  <c r="F2455"/>
  <c r="F2456"/>
  <c r="F2457"/>
  <c r="F2458"/>
  <c r="F2459"/>
  <c r="F2460"/>
  <c r="F2461"/>
  <c r="F2462"/>
  <c r="F2463"/>
  <c r="F2464"/>
  <c r="F2465"/>
  <c r="F2466"/>
  <c r="F2467"/>
  <c r="F2468"/>
  <c r="F2469"/>
  <c r="F2470"/>
  <c r="F2471"/>
  <c r="F2472"/>
  <c r="F2473"/>
  <c r="F2474"/>
  <c r="F2475"/>
  <c r="F2476"/>
  <c r="F2477"/>
  <c r="F2478"/>
  <c r="F2479"/>
  <c r="F2480"/>
  <c r="F2481"/>
  <c r="F2492"/>
  <c r="F2493"/>
  <c r="F2494"/>
  <c r="F2495"/>
  <c r="F2496"/>
  <c r="F2497"/>
  <c r="F2498"/>
  <c r="F2499"/>
  <c r="F2500"/>
  <c r="F2501"/>
  <c r="F2502"/>
  <c r="F2503"/>
  <c r="F2504"/>
  <c r="F2505"/>
  <c r="F2506"/>
  <c r="F2507"/>
  <c r="F2508"/>
  <c r="F2509"/>
  <c r="F2510"/>
  <c r="F2511"/>
  <c r="F2512"/>
  <c r="F2513"/>
  <c r="F2514"/>
  <c r="F2515"/>
  <c r="F2516"/>
  <c r="F2517"/>
  <c r="F2518"/>
  <c r="F2519"/>
  <c r="F2520"/>
  <c r="F2521"/>
  <c r="F2522"/>
  <c r="F2523"/>
  <c r="F2524"/>
  <c r="F2525"/>
  <c r="F2526"/>
  <c r="F2527"/>
  <c r="F2528"/>
  <c r="F2529"/>
  <c r="F2530"/>
  <c r="F2531"/>
  <c r="F2532"/>
  <c r="F2533"/>
  <c r="F2534"/>
  <c r="F2535"/>
  <c r="F2536"/>
  <c r="F2537"/>
  <c r="F2538"/>
  <c r="F2539"/>
  <c r="F2540"/>
  <c r="F2541"/>
  <c r="F2542"/>
  <c r="F2543"/>
  <c r="F2544"/>
  <c r="F2545"/>
  <c r="F2546"/>
  <c r="F2554"/>
  <c r="F2555"/>
  <c r="F2556"/>
  <c r="F2557"/>
  <c r="F2558"/>
  <c r="F2559"/>
  <c r="F2560"/>
  <c r="F2561"/>
  <c r="F2562"/>
  <c r="F2563"/>
  <c r="F2564"/>
  <c r="F2565"/>
  <c r="F2566"/>
  <c r="F2567"/>
  <c r="F2568"/>
  <c r="F2569"/>
  <c r="F2570"/>
  <c r="F2571"/>
  <c r="F2572"/>
  <c r="F2573"/>
  <c r="F2574"/>
  <c r="F2575"/>
  <c r="F2576"/>
  <c r="F2577"/>
  <c r="F2578"/>
  <c r="F2579"/>
  <c r="F2580"/>
  <c r="F2581"/>
  <c r="F2582"/>
  <c r="F2583"/>
  <c r="F2584"/>
  <c r="F2585"/>
  <c r="F2586"/>
  <c r="F2587"/>
  <c r="F2588"/>
  <c r="F2589"/>
  <c r="F2590"/>
  <c r="F2591"/>
  <c r="F2592"/>
  <c r="F2593"/>
  <c r="F2594"/>
  <c r="F2595"/>
  <c r="F2596"/>
  <c r="F2597"/>
  <c r="F2598"/>
  <c r="F2599"/>
  <c r="F2600"/>
  <c r="F2601"/>
  <c r="F2602"/>
  <c r="F2603"/>
  <c r="F2604"/>
  <c r="F2605"/>
  <c r="F2606"/>
  <c r="F2607"/>
  <c r="F2608"/>
  <c r="F2609"/>
  <c r="F2610"/>
  <c r="F2611"/>
  <c r="F2612"/>
  <c r="F2613"/>
  <c r="F2614"/>
  <c r="F2615"/>
  <c r="F2616"/>
  <c r="F2617"/>
  <c r="F2618"/>
  <c r="F2619"/>
  <c r="F2620"/>
  <c r="F2621"/>
  <c r="F2622"/>
  <c r="F2623"/>
  <c r="F2624"/>
  <c r="F2625"/>
  <c r="F2626"/>
  <c r="F2627"/>
  <c r="F2628"/>
  <c r="F2629"/>
  <c r="F2630"/>
  <c r="F2631"/>
  <c r="F2632"/>
  <c r="F2633"/>
  <c r="F2634"/>
  <c r="F2635"/>
  <c r="F2636"/>
  <c r="F2637"/>
  <c r="F2638"/>
  <c r="F2639"/>
  <c r="F2640"/>
  <c r="F2641"/>
  <c r="F2642"/>
  <c r="F2643"/>
  <c r="F2644"/>
  <c r="F2645"/>
  <c r="F2646"/>
  <c r="F2647"/>
  <c r="F2648"/>
  <c r="F2649"/>
  <c r="F2650"/>
  <c r="F2651"/>
  <c r="F2652"/>
  <c r="F2653"/>
  <c r="F2654"/>
  <c r="F2655"/>
  <c r="F2656"/>
  <c r="F2657"/>
  <c r="F2658"/>
  <c r="F2659"/>
  <c r="F2660"/>
  <c r="F2661"/>
  <c r="F2662"/>
  <c r="F2663"/>
  <c r="F2664"/>
  <c r="F2665"/>
  <c r="F2666"/>
  <c r="F2667"/>
  <c r="F2668"/>
  <c r="F2669"/>
  <c r="F2670"/>
  <c r="F2671"/>
  <c r="F2672"/>
  <c r="F2673"/>
  <c r="F2674"/>
  <c r="F2675"/>
  <c r="F2676"/>
  <c r="F2677"/>
  <c r="F2678"/>
  <c r="F2679"/>
  <c r="F2680"/>
  <c r="F2681"/>
  <c r="F2682"/>
  <c r="F2683"/>
  <c r="F2684"/>
  <c r="F2685"/>
  <c r="F2686"/>
  <c r="F2687"/>
  <c r="F2688"/>
  <c r="F2689"/>
  <c r="F2690"/>
  <c r="F2691"/>
  <c r="F2692"/>
  <c r="F2694"/>
  <c r="F2695"/>
  <c r="F2696"/>
  <c r="F2697"/>
  <c r="F2698"/>
  <c r="F2699"/>
  <c r="F2700"/>
  <c r="F2701"/>
  <c r="F2702"/>
  <c r="F2703"/>
  <c r="F2704"/>
  <c r="F2705"/>
  <c r="F2706"/>
  <c r="F2707"/>
  <c r="F2708"/>
  <c r="F2709"/>
  <c r="F2710"/>
  <c r="F2711"/>
  <c r="F2712"/>
  <c r="F2713"/>
  <c r="F2714"/>
  <c r="F2715"/>
  <c r="F2716"/>
  <c r="F2717"/>
  <c r="F2718"/>
  <c r="F2719"/>
  <c r="F2720"/>
  <c r="F2721"/>
  <c r="F2722"/>
  <c r="F2723"/>
  <c r="F2724"/>
  <c r="F2725"/>
  <c r="F2726"/>
  <c r="F2727"/>
  <c r="F2728"/>
  <c r="F2729"/>
  <c r="F2730"/>
  <c r="F2731"/>
  <c r="F2732"/>
  <c r="F2733"/>
  <c r="F2735"/>
  <c r="F2736"/>
  <c r="F2739"/>
  <c r="F2740"/>
  <c r="F2741"/>
  <c r="F2742"/>
  <c r="F2743"/>
  <c r="F2744"/>
  <c r="F2745"/>
  <c r="F2746"/>
  <c r="F2747"/>
  <c r="F2748"/>
  <c r="F2749"/>
  <c r="F2750"/>
  <c r="F2751"/>
  <c r="F2752"/>
  <c r="F2753"/>
  <c r="F2754"/>
  <c r="F2755"/>
  <c r="F2756"/>
  <c r="F2757"/>
  <c r="F2758"/>
  <c r="F2759"/>
  <c r="F2760"/>
  <c r="F2761"/>
  <c r="F2762"/>
  <c r="F2763"/>
  <c r="F2764"/>
  <c r="F2765"/>
  <c r="F2766"/>
  <c r="F2767"/>
  <c r="F2768"/>
  <c r="F2769"/>
  <c r="F2770"/>
  <c r="F2771"/>
  <c r="F2772"/>
  <c r="F2773"/>
  <c r="F2774"/>
  <c r="F2775"/>
  <c r="F2776"/>
  <c r="F2777"/>
  <c r="F2778"/>
  <c r="F2779"/>
  <c r="F2780"/>
  <c r="F2781"/>
  <c r="F2782"/>
  <c r="F2783"/>
  <c r="F2784"/>
  <c r="F2785"/>
  <c r="F2786"/>
  <c r="F2787"/>
  <c r="F2788"/>
  <c r="F2789"/>
  <c r="F2790"/>
  <c r="F2791"/>
  <c r="F2792"/>
  <c r="F2793"/>
  <c r="F2794"/>
  <c r="F2795"/>
  <c r="F2796"/>
  <c r="F2797"/>
  <c r="F2798"/>
  <c r="F2799"/>
  <c r="F2800"/>
  <c r="F2801"/>
  <c r="F2802"/>
  <c r="F2803"/>
  <c r="F2804"/>
  <c r="F2805"/>
  <c r="F2806"/>
  <c r="F2807"/>
  <c r="F2808"/>
  <c r="F2809"/>
  <c r="F2810"/>
  <c r="F2811"/>
  <c r="F2812"/>
  <c r="F2813"/>
  <c r="F2814"/>
  <c r="F2815"/>
  <c r="F2816"/>
  <c r="F2817"/>
  <c r="F2818"/>
  <c r="F2819"/>
  <c r="F2820"/>
  <c r="F2821"/>
  <c r="F2822"/>
  <c r="F2823"/>
  <c r="F2824"/>
  <c r="F2825"/>
  <c r="F2826"/>
  <c r="F2827"/>
  <c r="F2828"/>
  <c r="F2829"/>
  <c r="F2830"/>
  <c r="F2831"/>
  <c r="F2832"/>
  <c r="F2833"/>
  <c r="F2834"/>
  <c r="F2835"/>
  <c r="F2836"/>
  <c r="F2837"/>
  <c r="F2838"/>
  <c r="F2839"/>
  <c r="F2840"/>
  <c r="F2841"/>
  <c r="F2842"/>
  <c r="F2843"/>
  <c r="F2844"/>
  <c r="F2845"/>
  <c r="F2846"/>
  <c r="F2847"/>
  <c r="F2848"/>
  <c r="F2849"/>
  <c r="F2850"/>
  <c r="F2851"/>
  <c r="F2852"/>
  <c r="F2853"/>
  <c r="F2854"/>
  <c r="F2855"/>
  <c r="F2856"/>
  <c r="F2857"/>
  <c r="F2858"/>
  <c r="F2859"/>
  <c r="F2860"/>
  <c r="F2861"/>
  <c r="F2862"/>
  <c r="F2863"/>
  <c r="F2864"/>
  <c r="F2865"/>
  <c r="F2866"/>
  <c r="F2867"/>
  <c r="F2868"/>
  <c r="F2870"/>
  <c r="F2871"/>
  <c r="F2872"/>
  <c r="F2873"/>
  <c r="F2874"/>
  <c r="F2875"/>
  <c r="F2876"/>
  <c r="F2877"/>
  <c r="F2878"/>
  <c r="F2879"/>
  <c r="F2880"/>
  <c r="F2881"/>
  <c r="F2884"/>
  <c r="F2885"/>
  <c r="F2886"/>
  <c r="F2887"/>
  <c r="F2888"/>
  <c r="F2889"/>
  <c r="F2890"/>
  <c r="F2891"/>
  <c r="F2892"/>
  <c r="F2893"/>
  <c r="F2894"/>
  <c r="F2895"/>
  <c r="F2896"/>
  <c r="F2897"/>
  <c r="F2898"/>
  <c r="F2899"/>
  <c r="F2900"/>
  <c r="F2901"/>
  <c r="F2902"/>
  <c r="F2903"/>
  <c r="F2904"/>
  <c r="F2905"/>
  <c r="F2906"/>
  <c r="F2907"/>
  <c r="F2908"/>
  <c r="F2909"/>
  <c r="F2910"/>
  <c r="F2911"/>
  <c r="F2912"/>
  <c r="F2913"/>
  <c r="F2914"/>
  <c r="F2915"/>
  <c r="F2916"/>
  <c r="F2917"/>
  <c r="F2918"/>
  <c r="F2919"/>
  <c r="F2920"/>
  <c r="F2921"/>
  <c r="F2922"/>
  <c r="F2923"/>
  <c r="F2924"/>
  <c r="F2925"/>
  <c r="F2926"/>
  <c r="F2927"/>
  <c r="F2928"/>
  <c r="F2929"/>
  <c r="F2930"/>
  <c r="F2931"/>
  <c r="F2932"/>
  <c r="F2933"/>
  <c r="F2934"/>
  <c r="F2935"/>
  <c r="F2936"/>
  <c r="F2937"/>
  <c r="F2938"/>
  <c r="F2939"/>
  <c r="F2940"/>
  <c r="F2941"/>
  <c r="F2942"/>
  <c r="F2943"/>
  <c r="F2944"/>
  <c r="F2945"/>
  <c r="F2946"/>
  <c r="F2947"/>
  <c r="F2948"/>
  <c r="F2949"/>
  <c r="F2950"/>
  <c r="F2951"/>
  <c r="F2952"/>
  <c r="F2953"/>
  <c r="F2954"/>
  <c r="F2955"/>
  <c r="F2956"/>
  <c r="F2957"/>
  <c r="F2958"/>
  <c r="F2959"/>
  <c r="F2960"/>
  <c r="F2961"/>
  <c r="F2962"/>
  <c r="F2963"/>
  <c r="F2964"/>
  <c r="F2965"/>
  <c r="F2966"/>
  <c r="F2967"/>
  <c r="F2968"/>
  <c r="F2969"/>
  <c r="F2970"/>
  <c r="F2971"/>
  <c r="F2972"/>
  <c r="F2973"/>
  <c r="F2974"/>
  <c r="F2975"/>
  <c r="F2976"/>
  <c r="F2977"/>
  <c r="F2978"/>
  <c r="F2979"/>
  <c r="F2980"/>
  <c r="F2981"/>
  <c r="F2982"/>
  <c r="F2983"/>
  <c r="F2984"/>
  <c r="F2985"/>
  <c r="F2986"/>
  <c r="F2987"/>
  <c r="F2988"/>
  <c r="F2989"/>
  <c r="F2990"/>
  <c r="F2991"/>
  <c r="F2992"/>
  <c r="F2993"/>
  <c r="F2994"/>
  <c r="F2995"/>
  <c r="F2996"/>
  <c r="F2997"/>
  <c r="F2998"/>
  <c r="F2999"/>
  <c r="F3000"/>
  <c r="F3001"/>
  <c r="F3002"/>
  <c r="F3003"/>
  <c r="F3004"/>
  <c r="F3005"/>
  <c r="F3006"/>
  <c r="F3007"/>
  <c r="F3008"/>
  <c r="F3009"/>
  <c r="F3010"/>
  <c r="F3011"/>
  <c r="F3012"/>
  <c r="F3013"/>
  <c r="F3014"/>
  <c r="F3015"/>
  <c r="F3016"/>
  <c r="F3017"/>
  <c r="F3018"/>
  <c r="F3019"/>
  <c r="F3020"/>
  <c r="F3021"/>
  <c r="F3022"/>
  <c r="F3023"/>
  <c r="F3024"/>
  <c r="F3025"/>
  <c r="F3026"/>
  <c r="F3027"/>
  <c r="F3028"/>
  <c r="F3029"/>
  <c r="F3030"/>
  <c r="F3031"/>
  <c r="F3032"/>
  <c r="F3033"/>
  <c r="F3034"/>
  <c r="F3035"/>
  <c r="F3036"/>
  <c r="F3037"/>
  <c r="F3038"/>
  <c r="F3039"/>
  <c r="F3040"/>
  <c r="F3041"/>
  <c r="F3042"/>
  <c r="F3043"/>
  <c r="F3044"/>
  <c r="F3045"/>
  <c r="F3046"/>
  <c r="F3047"/>
  <c r="F3048"/>
  <c r="F3049"/>
  <c r="F3050"/>
  <c r="F3051"/>
  <c r="F3052"/>
  <c r="F3053"/>
  <c r="F3054"/>
  <c r="F3055"/>
  <c r="F3056"/>
  <c r="F3057"/>
  <c r="F3058"/>
  <c r="F3059"/>
  <c r="F3060"/>
  <c r="F3061"/>
  <c r="F3062"/>
  <c r="F3063"/>
  <c r="F3064"/>
  <c r="F3065"/>
  <c r="F3066"/>
  <c r="F5"/>
  <c r="F3066" i="16" l="1"/>
  <c r="F3065"/>
  <c r="F3064"/>
  <c r="F3063"/>
  <c r="F3062"/>
  <c r="F3061"/>
  <c r="F3060"/>
  <c r="F3059"/>
  <c r="F3058"/>
  <c r="F3057"/>
  <c r="F3056"/>
  <c r="F3055"/>
  <c r="F3054"/>
  <c r="F3053"/>
  <c r="F3052"/>
  <c r="F3051"/>
  <c r="F3050"/>
  <c r="F3049"/>
  <c r="F3048"/>
  <c r="F3047"/>
  <c r="F3046"/>
  <c r="F3045"/>
  <c r="F3044"/>
  <c r="F3043"/>
  <c r="F3042"/>
  <c r="F3041"/>
  <c r="F3040"/>
  <c r="F3039"/>
  <c r="F3038"/>
  <c r="F3037"/>
  <c r="F3036"/>
  <c r="F3035"/>
  <c r="F3034"/>
  <c r="F3033"/>
  <c r="F3032"/>
  <c r="F3031"/>
  <c r="F3030"/>
  <c r="F3029"/>
  <c r="F3028"/>
  <c r="F3027"/>
  <c r="F3026"/>
  <c r="F3025"/>
  <c r="F3024"/>
  <c r="F3023"/>
  <c r="F3022"/>
  <c r="F3021"/>
  <c r="F3020"/>
  <c r="F3019"/>
  <c r="F3018"/>
  <c r="F3017"/>
  <c r="F3016"/>
  <c r="F3015"/>
  <c r="F3014"/>
  <c r="F3013"/>
  <c r="F3012"/>
  <c r="F3011"/>
  <c r="F3010"/>
  <c r="F3009"/>
  <c r="F3008"/>
  <c r="F3007"/>
  <c r="F3006"/>
  <c r="F3005"/>
  <c r="F3004"/>
  <c r="F3003"/>
  <c r="F3002"/>
  <c r="F3001"/>
  <c r="F3000"/>
  <c r="F2999"/>
  <c r="F2998"/>
  <c r="F2997"/>
  <c r="F2996"/>
  <c r="F2995"/>
  <c r="F2994"/>
  <c r="F2993"/>
  <c r="F2992"/>
  <c r="F2991"/>
  <c r="F2990"/>
  <c r="F2989"/>
  <c r="F2988"/>
  <c r="F2987"/>
  <c r="F2986"/>
  <c r="F2985"/>
  <c r="F2984"/>
  <c r="F2983"/>
  <c r="F2982"/>
  <c r="F2981"/>
  <c r="F2980"/>
  <c r="F2979"/>
  <c r="F2978"/>
  <c r="F2977"/>
  <c r="F2976"/>
  <c r="F2975"/>
  <c r="F2974"/>
  <c r="F2973"/>
  <c r="F2972"/>
  <c r="F2971"/>
  <c r="F2970"/>
  <c r="F2969"/>
  <c r="F2968"/>
  <c r="F2967"/>
  <c r="F2966"/>
  <c r="F2965"/>
  <c r="F2964"/>
  <c r="F2963"/>
  <c r="F2962"/>
  <c r="F2961"/>
  <c r="F2960"/>
  <c r="F2959"/>
  <c r="F2958"/>
  <c r="F2957"/>
  <c r="F2956"/>
  <c r="F2955"/>
  <c r="F2954"/>
  <c r="F2953"/>
  <c r="F2952"/>
  <c r="F2951"/>
  <c r="F2950"/>
  <c r="F2949"/>
  <c r="F2948"/>
  <c r="F2947"/>
  <c r="F2946"/>
  <c r="F2945"/>
  <c r="F2944"/>
  <c r="F2943"/>
  <c r="F2942"/>
  <c r="F2941"/>
  <c r="F2940"/>
  <c r="F2939"/>
  <c r="F2938"/>
  <c r="F2937"/>
  <c r="F2936"/>
  <c r="F2935"/>
  <c r="F2934"/>
  <c r="F2933"/>
  <c r="F2932"/>
  <c r="F2931"/>
  <c r="F2930"/>
  <c r="F2929"/>
  <c r="F2928"/>
  <c r="F2927"/>
  <c r="F2926"/>
  <c r="F2925"/>
  <c r="F2924"/>
  <c r="F2923"/>
  <c r="F2922"/>
  <c r="F2921"/>
  <c r="F2920"/>
  <c r="F2919"/>
  <c r="F2918"/>
  <c r="F2917"/>
  <c r="F2916"/>
  <c r="F2915"/>
  <c r="F2914"/>
  <c r="F2913"/>
  <c r="F2912"/>
  <c r="F2911"/>
  <c r="F2910"/>
  <c r="F2909"/>
  <c r="F2908"/>
  <c r="F2907"/>
  <c r="F2906"/>
  <c r="F2905"/>
  <c r="F2904"/>
  <c r="F2903"/>
  <c r="F2902"/>
  <c r="F2901"/>
  <c r="F2900"/>
  <c r="F2899"/>
  <c r="F2898"/>
  <c r="F2897"/>
  <c r="F2896"/>
  <c r="F2895"/>
  <c r="F2894"/>
  <c r="F2893"/>
  <c r="F2892"/>
  <c r="F2891"/>
  <c r="F2890"/>
  <c r="F2889"/>
  <c r="F2888"/>
  <c r="F2887"/>
  <c r="F2886"/>
  <c r="F2885"/>
  <c r="F2884"/>
  <c r="E2883"/>
  <c r="F2883" s="1"/>
  <c r="E2882"/>
  <c r="F2882" s="1"/>
  <c r="F2881"/>
  <c r="F2880"/>
  <c r="F2879"/>
  <c r="F2878"/>
  <c r="F2877"/>
  <c r="F2876"/>
  <c r="F2875"/>
  <c r="F2874"/>
  <c r="F2873"/>
  <c r="F2872"/>
  <c r="F2871"/>
  <c r="F2870"/>
  <c r="E2869"/>
  <c r="F2869" s="1"/>
  <c r="F2868"/>
  <c r="F2867"/>
  <c r="F2866"/>
  <c r="F2865"/>
  <c r="F2864"/>
  <c r="F2863"/>
  <c r="F2862"/>
  <c r="F2861"/>
  <c r="F2860"/>
  <c r="F2859"/>
  <c r="F2858"/>
  <c r="F2857"/>
  <c r="F2856"/>
  <c r="F2855"/>
  <c r="F2854"/>
  <c r="F2853"/>
  <c r="F2852"/>
  <c r="F2851"/>
  <c r="F2850"/>
  <c r="F2849"/>
  <c r="F2848"/>
  <c r="F2847"/>
  <c r="F2846"/>
  <c r="F2845"/>
  <c r="F2844"/>
  <c r="F2843"/>
  <c r="F2842"/>
  <c r="F2841"/>
  <c r="F2840"/>
  <c r="F2839"/>
  <c r="F2838"/>
  <c r="F2837"/>
  <c r="F2836"/>
  <c r="F2835"/>
  <c r="F2834"/>
  <c r="F2833"/>
  <c r="F2832"/>
  <c r="F2831"/>
  <c r="F2830"/>
  <c r="F2829"/>
  <c r="F2828"/>
  <c r="F2827"/>
  <c r="F2826"/>
  <c r="F2825"/>
  <c r="F2824"/>
  <c r="F2823"/>
  <c r="F2822"/>
  <c r="F2821"/>
  <c r="F2820"/>
  <c r="F2819"/>
  <c r="F2818"/>
  <c r="F2817"/>
  <c r="F2816"/>
  <c r="F2815"/>
  <c r="F2814"/>
  <c r="F2813"/>
  <c r="F2812"/>
  <c r="F2811"/>
  <c r="F2810"/>
  <c r="F2809"/>
  <c r="F2808"/>
  <c r="F2807"/>
  <c r="F2806"/>
  <c r="F2805"/>
  <c r="F2804"/>
  <c r="F2803"/>
  <c r="F2802"/>
  <c r="F2801"/>
  <c r="F2800"/>
  <c r="F2799"/>
  <c r="F2798"/>
  <c r="F2797"/>
  <c r="F2796"/>
  <c r="F2795"/>
  <c r="F2794"/>
  <c r="F2793"/>
  <c r="F2792"/>
  <c r="F2791"/>
  <c r="F2790"/>
  <c r="F2789"/>
  <c r="F2788"/>
  <c r="F2787"/>
  <c r="F2786"/>
  <c r="F2785"/>
  <c r="F2784"/>
  <c r="F2783"/>
  <c r="F2782"/>
  <c r="F2781"/>
  <c r="F2780"/>
  <c r="F2779"/>
  <c r="F2778"/>
  <c r="F2777"/>
  <c r="F2776"/>
  <c r="F2775"/>
  <c r="F2774"/>
  <c r="F2773"/>
  <c r="F2772"/>
  <c r="F2771"/>
  <c r="F2770"/>
  <c r="F2769"/>
  <c r="F2768"/>
  <c r="F2767"/>
  <c r="F2766"/>
  <c r="F2765"/>
  <c r="F2764"/>
  <c r="F2763"/>
  <c r="F2762"/>
  <c r="F2761"/>
  <c r="F2760"/>
  <c r="F2759"/>
  <c r="F2758"/>
  <c r="F2757"/>
  <c r="F2756"/>
  <c r="F2755"/>
  <c r="F2754"/>
  <c r="F2753"/>
  <c r="F2752"/>
  <c r="F2751"/>
  <c r="F2750"/>
  <c r="F2749"/>
  <c r="F2748"/>
  <c r="F2747"/>
  <c r="F2746"/>
  <c r="F2745"/>
  <c r="F2744"/>
  <c r="F2743"/>
  <c r="F2742"/>
  <c r="F2741"/>
  <c r="F2740"/>
  <c r="F2739"/>
  <c r="F2738"/>
  <c r="D2738"/>
  <c r="F2737"/>
  <c r="E2737"/>
  <c r="F2736"/>
  <c r="F2735"/>
  <c r="F2734"/>
  <c r="D2734"/>
  <c r="F2733"/>
  <c r="F2732"/>
  <c r="F2731"/>
  <c r="F2730"/>
  <c r="F2729"/>
  <c r="F2728"/>
  <c r="F2727"/>
  <c r="F2726"/>
  <c r="F2725"/>
  <c r="F2724"/>
  <c r="F2723"/>
  <c r="F2722"/>
  <c r="F2721"/>
  <c r="F2720"/>
  <c r="F2719"/>
  <c r="F2718"/>
  <c r="F2717"/>
  <c r="F2716"/>
  <c r="F2715"/>
  <c r="F2714"/>
  <c r="F2713"/>
  <c r="F2712"/>
  <c r="F2711"/>
  <c r="F2710"/>
  <c r="F2709"/>
  <c r="F2708"/>
  <c r="F2707"/>
  <c r="F2706"/>
  <c r="F2705"/>
  <c r="F2704"/>
  <c r="F2703"/>
  <c r="F2702"/>
  <c r="F2701"/>
  <c r="F2700"/>
  <c r="F2699"/>
  <c r="F2698"/>
  <c r="F2697"/>
  <c r="F2696"/>
  <c r="F2695"/>
  <c r="F2694"/>
  <c r="F2693"/>
  <c r="D2693"/>
  <c r="F2692"/>
  <c r="F2691"/>
  <c r="F2690"/>
  <c r="F2689"/>
  <c r="F2688"/>
  <c r="F2687"/>
  <c r="F2686"/>
  <c r="F2685"/>
  <c r="F2684"/>
  <c r="F2683"/>
  <c r="F2682"/>
  <c r="F2681"/>
  <c r="F2680"/>
  <c r="F2679"/>
  <c r="F2678"/>
  <c r="F2677"/>
  <c r="F2676"/>
  <c r="F2675"/>
  <c r="F2674"/>
  <c r="F2673"/>
  <c r="F2672"/>
  <c r="F2671"/>
  <c r="F2670"/>
  <c r="F2669"/>
  <c r="F2668"/>
  <c r="F2667"/>
  <c r="F2666"/>
  <c r="F2665"/>
  <c r="F2664"/>
  <c r="F2663"/>
  <c r="F2662"/>
  <c r="F2661"/>
  <c r="F2660"/>
  <c r="F2659"/>
  <c r="F2658"/>
  <c r="F2657"/>
  <c r="F2656"/>
  <c r="F2655"/>
  <c r="F2654"/>
  <c r="F2653"/>
  <c r="F2652"/>
  <c r="F2651"/>
  <c r="F2650"/>
  <c r="F2649"/>
  <c r="F2648"/>
  <c r="F2647"/>
  <c r="F2646"/>
  <c r="F2645"/>
  <c r="F2644"/>
  <c r="F2643"/>
  <c r="F2642"/>
  <c r="F2641"/>
  <c r="F2640"/>
  <c r="F2639"/>
  <c r="F2638"/>
  <c r="F2637"/>
  <c r="F2636"/>
  <c r="F2635"/>
  <c r="F2634"/>
  <c r="F2633"/>
  <c r="F2632"/>
  <c r="F2631"/>
  <c r="F2630"/>
  <c r="F2629"/>
  <c r="F2628"/>
  <c r="F2627"/>
  <c r="F2626"/>
  <c r="F2625"/>
  <c r="F2624"/>
  <c r="F2623"/>
  <c r="F2622"/>
  <c r="F2621"/>
  <c r="F2620"/>
  <c r="F2619"/>
  <c r="F2618"/>
  <c r="F2617"/>
  <c r="F2616"/>
  <c r="F2615"/>
  <c r="F2614"/>
  <c r="F2613"/>
  <c r="F2612"/>
  <c r="F2611"/>
  <c r="F2610"/>
  <c r="F2609"/>
  <c r="F2608"/>
  <c r="F2607"/>
  <c r="F2606"/>
  <c r="F2605"/>
  <c r="F2604"/>
  <c r="F2603"/>
  <c r="F2602"/>
  <c r="F2601"/>
  <c r="F2600"/>
  <c r="F2599"/>
  <c r="F2598"/>
  <c r="F2597"/>
  <c r="F2596"/>
  <c r="F2595"/>
  <c r="F2594"/>
  <c r="F2593"/>
  <c r="F2592"/>
  <c r="F2591"/>
  <c r="F2590"/>
  <c r="F2589"/>
  <c r="F2588"/>
  <c r="F2587"/>
  <c r="F2586"/>
  <c r="F2585"/>
  <c r="F2584"/>
  <c r="F2583"/>
  <c r="F2582"/>
  <c r="F2581"/>
  <c r="F2580"/>
  <c r="F2579"/>
  <c r="F2578"/>
  <c r="F2577"/>
  <c r="F2576"/>
  <c r="F2575"/>
  <c r="F2574"/>
  <c r="F2573"/>
  <c r="F2572"/>
  <c r="F2571"/>
  <c r="F2570"/>
  <c r="F2569"/>
  <c r="F2568"/>
  <c r="F2567"/>
  <c r="F2566"/>
  <c r="F2565"/>
  <c r="F2564"/>
  <c r="F2563"/>
  <c r="F2562"/>
  <c r="F2561"/>
  <c r="F2560"/>
  <c r="F2559"/>
  <c r="F2558"/>
  <c r="F2557"/>
  <c r="F2556"/>
  <c r="F2555"/>
  <c r="F2554"/>
  <c r="E2553"/>
  <c r="F2553" s="1"/>
  <c r="D2553"/>
  <c r="E2552"/>
  <c r="D2552"/>
  <c r="F2552" s="1"/>
  <c r="E2551"/>
  <c r="F2551" s="1"/>
  <c r="D2551"/>
  <c r="E2550"/>
  <c r="D2550"/>
  <c r="F2550" s="1"/>
  <c r="E2549"/>
  <c r="F2549" s="1"/>
  <c r="D2549"/>
  <c r="E2548"/>
  <c r="D2548"/>
  <c r="F2548" s="1"/>
  <c r="E2547"/>
  <c r="F2547" s="1"/>
  <c r="D2547"/>
  <c r="F2546"/>
  <c r="F2545"/>
  <c r="F2544"/>
  <c r="F2543"/>
  <c r="F2542"/>
  <c r="F2541"/>
  <c r="F2540"/>
  <c r="F2539"/>
  <c r="F2538"/>
  <c r="F2537"/>
  <c r="F2536"/>
  <c r="F2535"/>
  <c r="F2534"/>
  <c r="F2533"/>
  <c r="F2532"/>
  <c r="F2531"/>
  <c r="F2530"/>
  <c r="F2529"/>
  <c r="F2528"/>
  <c r="F2527"/>
  <c r="F2526"/>
  <c r="F2525"/>
  <c r="F2524"/>
  <c r="F2523"/>
  <c r="F2522"/>
  <c r="F2521"/>
  <c r="F2520"/>
  <c r="F2519"/>
  <c r="F2518"/>
  <c r="F2517"/>
  <c r="F2516"/>
  <c r="F2515"/>
  <c r="F2514"/>
  <c r="F2513"/>
  <c r="F2512"/>
  <c r="F2511"/>
  <c r="F2510"/>
  <c r="F2509"/>
  <c r="F2508"/>
  <c r="F2507"/>
  <c r="F2506"/>
  <c r="F2505"/>
  <c r="F2504"/>
  <c r="F2503"/>
  <c r="F2502"/>
  <c r="F2501"/>
  <c r="F2500"/>
  <c r="F2499"/>
  <c r="F2498"/>
  <c r="F2497"/>
  <c r="F2496"/>
  <c r="F2495"/>
  <c r="F2494"/>
  <c r="F2493"/>
  <c r="F2492"/>
  <c r="E2491"/>
  <c r="F2491" s="1"/>
  <c r="D2491"/>
  <c r="E2490"/>
  <c r="D2490"/>
  <c r="F2490" s="1"/>
  <c r="E2489"/>
  <c r="F2489" s="1"/>
  <c r="D2489"/>
  <c r="E2488"/>
  <c r="D2488"/>
  <c r="F2488" s="1"/>
  <c r="D2487"/>
  <c r="F2487" s="1"/>
  <c r="E2486"/>
  <c r="F2486" s="1"/>
  <c r="E2485"/>
  <c r="F2485" s="1"/>
  <c r="D2485"/>
  <c r="E2484"/>
  <c r="F2484" s="1"/>
  <c r="D2484"/>
  <c r="E2483"/>
  <c r="F2483" s="1"/>
  <c r="D2483"/>
  <c r="E2482"/>
  <c r="F2482" s="1"/>
  <c r="D2482"/>
  <c r="F2481"/>
  <c r="F2480"/>
  <c r="F2479"/>
  <c r="F2478"/>
  <c r="F2477"/>
  <c r="F2476"/>
  <c r="F2475"/>
  <c r="F2474"/>
  <c r="F2473"/>
  <c r="F2472"/>
  <c r="F2471"/>
  <c r="F2470"/>
  <c r="F2469"/>
  <c r="F2468"/>
  <c r="F2467"/>
  <c r="F2466"/>
  <c r="F2465"/>
  <c r="F2464"/>
  <c r="F2463"/>
  <c r="F2462"/>
  <c r="F2461"/>
  <c r="F2460"/>
  <c r="F2459"/>
  <c r="F2458"/>
  <c r="F2457"/>
  <c r="F2456"/>
  <c r="F2455"/>
  <c r="F2454"/>
  <c r="E2453"/>
  <c r="F2453" s="1"/>
  <c r="F2452"/>
  <c r="E2452"/>
  <c r="F2451"/>
  <c r="E2451"/>
  <c r="F2450"/>
  <c r="E2450"/>
  <c r="F2449"/>
  <c r="E2449"/>
  <c r="F2448"/>
  <c r="E2448"/>
  <c r="F2447"/>
  <c r="E2447"/>
  <c r="F2446"/>
  <c r="F2445"/>
  <c r="F2444"/>
  <c r="F2443"/>
  <c r="F2442"/>
  <c r="F2441"/>
  <c r="F2440"/>
  <c r="F2439"/>
  <c r="F2438"/>
  <c r="F2437"/>
  <c r="F2436"/>
  <c r="F2435"/>
  <c r="F2434"/>
  <c r="F2433"/>
  <c r="F2432"/>
  <c r="F2431"/>
  <c r="F2430"/>
  <c r="F2429"/>
  <c r="F2428"/>
  <c r="F2427"/>
  <c r="F2426"/>
  <c r="F2425"/>
  <c r="F2424"/>
  <c r="F2423"/>
  <c r="F2422"/>
  <c r="F2421"/>
  <c r="F2420"/>
  <c r="F2419"/>
  <c r="F2418"/>
  <c r="F2417"/>
  <c r="F2416"/>
  <c r="F2415"/>
  <c r="F2414"/>
  <c r="F2413"/>
  <c r="F2412"/>
  <c r="F2411"/>
  <c r="F2410"/>
  <c r="F2409"/>
  <c r="F2408"/>
  <c r="F2407"/>
  <c r="F2406"/>
  <c r="F2405"/>
  <c r="F2404"/>
  <c r="F2403"/>
  <c r="F2402"/>
  <c r="F2401"/>
  <c r="F2400"/>
  <c r="F2399"/>
  <c r="F2398"/>
  <c r="D2398"/>
  <c r="E2397"/>
  <c r="D2397"/>
  <c r="F2397" s="1"/>
  <c r="E2396"/>
  <c r="F2396" s="1"/>
  <c r="D2396"/>
  <c r="E2395"/>
  <c r="D2395"/>
  <c r="F2395" s="1"/>
  <c r="E2394"/>
  <c r="F2394" s="1"/>
  <c r="D2394"/>
  <c r="E2393"/>
  <c r="D2393"/>
  <c r="F2393" s="1"/>
  <c r="E2392"/>
  <c r="F2392" s="1"/>
  <c r="D2392"/>
  <c r="E2391"/>
  <c r="D2391"/>
  <c r="F2391" s="1"/>
  <c r="E2390"/>
  <c r="F2390" s="1"/>
  <c r="F2389"/>
  <c r="F2388"/>
  <c r="F2387"/>
  <c r="F2386"/>
  <c r="F2385"/>
  <c r="F2384"/>
  <c r="F2383"/>
  <c r="F2382"/>
  <c r="F2381"/>
  <c r="F2380"/>
  <c r="F2379"/>
  <c r="F2378"/>
  <c r="F2377"/>
  <c r="F2376"/>
  <c r="F2375"/>
  <c r="F2374"/>
  <c r="F2373"/>
  <c r="F2372"/>
  <c r="F2371"/>
  <c r="F2370"/>
  <c r="F2369"/>
  <c r="F2368"/>
  <c r="E2368"/>
  <c r="F2367"/>
  <c r="F2366"/>
  <c r="F2365"/>
  <c r="F2364"/>
  <c r="F2363"/>
  <c r="F2362"/>
  <c r="F2361"/>
  <c r="F2360"/>
  <c r="F2359"/>
  <c r="F2358"/>
  <c r="F2357"/>
  <c r="F2356"/>
  <c r="F2355"/>
  <c r="F2354"/>
  <c r="F2353"/>
  <c r="F2352"/>
  <c r="F2351"/>
  <c r="F2350"/>
  <c r="F2349"/>
  <c r="F2348"/>
  <c r="F2347"/>
  <c r="F2346"/>
  <c r="F2345"/>
  <c r="F2344"/>
  <c r="F2343"/>
  <c r="E2342"/>
  <c r="F2342" s="1"/>
  <c r="F2341"/>
  <c r="F2340"/>
  <c r="F2339"/>
  <c r="F2338"/>
  <c r="F2337"/>
  <c r="F2336"/>
  <c r="F2335"/>
  <c r="F2334"/>
  <c r="F2333"/>
  <c r="F2332"/>
  <c r="F2331"/>
  <c r="F2330"/>
  <c r="F2329"/>
  <c r="F2328"/>
  <c r="F2327"/>
  <c r="F2326"/>
  <c r="F2325"/>
  <c r="F2324"/>
  <c r="F2323"/>
  <c r="F2322"/>
  <c r="F2321"/>
  <c r="F2320"/>
  <c r="F2319"/>
  <c r="F2318"/>
  <c r="F2317"/>
  <c r="F2316"/>
  <c r="F2315"/>
  <c r="F2314"/>
  <c r="F2313"/>
  <c r="F2312"/>
  <c r="F2311"/>
  <c r="F2310"/>
  <c r="F2309"/>
  <c r="F2308"/>
  <c r="F2307"/>
  <c r="F2306"/>
  <c r="F2305"/>
  <c r="F2304"/>
  <c r="F2303"/>
  <c r="F2302"/>
  <c r="F2301"/>
  <c r="F2300"/>
  <c r="F2299"/>
  <c r="F2298"/>
  <c r="F2297"/>
  <c r="F2296"/>
  <c r="F2295"/>
  <c r="F2294"/>
  <c r="F2293"/>
  <c r="F2292"/>
  <c r="F2291"/>
  <c r="F2290"/>
  <c r="F2289"/>
  <c r="F2288"/>
  <c r="F2287"/>
  <c r="F2286"/>
  <c r="F2285"/>
  <c r="F2284"/>
  <c r="F2283"/>
  <c r="F2282"/>
  <c r="F2281"/>
  <c r="F2280"/>
  <c r="F2279"/>
  <c r="F2278"/>
  <c r="F2277"/>
  <c r="F2276"/>
  <c r="F2275"/>
  <c r="F2274"/>
  <c r="F2273"/>
  <c r="F2272"/>
  <c r="F2271"/>
  <c r="F2270"/>
  <c r="F2269"/>
  <c r="F2268"/>
  <c r="F2267"/>
  <c r="F2266"/>
  <c r="F2265"/>
  <c r="F2264"/>
  <c r="F2263"/>
  <c r="F2262"/>
  <c r="F2261"/>
  <c r="E2260"/>
  <c r="F2260" s="1"/>
  <c r="E2259"/>
  <c r="F2259" s="1"/>
  <c r="D2259"/>
  <c r="E2258"/>
  <c r="F2258" s="1"/>
  <c r="D2258"/>
  <c r="E2257"/>
  <c r="D2257"/>
  <c r="F2257" s="1"/>
  <c r="E2256"/>
  <c r="F2256" s="1"/>
  <c r="D2256"/>
  <c r="E2255"/>
  <c r="F2255" s="1"/>
  <c r="D2255"/>
  <c r="F2254"/>
  <c r="F2253"/>
  <c r="F2252"/>
  <c r="F2251"/>
  <c r="F2250"/>
  <c r="F2249"/>
  <c r="F2248"/>
  <c r="F2247"/>
  <c r="F2246"/>
  <c r="F2245"/>
  <c r="F2244"/>
  <c r="F2243"/>
  <c r="F2242"/>
  <c r="F2241"/>
  <c r="F2240"/>
  <c r="F2239"/>
  <c r="F2238"/>
  <c r="F2237"/>
  <c r="F2236"/>
  <c r="F2235"/>
  <c r="F2234"/>
  <c r="F2233"/>
  <c r="F2232"/>
  <c r="F2231"/>
  <c r="F2230"/>
  <c r="F2229"/>
  <c r="F2228"/>
  <c r="F2227"/>
  <c r="F2226"/>
  <c r="F2225"/>
  <c r="E2224"/>
  <c r="F2224" s="1"/>
  <c r="F2223"/>
  <c r="E2223"/>
  <c r="F2222"/>
  <c r="E2222"/>
  <c r="F2221"/>
  <c r="E2221"/>
  <c r="F2220"/>
  <c r="E2220"/>
  <c r="F2219"/>
  <c r="E2219"/>
  <c r="F2218"/>
  <c r="F2217"/>
  <c r="F2216"/>
  <c r="F2215"/>
  <c r="F2214"/>
  <c r="F2213"/>
  <c r="F2212"/>
  <c r="F2211"/>
  <c r="F2210"/>
  <c r="F2209"/>
  <c r="F2208"/>
  <c r="F2207"/>
  <c r="F2206"/>
  <c r="F2205"/>
  <c r="F2204"/>
  <c r="F2203"/>
  <c r="F2202"/>
  <c r="F2201"/>
  <c r="F2200"/>
  <c r="F2199"/>
  <c r="F2198"/>
  <c r="F2197"/>
  <c r="F2196"/>
  <c r="F2195"/>
  <c r="F2194"/>
  <c r="F2193"/>
  <c r="F2192"/>
  <c r="F2191"/>
  <c r="F2190"/>
  <c r="F2189"/>
  <c r="F2188"/>
  <c r="F2187"/>
  <c r="F2186"/>
  <c r="F2185"/>
  <c r="F2184"/>
  <c r="F2183"/>
  <c r="F2182"/>
  <c r="F2181"/>
  <c r="F2180"/>
  <c r="F2179"/>
  <c r="F2178"/>
  <c r="F2177"/>
  <c r="F2176"/>
  <c r="F2175"/>
  <c r="F2174"/>
  <c r="F2173"/>
  <c r="F2172"/>
  <c r="F2171"/>
  <c r="F2170"/>
  <c r="F2169"/>
  <c r="F2168"/>
  <c r="F2167"/>
  <c r="F2166"/>
  <c r="F2165"/>
  <c r="F2164"/>
  <c r="F2163"/>
  <c r="F2162"/>
  <c r="F2161"/>
  <c r="F2160"/>
  <c r="F2159"/>
  <c r="F2158"/>
  <c r="F2157"/>
  <c r="F2156"/>
  <c r="F2155"/>
  <c r="F2154"/>
  <c r="F2153"/>
  <c r="F2152"/>
  <c r="F2151"/>
  <c r="F2150"/>
  <c r="F2149"/>
  <c r="F2148"/>
  <c r="F2147"/>
  <c r="F2146"/>
  <c r="F2145"/>
  <c r="F2144"/>
  <c r="F2143"/>
  <c r="F2142"/>
  <c r="F2141"/>
  <c r="F2140"/>
  <c r="F2139"/>
  <c r="E2138"/>
  <c r="F2138" s="1"/>
  <c r="E2137"/>
  <c r="F2137" s="1"/>
  <c r="E2136"/>
  <c r="F2136" s="1"/>
  <c r="E2135"/>
  <c r="F2135" s="1"/>
  <c r="E2134"/>
  <c r="F2134" s="1"/>
  <c r="E2133"/>
  <c r="F2133" s="1"/>
  <c r="E2132"/>
  <c r="F2132" s="1"/>
  <c r="E2131"/>
  <c r="F2131" s="1"/>
  <c r="E2130"/>
  <c r="F2130" s="1"/>
  <c r="F2129"/>
  <c r="F2128"/>
  <c r="F2127"/>
  <c r="F2126"/>
  <c r="F2125"/>
  <c r="F2124"/>
  <c r="F2123"/>
  <c r="F2122"/>
  <c r="F2121"/>
  <c r="F2120"/>
  <c r="F2119"/>
  <c r="F2118"/>
  <c r="F2117"/>
  <c r="F2116"/>
  <c r="F2115"/>
  <c r="F2114"/>
  <c r="F2113"/>
  <c r="F2112"/>
  <c r="F2111"/>
  <c r="F2110"/>
  <c r="F2109"/>
  <c r="F2108"/>
  <c r="F2107"/>
  <c r="F2106"/>
  <c r="F2105"/>
  <c r="F2104"/>
  <c r="F2103"/>
  <c r="F2102"/>
  <c r="F2101"/>
  <c r="F2100"/>
  <c r="F2099"/>
  <c r="F2098"/>
  <c r="F2097"/>
  <c r="F2096"/>
  <c r="F2095"/>
  <c r="F2094"/>
  <c r="F2093"/>
  <c r="F2092"/>
  <c r="F2091"/>
  <c r="F2090"/>
  <c r="F2089"/>
  <c r="F2088"/>
  <c r="F2087"/>
  <c r="F2086"/>
  <c r="F2085"/>
  <c r="F2084"/>
  <c r="F2083"/>
  <c r="F2082"/>
  <c r="F2081"/>
  <c r="F2080"/>
  <c r="F2079"/>
  <c r="F2078"/>
  <c r="F2077"/>
  <c r="F2076"/>
  <c r="F2075"/>
  <c r="F2074"/>
  <c r="F2073"/>
  <c r="F2072"/>
  <c r="F2071"/>
  <c r="F2070"/>
  <c r="F2069"/>
  <c r="F2068"/>
  <c r="F2067"/>
  <c r="F2066"/>
  <c r="F2065"/>
  <c r="F2064"/>
  <c r="F2063"/>
  <c r="F2062"/>
  <c r="F2061"/>
  <c r="F2060"/>
  <c r="F2059"/>
  <c r="F2058"/>
  <c r="F2057"/>
  <c r="F2056"/>
  <c r="F2055"/>
  <c r="F2054"/>
  <c r="F2053"/>
  <c r="F2052"/>
  <c r="F2051"/>
  <c r="F2050"/>
  <c r="F2049"/>
  <c r="F2048"/>
  <c r="F2047"/>
  <c r="F2046"/>
  <c r="F2045"/>
  <c r="F2044"/>
  <c r="F2043"/>
  <c r="F2042"/>
  <c r="F2041"/>
  <c r="F2040"/>
  <c r="F2039"/>
  <c r="F2038"/>
  <c r="F2037"/>
  <c r="F2036"/>
  <c r="F2035"/>
  <c r="F2034"/>
  <c r="F2033"/>
  <c r="F2032"/>
  <c r="F2031"/>
  <c r="F2030"/>
  <c r="F2029"/>
  <c r="F2028"/>
  <c r="F2027"/>
  <c r="F2026"/>
  <c r="F2025"/>
  <c r="F2024"/>
  <c r="F2023"/>
  <c r="F2022"/>
  <c r="F2021"/>
  <c r="F2020"/>
  <c r="F2019"/>
  <c r="F2018"/>
  <c r="F2017"/>
  <c r="F2016"/>
  <c r="F2015"/>
  <c r="F2014"/>
  <c r="F2013"/>
  <c r="F2012"/>
  <c r="F2011"/>
  <c r="F2010"/>
  <c r="F2009"/>
  <c r="F2008"/>
  <c r="F2007"/>
  <c r="F2006"/>
  <c r="F2005"/>
  <c r="F2004"/>
  <c r="F2003"/>
  <c r="F2002"/>
  <c r="F2001"/>
  <c r="F2000"/>
  <c r="F1999"/>
  <c r="F1998"/>
  <c r="F1997"/>
  <c r="F1996"/>
  <c r="F1995"/>
  <c r="E1994"/>
  <c r="D1994"/>
  <c r="F1994" s="1"/>
  <c r="E1993"/>
  <c r="F1993" s="1"/>
  <c r="D1993"/>
  <c r="E1992"/>
  <c r="F1992" s="1"/>
  <c r="D1992"/>
  <c r="E1991"/>
  <c r="F1991" s="1"/>
  <c r="D1991"/>
  <c r="E1990"/>
  <c r="F1990" s="1"/>
  <c r="D1990"/>
  <c r="E1989"/>
  <c r="F1989" s="1"/>
  <c r="D1989"/>
  <c r="E1988"/>
  <c r="F1988" s="1"/>
  <c r="D1988"/>
  <c r="E1987"/>
  <c r="F1987" s="1"/>
  <c r="D1987"/>
  <c r="F1986"/>
  <c r="F1985"/>
  <c r="F1984"/>
  <c r="F1983"/>
  <c r="F1982"/>
  <c r="F1981"/>
  <c r="F1980"/>
  <c r="F1979"/>
  <c r="F1978"/>
  <c r="F1977"/>
  <c r="F1976"/>
  <c r="F1975"/>
  <c r="F1974"/>
  <c r="E1973"/>
  <c r="F1973" s="1"/>
  <c r="F1972"/>
  <c r="F1971"/>
  <c r="E1971"/>
  <c r="F1970"/>
  <c r="F1969"/>
  <c r="F1968"/>
  <c r="F1967"/>
  <c r="F1966"/>
  <c r="F1965"/>
  <c r="F1964"/>
  <c r="F1963"/>
  <c r="F1962"/>
  <c r="F1961"/>
  <c r="F1960"/>
  <c r="F1959"/>
  <c r="F1958"/>
  <c r="F1957"/>
  <c r="E1956"/>
  <c r="F1956" s="1"/>
  <c r="D1956"/>
  <c r="E1955"/>
  <c r="D1955"/>
  <c r="F1955" s="1"/>
  <c r="E1954"/>
  <c r="F1954" s="1"/>
  <c r="D1954"/>
  <c r="E1953"/>
  <c r="D1953"/>
  <c r="F1953" s="1"/>
  <c r="E1952"/>
  <c r="F1952" s="1"/>
  <c r="D1952"/>
  <c r="F1951"/>
  <c r="E1950"/>
  <c r="F1950" s="1"/>
  <c r="D1950"/>
  <c r="E1949"/>
  <c r="F1949" s="1"/>
  <c r="D1949"/>
  <c r="E1948"/>
  <c r="F1948" s="1"/>
  <c r="D1948"/>
  <c r="E1947"/>
  <c r="F1947" s="1"/>
  <c r="D1947"/>
  <c r="F1946"/>
  <c r="F1945"/>
  <c r="F1944"/>
  <c r="F1943"/>
  <c r="F1942"/>
  <c r="F1941"/>
  <c r="E1940"/>
  <c r="F1940" s="1"/>
  <c r="F1939"/>
  <c r="F1938"/>
  <c r="F1937"/>
  <c r="F1936"/>
  <c r="F1935"/>
  <c r="F1934"/>
  <c r="F1933"/>
  <c r="F1932"/>
  <c r="F1931"/>
  <c r="F1930"/>
  <c r="F1929"/>
  <c r="F1928"/>
  <c r="F1927"/>
  <c r="F1926"/>
  <c r="F1925"/>
  <c r="F1924"/>
  <c r="F1923"/>
  <c r="F1922"/>
  <c r="F1921"/>
  <c r="F1920"/>
  <c r="F1919"/>
  <c r="F1918"/>
  <c r="F1917"/>
  <c r="F1916"/>
  <c r="F1915"/>
  <c r="F1914"/>
  <c r="F1913"/>
  <c r="F1912"/>
  <c r="F1911"/>
  <c r="F1910"/>
  <c r="F1909"/>
  <c r="F1908"/>
  <c r="F1907"/>
  <c r="F1906"/>
  <c r="F1905"/>
  <c r="F1904"/>
  <c r="F1903"/>
  <c r="F1902"/>
  <c r="F1901"/>
  <c r="F1900"/>
  <c r="F1899"/>
  <c r="F1898"/>
  <c r="F1897"/>
  <c r="F1896"/>
  <c r="F1895"/>
  <c r="F1894"/>
  <c r="F1893"/>
  <c r="F1892"/>
  <c r="F1891"/>
  <c r="F1890"/>
  <c r="F1889"/>
  <c r="F1888"/>
  <c r="F1887"/>
  <c r="F1886"/>
  <c r="F1885"/>
  <c r="F1884"/>
  <c r="F1883"/>
  <c r="F1882"/>
  <c r="F1881"/>
  <c r="F1880"/>
  <c r="F1879"/>
  <c r="F1878"/>
  <c r="F1877"/>
  <c r="F1876"/>
  <c r="F1875"/>
  <c r="F1874"/>
  <c r="F1873"/>
  <c r="F1872"/>
  <c r="F1871"/>
  <c r="F1870"/>
  <c r="F1869"/>
  <c r="F1868"/>
  <c r="F1867"/>
  <c r="F1866"/>
  <c r="F1865"/>
  <c r="F1864"/>
  <c r="F1863"/>
  <c r="F1862"/>
  <c r="F1861"/>
  <c r="F1860"/>
  <c r="F1859"/>
  <c r="F1858"/>
  <c r="F1857"/>
  <c r="F1856"/>
  <c r="F1855"/>
  <c r="F1854"/>
  <c r="F1853"/>
  <c r="F1852"/>
  <c r="F1851"/>
  <c r="F1850"/>
  <c r="F1849"/>
  <c r="F1848"/>
  <c r="F1847"/>
  <c r="F1846"/>
  <c r="F1845"/>
  <c r="F1844"/>
  <c r="F1843"/>
  <c r="F1842"/>
  <c r="F1841"/>
  <c r="F1840"/>
  <c r="F1839"/>
  <c r="F1838"/>
  <c r="F1837"/>
  <c r="F1836"/>
  <c r="F1835"/>
  <c r="F1834"/>
  <c r="F1833"/>
  <c r="F1832"/>
  <c r="F1831"/>
  <c r="F1830"/>
  <c r="F1829"/>
  <c r="F1828"/>
  <c r="E1827"/>
  <c r="F1827" s="1"/>
  <c r="E1826"/>
  <c r="F1826" s="1"/>
  <c r="E1825"/>
  <c r="F1825" s="1"/>
  <c r="D1825"/>
  <c r="E1824"/>
  <c r="D1824"/>
  <c r="F1824" s="1"/>
  <c r="E1823"/>
  <c r="F1823" s="1"/>
  <c r="E1822"/>
  <c r="F1822" s="1"/>
  <c r="D1822"/>
  <c r="D1821"/>
  <c r="F1821" s="1"/>
  <c r="F1820"/>
  <c r="E1819"/>
  <c r="F1819" s="1"/>
  <c r="D1819"/>
  <c r="E1818"/>
  <c r="F1818" s="1"/>
  <c r="D1818"/>
  <c r="E1817"/>
  <c r="F1817" s="1"/>
  <c r="D1817"/>
  <c r="F1816"/>
  <c r="F1815"/>
  <c r="F1814"/>
  <c r="E1813"/>
  <c r="F1813" s="1"/>
  <c r="F1812"/>
  <c r="F1811"/>
  <c r="F1810"/>
  <c r="F1809"/>
  <c r="F1808"/>
  <c r="F1807"/>
  <c r="F1806"/>
  <c r="F1805"/>
  <c r="F1804"/>
  <c r="F1803"/>
  <c r="F1802"/>
  <c r="F1801"/>
  <c r="F1800"/>
  <c r="F1799"/>
  <c r="F1798"/>
  <c r="F1797"/>
  <c r="F1796"/>
  <c r="F1795"/>
  <c r="F1794"/>
  <c r="F1793"/>
  <c r="F1792"/>
  <c r="F1791"/>
  <c r="F1790"/>
  <c r="F1789"/>
  <c r="F1788"/>
  <c r="F1787"/>
  <c r="F1786"/>
  <c r="F1785"/>
  <c r="F1784"/>
  <c r="F1783"/>
  <c r="F1782"/>
  <c r="F1781"/>
  <c r="F1780"/>
  <c r="F1779"/>
  <c r="F1778"/>
  <c r="F1777"/>
  <c r="F1776"/>
  <c r="F1775"/>
  <c r="F1774"/>
  <c r="F1773"/>
  <c r="F1772"/>
  <c r="F1771"/>
  <c r="F1770"/>
  <c r="F1769"/>
  <c r="F1768"/>
  <c r="F1767"/>
  <c r="F1766"/>
  <c r="F1765"/>
  <c r="F1764"/>
  <c r="F1763"/>
  <c r="F1762"/>
  <c r="F1761"/>
  <c r="F1760"/>
  <c r="F1759"/>
  <c r="F1758"/>
  <c r="F1757"/>
  <c r="F1756"/>
  <c r="F1755"/>
  <c r="F1754"/>
  <c r="F1753"/>
  <c r="F1752"/>
  <c r="F1751"/>
  <c r="F1750"/>
  <c r="F1749"/>
  <c r="F1748"/>
  <c r="F1747"/>
  <c r="F1746"/>
  <c r="F1745"/>
  <c r="F1744"/>
  <c r="F1743"/>
  <c r="F1742"/>
  <c r="F1741"/>
  <c r="F1740"/>
  <c r="F1739"/>
  <c r="F1738"/>
  <c r="F1737"/>
  <c r="F1736"/>
  <c r="F1735"/>
  <c r="F1734"/>
  <c r="F1733"/>
  <c r="F1732"/>
  <c r="F1731"/>
  <c r="F1730"/>
  <c r="F1729"/>
  <c r="F1728"/>
  <c r="F1727"/>
  <c r="F1726"/>
  <c r="F1725"/>
  <c r="F1724"/>
  <c r="F1723"/>
  <c r="F1722"/>
  <c r="F1721"/>
  <c r="F1720"/>
  <c r="F1719"/>
  <c r="F1718"/>
  <c r="F1717"/>
  <c r="F1716"/>
  <c r="F1715"/>
  <c r="F1714"/>
  <c r="F1713"/>
  <c r="F1712"/>
  <c r="F1711"/>
  <c r="F1710"/>
  <c r="F1709"/>
  <c r="F1708"/>
  <c r="D1708"/>
  <c r="F1707"/>
  <c r="F1706"/>
  <c r="F1705"/>
  <c r="F1704"/>
  <c r="F1703"/>
  <c r="F1702"/>
  <c r="F1701"/>
  <c r="F1700"/>
  <c r="F1699"/>
  <c r="F1698"/>
  <c r="F1697"/>
  <c r="F1696"/>
  <c r="F1695"/>
  <c r="F1694"/>
  <c r="F1693"/>
  <c r="F1692"/>
  <c r="F1691"/>
  <c r="F1690"/>
  <c r="F1689"/>
  <c r="F1688"/>
  <c r="F1687"/>
  <c r="F1686"/>
  <c r="F1685"/>
  <c r="F1684"/>
  <c r="F1683"/>
  <c r="F1682"/>
  <c r="F1681"/>
  <c r="F1680"/>
  <c r="F1679"/>
  <c r="F1678"/>
  <c r="F1677"/>
  <c r="F1676"/>
  <c r="F1675"/>
  <c r="F1674"/>
  <c r="F1673"/>
  <c r="F1672"/>
  <c r="F1671"/>
  <c r="F1670"/>
  <c r="F1669"/>
  <c r="F1668"/>
  <c r="F1667"/>
  <c r="F1666"/>
  <c r="F1665"/>
  <c r="F1664"/>
  <c r="F1663"/>
  <c r="F1662"/>
  <c r="F1661"/>
  <c r="F1660"/>
  <c r="F1659"/>
  <c r="F1658"/>
  <c r="F1657"/>
  <c r="F1656"/>
  <c r="F1655"/>
  <c r="F1654"/>
  <c r="F1653"/>
  <c r="F1652"/>
  <c r="F1651"/>
  <c r="F1650"/>
  <c r="F1649"/>
  <c r="F1648"/>
  <c r="E1647"/>
  <c r="D1647"/>
  <c r="F1647" s="1"/>
  <c r="E1646"/>
  <c r="F1646" s="1"/>
  <c r="E1645"/>
  <c r="F1645" s="1"/>
  <c r="D1645"/>
  <c r="E1644"/>
  <c r="F1644" s="1"/>
  <c r="D1644"/>
  <c r="E1643"/>
  <c r="F1643" s="1"/>
  <c r="D1643"/>
  <c r="E1642"/>
  <c r="F1642" s="1"/>
  <c r="D1642"/>
  <c r="E1641"/>
  <c r="F1641" s="1"/>
  <c r="D1641"/>
  <c r="E1640"/>
  <c r="F1640" s="1"/>
  <c r="D1640"/>
  <c r="F1639"/>
  <c r="F1638"/>
  <c r="F1637"/>
  <c r="F1636"/>
  <c r="F1635"/>
  <c r="F1634"/>
  <c r="F1633"/>
  <c r="F1632"/>
  <c r="F1631"/>
  <c r="F1630"/>
  <c r="F1629"/>
  <c r="F1628"/>
  <c r="F1627"/>
  <c r="F1626"/>
  <c r="F1625"/>
  <c r="F1624"/>
  <c r="F1623"/>
  <c r="F1622"/>
  <c r="F1621"/>
  <c r="F1620"/>
  <c r="F1619"/>
  <c r="F1618"/>
  <c r="F1617"/>
  <c r="F1616"/>
  <c r="F1615"/>
  <c r="F1614"/>
  <c r="F1613"/>
  <c r="F1612"/>
  <c r="F1611"/>
  <c r="F1610"/>
  <c r="F1609"/>
  <c r="F1608"/>
  <c r="F1607"/>
  <c r="F1606"/>
  <c r="F1605"/>
  <c r="F1604"/>
  <c r="F1603"/>
  <c r="F1602"/>
  <c r="F1601"/>
  <c r="F1600"/>
  <c r="F1599"/>
  <c r="F1598"/>
  <c r="F1597"/>
  <c r="F1596"/>
  <c r="F1595"/>
  <c r="F1594"/>
  <c r="F1593"/>
  <c r="F1592"/>
  <c r="F1591"/>
  <c r="F1590"/>
  <c r="F1589"/>
  <c r="F1588"/>
  <c r="F1587"/>
  <c r="F1586"/>
  <c r="F1585"/>
  <c r="F1584"/>
  <c r="F1583"/>
  <c r="F1582"/>
  <c r="F1581"/>
  <c r="F1580"/>
  <c r="F1579"/>
  <c r="F1578"/>
  <c r="F1577"/>
  <c r="F1576"/>
  <c r="F1575"/>
  <c r="F1574"/>
  <c r="F1573"/>
  <c r="F1572"/>
  <c r="F1571"/>
  <c r="F1570"/>
  <c r="F1569"/>
  <c r="F1568"/>
  <c r="F1567"/>
  <c r="F1566"/>
  <c r="F1565"/>
  <c r="F1564"/>
  <c r="F1563"/>
  <c r="F1562"/>
  <c r="F1561"/>
  <c r="F1560"/>
  <c r="F1559"/>
  <c r="F1558"/>
  <c r="F1557"/>
  <c r="F1556"/>
  <c r="F1555"/>
  <c r="F1554"/>
  <c r="F1553"/>
  <c r="F1552"/>
  <c r="F1551"/>
  <c r="F1550"/>
  <c r="F1549"/>
  <c r="F1548"/>
  <c r="F1547"/>
  <c r="F1546"/>
  <c r="F1545"/>
  <c r="F1544"/>
  <c r="F1543"/>
  <c r="F1542"/>
  <c r="F1541"/>
  <c r="F1540"/>
  <c r="F1539"/>
  <c r="F1538"/>
  <c r="F1537"/>
  <c r="F1536"/>
  <c r="F1535"/>
  <c r="F1534"/>
  <c r="F1533"/>
  <c r="F1532"/>
  <c r="F1531"/>
  <c r="F1530"/>
  <c r="F1529"/>
  <c r="F1528"/>
  <c r="F1527"/>
  <c r="F1526"/>
  <c r="F1525"/>
  <c r="F1524"/>
  <c r="F1523"/>
  <c r="F1522"/>
  <c r="F1521"/>
  <c r="F1520"/>
  <c r="F1519"/>
  <c r="F1518"/>
  <c r="F1517"/>
  <c r="F1516"/>
  <c r="F1515"/>
  <c r="F1514"/>
  <c r="F1513"/>
  <c r="F1512"/>
  <c r="F1511"/>
  <c r="F1510"/>
  <c r="F1509"/>
  <c r="F1508"/>
  <c r="F1507"/>
  <c r="F1506"/>
  <c r="F1505"/>
  <c r="F1504"/>
  <c r="F1503"/>
  <c r="F1502"/>
  <c r="F1501"/>
  <c r="F1500"/>
  <c r="F1499"/>
  <c r="F1498"/>
  <c r="F1497"/>
  <c r="F1496"/>
  <c r="F1495"/>
  <c r="F1494"/>
  <c r="F1493"/>
  <c r="F1492"/>
  <c r="F1491"/>
  <c r="F1490"/>
  <c r="F1489"/>
  <c r="F1488"/>
  <c r="F1487"/>
  <c r="F1486"/>
  <c r="F1485"/>
  <c r="F1484"/>
  <c r="F1483"/>
  <c r="F1482"/>
  <c r="F1481"/>
  <c r="F1480"/>
  <c r="F1479"/>
  <c r="F1478"/>
  <c r="F1477"/>
  <c r="F1476"/>
  <c r="F1475"/>
  <c r="F1474"/>
  <c r="F1473"/>
  <c r="F1472"/>
  <c r="F1471"/>
  <c r="F1470"/>
  <c r="F1469"/>
  <c r="F1468"/>
  <c r="F1467"/>
  <c r="F1466"/>
  <c r="F1465"/>
  <c r="F1464"/>
  <c r="F1463"/>
  <c r="F1462"/>
  <c r="F1461"/>
  <c r="F1460"/>
  <c r="F1459"/>
  <c r="F1458"/>
  <c r="F1457"/>
  <c r="F1456"/>
  <c r="F1455"/>
  <c r="F1454"/>
  <c r="F1453"/>
  <c r="F1452"/>
  <c r="F1451"/>
  <c r="F1450"/>
  <c r="F1449"/>
  <c r="F1448"/>
  <c r="F1447"/>
  <c r="F1446"/>
  <c r="F1445"/>
  <c r="F1444"/>
  <c r="F1443"/>
  <c r="F1442"/>
  <c r="F1441"/>
  <c r="F1440"/>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F1284"/>
  <c r="F1283"/>
  <c r="F1282"/>
  <c r="F1281"/>
  <c r="F1280"/>
  <c r="F1279"/>
  <c r="F1278"/>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E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D32"/>
  <c r="F31"/>
  <c r="F30"/>
  <c r="F29"/>
  <c r="F28"/>
  <c r="F27"/>
  <c r="F26"/>
  <c r="F25"/>
  <c r="F24"/>
  <c r="F23"/>
  <c r="F22"/>
  <c r="F21"/>
  <c r="F20"/>
  <c r="F19"/>
  <c r="F18"/>
  <c r="F17"/>
  <c r="F16"/>
  <c r="F15"/>
  <c r="F14"/>
  <c r="F13"/>
  <c r="F12"/>
  <c r="F11"/>
  <c r="F10"/>
  <c r="F9"/>
  <c r="F8"/>
  <c r="F7"/>
  <c r="F6"/>
  <c r="F5"/>
  <c r="D32" i="1"/>
  <c r="E168"/>
  <c r="D1640"/>
  <c r="E1640"/>
  <c r="F1640" s="1"/>
  <c r="D1641"/>
  <c r="E1641"/>
  <c r="F1641" s="1"/>
  <c r="D1642"/>
  <c r="E1642"/>
  <c r="F1642" s="1"/>
  <c r="D1643"/>
  <c r="E1643"/>
  <c r="F1643" s="1"/>
  <c r="D1644"/>
  <c r="E1644"/>
  <c r="F1644" s="1"/>
  <c r="D1645"/>
  <c r="E1645"/>
  <c r="F1645" s="1"/>
  <c r="E1646"/>
  <c r="F1646" s="1"/>
  <c r="D1647"/>
  <c r="E1647"/>
  <c r="D1708"/>
  <c r="F1708" s="1"/>
  <c r="E1813"/>
  <c r="F1813" s="1"/>
  <c r="D1817"/>
  <c r="E1817"/>
  <c r="D1818"/>
  <c r="E1818"/>
  <c r="D1819"/>
  <c r="E1819"/>
  <c r="D1821"/>
  <c r="F1821" s="1"/>
  <c r="D1822"/>
  <c r="E1822"/>
  <c r="F1822" s="1"/>
  <c r="E1823"/>
  <c r="F1823" s="1"/>
  <c r="D1824"/>
  <c r="E1824"/>
  <c r="D1825"/>
  <c r="E1825"/>
  <c r="E1826"/>
  <c r="F1826" s="1"/>
  <c r="E1827"/>
  <c r="F1827" s="1"/>
  <c r="E1940"/>
  <c r="F1940" s="1"/>
  <c r="D1947"/>
  <c r="E1947"/>
  <c r="F1947" s="1"/>
  <c r="D1948"/>
  <c r="E1948"/>
  <c r="F1948" s="1"/>
  <c r="D1949"/>
  <c r="E1949"/>
  <c r="F1949" s="1"/>
  <c r="D1950"/>
  <c r="E1950"/>
  <c r="F1950" s="1"/>
  <c r="D1952"/>
  <c r="E1952"/>
  <c r="F1952" s="1"/>
  <c r="D1953"/>
  <c r="E1953"/>
  <c r="F1953" s="1"/>
  <c r="D1954"/>
  <c r="E1954"/>
  <c r="F1954" s="1"/>
  <c r="D1955"/>
  <c r="E1955"/>
  <c r="F1955" s="1"/>
  <c r="D1956"/>
  <c r="E1956"/>
  <c r="F1956" s="1"/>
  <c r="E1971"/>
  <c r="F1971" s="1"/>
  <c r="E1973"/>
  <c r="F1973" s="1"/>
  <c r="D1987"/>
  <c r="E1987"/>
  <c r="F1987" s="1"/>
  <c r="D1988"/>
  <c r="E1988"/>
  <c r="F1988" s="1"/>
  <c r="D1989"/>
  <c r="E1989"/>
  <c r="F1989" s="1"/>
  <c r="D1990"/>
  <c r="E1990"/>
  <c r="F1990" s="1"/>
  <c r="D1991"/>
  <c r="E1991"/>
  <c r="F1991" s="1"/>
  <c r="D1992"/>
  <c r="E1992"/>
  <c r="F1992" s="1"/>
  <c r="D1993"/>
  <c r="E1993"/>
  <c r="F1993" s="1"/>
  <c r="D1994"/>
  <c r="E1994"/>
  <c r="F1994" s="1"/>
  <c r="E2130"/>
  <c r="F2130" s="1"/>
  <c r="E2131"/>
  <c r="F2131" s="1"/>
  <c r="E2132"/>
  <c r="F2132" s="1"/>
  <c r="E2133"/>
  <c r="F2133" s="1"/>
  <c r="E2134"/>
  <c r="F2134" s="1"/>
  <c r="E2135"/>
  <c r="F2135" s="1"/>
  <c r="E2136"/>
  <c r="F2136" s="1"/>
  <c r="E2137"/>
  <c r="F2137" s="1"/>
  <c r="E2138"/>
  <c r="F2138" s="1"/>
  <c r="E2219"/>
  <c r="F2219" s="1"/>
  <c r="E2220"/>
  <c r="F2220" s="1"/>
  <c r="E2221"/>
  <c r="F2221" s="1"/>
  <c r="E2222"/>
  <c r="F2222" s="1"/>
  <c r="E2223"/>
  <c r="F2223" s="1"/>
  <c r="E2224"/>
  <c r="F2224" s="1"/>
  <c r="D2255"/>
  <c r="E2255"/>
  <c r="D2256"/>
  <c r="E2256"/>
  <c r="D2257"/>
  <c r="E2257"/>
  <c r="D2258"/>
  <c r="E2258"/>
  <c r="D2259"/>
  <c r="E2259"/>
  <c r="E2260"/>
  <c r="F2260" s="1"/>
  <c r="E2342"/>
  <c r="F2342" s="1"/>
  <c r="E2368"/>
  <c r="F2368" s="1"/>
  <c r="E2390"/>
  <c r="F2390" s="1"/>
  <c r="D2391"/>
  <c r="E2391"/>
  <c r="D2392"/>
  <c r="E2392"/>
  <c r="D2393"/>
  <c r="E2393"/>
  <c r="D2394"/>
  <c r="E2394"/>
  <c r="D2395"/>
  <c r="E2395"/>
  <c r="D2396"/>
  <c r="E2396"/>
  <c r="D2397"/>
  <c r="E2397"/>
  <c r="D2398"/>
  <c r="F2398" s="1"/>
  <c r="E2447"/>
  <c r="F2447" s="1"/>
  <c r="E2448"/>
  <c r="F2448" s="1"/>
  <c r="E2449"/>
  <c r="F2449" s="1"/>
  <c r="E2450"/>
  <c r="F2450" s="1"/>
  <c r="E2451"/>
  <c r="F2451" s="1"/>
  <c r="E2452"/>
  <c r="F2452" s="1"/>
  <c r="E2453"/>
  <c r="F2453" s="1"/>
  <c r="D2482"/>
  <c r="E2482"/>
  <c r="D2483"/>
  <c r="E2483"/>
  <c r="D2484"/>
  <c r="E2484"/>
  <c r="D2485"/>
  <c r="E2485"/>
  <c r="E2486"/>
  <c r="F2486" s="1"/>
  <c r="D2487"/>
  <c r="F2487" s="1"/>
  <c r="D2488"/>
  <c r="E2488"/>
  <c r="D2489"/>
  <c r="E2489"/>
  <c r="D2490"/>
  <c r="E2490"/>
  <c r="D2491"/>
  <c r="E2491"/>
  <c r="D2547"/>
  <c r="E2547"/>
  <c r="D2548"/>
  <c r="E2548"/>
  <c r="D2549"/>
  <c r="E2549"/>
  <c r="D2550"/>
  <c r="E2550"/>
  <c r="D2551"/>
  <c r="E2551"/>
  <c r="D2552"/>
  <c r="E2552"/>
  <c r="D2553"/>
  <c r="E2553"/>
  <c r="D2693"/>
  <c r="F2693" s="1"/>
  <c r="D2734"/>
  <c r="F2734" s="1"/>
  <c r="E2737"/>
  <c r="F2737" s="1"/>
  <c r="D2738"/>
  <c r="F2738" s="1"/>
  <c r="E2869"/>
  <c r="F2869" s="1"/>
  <c r="E2882"/>
  <c r="F2882" s="1"/>
  <c r="E2883"/>
  <c r="F2883" s="1"/>
  <c r="F168" l="1"/>
  <c r="E3068"/>
  <c r="E3067"/>
  <c r="F32"/>
  <c r="D3068"/>
  <c r="D3067"/>
  <c r="F2553"/>
  <c r="F2552"/>
  <c r="F2551"/>
  <c r="F2550"/>
  <c r="F2549"/>
  <c r="F2548"/>
  <c r="F2547"/>
  <c r="F2491"/>
  <c r="F2490"/>
  <c r="F2489"/>
  <c r="F2488"/>
  <c r="F2485"/>
  <c r="F2484"/>
  <c r="F2483"/>
  <c r="F2482"/>
  <c r="F2397"/>
  <c r="F2396"/>
  <c r="F2395"/>
  <c r="F2394"/>
  <c r="F2393"/>
  <c r="F2392"/>
  <c r="F2391"/>
  <c r="F2259"/>
  <c r="F2258"/>
  <c r="F2257"/>
  <c r="F2256"/>
  <c r="F2255"/>
  <c r="F1825"/>
  <c r="F1824"/>
  <c r="F1819"/>
  <c r="F1818"/>
  <c r="F1817"/>
  <c r="F1647"/>
  <c r="E10" i="5"/>
  <c r="F3068" i="1" l="1"/>
  <c r="B5" i="15"/>
  <c r="C5"/>
  <c r="D5"/>
  <c r="E5"/>
  <c r="F5"/>
  <c r="G5"/>
  <c r="H5"/>
</calcChain>
</file>

<file path=xl/sharedStrings.xml><?xml version="1.0" encoding="utf-8"?>
<sst xmlns="http://schemas.openxmlformats.org/spreadsheetml/2006/main" count="34064" uniqueCount="4599">
  <si>
    <t>Salary (Inc Allowances) £91,530; Benefits £894; Employers Pension contribs £16,403</t>
  </si>
  <si>
    <t>Salary (Inc Allowances) £89,453; Benefits £975; Employers Pension contribs £16,030</t>
  </si>
  <si>
    <t>Salary (Inc Allowances) £87,376; Benefits £1,113; Employers Pension contribs £15,657</t>
  </si>
  <si>
    <t>Salary (Inc Allowances) £87,376; Benefits £0; Employers Pension contribs £15,657</t>
  </si>
  <si>
    <t>Salary (Including Fees &amp; Allowances) £118,000; Benefits in Kind £6,000; Pension Contributions £24,000</t>
  </si>
  <si>
    <t>P Norrey</t>
  </si>
  <si>
    <t>County Solicitor</t>
  </si>
  <si>
    <t>Interim Executive Director of Adult &amp; Community Services</t>
  </si>
  <si>
    <t>Executive Director of Children &amp; Young People's Services</t>
  </si>
  <si>
    <t>Executive Director of Finance &amp; IT</t>
  </si>
  <si>
    <t>Executive Director of Adult &amp;
Community Services</t>
  </si>
  <si>
    <t>Director of Development</t>
  </si>
  <si>
    <t>Chief Financial Officer</t>
  </si>
  <si>
    <t>Salary (including fees &amp; allowances paid or receivable) £105,511; Benefits in Kind received (estimate value) £390; Compensation for loss of employment (paid or receivable) £0; Employer’s pension contribution £18,992</t>
  </si>
  <si>
    <t>Divisional Director of Legal &amp; Democratic Services</t>
  </si>
  <si>
    <t>Salary (including fees &amp; allowances paid or receivable) £108,661; Benefits in Kind received (estimate value) £390; Compensation for loss of employment (paid or receivable) £0; Employer’s pension contribution £19,559</t>
  </si>
  <si>
    <t>Divisional Director of Environmental &amp; Enforcement Services</t>
  </si>
  <si>
    <t>Divisional Director of Housing Services</t>
  </si>
  <si>
    <t>Salary (including fees &amp; allowances paid or receivable) £106,345; Benefits in Kind received (estimate value) £999; Compensation for loss of employment (paid or receivable) £0; Employer’s pension contribution £19,142</t>
  </si>
  <si>
    <t>Divisional Director of Asset Management &amp; Capital Delivery</t>
  </si>
  <si>
    <t>Salary (including fees &amp; allowances paid or receivable) £113,599; Benefits in Kind received (estimate value) £1,658; Compensation for loss of employment (paid or receivable) £0; Employer’s pension contribution £20,448</t>
  </si>
  <si>
    <t>Divisional Director of Regeneration &amp; Economic Development</t>
  </si>
  <si>
    <t>Salary (including fees &amp; allowances paid or receivable) £89,763; Benefits in Kind received (estimate value) £390; Compensation for loss of employment (paid or receivable) £0; Employer’s pension contribution £16,157</t>
  </si>
  <si>
    <t>Programme Director for Total Commissioning</t>
  </si>
  <si>
    <t>Salary (including fees &amp; allowances paid or receivable) £89,763; Benefits in Kind received (estimate value) £0; Compensation for loss of employment (paid or receivable) £0; Employer’s pension contribution £16,157</t>
  </si>
  <si>
    <t>Head of Adult Care Services</t>
  </si>
  <si>
    <t>Head of Community Cohesion &amp; Equalities</t>
  </si>
  <si>
    <t>Head of Quality &amp; School Improvement</t>
  </si>
  <si>
    <t>Head of Leisure &amp; Arts</t>
  </si>
  <si>
    <t>Head of Integrated Family Services</t>
  </si>
  <si>
    <t>Head of Children’s Policy &amp; Trust Commissioning</t>
  </si>
  <si>
    <t>Director, Children, Schools and Families</t>
  </si>
  <si>
    <t>Director, Finance</t>
  </si>
  <si>
    <t>Director, Organisation Development and Deputy Chief Executive</t>
  </si>
  <si>
    <t>Deputy Director, Housing Adult Social Care</t>
  </si>
  <si>
    <t>Assistant Director, Adult Social Care</t>
  </si>
  <si>
    <t>Assistant Director, Culture and Sport</t>
  </si>
  <si>
    <t>Assistant Director, Public Realm and Sustainability</t>
  </si>
  <si>
    <t>Assistant Director, Corporate ICT</t>
  </si>
  <si>
    <t>Head of Legal Services</t>
  </si>
  <si>
    <t>Deputy Director of Finance</t>
  </si>
  <si>
    <t>Assistant Director, Revenues</t>
  </si>
  <si>
    <t>Assistant Director, Children's Social Care</t>
  </si>
  <si>
    <t>Assistant Director, Housing Management</t>
  </si>
  <si>
    <t>Assistant Director, Planning and Public Protection</t>
  </si>
  <si>
    <t>Assistant Director, Needs and Access (acting up to Director - Housing and Adult Social Care) - A</t>
  </si>
  <si>
    <t>Director of Culture and Environment</t>
  </si>
  <si>
    <t>Salary £199961; Fees &amp; Allowances £-; Employers Pension £29998; Performance Award £11481; No 2008/09 figures</t>
  </si>
  <si>
    <t>Salary £151734; Fees &amp; Allowances £-; Employers Pension £22783; Performance Award £8712; No 2008/09 figures</t>
  </si>
  <si>
    <t>Salary £148400; Fees &amp; Allowances £-; Employers Pension £21812; Performance Award £8904; No 2008/09 figures</t>
  </si>
  <si>
    <t>Salary £146864; Fees &amp; Allowances £-; Employers Pension £23009; Performance Award £10280; No 2008/09 figures</t>
  </si>
  <si>
    <t>Salary £126315; Fees &amp; Allowances £12632; Employers Pension £20585; Performance Award £10105; No 2008/09 figures</t>
  </si>
  <si>
    <t>Salary £106172; Fees &amp; Allowances £10617; Employers Pension £17450; Performance Award £-; No 2008/09 figures</t>
  </si>
  <si>
    <t>Salary £105300; Fees &amp; Allowances £-; Employers Pension £15815; Performance Award £6318; No 2008/09 figures</t>
  </si>
  <si>
    <t>Salary £104156; Fees &amp; Allowances £-; Employers Pension £15501; Performance Award £5208; No 2008/09 figures</t>
  </si>
  <si>
    <t>Salary £103978; Fees &amp; Allowances £-; Employers Pension £15754; Performance Award £6239; No 2008/09 figures</t>
  </si>
  <si>
    <t>Salary £103272; Fees &amp; Allowances £-; Employers Pension £15229; Performance Award £5164; No 2008/09 figures</t>
  </si>
  <si>
    <t>Salary £102961; Fees &amp; Allowances £-; Employers Pension £15334; Performance Award £5148; No 2008/09 figures</t>
  </si>
  <si>
    <t>Salary £102880; Fees &amp; Allowances £441; Employers Pension £15588; Performance Award £7202; No 2008/09 figures</t>
  </si>
  <si>
    <t>Salary £101234; Fees &amp; Allowances £-; Employers Pension £15125; Performance Award £5489; No 2008/09 figures</t>
  </si>
  <si>
    <t>Salary £100223; Fees &amp; Allowances £-; Employers Pension £14903; Performance Award £6013; No 2008/09 figures</t>
  </si>
  <si>
    <t>Salary £99152; Fees &amp; Allowances £9915; Employers Pension £17237; Performance Award £4958; No 2008/09 figures</t>
  </si>
  <si>
    <t>Salary £98072; Fees &amp; Allowances £-; Employers Pension £14596; Performance Award £5884; No 2008/09 figures</t>
  </si>
  <si>
    <t>Salary £96990; Fees &amp; Allowances £9699; Employers Pension £15800; Performance Award £5819; No 2008/09 figures</t>
  </si>
  <si>
    <t>Salary £93236; Fees &amp; Allowances £-; Employers Pension £13621; Performance Award £4662; No 2008/09 figures</t>
  </si>
  <si>
    <t>Salary £92826; Fees &amp; Allowances £-; Employers Pension £14036; Performance Award £5570; No 2008/09 figures</t>
  </si>
  <si>
    <t>Salary £90967; Fees &amp; Allowances £-; Employers Pension £13659; Performance Award £5458; No 2008/09 figures</t>
  </si>
  <si>
    <t>Salary £90459; Fees &amp; Allowances £-; Employers Pension £13466; Performance Award £4523; No 2008/09 figures</t>
  </si>
  <si>
    <t>Salary £88492; Fees &amp; Allowances £-; Employers Pension £12566; Performance Award £3576; No 2008/09 figures</t>
  </si>
  <si>
    <t>Salary £74101; Fees &amp; Allowances £14214; Employers Pension £18958; Performance Award £7129; No 2008/09 figures; annualised salary of £136,740 was in the post until 25.09.2009</t>
  </si>
  <si>
    <t>Gibb M</t>
  </si>
  <si>
    <t>Stopard RA</t>
  </si>
  <si>
    <t>Head of Paid Service - Chief Executive</t>
  </si>
  <si>
    <t>Chief Financial Officer - Director of Corporate Services and Deputy Chief Executive</t>
  </si>
  <si>
    <t>Director of Community Services</t>
  </si>
  <si>
    <t>Acting Chief Executive/Corporate Director</t>
  </si>
  <si>
    <t>Byron Davies</t>
  </si>
  <si>
    <t>Chief Executive/Returning Officer</t>
  </si>
  <si>
    <t>Corporate Director, Social</t>
  </si>
  <si>
    <t>Salary, fees &amp; allowances £131235; Taxable benefits £186; Employers pension contribution (21% of salary) £27559</t>
  </si>
  <si>
    <t>City &amp; County Treasurer</t>
  </si>
  <si>
    <t>Salary, fees &amp; allowances £107088; Taxable benefits £0; Employers pension contribution (21% of salary) £22488</t>
  </si>
  <si>
    <t>City &amp; County Solicitor</t>
  </si>
  <si>
    <t>Chief Schools &amp; Lifelong Learning Officer</t>
  </si>
  <si>
    <t>Salary, fees &amp; allowances £99741; Taxable benefits £79; Employers pension contribution (21% of salary) £20946</t>
  </si>
  <si>
    <t>Chief People &amp; Organisational Development Officer</t>
  </si>
  <si>
    <t>Salary, fees &amp; allowances £99741; Taxable benefits £0; Employers pension contribution (21% of salary) £20946</t>
  </si>
  <si>
    <t>Greater London Authority</t>
  </si>
  <si>
    <t>Greenwich</t>
  </si>
  <si>
    <t>Guildford</t>
  </si>
  <si>
    <t>Gwynedd</t>
  </si>
  <si>
    <t>Hackney</t>
  </si>
  <si>
    <t>Halton</t>
  </si>
  <si>
    <t>Hambleton</t>
  </si>
  <si>
    <t>Hammersmith and Fulham</t>
  </si>
  <si>
    <t>Hampshire</t>
  </si>
  <si>
    <t>Harborough</t>
  </si>
  <si>
    <t>Haringey</t>
  </si>
  <si>
    <t>Harlow</t>
  </si>
  <si>
    <t>Harrogate</t>
  </si>
  <si>
    <t>Harrow</t>
  </si>
  <si>
    <t>Hart</t>
  </si>
  <si>
    <t>Hartlepool</t>
  </si>
  <si>
    <t>Hastings</t>
  </si>
  <si>
    <t>Havant</t>
  </si>
  <si>
    <t>Havering</t>
  </si>
  <si>
    <t>Herefordshire</t>
  </si>
  <si>
    <t>Hertfordshire</t>
  </si>
  <si>
    <t>Hertsmere</t>
  </si>
  <si>
    <t>High Peak</t>
  </si>
  <si>
    <t>Highland</t>
  </si>
  <si>
    <t>Hillingdon</t>
  </si>
  <si>
    <t>Hinckley and Bosworth</t>
  </si>
  <si>
    <t>Horsham</t>
  </si>
  <si>
    <t>Hounslow</t>
  </si>
  <si>
    <t>Huntingdonshire</t>
  </si>
  <si>
    <t>Hyndburn</t>
  </si>
  <si>
    <t>Inverclyde</t>
  </si>
  <si>
    <t>Ipswich</t>
  </si>
  <si>
    <t>Isle of Anglesey</t>
  </si>
  <si>
    <t>Isle of Wight</t>
  </si>
  <si>
    <t>Isles of Scilly</t>
  </si>
  <si>
    <t>Islington</t>
  </si>
  <si>
    <t>Kensington and Chelsea</t>
  </si>
  <si>
    <t>Kent</t>
  </si>
  <si>
    <t>Kettering</t>
  </si>
  <si>
    <t>King's Lynn and West Norfolk</t>
  </si>
  <si>
    <t>Kingston upon Hull, City of</t>
  </si>
  <si>
    <t>Kingston upon Thames</t>
  </si>
  <si>
    <t>Kirklees</t>
  </si>
  <si>
    <t>Knowsley</t>
  </si>
  <si>
    <t>Lambeth</t>
  </si>
  <si>
    <t>Lancashire</t>
  </si>
  <si>
    <t>Lancaster</t>
  </si>
  <si>
    <t>Larne</t>
  </si>
  <si>
    <t>Leeds</t>
  </si>
  <si>
    <t>Leicester</t>
  </si>
  <si>
    <t>Leicestershire</t>
  </si>
  <si>
    <t>Lewes</t>
  </si>
  <si>
    <t>Lewisham</t>
  </si>
  <si>
    <t>Lichfield</t>
  </si>
  <si>
    <t>Limavady</t>
  </si>
  <si>
    <t xml:space="preserve">Lincoln </t>
  </si>
  <si>
    <t>Lincolnshire</t>
  </si>
  <si>
    <t>Lisburn</t>
  </si>
  <si>
    <t>Liverpool</t>
  </si>
  <si>
    <t>Luton</t>
  </si>
  <si>
    <t>Magherafelt</t>
  </si>
  <si>
    <t>Maidstone</t>
  </si>
  <si>
    <t>Maldon</t>
  </si>
  <si>
    <t>Malvern Hills</t>
  </si>
  <si>
    <t>Manchester</t>
  </si>
  <si>
    <t>Mansfield</t>
  </si>
  <si>
    <t>Medway</t>
  </si>
  <si>
    <t>Melton</t>
  </si>
  <si>
    <t>Mendip</t>
  </si>
  <si>
    <t>Merthyr Tydfil</t>
  </si>
  <si>
    <t>Merton</t>
  </si>
  <si>
    <t>Mid Devon</t>
  </si>
  <si>
    <t>Mid Suffolk</t>
  </si>
  <si>
    <t>Mid Sussex</t>
  </si>
  <si>
    <t>Middlesbrough</t>
  </si>
  <si>
    <t>Midlothian</t>
  </si>
  <si>
    <t>Milton Keynes</t>
  </si>
  <si>
    <t>Mole Valley</t>
  </si>
  <si>
    <t>Monmouthshire</t>
  </si>
  <si>
    <t>Moray</t>
  </si>
  <si>
    <t>Moyle</t>
  </si>
  <si>
    <t>Neath Port Talbot</t>
  </si>
  <si>
    <t>New Forest</t>
  </si>
  <si>
    <t>Newark and Sherwood</t>
  </si>
  <si>
    <t>Newcastle upon Tyne</t>
  </si>
  <si>
    <t>Newcastle-under-Lyme</t>
  </si>
  <si>
    <t>Newham</t>
  </si>
  <si>
    <t>Newport</t>
  </si>
  <si>
    <t>Newry and Mourne</t>
  </si>
  <si>
    <t>Newtownabbey</t>
  </si>
  <si>
    <t>Norfolk</t>
  </si>
  <si>
    <t>North Ayrshire</t>
  </si>
  <si>
    <t>North Devon</t>
  </si>
  <si>
    <t>North Dorset</t>
  </si>
  <si>
    <t>North Down</t>
  </si>
  <si>
    <t>North East Derbyshire</t>
  </si>
  <si>
    <t>North East Lincolnshire</t>
  </si>
  <si>
    <t>North Hertfordshire</t>
  </si>
  <si>
    <t>North Kesteven</t>
  </si>
  <si>
    <t>North Lanarkshire</t>
  </si>
  <si>
    <t>North Lincolnshire</t>
  </si>
  <si>
    <t>North Norfolk</t>
  </si>
  <si>
    <t>North Somerset</t>
  </si>
  <si>
    <t>North Tyneside</t>
  </si>
  <si>
    <t>North Warwickshire</t>
  </si>
  <si>
    <t>North West Leicestershire</t>
  </si>
  <si>
    <t>North Yorkshire</t>
  </si>
  <si>
    <t>Northampton</t>
  </si>
  <si>
    <t>Northamptonshire</t>
  </si>
  <si>
    <t>Northumberland</t>
  </si>
  <si>
    <t>Norwich</t>
  </si>
  <si>
    <t>Nottingham</t>
  </si>
  <si>
    <t>Nottinghamshire</t>
  </si>
  <si>
    <t>Nuneaton and Bedworth</t>
  </si>
  <si>
    <t>Oadby and Wigston</t>
  </si>
  <si>
    <t>Oldham</t>
  </si>
  <si>
    <t>Omagh</t>
  </si>
  <si>
    <t>Orkney Islands</t>
  </si>
  <si>
    <t>Oxford</t>
  </si>
  <si>
    <t>Oxfordshire</t>
  </si>
  <si>
    <t>Pembrokeshire</t>
  </si>
  <si>
    <t>Pendle</t>
  </si>
  <si>
    <t>Perth and Kinross</t>
  </si>
  <si>
    <t>Peterborough</t>
  </si>
  <si>
    <t>Plymouth</t>
  </si>
  <si>
    <t>Poole</t>
  </si>
  <si>
    <t>Portsmouth</t>
  </si>
  <si>
    <t>Powys</t>
  </si>
  <si>
    <t>Preston</t>
  </si>
  <si>
    <t>Purbeck</t>
  </si>
  <si>
    <t>Reading</t>
  </si>
  <si>
    <t>Redbridge</t>
  </si>
  <si>
    <t>Redcar and Cleveland</t>
  </si>
  <si>
    <t>Reigate and Banstead</t>
  </si>
  <si>
    <t>Renfrewshire</t>
  </si>
  <si>
    <t>Rhondda, Cynon, Taff</t>
  </si>
  <si>
    <t>Ribble Valley</t>
  </si>
  <si>
    <t>Richmond upon Thames</t>
  </si>
  <si>
    <t>Salary £108,083; Expenses Allowances £2,213; Benefits in Kind e.g. car allowance £1,126; Other payments £378; Pension contributions £15,890</t>
  </si>
  <si>
    <t>Group Director – Social &amp; Community</t>
  </si>
  <si>
    <t>Salary £21,300; Expenses Allowances £237; Compensation for
loss of office £45,249; Benefits in Kind e.g. car allowance £11,008; Other payments £11,257; Pension contributions £4,770</t>
  </si>
  <si>
    <t>Strategic Director People</t>
  </si>
  <si>
    <t>Strategic Director Places</t>
  </si>
  <si>
    <t>Borough Treasurer and Head of Assets</t>
  </si>
  <si>
    <t>Head of Human Resources and
Organisational Development</t>
  </si>
  <si>
    <t>Head of Services for Adults</t>
  </si>
  <si>
    <t>Erika Wenzel</t>
  </si>
  <si>
    <t>Mr S Robinson</t>
  </si>
  <si>
    <t>Head of Human Resources</t>
  </si>
  <si>
    <t>Head of Strategy &amp; Performance</t>
  </si>
  <si>
    <t>Salary (including fees &amp; allowances paid or receivable) £89,763; Benefits in Kind received (estimate value) £116; Compensation for loss of employment (paid or receivable) £0; Employer’s pension contribution £16,157</t>
  </si>
  <si>
    <t>Mr N Walkley</t>
  </si>
  <si>
    <t>Salary (Including fees &amp; allowances) £200,976; Pension contributions £48,234</t>
  </si>
  <si>
    <t>Mr B Reynolds</t>
  </si>
  <si>
    <t>Ms I Findlay</t>
  </si>
  <si>
    <t>Mr R McCulloch-Graham</t>
  </si>
  <si>
    <t>Mr L Boland</t>
  </si>
  <si>
    <t>Mr S Murray</t>
  </si>
  <si>
    <t>Acting Executive Director for Environment &amp; Development</t>
  </si>
  <si>
    <t>Ms J Stansfield</t>
  </si>
  <si>
    <t>Executive Director for Communities</t>
  </si>
  <si>
    <t>Salary (Including fees &amp; allowances) £74,344; Pension contributions £7,137; Ms J Stansfield was an employee at Barnet until 31st October 2009.Her annualised salary was £178,425 for 2009/10 (£178,425 in 2008/09)</t>
  </si>
  <si>
    <t>Director of Children's Services</t>
  </si>
  <si>
    <t>Salary (Including fees &amp; allowances) £137,920; Pension contributions £33,101; Mr R McCulloch-Graham commenced employment at Barnet on 1st June 2009, at an annualised salary of £165,504</t>
  </si>
  <si>
    <t>Salary (Including fees &amp; allowances) £138,985; Pension contributions £32,383; Mr S Murray was Acting Executive Director for Environment &amp; Development, annualised salary for this post for 2008/09 was £170,028.</t>
  </si>
  <si>
    <t>Director of Adult Social Services</t>
  </si>
  <si>
    <t>Executive Director for Environment &amp; Development</t>
  </si>
  <si>
    <t>Director of Environment and Transport</t>
  </si>
  <si>
    <t>Director of Planning Housing &amp; Regeneration</t>
  </si>
  <si>
    <t>Major Projects Director</t>
  </si>
  <si>
    <t>Director of Corporate Governance</t>
  </si>
  <si>
    <t>Director of Strategy</t>
  </si>
  <si>
    <t>Head of Housing and Environmental Health</t>
  </si>
  <si>
    <t>Major Capital Programmes Deputy Director</t>
  </si>
  <si>
    <t>Deputy Director of Adult Social Services</t>
  </si>
  <si>
    <t>Assistant Director - Health Partnerships</t>
  </si>
  <si>
    <t>Salary (Including fees &amp; allowances) £99,555; Pension contributions £23,893; not in post for full year in 2008/09</t>
  </si>
  <si>
    <t>Head of Legal &amp; Deputy Monitoring Office</t>
  </si>
  <si>
    <t>Salary (Including fees &amp; allowances) £97,238; Pension contributions £23,310</t>
  </si>
  <si>
    <t>Head of Building Control and Structures</t>
  </si>
  <si>
    <t>Salary (Including fees &amp; allowances) £93,783; Expenses Allowances £906; Pension contributions £21,970</t>
  </si>
  <si>
    <t>Assistant Director Organisational Development &amp; Customer Care</t>
  </si>
  <si>
    <t>Salary (Including fees &amp; allowances) £93,244; Pension contributions £22,378</t>
  </si>
  <si>
    <t>Performance &amp; Development Assistant Director</t>
  </si>
  <si>
    <t>Salary (Including fees &amp; allowances) £87,382; Pension contributions £17,985</t>
  </si>
  <si>
    <t>Assistant Director Customer Services &amp; Libraries</t>
  </si>
  <si>
    <t>Salary (Including fees &amp; allowances) £87,282; Pension contributions £17,974; not in post for full year in either years</t>
  </si>
  <si>
    <t>Assistant Director Inclusion</t>
  </si>
  <si>
    <t>Salary (Including fees &amp; allowances) £86,872; Pension contributions £19,313</t>
  </si>
  <si>
    <t>Assistant Director Environment</t>
  </si>
  <si>
    <t>Salary (Including fees &amp; allowances) £81,571; Pension contributions £19,577; not in post for full year in either years</t>
  </si>
  <si>
    <t>Head of Strategy - Planning and Housing</t>
  </si>
  <si>
    <t>Salary (Including fees &amp; allowances) £84,692; Pension contributions £20,290; not listed for 2008/09</t>
  </si>
  <si>
    <t>Head of Planning &amp; Development Management</t>
  </si>
  <si>
    <t>Salary (Including fees &amp; allowances) £84,543; Pension contributions £20,290; not listed for 2008/09</t>
  </si>
  <si>
    <t>Assistant Director - Shared Services</t>
  </si>
  <si>
    <t>Salary (Including fees &amp; allowances) £84,411; Pension contributions £20,238; not in post for full year in 2008/09</t>
  </si>
  <si>
    <t>Assistant Director - Performance</t>
  </si>
  <si>
    <t>Salary (Including fees &amp; allowances) £83,291; Pension contributions £19,770; not listed for 2008/09</t>
  </si>
  <si>
    <t>Head of Regeneration</t>
  </si>
  <si>
    <t>Salary £90,137; Expense Reimbursement £3,890; Employers Pension Contributions £18,118; 2008/09 figures not provided</t>
  </si>
  <si>
    <t>Salary (including fees &amp; allowances) £110,561; Benefits in Kind £1,645; Pension contributions £16,329; 2008/09 salary for post holder includes 11 months as Director of Corporate Services and 1 month as Chief Executive.</t>
  </si>
  <si>
    <t>Salary including fees &amp; allowances £109,362;Pension Contributions £20,341</t>
  </si>
  <si>
    <t>Chief Executive (Head of Paid
Service)</t>
  </si>
  <si>
    <t>Strategic Director - Resources (S151 Officer)</t>
  </si>
  <si>
    <t>Strategic Director - Services</t>
  </si>
  <si>
    <t>Salary (including fees &amp; allowances) £96,755.97; Elections £4,000.00; Bonuses £0; Expenses Allowances £6,597.00; Other Benefits £1,013.00; Pension Contributions £13,904.55</t>
  </si>
  <si>
    <t>Salary (including fees &amp; allowances) £101,397.00; Elections £0; Bonuses £0; Expenses Allowances £6,720.11; Other Benefits £1,452.00; Pension Contributions £14,913.12</t>
  </si>
  <si>
    <t>Director of Environment &amp; Streetscene</t>
  </si>
  <si>
    <t>Director of Finance &amp; Corporate Resources</t>
  </si>
  <si>
    <t>Director of Health &amp; Adult Social Care</t>
  </si>
  <si>
    <t>Director of Place Shaping &amp; Enterprise</t>
  </si>
  <si>
    <t>Co-director of Education, Children Services &amp; Leisure</t>
  </si>
  <si>
    <t>Salary £130563; Employer's Pension Contribution £24154</t>
  </si>
  <si>
    <t>Salary £131406; Employer's Pension Contribution £24310</t>
  </si>
  <si>
    <t>Mr Peter Lewis resigned as Director of Education, Children Services &amp; Leisure on 31st December 2008</t>
  </si>
  <si>
    <t>Rob Leak</t>
  </si>
  <si>
    <t>Peter Lewis</t>
  </si>
  <si>
    <t>Salary £189,528; Bonuses (PRP) £18,951; Employer's Pension Contribution £38,569</t>
  </si>
  <si>
    <t>Director of Finance &amp; ICT</t>
  </si>
  <si>
    <t>Director of Housing</t>
  </si>
  <si>
    <t>Director of Environment &amp; Street Scene</t>
  </si>
  <si>
    <t>Director of Planning &amp; Economic Development</t>
  </si>
  <si>
    <t>Salary (Including fees &amp; Allowances) £149323; Benefits in Kind £4078; Pension Contributions £37160</t>
  </si>
  <si>
    <t>Salary (Including fees &amp; Allowances) £89398; Benefits in Kind £3730; Pension Contributions £22251</t>
  </si>
  <si>
    <t>Salary (Including fees &amp; Allowances) £78836; Benefits in Kind £3315; Pension Contributions £19620</t>
  </si>
  <si>
    <t>Salary (Including fees &amp; Allowances) £79001; Benefits in Kind £3813; Pension Contributions £19647</t>
  </si>
  <si>
    <t>Salary (Including fees &amp; Allowances) £79525; Benefits in Kind £3644; Pension Contributions £19795</t>
  </si>
  <si>
    <t>Salary (Including fees &amp; Allowances) £79177; Benefits in Kind £4596; Pension Contributions £19703</t>
  </si>
  <si>
    <t>P Haywood</t>
  </si>
  <si>
    <t>Director of Operations</t>
  </si>
  <si>
    <t>Salary £97,000; Bonuses £0; Expenses Allowances £3,000; Other Benefits £4,000; Pension Contributions £14,000; Seconded Chief Executive post holder who was covering the job for the sickness period was permanently appointed in November 2009</t>
  </si>
  <si>
    <t>Salary £24,000; Bonuses £0; Expenses Allowances £1,000; Other Benefits £2,000; Compensation for loss of office £27,000; Pension Contributions £3,000; The Chief Executive post was filled by secondment from 1st December 2008 due to the absence through ill health of the permanent post holder. Employed to 31 July 2009 Pension Contributions £14,000; employed to 31 July 2009 and retired due to ill health.</t>
  </si>
  <si>
    <t>Salary £86,000; Bonuses £6,000; Expenses Allowances £3,000; Other Benefits £0; Pension Contributions £13,000</t>
  </si>
  <si>
    <t>Salary £84,000; Bonuses £6,000; Expenses Allowances £3,000; Other Benefits £7,000; Pension Contributions £13,000</t>
  </si>
  <si>
    <t>Salary (including fees and allowances) £110,234; Benefits in kind £1,230; Employers pension contributions £23,039</t>
  </si>
  <si>
    <t>Remuneration £118,640; Expenses £426; Employers Pension Contributions£22,198</t>
  </si>
  <si>
    <t>Gross salary £116,000; Compensation for loss of office £0; Benefits in Kind £4,000; Pension Contributions £15,000; 2008-09 figure includes a payment of £1,454.50 for Acting Returning Officer responsibilities and £1,118.75
being a back-dated increase in salary relating to the 2007/08 year.</t>
  </si>
  <si>
    <t>Executive Director (Resources)</t>
  </si>
  <si>
    <t>Deputy Chief
Executive</t>
  </si>
  <si>
    <t>Chief Executive Office &amp; Head of Paid Service</t>
  </si>
  <si>
    <t>Salary £131,251; Expenses £429; Benefits in Kind £11,101; Pension Contributions £27,529</t>
  </si>
  <si>
    <t>Corporate Director - Children</t>
  </si>
  <si>
    <t>Salary £104,068; Expenses £365; Benefits in Kind £3,740; Pension Contributions £21,854</t>
  </si>
  <si>
    <t>Salary £99,646; Expenses £266; Benefits in Kind £7,037; Pension Contributions £20,926</t>
  </si>
  <si>
    <t>Corporate Director - Wellbeing</t>
  </si>
  <si>
    <t>Assistant Chief Exec - Legal &amp; Regulatory Services</t>
  </si>
  <si>
    <t>Assistant Chief Exec - Corporate Development</t>
  </si>
  <si>
    <t>Salary £88,458; Expenses £252; Benefits in Kind £8,853; Pension Contributions £18,576</t>
  </si>
  <si>
    <t>Salary £86,582; Expenses £301; Benefits in Kind £7,861; Pension Contributions £18,182</t>
  </si>
  <si>
    <t>A McCarthy</t>
  </si>
  <si>
    <t>J Barradell</t>
  </si>
  <si>
    <t>Salary (Including Fees and Allowances) £85,000; Expense Allowances £8,700; Pension Contributions £14,200; from 1st October 2009</t>
  </si>
  <si>
    <t>Salary (Including Fees and Allowances) £20,300; Expense Allowances £0; Pension Contributions £2,400; until 30th April 2009</t>
  </si>
  <si>
    <t>Director of Adult Social
Care &amp; Housing</t>
  </si>
  <si>
    <t>Salary (Including Fees and Allowances) £110,100; Expense Allowances £0; Pension Contributions £18,400; until February 2010</t>
  </si>
  <si>
    <t>Director of Culture &amp;
Enterprise</t>
  </si>
  <si>
    <t>Chief Officer, Strategic Planning &amp; Environment</t>
  </si>
  <si>
    <t>Salary, fees &amp; allowances £83991; Taxable benefits £0; Employers pension contribution (21% of salary) £17638</t>
  </si>
  <si>
    <t>Chief Direct Services Officer</t>
  </si>
  <si>
    <t>Chief Officer, Social Projects &amp; Development</t>
  </si>
  <si>
    <t>Chief Housing &amp; Neighbourhood Renewal Officer</t>
  </si>
  <si>
    <t>Chief Officer, Children’s Services</t>
  </si>
  <si>
    <t>Chief Adult Services Officer</t>
  </si>
  <si>
    <t>Chief Officer, Highways &amp; Waste Management</t>
  </si>
  <si>
    <t>Chief Scrutiny, Performance &amp; Governance Officer</t>
  </si>
  <si>
    <t>Not listed for 2009/10; need to cross check against those with no 2008/09 figures</t>
  </si>
  <si>
    <t>Chief Officer, Projects, Design &amp; Development</t>
  </si>
  <si>
    <t>Chief Officer, Culture, Leisure &amp; Parks</t>
  </si>
  <si>
    <t>Chief Officer, Strategy &amp; Enterprise</t>
  </si>
  <si>
    <t>Strategic Director - Deputy Chief Exec (Deputy Chief Exec)</t>
  </si>
  <si>
    <t>Salary (including fees &amp; allowances paid or receivable) £89,763; Benefits in Kind received (estimate value) £423; Compensation for loss of employment (paid or receivable) £0; Employer’s pension contribution £16,157</t>
  </si>
  <si>
    <t>Head of Skills, Learning &amp; Employment</t>
  </si>
  <si>
    <t>Salary (including fees &amp; allowances paid or receivable) £89,763; Benefits in Kind received (estimate value) £302; Compensation for loss of employment (paid or receivable) £0; Employer’s pension contribution £16,157</t>
  </si>
  <si>
    <t>Head of Customer Strategy &amp; Transformation</t>
  </si>
  <si>
    <t>Peter Stybelski</t>
  </si>
  <si>
    <t>Jill Stannard</t>
  </si>
  <si>
    <t>Richard Parry</t>
  </si>
  <si>
    <t>Moira Swann</t>
  </si>
  <si>
    <t>Marie Fallon</t>
  </si>
  <si>
    <t>Diane Wood</t>
  </si>
  <si>
    <t>Jim Savege</t>
  </si>
  <si>
    <t>Dominic Harrison</t>
  </si>
  <si>
    <t>Kate McLaughlin - Flynn</t>
  </si>
  <si>
    <t>Angela Harwood</t>
  </si>
  <si>
    <t>Acting Corporate Director Adults &amp; Cultural Services</t>
  </si>
  <si>
    <t>Corporate Director Childrens</t>
  </si>
  <si>
    <t>Corporate Director Organisational Development</t>
  </si>
  <si>
    <t>Corporate Director Safer &amp; Stronger</t>
  </si>
  <si>
    <t>Chief Finance Officer</t>
  </si>
  <si>
    <t>Chief Legal Officer</t>
  </si>
  <si>
    <t>Salary £125,000; Bonuses £0; Expenses £0; Benefits in kind (P11D) £805; Employers Pension contributions £21,875</t>
  </si>
  <si>
    <t>Salary £117,817; Bonuses £0; Expenses £0; Benefits in kind (P11D) £715; Employers Pension contributions £20,618</t>
  </si>
  <si>
    <t>Salary £115,000; Bonuses £0; Expenses £0; Benefits in kind (P11D) £0; Employers Pension contributions £24,495</t>
  </si>
  <si>
    <t>Salary £124,664; Bonuses £0; Expenses £0; Benefits in kind (P11D) £741; Employers Pension contributions £21,816; took up post on 2nd March 2009, at an annual salary of £125,000</t>
  </si>
  <si>
    <t>Salary £128,062; Bonuses £0; Expenses £0; Benefits in kind (P11D) £93; Employers Pension contributions £22,411; took up her post on 11th August 2008 at an annual salary of £125,000.</t>
  </si>
  <si>
    <t>Bob Mather</t>
  </si>
  <si>
    <t>retired on 31st August 2008 his annual salary was £122,757</t>
  </si>
  <si>
    <t>Salary £87,082; Bonuses £5,000; Expenses £1,850; Benefits in kind (P11D) £0; Employers Pension contributions £16,114; took up post on 22nd September 2008 at an annual salary of £85,000</t>
  </si>
  <si>
    <t>Salary £85,000; Bonuses £5,000; Expenses £0; Benefits in kind (P11D) £822; Employers Pension contributions £15,750; took up her post on 4th August 2008 at an annual salary of £85,000</t>
  </si>
  <si>
    <t>Salary £97,509; Bonuses £15,435; Expenses £0; Benefits in kind (P11D)  £0; Employers Pension contributions £351,169; took ill health retirement on 31/8/09, his annual salary was £170,000.</t>
  </si>
  <si>
    <t>Chief Exec</t>
  </si>
  <si>
    <t>Salary, fees &amp; allowances £122,816; Expenses allowace £379; Employers pension cont's £20,243; Other benefits £4,800</t>
  </si>
  <si>
    <t>Salary including fee &amp; Allowances £152125; Expense Allowances £1220; Pension contributions £20756</t>
  </si>
  <si>
    <t>Salary including fee &amp; Allowances £121340; Expense Allowances £1220; Pension contributions £16469</t>
  </si>
  <si>
    <t>Salary including fee &amp; Allowances £143580; Expense Allowances £1220; Pension contributions £19683</t>
  </si>
  <si>
    <t>Salary including fee &amp; Allowances £121776; Expense Allowances £1220; Pension contributions £16470</t>
  </si>
  <si>
    <t>Salary including fee &amp; Allowances £122255; Expense Allowances £1167; Pension contributions £16618</t>
  </si>
  <si>
    <t>Salary including fee &amp; Allowances £116755; Expense Allowances £1721; Pension contributions £15824</t>
  </si>
  <si>
    <t>Strategic Director -
Corporate Services</t>
  </si>
  <si>
    <t>Strategic Director -
Adult and Community Services</t>
  </si>
  <si>
    <t>Strategic Director -
Children and Young People</t>
  </si>
  <si>
    <t>Strategic Director -
Culture , Tourism and Sport</t>
  </si>
  <si>
    <t>Strategic Director -
Regeneration</t>
  </si>
  <si>
    <t>Strategic Director -
Environment &amp; Neighbourhoods</t>
  </si>
  <si>
    <t>Assistant Director -
Corporate Services (City
Solicitor)</t>
  </si>
  <si>
    <t>Johanna Miller</t>
  </si>
  <si>
    <t>The former Deputy Chief Executive left the Authority on 31.03.2009 and had an annualised salary of £151,179.</t>
  </si>
  <si>
    <t>Salary including fee &amp; Allowances £56582; Expense Allowances £718; Pension contributions £7679; The former Director of West Yorkshire Pension Fund left the Authority on 25.10.2009 and had an annualised salary of
£89,238.</t>
  </si>
  <si>
    <t>`</t>
  </si>
  <si>
    <t>Salary (including Fees and Allowances) £100,144; Expenses Allowance £21; Compensation for Loss of Office £0; Benefits in Kind £809; Pension Contributions £22,733</t>
  </si>
  <si>
    <t>Salary (including Fees and Allowances) £81,334; Expenses Allowance £25; Compensation for Loss of Office £0; Benefits in Kind £841; Pension Contributions £18,463</t>
  </si>
  <si>
    <t>Salary (including Fees and Allowances) £81,334; Expenses Allowance £114; Compensation for Loss of Office £0; Benefits in Kind £869; Pension Contributions £18,463</t>
  </si>
  <si>
    <t>Town Hall Rich List 2011</t>
  </si>
  <si>
    <t>Council</t>
  </si>
  <si>
    <t>Name</t>
  </si>
  <si>
    <t>Position</t>
  </si>
  <si>
    <t>Total Remuneration</t>
  </si>
  <si>
    <t>% Increase</t>
  </si>
  <si>
    <t>Notes</t>
  </si>
  <si>
    <t>Aberdeen City</t>
  </si>
  <si>
    <t>Aberdeenshire</t>
  </si>
  <si>
    <t>Adur</t>
  </si>
  <si>
    <t>Allerdale</t>
  </si>
  <si>
    <t>Amber Valley</t>
  </si>
  <si>
    <t>Angus</t>
  </si>
  <si>
    <t>Antrim</t>
  </si>
  <si>
    <t>Ards</t>
  </si>
  <si>
    <t>Argyll and Bute</t>
  </si>
  <si>
    <t>Armagh</t>
  </si>
  <si>
    <t>Arun</t>
  </si>
  <si>
    <t>Ashfield</t>
  </si>
  <si>
    <t>Ashford</t>
  </si>
  <si>
    <t>Aylesbury Vale</t>
  </si>
  <si>
    <t>Babergh</t>
  </si>
  <si>
    <t>Ballymena</t>
  </si>
  <si>
    <t>Ballymoney</t>
  </si>
  <si>
    <t>Banbridge</t>
  </si>
  <si>
    <t>Barking and Dagenham</t>
  </si>
  <si>
    <t>Barnet</t>
  </si>
  <si>
    <t>Barnsley</t>
  </si>
  <si>
    <t>Barrow-in-Furness</t>
  </si>
  <si>
    <t>Basildon</t>
  </si>
  <si>
    <t>Basingstoke and Deane</t>
  </si>
  <si>
    <t>Bassetlaw</t>
  </si>
  <si>
    <t>Bath and North East Somerset</t>
  </si>
  <si>
    <t>Bedford Borough</t>
  </si>
  <si>
    <t>Belfast</t>
  </si>
  <si>
    <t>Bexley</t>
  </si>
  <si>
    <t>Birmingham</t>
  </si>
  <si>
    <t>Blaby</t>
  </si>
  <si>
    <t>Blackburn with Darwen</t>
  </si>
  <si>
    <t>Blackpool</t>
  </si>
  <si>
    <t>Blaenau Gwent</t>
  </si>
  <si>
    <t>Bolsover</t>
  </si>
  <si>
    <t>Bolton</t>
  </si>
  <si>
    <t>Boston</t>
  </si>
  <si>
    <t>Bournemouth</t>
  </si>
  <si>
    <t>Bracknell Forest</t>
  </si>
  <si>
    <t>Bradford</t>
  </si>
  <si>
    <t>Braintree</t>
  </si>
  <si>
    <t>Breckland</t>
  </si>
  <si>
    <t>Brent</t>
  </si>
  <si>
    <t>Bridgend</t>
  </si>
  <si>
    <t>Brighton and Hove</t>
  </si>
  <si>
    <t>Bristol, City of</t>
  </si>
  <si>
    <t>Broadland</t>
  </si>
  <si>
    <t>Bromley</t>
  </si>
  <si>
    <t>Bromsgrove</t>
  </si>
  <si>
    <t>Broxbourne</t>
  </si>
  <si>
    <t>Broxtowe</t>
  </si>
  <si>
    <t>Buckinghamshire</t>
  </si>
  <si>
    <t>Burnley</t>
  </si>
  <si>
    <t>Bury</t>
  </si>
  <si>
    <t>Caerphilly</t>
  </si>
  <si>
    <t>Calderdale</t>
  </si>
  <si>
    <t>Cambridge</t>
  </si>
  <si>
    <t>Cambridgeshire</t>
  </si>
  <si>
    <t>Camden</t>
  </si>
  <si>
    <t>Cannock Chase</t>
  </si>
  <si>
    <t>Canterbury</t>
  </si>
  <si>
    <t>Cardiff</t>
  </si>
  <si>
    <t>Carlisle</t>
  </si>
  <si>
    <t>Carmarthenshire</t>
  </si>
  <si>
    <t>Carrickfergus</t>
  </si>
  <si>
    <t>Castle Point</t>
  </si>
  <si>
    <t>Castlereagh</t>
  </si>
  <si>
    <t>Central Bedfordshire</t>
  </si>
  <si>
    <t>Ceredigion</t>
  </si>
  <si>
    <t>Charnwood</t>
  </si>
  <si>
    <t>Cheltenham</t>
  </si>
  <si>
    <t>Cherwell</t>
  </si>
  <si>
    <t>Cheshire East</t>
  </si>
  <si>
    <t>Cheshire West and Chester</t>
  </si>
  <si>
    <t>Chesterfield</t>
  </si>
  <si>
    <t>Chichester</t>
  </si>
  <si>
    <t>Chiltern</t>
  </si>
  <si>
    <t>Chorley</t>
  </si>
  <si>
    <t>Christchurch</t>
  </si>
  <si>
    <t>City of London</t>
  </si>
  <si>
    <t>Clackmannanshire</t>
  </si>
  <si>
    <t>Colchester</t>
  </si>
  <si>
    <t>Coleraine</t>
  </si>
  <si>
    <t>Conwy</t>
  </si>
  <si>
    <t>Cookstown</t>
  </si>
  <si>
    <t>Copeland</t>
  </si>
  <si>
    <t>Corby</t>
  </si>
  <si>
    <t>Cornwall</t>
  </si>
  <si>
    <t>Cotswold</t>
  </si>
  <si>
    <t>Coventry</t>
  </si>
  <si>
    <t>Craigavon</t>
  </si>
  <si>
    <t>Craven</t>
  </si>
  <si>
    <t>Crawley</t>
  </si>
  <si>
    <t>Croydon</t>
  </si>
  <si>
    <t>Cumbria</t>
  </si>
  <si>
    <t>Dacorum</t>
  </si>
  <si>
    <t>Darlington</t>
  </si>
  <si>
    <t>Dartford</t>
  </si>
  <si>
    <t>Daventry</t>
  </si>
  <si>
    <t>Denbighshire</t>
  </si>
  <si>
    <t>Derby</t>
  </si>
  <si>
    <t>Derbyshire</t>
  </si>
  <si>
    <t>Derbyshire Dales</t>
  </si>
  <si>
    <t>Derry City</t>
  </si>
  <si>
    <t>Devon</t>
  </si>
  <si>
    <t>Doncaster</t>
  </si>
  <si>
    <t>Dorset</t>
  </si>
  <si>
    <t>Dover</t>
  </si>
  <si>
    <t>Down</t>
  </si>
  <si>
    <t>Dudley</t>
  </si>
  <si>
    <t>Dumfries and Galloway</t>
  </si>
  <si>
    <t>Dundee City</t>
  </si>
  <si>
    <t>Dungannon</t>
  </si>
  <si>
    <t>Durham</t>
  </si>
  <si>
    <t>Ealing</t>
  </si>
  <si>
    <t>East Ayrshire</t>
  </si>
  <si>
    <t>East Cambridgeshire</t>
  </si>
  <si>
    <t>East Devon</t>
  </si>
  <si>
    <t>East Dorset</t>
  </si>
  <si>
    <t>East Dunbartonshire</t>
  </si>
  <si>
    <t>East Hampshire</t>
  </si>
  <si>
    <t>East Hertfordshire</t>
  </si>
  <si>
    <t>East Lindsey</t>
  </si>
  <si>
    <t>East Lothian</t>
  </si>
  <si>
    <t>East Northamptonshire</t>
  </si>
  <si>
    <t>East Renfrewshire</t>
  </si>
  <si>
    <t>East Riding of Yorkshire</t>
  </si>
  <si>
    <t>East Staffordshire</t>
  </si>
  <si>
    <t>East Sussex</t>
  </si>
  <si>
    <t>Eastbourne</t>
  </si>
  <si>
    <t>Eastleigh</t>
  </si>
  <si>
    <t>Eden</t>
  </si>
  <si>
    <t>Edinburgh</t>
  </si>
  <si>
    <t xml:space="preserve">Eilean Siar </t>
  </si>
  <si>
    <t>Elmbridge</t>
  </si>
  <si>
    <t>Enfield</t>
  </si>
  <si>
    <t>Epping Forest</t>
  </si>
  <si>
    <t>Epsom and Ewell</t>
  </si>
  <si>
    <t>Erewash</t>
  </si>
  <si>
    <t>Essex</t>
  </si>
  <si>
    <t>Exeter</t>
  </si>
  <si>
    <t>Falkirk</t>
  </si>
  <si>
    <t>Fareham</t>
  </si>
  <si>
    <t>Fenland</t>
  </si>
  <si>
    <t>Fermanagh</t>
  </si>
  <si>
    <t>Fife</t>
  </si>
  <si>
    <t>Flintshire</t>
  </si>
  <si>
    <t>Forest Heath</t>
  </si>
  <si>
    <t>Forest of Dean</t>
  </si>
  <si>
    <t>Fylde</t>
  </si>
  <si>
    <t>Gateshead</t>
  </si>
  <si>
    <t>Gedling</t>
  </si>
  <si>
    <t>Glasgow City</t>
  </si>
  <si>
    <t>Gloucester</t>
  </si>
  <si>
    <t>Gloucestershire</t>
  </si>
  <si>
    <t>Gosport</t>
  </si>
  <si>
    <t>Gravesham</t>
  </si>
  <si>
    <t>Great Yarmouth</t>
  </si>
  <si>
    <t>Salary (Including fees &amp; allowances) £81,162; Pension contributions £19,479; not listed for 2008/09</t>
  </si>
  <si>
    <t>Director for Resources</t>
  </si>
  <si>
    <t>Acting Director - Children's Services</t>
  </si>
  <si>
    <t>Deputy Director Safeguarding &amp; Social Care</t>
  </si>
  <si>
    <t>Not listed for 2009/10; not in post for full year 2008/09</t>
  </si>
  <si>
    <t>Acting Deputy Director</t>
  </si>
  <si>
    <t>Salary £136,000; Pension Contributions £25,000; 2008/09 figures not provided; figures provided in £1000s</t>
  </si>
  <si>
    <t>Salary £119,000; Pension Contributions £22,000; 2008/09 figures not provided; figures provided in £1000s</t>
  </si>
  <si>
    <t>Deputy Chief Executive &amp; Executive Director of Finance &amp; Property</t>
  </si>
  <si>
    <t>Salary £111,000; Pension Contributions £20,000; 2008/09 figures not provided; figures provided in £1000s</t>
  </si>
  <si>
    <t>Borough Secretary</t>
  </si>
  <si>
    <t>Salary £101,000; Pension Contributions £18,000; 2008/09 figures not provided; figures provided in £1000s</t>
  </si>
  <si>
    <t>Executive Director Adult Social Services</t>
  </si>
  <si>
    <t>Executive Director Development</t>
  </si>
  <si>
    <t>Executive Director Customer &amp; Neighbourhoods</t>
  </si>
  <si>
    <t>Executive director left Colchester Borough Council on 31 March 2009 on an annualised salary of £94,895</t>
  </si>
  <si>
    <t>Salary (including fees &amp; allowances) £117,101; Pension contributions £14,417</t>
  </si>
  <si>
    <t>Salary (including fees &amp; allowances) £93,268; Pension contributions £11,083; need to confirm match with unspecified figures from 2008/09</t>
  </si>
  <si>
    <t>Salary (including fees &amp; allowances) £93,137; Pension contributions £11,083; need to confirm match with unspecified figures from 2008/09</t>
  </si>
  <si>
    <t>Salary (including fees &amp; allowances) £93,169; Pension contributions £11,083; need to confirm match with unspecified figures from 2008/09</t>
  </si>
  <si>
    <t>confirm match with unspecified figures from 2009/10</t>
  </si>
  <si>
    <t>Martin Reeves</t>
  </si>
  <si>
    <t>Director of Children, Learning &amp; Young People</t>
  </si>
  <si>
    <t>Director of City Services</t>
  </si>
  <si>
    <t>Director of City Services and Development</t>
  </si>
  <si>
    <t>Director of External Partnerships</t>
  </si>
  <si>
    <t>Director of Customer &amp; Workforce Services</t>
  </si>
  <si>
    <t>Director of Finance &amp; Legal Services</t>
  </si>
  <si>
    <t>Salary (Including Fees &amp; Allowances £125,646; Loss of Office £0; Pension
Contributions £20,229</t>
  </si>
  <si>
    <t>Salary (Including Fees &amp; Allowances £50,588; Loss of Office £72,957; Pension
Contributions £7,801</t>
  </si>
  <si>
    <t>Salary (Including Fees &amp; Allowances £107,111; Loss of Office £0; Pension
Contributions £17,245</t>
  </si>
  <si>
    <t>Salary (Including Fees &amp; Allowances £117,658; Loss of Office £0; Pension
Contributions £18,943</t>
  </si>
  <si>
    <t>Salary (Including Fees &amp; Allowances £93,559; Loss of Office £0; Pension
Contributions £15,063</t>
  </si>
  <si>
    <t>Salary (Including Fees &amp; Allowances £110,857; Loss of Office £0; Pension
Contributions £17,848</t>
  </si>
  <si>
    <t>Salary (Including Fees &amp; Allowances £108,178; Loss of Office £0; Pension
Contributions £17,417</t>
  </si>
  <si>
    <t>Salary (Including Fees &amp; Allowances £97,421; Loss of Office £0; Pension
Contributions £15,685</t>
  </si>
  <si>
    <t>Salary (Including Fees &amp; Allowances £192,093; Loss of Office £0; Pension
Contributions £29,856; During 2008/09 there was no Chief Executive in post</t>
  </si>
  <si>
    <t>Salary (Including Fees and Allowances) £94,700; Expense Allowances £0; Pension Contributions £15,800; until February 2010; The Housing element was assigned to the Director of Culture &amp; Enterprise, which was renamed the Director of Housing, Culture &amp; Enterprise.</t>
  </si>
  <si>
    <t>Director of Environment</t>
  </si>
  <si>
    <t>Salary (Including Fees and Allowances) £109,700; Expense Allowances £0; Pension Contributions £16,700</t>
  </si>
  <si>
    <t>Director of Children's
Services</t>
  </si>
  <si>
    <t>Salary (Including Fees and Allowances) £122,900; Expense Allowances £0; Pension Contributions £20,500</t>
  </si>
  <si>
    <t>Director of Strategy &amp;
Governance</t>
  </si>
  <si>
    <t>No 2009/10 figure. Interim and then new appointment</t>
  </si>
  <si>
    <t>Salary (Including Fees and Allowances) £113,191; Bonuses £1,498; Expense Allowances £1,064; Pension Contributions £19,618</t>
  </si>
  <si>
    <t>D Patterson</t>
  </si>
  <si>
    <t>Director of Legal &amp; Democratic Services</t>
  </si>
  <si>
    <t>Assistant Chief Executive HR</t>
  </si>
  <si>
    <t>Director of Renewal &amp; Recreation</t>
  </si>
  <si>
    <t>Director of Children &amp; Young People Services</t>
  </si>
  <si>
    <t>Director of Adult &amp; Community Services</t>
  </si>
  <si>
    <t>Executive Director - P/Ships &amp; Projects</t>
  </si>
  <si>
    <t>Executive Director - Services</t>
  </si>
  <si>
    <t>Salary £119,721; Allowances £2,093; Pension Contributions £22,167; 50% of costs recharged to Redditch</t>
  </si>
  <si>
    <t>Redditch - Chief Exec 50% by Bromsgrove</t>
  </si>
  <si>
    <t>Chief Executive Officer</t>
  </si>
  <si>
    <t>Salary (Including Fees and Allowances) £116,148; Employer's pension contributions £17,932</t>
  </si>
  <si>
    <t>Salary (Including Fees and Allowances) £105,300; Pension Contributions £19,028</t>
  </si>
  <si>
    <t>Salary (Including Fees and Allowances) £89,861; Pension Contributions £15,288</t>
  </si>
  <si>
    <t>Chris Williams</t>
  </si>
  <si>
    <t>Strategic Director -
Community Services</t>
  </si>
  <si>
    <t>Statutory Officer - Head of Legal</t>
  </si>
  <si>
    <t>Statutory Officer - Head of Finance</t>
  </si>
  <si>
    <t>Salary £207,000; Benefits in Kind £4,535; Pension Contributions £47,333</t>
  </si>
  <si>
    <t>Salary £142,100; Benefits in Kind £1,654; Pension Contributions £32,536</t>
  </si>
  <si>
    <t>Salary £142,223; Benefits in Kind £-; Pension Contributions £32,398</t>
  </si>
  <si>
    <t>Salary £136,010; Benefits in Kind £4,304; Pension Contributions £31,147</t>
  </si>
  <si>
    <t>Salary £80,972; Benefits in Kind £4,390; Pension Contributions £18,599</t>
  </si>
  <si>
    <t>Salary £97,063; Benefits in Kind £603; Pension Contributions £22,389</t>
  </si>
  <si>
    <t>Steve Rumbelow</t>
  </si>
  <si>
    <t>Head of Paid Service
The Chief Executive</t>
  </si>
  <si>
    <t>Salary (Including Fees and Allowances) £112,857; Elections £6,652; Pension contributions £15,895</t>
  </si>
  <si>
    <t>M Sanders</t>
  </si>
  <si>
    <t>Salary (including fees and allowances) £122577; Benefits in Kind £906; Employers Pension Contributions £18387</t>
  </si>
  <si>
    <t>Executive Director –
Children’s Services</t>
  </si>
  <si>
    <t>Salary (including fees and allowances) £109284; Benefits in Kind £0; Employers Pension Contributions £16377</t>
  </si>
  <si>
    <t>Executive Director – Adult
Services</t>
  </si>
  <si>
    <t>Salary (including fees and allowances) £98994; Benefits in Kind £0; Employers Pension Contributions £14849</t>
  </si>
  <si>
    <t>Executive Director –
Environment &amp; Development</t>
  </si>
  <si>
    <t>Director of Finance &amp; Egovernment</t>
  </si>
  <si>
    <t>Salary (including fees and allowances) £89934; Benefits in Kind £0; Employers Pension Contributions £13490</t>
  </si>
  <si>
    <t>Salary (including fees and allowances) £167023; Benefits in Kind £906; Employers Pension Contributions £25053; £6,739 Returning Officer Euro Election allowance</t>
  </si>
  <si>
    <t>Director of the Environment</t>
  </si>
  <si>
    <t>Director of Social Services</t>
  </si>
  <si>
    <t>Director of Education</t>
  </si>
  <si>
    <t>Salary £100,682; Expenses £906; Benefits in Kind £906; Employer's Pension Contributions at 21% £21,143</t>
  </si>
  <si>
    <t>Salary £97,631; Expenses £1,322; Benefits in Kind £879; Employer's Pension Contributions at 21% £20,502</t>
  </si>
  <si>
    <t>Salary £89988, Pension Contributions £13948</t>
  </si>
  <si>
    <t>Salary £92400, Pension Contributions £14322</t>
  </si>
  <si>
    <t>Salary £105300, Pension Contributions £16321</t>
  </si>
  <si>
    <t>Salary £92114, Pension Contributions £14278</t>
  </si>
  <si>
    <t>Salary £115017, Pension Contributions £17827</t>
  </si>
  <si>
    <t>Salary £97688, Pension Contributions £15142</t>
  </si>
  <si>
    <t>Salary (including Fees &amp; Allowances) £89,125; Expenses Allowances £98; Benefits in kind £4,130; Pension Contributions £16,711</t>
  </si>
  <si>
    <t>Salary (including Fees &amp; Allowances) £81,928; Expenses Allowances £6; Benefits in kind £5,666; Pension Contributions £15,361</t>
  </si>
  <si>
    <t>Graham Burgess</t>
  </si>
  <si>
    <t xml:space="preserve">Chief Executive – </t>
  </si>
  <si>
    <t>Salary £158,000; Benefits in kind £0,000; Pension Contrib. £25,000</t>
  </si>
  <si>
    <t>Director Of Culture, Leisure &amp;
Sport</t>
  </si>
  <si>
    <t>Salary £89,000; Benefits in kind £4,000; Pension Contrib. £13,000</t>
  </si>
  <si>
    <t>Strategic Director –
Children’s Services</t>
  </si>
  <si>
    <t>Executive Director –
Economic Development</t>
  </si>
  <si>
    <t>Strategic Director –
Neighbourhoods, Housing &amp;
Customer Services</t>
  </si>
  <si>
    <t>Salary £100,000; Benefits in kind £4,000; Pension Contrib. £15,000</t>
  </si>
  <si>
    <t>Strategic Director of
Regeneration &amp; Environment</t>
  </si>
  <si>
    <t>Salary £106,000; Benefits in kind £4,000; Pension Contrib. £16,000</t>
  </si>
  <si>
    <t>Strategic Director of Social
Care &amp; Health</t>
  </si>
  <si>
    <t>Deputy Chief Executive –
Regeneration &amp; Technical</t>
  </si>
  <si>
    <t>Salary £121,000; Benefits in kind £0,000; Pension Contrib. £19,000</t>
  </si>
  <si>
    <t>Deputy Chief Executive –
Community &amp; Personal</t>
  </si>
  <si>
    <t>Salary £126,000; Benefits in kind £0,000; Pension Contrib. £19,000</t>
  </si>
  <si>
    <t>Director of Adult Social Care</t>
  </si>
  <si>
    <t>Salary £106,000; Benefits in kind £4,000; Pension Contrib. £16,000; not listed 2008/09</t>
  </si>
  <si>
    <t>Salary £96,000; Benefits in kind £4,000; Pension Contrib. £14,000; not listed 2008/09</t>
  </si>
  <si>
    <t>not listed 2009/10</t>
  </si>
  <si>
    <t>Chief Education Officer</t>
  </si>
  <si>
    <t>Corporate Director Business Development</t>
  </si>
  <si>
    <t>Corporate Director Environment</t>
  </si>
  <si>
    <t>Corporate Director Resources</t>
  </si>
  <si>
    <t>Corporate Director Community Services</t>
  </si>
  <si>
    <t>Tony Reeves</t>
  </si>
  <si>
    <t>Managing Director</t>
  </si>
  <si>
    <t>Regeneration Director</t>
  </si>
  <si>
    <t>Project Director</t>
  </si>
  <si>
    <t>Executive Director (Head of Paid Service)</t>
  </si>
  <si>
    <t>Salary (including Fees &amp; Allowances) £74,369; Bonuses £12,970; Benefits in Kind £8,165; Pension Contributions £20,845</t>
  </si>
  <si>
    <t>Executive Director (Section 151 Officer)</t>
  </si>
  <si>
    <t>Corporate Director – Lifelong Learning</t>
  </si>
  <si>
    <t>Corporate Director – Social Services &amp; Housing</t>
  </si>
  <si>
    <t>Corporate Director – Environment</t>
  </si>
  <si>
    <t>A Wilkinson</t>
  </si>
  <si>
    <t>Salary (Including car allowance) £127929; Travel, relocation and subsistence Expense £261; Pension contributions £22533</t>
  </si>
  <si>
    <t>Salary (Including car allowance) £120228; Travel, relocation and subsistence Expense £148; Pension contributions £21162</t>
  </si>
  <si>
    <t>Salary (Including car allowance) £114654; Travel, relocation and subsistence Expense £1770; Pension contributions £20202</t>
  </si>
  <si>
    <t>Salary (Including car allowance) £114391; Travel, relocation and subsistence Expense £377; Pension contributions £20202</t>
  </si>
  <si>
    <t>Salary (Including car allowance) £120054; Travel, relocation and subsistence Expense £687; Pension contributions £21162</t>
  </si>
  <si>
    <t>R.Cowlishaw</t>
  </si>
  <si>
    <t>Director of Corporate &amp; Adult Services</t>
  </si>
  <si>
    <t>Director of Regeneration and Community</t>
  </si>
  <si>
    <t>Director of Children &amp; Young People</t>
  </si>
  <si>
    <t>Nick Hodgson</t>
  </si>
  <si>
    <t>Deputy Chief Exec &amp; Strategic Director Children &amp; Younger Adults</t>
  </si>
  <si>
    <t>Strategic Director Adult Care Services</t>
  </si>
  <si>
    <t>Strategic Director Environmental Services</t>
  </si>
  <si>
    <t>Strategic Director Cultural &amp; Community Services</t>
  </si>
  <si>
    <t>Strategic Director Policy &amp; Community Safety</t>
  </si>
  <si>
    <t>County Secretary</t>
  </si>
  <si>
    <t>Director of Property</t>
  </si>
  <si>
    <t>Director of Communications &amp; Access to Services</t>
  </si>
  <si>
    <t>Salary (Inc Allowances) £116,342; Benefits £1,330; Employers Pension contribs £20,857</t>
  </si>
  <si>
    <t>Salary (Inc Allowances) £116,342; Benefits £1,265; Employers Pension contribs £20,857</t>
  </si>
  <si>
    <t>Salary (Inc Allowances) £96,623; Benefits £1,260; Employers Pension contribs £17,317</t>
  </si>
  <si>
    <t>Salary (Inc Allowances) £94,430; Benefits £1,238; Employers Pension contribs £16,923</t>
  </si>
  <si>
    <t>Salary (Inc Allowances) £93,916; Benefits £1,172; Employers Pension contribs £16,962</t>
  </si>
  <si>
    <t>Head of Paid Service</t>
  </si>
  <si>
    <t>Chief Financial Officer (Section 151)</t>
  </si>
  <si>
    <t>Salary 0; Expenses &amp; Allowances 0; Superannuation Costs including expenses £100,500</t>
  </si>
  <si>
    <t>Salary £95,000; Expenses &amp; Allowances £1,000; Superannuation Costs including expenses £24,000; Remuneration for the Head of Paid Service was for a period of 4 months only in 2008/09 and thereafter annualised.</t>
  </si>
  <si>
    <t>Mr M V James</t>
  </si>
  <si>
    <t>Director of Technical
Services</t>
  </si>
  <si>
    <t>Director of Education
&amp; Children's Services</t>
  </si>
  <si>
    <t>Director of Social Care, Health &amp; Housing</t>
  </si>
  <si>
    <t>Corporate Director-
Resources</t>
  </si>
  <si>
    <t>Salary £111,863; Expense Reimbursement £13,105; Employers Pension Contributions £22,484; 2008/09 figures not provided</t>
  </si>
  <si>
    <t>Director of Regeneration &amp; Leisure</t>
  </si>
  <si>
    <t>Salary (including fees &amp; allowances) £129,416; Expense Allowances £1,268; Pension contributions £16,953</t>
  </si>
  <si>
    <t>Salary (including fees &amp; allowances) £118,410; Expense Allowances £1,529; Pension contributions £15,512</t>
  </si>
  <si>
    <t>David Marchant</t>
  </si>
  <si>
    <t>Director of Environment and Community Services</t>
  </si>
  <si>
    <t>Salary (including fees and allowances) £105,378; Expense allowances £152;  Benefits in kind (e.g. Car Allowance) £0; Employer’s pension contributions £13,322</t>
  </si>
  <si>
    <t>Salary (including fees and allowances) £97,117; Expense allowances £0;   Benefits in kind (e.g. Car Allowance) £1,982; Employer’s pension contributions £12,676</t>
  </si>
  <si>
    <t>Salary (including fees and allowances) £163,403; Expense allowances £0; Benefits in kind (e.g. Car Allowance) £2,101; Employer’s pension contributions £20,789; includes remuneration paid for statutory duties
as Returning Officer for conducting elections. The total cost paid for this function, including a contribution to the ECC pension fund, was £7,634 in 2008/09 and £8,366 in 2009/10.</t>
  </si>
  <si>
    <t>The Director of Community Services retired on the 8th August 2008 as part of a restructure process. The post was deleted and all associated duties were reassigned to other posts, primarily the Head of Regeneration and Homes and the Director of Environment and Community Services.</t>
  </si>
  <si>
    <t>Salary (including fees and allowances) £64,910; Expense allowances £0;  Benefits in kind (e.g. Car Allowance) £2,756; Employer’s pension contributions £5,822; The Director of  Environment and Community Services reduced from a full time to a part time position on the 1st June 2009. The duties from this post were primarily reassigned to a newly created post of Head of Environment and Community Services.</t>
  </si>
  <si>
    <t>Salary(inc.Fees &amp; Allowances) £102,821; Benefits in kind £1,170; Pension Contributions Employers £14,580</t>
  </si>
  <si>
    <t>Richmondshire</t>
  </si>
  <si>
    <t>Rochdale</t>
  </si>
  <si>
    <t>Rochford</t>
  </si>
  <si>
    <t>Rossendale</t>
  </si>
  <si>
    <t>Rother</t>
  </si>
  <si>
    <t>Rotherham</t>
  </si>
  <si>
    <t>Rugby</t>
  </si>
  <si>
    <t>Runnymede</t>
  </si>
  <si>
    <t>Rushcliffe</t>
  </si>
  <si>
    <t>Rushmoor</t>
  </si>
  <si>
    <t>Rutland</t>
  </si>
  <si>
    <t>Ryedale</t>
  </si>
  <si>
    <t>Salford</t>
  </si>
  <si>
    <t>Sandwell</t>
  </si>
  <si>
    <t>Scarborough</t>
  </si>
  <si>
    <t>Scottish Borders</t>
  </si>
  <si>
    <t>Sedgemoor</t>
  </si>
  <si>
    <t>Sefton</t>
  </si>
  <si>
    <t>Selby</t>
  </si>
  <si>
    <t>Sevenoaks</t>
  </si>
  <si>
    <t>Sheffield</t>
  </si>
  <si>
    <t>Shepway</t>
  </si>
  <si>
    <t>Shetland Islands</t>
  </si>
  <si>
    <t>Shropshire</t>
  </si>
  <si>
    <t>Slough</t>
  </si>
  <si>
    <t>Solihull</t>
  </si>
  <si>
    <t>Somerset</t>
  </si>
  <si>
    <t>South Ayrshire</t>
  </si>
  <si>
    <t>South Bucks</t>
  </si>
  <si>
    <t>South Cambridgeshire</t>
  </si>
  <si>
    <t>South Derbyshire</t>
  </si>
  <si>
    <t>South Gloucestershire</t>
  </si>
  <si>
    <t>South Hams</t>
  </si>
  <si>
    <t>South Holland</t>
  </si>
  <si>
    <t>South Kesteven</t>
  </si>
  <si>
    <t>South Lakeland</t>
  </si>
  <si>
    <t>South Lanarkshire</t>
  </si>
  <si>
    <t>South Norfolk</t>
  </si>
  <si>
    <t>South Northamptonshire</t>
  </si>
  <si>
    <t>South Oxfordshire</t>
  </si>
  <si>
    <t>South Ribble</t>
  </si>
  <si>
    <t>South Somerset</t>
  </si>
  <si>
    <t>South Staffordshire</t>
  </si>
  <si>
    <t>South Tyneside</t>
  </si>
  <si>
    <t>Southampton</t>
  </si>
  <si>
    <t>Southend-on-Sea</t>
  </si>
  <si>
    <t>Southwark</t>
  </si>
  <si>
    <t>Spelthorne</t>
  </si>
  <si>
    <t>St Albans</t>
  </si>
  <si>
    <t>St Edmundsbury</t>
  </si>
  <si>
    <t>St. Helens</t>
  </si>
  <si>
    <t>Stafford</t>
  </si>
  <si>
    <t>Staffordshire</t>
  </si>
  <si>
    <t>Staffordshire Moorlands</t>
  </si>
  <si>
    <t>Stevenage</t>
  </si>
  <si>
    <t>Stirling</t>
  </si>
  <si>
    <t>Stockport</t>
  </si>
  <si>
    <t>Stockton-on-Tees</t>
  </si>
  <si>
    <t>Stoke-on-Trent</t>
  </si>
  <si>
    <t>Strabane</t>
  </si>
  <si>
    <t>Stratford-on-Avon</t>
  </si>
  <si>
    <t>Stroud</t>
  </si>
  <si>
    <t>Suffolk</t>
  </si>
  <si>
    <t>Suffolk Coastal</t>
  </si>
  <si>
    <t>Sunderland</t>
  </si>
  <si>
    <t>Surrey</t>
  </si>
  <si>
    <t>Surrey Heath</t>
  </si>
  <si>
    <t>Sutton</t>
  </si>
  <si>
    <t>Swale</t>
  </si>
  <si>
    <t>Swansea</t>
  </si>
  <si>
    <t>Swindon</t>
  </si>
  <si>
    <t>Tameside</t>
  </si>
  <si>
    <t>Tamworth</t>
  </si>
  <si>
    <t>Tandridge</t>
  </si>
  <si>
    <t>Taunton Deane</t>
  </si>
  <si>
    <t>Teignbridge</t>
  </si>
  <si>
    <t>Telford and Wrekin</t>
  </si>
  <si>
    <t>Tendring</t>
  </si>
  <si>
    <t>Tewkesbury</t>
  </si>
  <si>
    <t>Thanet</t>
  </si>
  <si>
    <t>The Vale of Glamorgan</t>
  </si>
  <si>
    <t>Three Rivers</t>
  </si>
  <si>
    <t>Thurrock</t>
  </si>
  <si>
    <t>Tonbridge and Malling</t>
  </si>
  <si>
    <t>Torbay</t>
  </si>
  <si>
    <t>Torfaen</t>
  </si>
  <si>
    <t>Torridge</t>
  </si>
  <si>
    <t>Tower Hamlets</t>
  </si>
  <si>
    <t>Trafford</t>
  </si>
  <si>
    <t>Tunbridge Wells</t>
  </si>
  <si>
    <t>Uttlesford</t>
  </si>
  <si>
    <t>Vale of White Horse</t>
  </si>
  <si>
    <t>Wakefield</t>
  </si>
  <si>
    <t>Walsall</t>
  </si>
  <si>
    <t>Waltham Forest</t>
  </si>
  <si>
    <t>Wandsworth</t>
  </si>
  <si>
    <t>Warrington</t>
  </si>
  <si>
    <t>Warwick</t>
  </si>
  <si>
    <t>Warwickshire</t>
  </si>
  <si>
    <t>Watford</t>
  </si>
  <si>
    <t>Waveney</t>
  </si>
  <si>
    <t>Waverley</t>
  </si>
  <si>
    <t>Wealden</t>
  </si>
  <si>
    <t>Wellingborough</t>
  </si>
  <si>
    <t>Welwyn Hatfield</t>
  </si>
  <si>
    <t>West Berkshire</t>
  </si>
  <si>
    <t>West Devon</t>
  </si>
  <si>
    <t>West Dorset</t>
  </si>
  <si>
    <t>West Dunbartonshire</t>
  </si>
  <si>
    <t>West Lancashire</t>
  </si>
  <si>
    <t>West Lindsey</t>
  </si>
  <si>
    <t>West Lothian</t>
  </si>
  <si>
    <t>West Oxfordshire</t>
  </si>
  <si>
    <t>West Somerset</t>
  </si>
  <si>
    <t>West Sussex</t>
  </si>
  <si>
    <t>Westminster</t>
  </si>
  <si>
    <t>Weymouth and Portland</t>
  </si>
  <si>
    <t>Wiltshire</t>
  </si>
  <si>
    <t>Winchester</t>
  </si>
  <si>
    <t>Windsor and Maidenhead</t>
  </si>
  <si>
    <t>Wirral</t>
  </si>
  <si>
    <t>Woking</t>
  </si>
  <si>
    <t>Wokingham</t>
  </si>
  <si>
    <t>Wolverhampton</t>
  </si>
  <si>
    <t>Worcester</t>
  </si>
  <si>
    <t>Worcestershire</t>
  </si>
  <si>
    <t>Worthing</t>
  </si>
  <si>
    <t>Wrexham</t>
  </si>
  <si>
    <t>Wychavon</t>
  </si>
  <si>
    <t>Wycombe</t>
  </si>
  <si>
    <t>Wyre</t>
  </si>
  <si>
    <t>Wyre Forest</t>
  </si>
  <si>
    <t>York</t>
  </si>
  <si>
    <t>2008-09</t>
  </si>
  <si>
    <t>2009-10</t>
  </si>
  <si>
    <t>Wigan</t>
  </si>
  <si>
    <t>Chief Executive</t>
  </si>
  <si>
    <t>Sean Harriss</t>
  </si>
  <si>
    <t>Director of Corporate Resources</t>
  </si>
  <si>
    <t>Staff over £100k</t>
  </si>
  <si>
    <t>Salary including Fees and Allowances £165,338; Expense Allowances £20; Benefits in kind (e.g. Car/Telephone Allowance) £654; Pension Contributions £24,635</t>
  </si>
  <si>
    <t>Salary including Fees and Allowances £130,883; Expense Allowances £0; Benefits in kind (e.g. Car/Telephone Allowance) £654; Pension Contributions £19,502</t>
  </si>
  <si>
    <t>Director of Development and Regeneration</t>
  </si>
  <si>
    <t>Salary including Fees and Allowances £128,326; Expense Allowances £0; Benefits in kind (e.g. Car/Telephone Allowance) £654; Pension Contributions £19,121</t>
  </si>
  <si>
    <t>Director of Adult and Community Services</t>
  </si>
  <si>
    <t>Salary including Fees and Allowances £128,675; Expense Allowances £0; Benefits in kind (e.g. Car/Telephone Allowance) £654; Pension Contributions £19,173</t>
  </si>
  <si>
    <t>Director of Environmental Services</t>
  </si>
  <si>
    <t>Salary including Fees and Allowances £106,370; Expense Allowances £0; Benefits in kind (e.g. Car/Telephone Allowance) £654; Pension Contributions £15,849</t>
  </si>
  <si>
    <t>Strategic Director</t>
  </si>
  <si>
    <t>-</t>
  </si>
  <si>
    <t>Salary including Fees and Allowances £81,527; Expense Allowances £1,310; Pension Contributions £18,914</t>
  </si>
  <si>
    <t>Director of Community Services &amp; DCE</t>
  </si>
  <si>
    <t>Strategic Director 1</t>
  </si>
  <si>
    <t>Strategic Director 2</t>
  </si>
  <si>
    <t>Salary including Fees and Allowances £90,863; Expense Allowances £120; Benefits in kind (e.g. Car/Telephone Allowance) £916; Pension Contributions £14,720; Cost borne by Worthing Borough Council £53,309</t>
  </si>
  <si>
    <t>Salary including Fees and Allowances £90,813; Expense Allowances £159; Benefits in kind (e.g. Car/Telephone Allowance) £0; Pension Contributions £14,712; Cost borne by Worthing Borough Council £52,842</t>
  </si>
  <si>
    <t>Salary including Fees and Allowances £115,510; Expense Allowances £98; Benefits in kind (e.g. Car/Telephone Allowance) £1,269; Pension Contributions £18,713; Cost borne by Worthing Borough Council £67,795</t>
  </si>
  <si>
    <t>Executive Head of Waste &amp; Recycling</t>
  </si>
  <si>
    <t>Salary including Fees and Allowances £145,872; Expense Allowances £168; Benefits in kind (e.g. Car/Telephone Allowance) £613; Pension Contributions £11,484; Cost borne by Worthing Borough Council £94,882; * 2009/10 includes redundancy payment of £74,981</t>
  </si>
  <si>
    <t>Deputy Chief Executive (inward facing)</t>
  </si>
  <si>
    <t>Not in SOA</t>
  </si>
  <si>
    <t>Salary £51,609; Bonuses £0; Expenses £0; Compensation for Loss of Office £55,000; Benefits in Kind (e.g. Car Allowances) £15,811; Pension Contributions £11,405</t>
  </si>
  <si>
    <t>Deputy Chief Executive</t>
  </si>
  <si>
    <t>Head of Planning &amp;
Development</t>
  </si>
  <si>
    <t>Salary (Including Fees &amp; Allowances) £90,000.96; Benefits in Kind (EG Car Allowance) £4,882.82; Pension Contributions £23,400.24</t>
  </si>
  <si>
    <t>The post of Strategic Director was made redundant as of 31st March 2009</t>
  </si>
  <si>
    <t>Salary (Including Fees &amp; Allowances) £86,490.75; Benefits in Kind (EG Car Allowance) £4,199.68; Pension Contributions £22,336.56</t>
  </si>
  <si>
    <t>Salary (including fees) £136,232; Bonus £11,375; Other Payments £60; Pension Contributions £32,916</t>
  </si>
  <si>
    <t>Corporate Director - Communities</t>
  </si>
  <si>
    <t>Corporate Director - Resources</t>
  </si>
  <si>
    <t>Salary £119,614; Performance Related Payment £0* ; Expenses/Benefits in Kind £7,981; Employer’s Pension Contributions £19,350; The Chief Executive was awarded, but decided to forego, a performance payment of
£5,336; Expenses for the Chief Executive includes European and County elections fees of £6,551 paid by SCC and Ministry of Justice.</t>
  </si>
  <si>
    <t>Salary £93,033; Performance Related Payment £2,668* ; Expenses/Benefits in Kind £2,085; Employer’s Pension Contributions £15,859; the Deputy Chief Executive was also awarded a performance payment of £5,336
but accepted only 50% of the award.</t>
  </si>
  <si>
    <t>Corporate Director of Adult &amp; Community Services</t>
  </si>
  <si>
    <t>Robert Whiteman</t>
  </si>
  <si>
    <t>Salary (including fees &amp; allowances paid or receivable) £131,757; Benefits in Kind received (estimate value) £390; Compensation for loss of employment (paid or receivable) £0; Employer’s pension contribution £23,716</t>
  </si>
  <si>
    <t>Corporate Director of Customer Services</t>
  </si>
  <si>
    <t>Salary (including fees &amp; allowances paid or receivable) £133,044; Benefits in Kind received (estimate value) £396; Compensation for loss of employment (paid or receivable) £0; Employer’s pension contribution £23,948; The Corporate Director of Customer Services' salary includes an allowance of £1,287 for local knowledge. Their annual salary is £131,757.</t>
  </si>
  <si>
    <t>Corporate Director of Resources</t>
  </si>
  <si>
    <t>Divisional Director of Community Safety &amp; Neighbourhood Services</t>
  </si>
  <si>
    <t>Gross Salary £119,098; Employer Pension Contribution £20,277</t>
  </si>
  <si>
    <t>Gross Salary £129,572; Employer Pension Contribution £24,296; Additional payments £12,623</t>
  </si>
  <si>
    <t>Gross Salary £119,038; Employer Pension Contribution £20,277</t>
  </si>
  <si>
    <t>Gross Salary £103,730; Employer Pension Contribution £17,603</t>
  </si>
  <si>
    <t>Gross Salary £88,359; Employer Pension Contribution £14,816</t>
  </si>
  <si>
    <t>Salary (Including fees &amp; Allowances) £107,000; Expense Allowances (Including Fuel) £3,000; Car Allowance (eg Benefits in Kind or Cash) £10,000; Pension contributions £16,000</t>
  </si>
  <si>
    <t>J Polychronakis</t>
  </si>
  <si>
    <t>Interim Director of Finance, ICT &amp; Procurement</t>
  </si>
  <si>
    <t>Director of Adult, Community &amp; Housing Services</t>
  </si>
  <si>
    <t>Director of the Urban Environment</t>
  </si>
  <si>
    <t>Salary (including fees &amp; allowances) £104604; Expense Allowances £1264; Pension Contributions £12762</t>
  </si>
  <si>
    <t>Salary (including fees &amp; allowances) £104604; Expense Allowances £1164; Pension Contributions £12762</t>
  </si>
  <si>
    <t>Andrew Sparke</t>
  </si>
  <si>
    <t>In post from 1st April 2008 to 31st October 2008. The salary included a
payment of £2,333 for additional duties which was recharged to the Black Country Consortium.</t>
  </si>
  <si>
    <t>George Garlick</t>
  </si>
  <si>
    <t>John Richardson</t>
  </si>
  <si>
    <t>Salary £140000; Expense Allowances £0; Pension Contributions £29260</t>
  </si>
  <si>
    <t>Corporate Director - Adults, Wellbeing and Health</t>
  </si>
  <si>
    <t>Corporate Director - Children and Young Peoples' Services</t>
  </si>
  <si>
    <t>Salary £140000; Expense Allowances £903; Pension Contributions £29260</t>
  </si>
  <si>
    <t>Corporate Director - Neighbourhood Services</t>
  </si>
  <si>
    <t>Corporate Director - regeneration and Economic Development</t>
  </si>
  <si>
    <t>Salary £123238; Expense Allowances £134; Pension Contributions £25757; 4.5 days a week, whole time equivalent salary is £140,000</t>
  </si>
  <si>
    <t>Executive Director (HR &amp; IT)</t>
  </si>
  <si>
    <t>Executive Director (Finance)</t>
  </si>
  <si>
    <t>Executive Director (Dev.)</t>
  </si>
  <si>
    <t>Salary (including fees &amp; Allowances) £123,122; Expense Allowances £665; Benefits in kind (eg car allowances) £8,329; Employers pension contribution £21,423</t>
  </si>
  <si>
    <t>Salary (including fees &amp; Allowances) £93,845; Expense Allowances £580; Benefits in kind (eg car allowances) £8,687; Employers pension contribution £16,329</t>
  </si>
  <si>
    <t>Salary (including fees &amp; Allowances) £91,345; Expense Allowances £646; Benefits in kind (eg car allowances) £7,574; Employers pension contribution £15,894</t>
  </si>
  <si>
    <t>Salary (including fees &amp; Allowances) £48,504; Expense Allowances £585; Benefits in kind (eg car allowances) £0; Employers pension contribution £8,440; The Executive Director (Finance) provided services for both this authority and another local authority between 1 April and 30 September 2009. This was an arrangement to "share" a senior member of staff in the ratio of 50:50. The Director left the authority on 30 September 2009. The annualised salary was £99,690 for 2009/10 (£87,425 for 2008/09)</t>
  </si>
  <si>
    <t>Director of Neighbourhood
Services</t>
  </si>
  <si>
    <t>Director of Internal
Services</t>
  </si>
  <si>
    <t>Programme Director</t>
  </si>
  <si>
    <t>Salary (inc expense allowances) £84,568; Benefits in Kind £6,582; Pension Contributions £19,421</t>
  </si>
  <si>
    <t>Salary (inc expense allowances) £103,477; Benefits in Kind £0; Pension Contributions £21,800</t>
  </si>
  <si>
    <t>Salary (inc expense allowances) £78,011; Benefits in Kind £0; Pension Contributions £16,249</t>
  </si>
  <si>
    <t>Salary (inc expense allowances) £130,930; Benefits in Kind £1,362; Pension Contributions £60,986; Pension includes £32,000 in respect of pension strain costs arising from the exercise of flexible retirement giving rise to future salary savings.</t>
  </si>
  <si>
    <t>Strategic Director – A</t>
  </si>
  <si>
    <t>Strategic Director – B</t>
  </si>
  <si>
    <t>Salary (Including fees and allowances) £127,392; Benefits in Kind (e.g. Car allowances) £6,551; Pension Contributions £25,895</t>
  </si>
  <si>
    <t>Salary including fees &amp; allowances £102,029; Expense allowances £247; Benefits in kind £5,306; Pension Contributions £23,416</t>
  </si>
  <si>
    <t>Director of Development &amp; Regeneration</t>
  </si>
  <si>
    <t>Salary (including fees &amp; allowances) £98,228; Benefits in Kind £1,023; Pension contributions £13,978</t>
  </si>
  <si>
    <t>Former Chief Executive</t>
  </si>
  <si>
    <t>Salaries (Including fees &amp; Allowances) £57,727; Expenses Allowances £34; Benefits in Kind (e.g. Car Allowance) £1,189; Pension Contributions £9,876; The Chief Executive retired 31st January 2010. His full annualised salary was £97,111. His position has been filled by an interim that is not an employee of
Copeland Borough Council and has therefore not been disclosed in this note.</t>
  </si>
  <si>
    <t>Salary including fees &amp; allowances £97,274; Expenses allowances £0; Benefits in kind £0; Pension Contributions £23,540</t>
  </si>
  <si>
    <t>Salary including fees &amp; allowances £72,039; Expenses allowances £340; Benefits in kind £1,170; Pension Contributions £17,433</t>
  </si>
  <si>
    <t>Salary £119,198; Expense Allowances £60; Benefits in Kind (e.g. Car Allowance) £5,712; Compensation for loss of office £-; Pension Contribution £13,405</t>
  </si>
  <si>
    <t>Director of Planning &amp; Environment</t>
  </si>
  <si>
    <t>Salary incl fees &amp; allowances £102,050; Performance Related Pay £4,160; Expense allowances £553; Benefits in kind £426; Employers pension contributions £24,960</t>
  </si>
  <si>
    <t>Salary incl fees &amp; allowances £82,882; Performance Related Pay £3,445; Expense allowances £861; Benefits in kind £426; Employers pension contributions £20,069</t>
  </si>
  <si>
    <t>Assistant Chief Executive
(Business Transformation and
Improvement)</t>
  </si>
  <si>
    <t>Corporate Director (Governance)</t>
  </si>
  <si>
    <t>Assistant Chief Executive
(Policy and Performance)</t>
  </si>
  <si>
    <t>Salary (Inc Fees and Allow’s) £129,976; Allowances (P11D Figures inc Leased cars) £5,236; Benefits in Kind Profess’l Subscript’s £-; Pension Contrib’ns £21,932</t>
  </si>
  <si>
    <t>Salary (Inc Fees and Allow’s) £70,561; Allowances (P11D Figures inc Leased cars) £6,881; Benefits in Kind Profess’l Subscript’s £-; Comp’ for
loss of office £31,577; Pension Contrib’ns £12,431</t>
  </si>
  <si>
    <t>Salary (Inc Fees and Allow’s) £84,211; Allowances (P11D Figures inc Leased cars) £4,856; Benefits in Kind Profess’l Subscript’s £275; Pension Contrib’ns £14,596</t>
  </si>
  <si>
    <t>Salary (Inc Fees and Allow’s) £88,609; Allowances (P11D Figures inc Leased cars) £125; Benefits in Kind Profess’l Subscript’s £-; Pension Contrib’ns £14,596</t>
  </si>
  <si>
    <t>Assistant Chief Executive – Human Resources</t>
  </si>
  <si>
    <t>Salary £89,000; Pension Contributions £16,000; 2008/09 figures not provided; figures provided in £1000s</t>
  </si>
  <si>
    <t>Bala Mahendran</t>
  </si>
  <si>
    <t>Executive Director</t>
  </si>
  <si>
    <t>Head of Corporate
Services</t>
  </si>
  <si>
    <t>Head of Resources</t>
  </si>
  <si>
    <t>Salary (including Fees &amp; Allowances) £119,063; Expenses Allowance £126; Pension Contributions £22,488</t>
  </si>
  <si>
    <t>Director of Resources</t>
  </si>
  <si>
    <t>Director of Corporate Services</t>
  </si>
  <si>
    <t>Head of Housing &amp; Environment</t>
  </si>
  <si>
    <t>Salary (including Fees &amp; Allowances) £85,249; Expenses Allowance £126; Pension Contributions £16,977</t>
  </si>
  <si>
    <t>Salary (including Fees &amp; Allowances) £25,660; Expenses Allowance £51; Pension Contributions £5,389;  not in post for full year in 2009/10</t>
  </si>
  <si>
    <t>Salary (including Fees &amp; Allowances) £85344; Bonuses £2618; Expenses Allowance £912; Benefits in Kind £758; Pension Contributions £10670</t>
  </si>
  <si>
    <t>Salary (including Fees &amp; Allowances) £85912; Bonuses £2618; Expenses Allowance £912; Benefits in Kind £1154; Pension Contributions £10726</t>
  </si>
  <si>
    <t>Salary (including Fees &amp; Allowances) £127121; Bonuses £9319; Expenses Allowance £1500; Benefits in Kind £1154; Pension Contributions £16518</t>
  </si>
  <si>
    <t>Salary (including Fees &amp; Allowances) £130585; Bonuses £6578; Expenses Allowance £3000; Benefits in Kind £160; Pension Contributions £16258</t>
  </si>
  <si>
    <t>Salary (including Fees &amp; Allowances) £172451; Bonuses £26881; Expenses Allowance £3000; Benefits in Kind £1154; Pension Contributions £24482</t>
  </si>
  <si>
    <t>Shaun Field</t>
  </si>
  <si>
    <t>Philip Simpkins</t>
  </si>
  <si>
    <t>Executive Director of Environment</t>
  </si>
  <si>
    <t>Executive Director of Adults Services</t>
  </si>
  <si>
    <t>Director of Finance &amp; Corporate Services</t>
  </si>
  <si>
    <t>Will Tuckley</t>
  </si>
  <si>
    <t>Deborah Absalom</t>
  </si>
  <si>
    <t>Peter Ellershaw</t>
  </si>
  <si>
    <t>Director of Environment and Regeneration Services</t>
  </si>
  <si>
    <t>Director of Social and Community Services</t>
  </si>
  <si>
    <t>Director of Customer Services</t>
  </si>
  <si>
    <t>Director of Finance</t>
  </si>
  <si>
    <t>Assistant Chief Executive</t>
  </si>
  <si>
    <t>Deputy Director (Legal Services)</t>
  </si>
  <si>
    <t>Salary, fees and allowances £165181; Performance Related Pay Bonuses £7607; Expense Allowance £0; Benefits in Kind £6104; Employer's Pension Contributions £32106</t>
  </si>
  <si>
    <t>Salary fees &amp; allowances £121,000; Expenses £0; Compensation payments £0; Pension contributions £17,000</t>
  </si>
  <si>
    <t>Head of Finance</t>
  </si>
  <si>
    <t>Salary fees &amp; allowances £90,000; Expenses £0; Compensation payments £0; Pension contributions £13,000</t>
  </si>
  <si>
    <t>Director of adults, health and social care</t>
  </si>
  <si>
    <t>Salary fees &amp; allowances £117,000; Expenses £1,000; Compensation payments £0; Pension contributions £16,000</t>
  </si>
  <si>
    <t>Former group director corporate services</t>
  </si>
  <si>
    <t>Salary fees &amp; allowances £56,000; Expenses £0; Compensation payments £182,000; Pension contributions £8,000</t>
  </si>
  <si>
    <t>Former group director community services</t>
  </si>
  <si>
    <t>Salary fees &amp; allowances £51,000; Expenses £1,000; Compensation payments £0; Pension contributions £7,000</t>
  </si>
  <si>
    <t>Salary fees &amp; allowances £145,000; Expenses £1,000; Compensation payments £0; Pension contributions £20,000; The Staff over £100k figures include termination settlements made to a small number of staff following a major restructuring of the senior management</t>
  </si>
  <si>
    <t>R Hammond</t>
  </si>
  <si>
    <t>Salary £29,639; Benefits in Kind £196; Pension Contributions £5,098; retired on 21 June 2009</t>
  </si>
  <si>
    <t>A Jackson</t>
  </si>
  <si>
    <t>D Horspool</t>
  </si>
  <si>
    <t>Salary £93,066; Benefits in Kind £883; Pension Contributions £15,247</t>
  </si>
  <si>
    <t>S Payne</t>
  </si>
  <si>
    <t>Director of Environment and
Planning</t>
  </si>
  <si>
    <t>Salary £85,406; Benefits in Kind £554; Pension Contributions £14,690</t>
  </si>
  <si>
    <t>Director of Community
Services</t>
  </si>
  <si>
    <t>L Bisset</t>
  </si>
  <si>
    <t>Salary £88,646; Benefits in Kind £879; Pension Contributions £15,419</t>
  </si>
  <si>
    <t>Salary, fees and allowances £165168; Performance Related Pay Bonuses £7607; Expense Allowance £0; Benefits in Kind £5941; Employer's Pension Contributions £32102</t>
  </si>
  <si>
    <t>Salary, fees and allowances £136928; Performance Related Pay Bonuses £0; Expense Allowance £1733; Benefits in Kind £5941; Employer's Pension Contributions £25471</t>
  </si>
  <si>
    <t>Salary, fees and allowances £98994; Performance Related Pay Bonuses £0; Expense Allowance £0; Benefits in Kind £4455; Employer's Pension Contributions £18312</t>
  </si>
  <si>
    <t>Salary, fees and allowances £113726; Performance Related Pay Bonuses £0; Expense Allowance £0; Benefits in Kind £5727; Employer's Pension Contributions £21176; started 14 April 2009</t>
  </si>
  <si>
    <t>Salary, fees and allowances £113122; Performance Related Pay Bonuses £0; Expense Allowance £0; Benefits in Kind £2445; Employer's Pension Contributions £20496; started 8 April 2009</t>
  </si>
  <si>
    <t>Deputy Chief Executive &amp; Director of Finance &amp; Business Services</t>
  </si>
  <si>
    <t>David Berry</t>
  </si>
  <si>
    <t>Left 7 April 2009</t>
  </si>
  <si>
    <t>Stephen Hughes</t>
  </si>
  <si>
    <t>Acting Strategic Director (Development)</t>
  </si>
  <si>
    <t>Strategic Director (Environment and Culture)</t>
  </si>
  <si>
    <t>Director of Planning and Regeneration</t>
  </si>
  <si>
    <t>Strategic Director (CYPF)</t>
  </si>
  <si>
    <t>Strategic Director (Adults and Communities)</t>
  </si>
  <si>
    <t>Head of Policy and Performance</t>
  </si>
  <si>
    <t>Director of Public Affairs and Communications</t>
  </si>
  <si>
    <t>Director of Human Resources</t>
  </si>
  <si>
    <t>Corporate Director of Business Change</t>
  </si>
  <si>
    <t>Corporate Director of Governance</t>
  </si>
  <si>
    <t>Director of Scrutiny</t>
  </si>
  <si>
    <t>Salary £204810, Pension Contributions £28287</t>
  </si>
  <si>
    <t>Salary £143251, Pension Contributions £22204</t>
  </si>
  <si>
    <t>Salary £59076, Pension Contributions £8916</t>
  </si>
  <si>
    <t>Salary £140798, Pension Contributions £21824</t>
  </si>
  <si>
    <t>Corporate Director</t>
  </si>
  <si>
    <t>Head of Policy</t>
  </si>
  <si>
    <t>Gross salary £88,000; Compensation for loss of office £0; Benefits in Kind £4,000; Pension Contributions £12,000</t>
  </si>
  <si>
    <t>Gross salary £93,000; Compensation for loss of office £0; Benefits in Kind £3,000; Pension Contributions £12,000</t>
  </si>
  <si>
    <t>Director of Change &amp; Support Services</t>
  </si>
  <si>
    <t>Business Manager</t>
  </si>
  <si>
    <t>Asst Director of Regulatory &amp; Environmental Services</t>
  </si>
  <si>
    <t>Asst Director of Customer Services</t>
  </si>
  <si>
    <t>Asst Director of Development &amp; Community Services</t>
  </si>
  <si>
    <t>Director of Prosperity &amp; Regeneration</t>
  </si>
  <si>
    <t>Director of Change &amp; Environmental Services</t>
  </si>
  <si>
    <t>Director of Resources &amp; Partnerships</t>
  </si>
  <si>
    <t>Asst Director of Customer Services &amp; Partnerships</t>
  </si>
  <si>
    <t>Asst Director of Environmental Services</t>
  </si>
  <si>
    <t>Asst Director of Development &amp; Community Strategy</t>
  </si>
  <si>
    <t>S. Watson</t>
  </si>
  <si>
    <t xml:space="preserve">Chief Executive </t>
  </si>
  <si>
    <t>Salary and allowances £108,074; Pension Contributions £14,866</t>
  </si>
  <si>
    <t>Sir Howard Bernstein</t>
  </si>
  <si>
    <t>Richard Paver</t>
  </si>
  <si>
    <t>Chief Executive and Clerk of the Greater Manchester Integrated Transport Authority</t>
  </si>
  <si>
    <t>City Treasurer of the Council and the Treasurer of the Greater Manchester Integrated Transport Authority</t>
  </si>
  <si>
    <t>Strategic Director of Directorate of Transformation</t>
  </si>
  <si>
    <t>Chief Executive of New East Manchester Ltd</t>
  </si>
  <si>
    <t>City Solicitor</t>
  </si>
  <si>
    <t>Director of Neighbourhood Services</t>
  </si>
  <si>
    <t>Salary, Fees or Allowances £108,000; Expenses Allowance £2,000; Pension Contributions £22,000</t>
  </si>
  <si>
    <t>Director of Children’s Services</t>
  </si>
  <si>
    <t>Director of Regeneration, Community &amp; Culture</t>
  </si>
  <si>
    <t>Assistant Director Customer First, Leisure, Democracy &amp; Governance</t>
  </si>
  <si>
    <t>Assistant Director Lifelong Learning</t>
  </si>
  <si>
    <t>Assistant Director Development, Economy &amp; Transport</t>
  </si>
  <si>
    <t>Assistant Director Front Line Services</t>
  </si>
  <si>
    <t>Assistant Director Communications, Performance &amp; Partnerships</t>
  </si>
  <si>
    <t>Assistant Director Housing &amp; Corporate Services</t>
  </si>
  <si>
    <t>Head of Medway Renaissance</t>
  </si>
  <si>
    <t>Assistant Director Organisational Services</t>
  </si>
  <si>
    <t>Strategic Housing Manager</t>
  </si>
  <si>
    <t>Corporate Financial Advisor</t>
  </si>
  <si>
    <t xml:space="preserve">Salary £80,291; Fees and Allowances £19,754; Expenses £0; Pension £19,774 </t>
  </si>
  <si>
    <t>Salary (Including Fees and Allowances) £103,615; Expenses £2,820; Compensation for Loss of Office £23,000; Benefits in Kind £1,224; Pension Contributions £250,463.  Left post on 3 January 2010</t>
  </si>
  <si>
    <t>Salary (Including Fees and Allowances) £11,494; Expenses £1,088; Compensation for Loss of Office £86,149; Benefits in Kind £288; Pension Contributions £1,927. Left post on 19 June 2009. The annualised salary for this post was £51,971</t>
  </si>
  <si>
    <t>Salary (Including Fees and Allowances) £19,334; Expenses £698; Compensation for Loss of Office £94,170; Benefits in Kind £512; Pension Contributions £3,242.  Left post on 16 August 2009. The annualised salary for this post was £51,899</t>
  </si>
  <si>
    <t>Director of Customer Corporate Services</t>
  </si>
  <si>
    <t>Salary £137,195; Expenses £207; Benefits £824; Pension Contributions £20,168</t>
  </si>
  <si>
    <t>Salary £90,042; Expenses £383; Benefits £929; Pension Contributions £13,236</t>
  </si>
  <si>
    <t>Ged Curran</t>
  </si>
  <si>
    <t>Caroline Holland</t>
  </si>
  <si>
    <t>Simon Williams</t>
  </si>
  <si>
    <t>Director of Community and Housing</t>
  </si>
  <si>
    <t>Yvette Stanley</t>
  </si>
  <si>
    <t>Director of Children, Schools and Families</t>
  </si>
  <si>
    <t>Director of Environment and Regeneration</t>
  </si>
  <si>
    <t>Chris Lee</t>
  </si>
  <si>
    <t>Chief Executive’s remuneration for 2009/10 was made up as follows:
Salary: £181,429, LA Gold Allowance (Pan London Emergency Planning) £1,200, Returning Officer for European Elections allowance: £6,657; Pension Contributions £26,260</t>
  </si>
  <si>
    <t>Director of Corporate Services’ remuneration for 2009/10 was made up as
follows: Salary £135,000, backdated pay £3,252, LA Gold Allowance £1,200, Deputy Returning Officer for European Elections allowance £800; Pension Contributions £19,308</t>
  </si>
  <si>
    <t>Remuneration (Including fees and allowances) £136,436; Pension Contributions £19,053</t>
  </si>
  <si>
    <t>Salary (Including Allowances) £97,637; Expenses £536; Benefits in Kind £1,170; Pension Contributions £14,646</t>
  </si>
  <si>
    <t>John Jory</t>
  </si>
  <si>
    <t>Salary (Including fees and Allowances) £93,438; Benefits £1,311; Pension Contributions £21,413</t>
  </si>
  <si>
    <t>Salary (Including fees and Allowances) £131,687; Benefits in Kind £1,044; Pension Contributions £22,913</t>
  </si>
  <si>
    <t>Director of Social Care</t>
  </si>
  <si>
    <t>Salary (Including fees and Allowances) £113,484; Benefits in Kind £1,633; Pension Contributions £19,746</t>
  </si>
  <si>
    <t>Director of Children, Families &amp; Learning</t>
  </si>
  <si>
    <t>Salary (Including fees and Allowances) £110,062; Expense Allowances £66; Benefits in Kind £1,558; Pension Contributions £19,151</t>
  </si>
  <si>
    <t>Salary (Including fees and Allowances) £108,081; Benefits in Kind £2,144; Pension Contributions £18,914</t>
  </si>
  <si>
    <t>Director of Regeneration</t>
  </si>
  <si>
    <t>Salary (Including fees and Allowances) £101,619; Benefits in Kind £835; Pension Contributions £17,681</t>
  </si>
  <si>
    <t>Salary (Including fees and Allowances) £90,000; Benefits in Kind £689; Pension Contributions £15,660</t>
  </si>
  <si>
    <t>Salary (Including fees and Allowances) £85,000; Benefits in Kind £689; Pension Contributions £14,790</t>
  </si>
  <si>
    <t>Corporate Director, Children &amp; young Peoples Services</t>
  </si>
  <si>
    <t xml:space="preserve">Corporate Director, Community Wellbeing </t>
  </si>
  <si>
    <t>Corporate Director, Environment</t>
  </si>
  <si>
    <t>Corporate Director, Strategy &amp; Partnerships</t>
  </si>
  <si>
    <t>Corporate Director, Finance &amp; Risk Management</t>
  </si>
  <si>
    <t>D Hill</t>
  </si>
  <si>
    <t>Salary £108,333; Expense Allowance £242; Pension Contributions £20,150   Mr D Hill joined on 20/07/09. His annualised salary is £155,000.</t>
  </si>
  <si>
    <t xml:space="preserve">Salary £125,250; Expense Allowance £470; Pension Contributions £23,297 Joined 27/04/09. The annualised salary is £135,000. </t>
  </si>
  <si>
    <t>Salary £113,667; Pension Contributions £21,142. Joined 20/04/09. The annualised salary is £120,000.</t>
  </si>
  <si>
    <t>Salary £104,465; Expense Allowance £378; Pension Contributions £19,430</t>
  </si>
  <si>
    <t>Salary £103,181; Expense Allowance £53; Pension Contributions £19,192.</t>
  </si>
  <si>
    <t>Salary £93,306; Expense Allowance £23; Pension Contributions £17,355. Joined 13/07/09. The annualised salary is £130,000.</t>
  </si>
  <si>
    <t>Corporate Head of Service</t>
  </si>
  <si>
    <t>Salary (Including fees &amp; Allowances) £106,474; Expense Allowance £6,138; Pension Contributions £17,151</t>
  </si>
  <si>
    <t>Corporate Director - Regeneration, Environment &amp; Resources</t>
  </si>
  <si>
    <t>Corporate Director - Lifelong Learning &amp; Leisure</t>
  </si>
  <si>
    <t>Salary (Including fees &amp; Allowances) £94,564; Expense Allowance £1,341; Pension Contributions (Based on Common Rate from Actuarv) £20,799    The Corporate Director - Regeneration, Environment &amp; Resources held the position of Responsible Financial Officer for the Authority throughout the 2009/10 financial year. As a result of a senior management restructuring, the newly appointed Head of Finance has taken on the position of Responsible Financial Officer with effect from May 2010. The Assistant Chief Executive - Corporate Governance held the position of Monitoring Officer for the Authority throughout the 2009/10 financial year. The salary of the Corporate Director (Regeneration, Environment &amp; Resources) includes £4,450 received from South Wales Fire Authority regarding his role as Treasurer and £3,592 concerning his role as Returning Officer within the Council.</t>
  </si>
  <si>
    <t>Director of Social Services, Health and Housing</t>
  </si>
  <si>
    <t>Director of Education, Leisure and Lifelong Learning</t>
  </si>
  <si>
    <t>Director of Finance and Corporate Services</t>
  </si>
  <si>
    <t>Salary (Inc Fees and Allowances) £108,040; Expense Allowance £149; Employers Pension Contributions £16,314 - The employers pension contribution rate of 15.1% excludes any deficit contribution to the fund and represents the normal annual contribution required for the year.</t>
  </si>
  <si>
    <t>Salary (Inc Fees and Allowances) £108,618; Expense Allowance £1,501; Employers Pension Contributions £16,401 - The employers pension contribution rate of 15.1% excludes any deficit contribution to the fund and represents the normal annual contribution required for the year.</t>
  </si>
  <si>
    <t>Salary (Inc Fees and Allowances) £108,918; Expense Allowance £150; Employers Pension Contributions £16,447 - The employers pension contribution rate of 15.1% excludes any deficit contribution to the fund and represents the normal annual contribution required for the year.</t>
  </si>
  <si>
    <t>Salary (Including fees and Allowances) £87,829; Benefits in Kind £5,709; Pension Contributions £16,336</t>
  </si>
  <si>
    <t>Salary (Including fees and Allowances) £87,829; Benefits in Kind £3,909; Pension Contributions £16,336</t>
  </si>
  <si>
    <t>Strategic Director for Communities</t>
  </si>
  <si>
    <t>Strategic Director (Customers &amp; Resources)</t>
  </si>
  <si>
    <t>Salary £91,707.96; Expenses, Allowances and Other Benefits £2,217.62; Employers Contribution to Pension £19,258.68</t>
  </si>
  <si>
    <t>Salary £91,707.96; Expenses, Allowances and Other Benefits £2,501.15; Employers Contribution to Pension £19,258.68</t>
  </si>
  <si>
    <t>Salary £113,490; Expenses, Allowances and Other Benefits £2,914.85; Employers Contribution to Pension £23,832.96</t>
  </si>
  <si>
    <t>Barry Rowland</t>
  </si>
  <si>
    <t>Ian Stratford</t>
  </si>
  <si>
    <t>April 2008 to November 2008</t>
  </si>
  <si>
    <t xml:space="preserve">Head of City Service </t>
  </si>
  <si>
    <t>Chief Executive Swale Borough Council</t>
  </si>
  <si>
    <t>Head of Internal Audit</t>
  </si>
  <si>
    <t>Corporate Director (Regeneration &amp; Housing)</t>
  </si>
  <si>
    <t>Head of Legal</t>
  </si>
  <si>
    <t>Gavin Jones</t>
  </si>
  <si>
    <t>Group Director
Children</t>
  </si>
  <si>
    <t>Group Director
Business
Transformation</t>
  </si>
  <si>
    <t>Deputy C.E. and
Group Director
Environment &amp;
Regeneration</t>
  </si>
  <si>
    <t>Director of Housing &amp;
Leisure</t>
  </si>
  <si>
    <t>Director of Law &amp;
Democratic Services</t>
  </si>
  <si>
    <t>Director Swindon
Commercial Services</t>
  </si>
  <si>
    <t xml:space="preserve"> -</t>
  </si>
  <si>
    <t>Executive Director, Services for Children and Young People</t>
  </si>
  <si>
    <t>Executive Director, Economy and Environmental Services</t>
  </si>
  <si>
    <t>Executive Director Community Services</t>
  </si>
  <si>
    <t>Executive Director, Executive Support (Deputy Chief Executive)</t>
  </si>
  <si>
    <t>Executive Director of Pensions</t>
  </si>
  <si>
    <t>Corporate Director Community
Services &amp; Deputy Chief Executive</t>
  </si>
  <si>
    <t>Weigel, S</t>
  </si>
  <si>
    <t>Director Community Services</t>
  </si>
  <si>
    <t>Director of Planning</t>
  </si>
  <si>
    <t>Chief Housing Officer</t>
  </si>
  <si>
    <t>Leisure Development Manager</t>
  </si>
  <si>
    <t>Operations Manager, Environmental Protection</t>
  </si>
  <si>
    <t>Head of Safeguarding &amp; Corporate Parenting</t>
  </si>
  <si>
    <t>Corporate Director: Resources</t>
  </si>
  <si>
    <t>Corporate Director: Community Services</t>
  </si>
  <si>
    <t>Corporate Director: Adults &amp; Consumer Care</t>
  </si>
  <si>
    <t>Corporate Director: Environment &amp; Regeneration</t>
  </si>
  <si>
    <t>Corporate Director: Children &amp; Young People</t>
  </si>
  <si>
    <t>Dir. of Environmental Services</t>
  </si>
  <si>
    <t>Director of Legal, Public
Protection and
Housing</t>
  </si>
  <si>
    <t>Director of Learning and Development</t>
  </si>
  <si>
    <t>Director of Environmental
and Economic
Regeneration</t>
  </si>
  <si>
    <t>Director of Corporate
Resources &amp; Governance</t>
  </si>
  <si>
    <t>Director of Environmental
&amp; Community Services</t>
  </si>
  <si>
    <t>Director of Community Well Being</t>
  </si>
  <si>
    <t>Director of Sustainable Communities</t>
  </si>
  <si>
    <t>Central Services Director</t>
  </si>
  <si>
    <t>Director of Health and Housing</t>
  </si>
  <si>
    <t>Director of Planning, Transport
and Leisure</t>
  </si>
  <si>
    <t>E Raikes</t>
  </si>
  <si>
    <t>C Taylor</t>
  </si>
  <si>
    <t>C Tozer</t>
  </si>
  <si>
    <t>People Commissioner</t>
  </si>
  <si>
    <t>C Uzzell</t>
  </si>
  <si>
    <t>Environment Commissioner</t>
  </si>
  <si>
    <t>C Tanner</t>
  </si>
  <si>
    <t>Operational Commissioner</t>
  </si>
  <si>
    <t>Strategic Director, Children &amp; Young People</t>
  </si>
  <si>
    <t>Mr K A Collins</t>
  </si>
  <si>
    <t>Corporate Director -Children, Schools and Families</t>
  </si>
  <si>
    <t>Corporate Director Communities, Localities and Culture</t>
  </si>
  <si>
    <t>Corporate Director Adults Health and Wellbeing</t>
  </si>
  <si>
    <t>Corporate Director for development and Renewal</t>
  </si>
  <si>
    <t>J Callender</t>
  </si>
  <si>
    <t>Deputy Chief Executive/Corporate Director
(Prosperity Planning &amp; Development)</t>
  </si>
  <si>
    <t>Corporate Director (Children &amp; Young Peoples
Services)</t>
  </si>
  <si>
    <t>Director (Adult Social Services)</t>
  </si>
  <si>
    <t>Director of Change &amp; Business Support</t>
  </si>
  <si>
    <t>Director of Services to the Community</t>
  </si>
  <si>
    <t>Director of Planning and Development</t>
  </si>
  <si>
    <t>Joanne Roney</t>
  </si>
  <si>
    <t>Corporate Director- Corporate Services and Monitoring Officer</t>
  </si>
  <si>
    <t>Corporate Director - Family Services</t>
  </si>
  <si>
    <t>Corporate Director - Regeneration, Culture and Sport</t>
  </si>
  <si>
    <t>Corporate Director - Business &amp; Resources</t>
  </si>
  <si>
    <t>Director of Adult Services</t>
  </si>
  <si>
    <t>Paul Sheehan</t>
  </si>
  <si>
    <t>Executive Director - Resources</t>
  </si>
  <si>
    <t>Executive Director - Children's Services</t>
  </si>
  <si>
    <t>Executive Director-Social Care</t>
  </si>
  <si>
    <t>Executive Director-Neighbourhood Services</t>
  </si>
  <si>
    <t>Executive Director - Regeneration Services</t>
  </si>
  <si>
    <t>Assistant Director -Finance-Section 151 Officer</t>
  </si>
  <si>
    <t>Andrew Kilburn</t>
  </si>
  <si>
    <t>Martin Esom</t>
  </si>
  <si>
    <t>Executive Director of Environment &amp; Regeneration</t>
  </si>
  <si>
    <t>Executive Director of Children and Young People Services</t>
  </si>
  <si>
    <t>Director of People, Policy &amp; Performance</t>
  </si>
  <si>
    <t>Director of Governance &amp; Law</t>
  </si>
  <si>
    <t>Mr G. Jones</t>
  </si>
  <si>
    <t>Chief Executive and Director of Administration</t>
  </si>
  <si>
    <t>Mr C. Buss</t>
  </si>
  <si>
    <t>Director of Finance and Deputy Chief Executive</t>
  </si>
  <si>
    <t>Mr W. Myers</t>
  </si>
  <si>
    <t>Director of Technical Services</t>
  </si>
  <si>
    <t>Mr P Robinson</t>
  </si>
  <si>
    <t>Mr P. Brennan</t>
  </si>
  <si>
    <t>Director of Leisure and Amenity Services</t>
  </si>
  <si>
    <t>Mr. R Evans</t>
  </si>
  <si>
    <t>Assistant Director of Administration (Professional Services)</t>
  </si>
  <si>
    <t>Assistant Director of Administration (Support and Democratic Services)</t>
  </si>
  <si>
    <t>Economic Development Officer</t>
  </si>
  <si>
    <t>Assistant Director of Technical Services (Environmental Services and Community Safety)</t>
  </si>
  <si>
    <t>Borough Valuer and Estates Surveyor</t>
  </si>
  <si>
    <t>Head of Corporate Human Resources</t>
  </si>
  <si>
    <t xml:space="preserve">  -</t>
  </si>
  <si>
    <t>David Cruickshank</t>
  </si>
  <si>
    <t>Head of Service Improvement &amp; Inclusion</t>
  </si>
  <si>
    <t>Head of Service Environmental Management</t>
  </si>
  <si>
    <t>Head of Service Community Support Services</t>
  </si>
  <si>
    <t>Head of Service Sustainable Transport</t>
  </si>
  <si>
    <t>Jim Graham</t>
  </si>
  <si>
    <t>Strategic Director -
Children, Young
People &amp; Families</t>
  </si>
  <si>
    <t>Strategic Director -
Environment &amp;
Economy</t>
  </si>
  <si>
    <t>Chief Fire Officer</t>
  </si>
  <si>
    <t>Strategic Director -
Resources</t>
  </si>
  <si>
    <t>Assistant Chief
Executive</t>
  </si>
  <si>
    <t>Michel Saminaden</t>
  </si>
  <si>
    <t>Richard Masters</t>
  </si>
  <si>
    <t>Chief Community &amp;
Environmental Services
Officer</t>
  </si>
  <si>
    <t>Terence Osborne</t>
  </si>
  <si>
    <t>Chief Partnership &amp;
Performance Officer</t>
  </si>
  <si>
    <t>Corporate Director - Children and Young
People</t>
  </si>
  <si>
    <t>Corporate Director -
Environment</t>
  </si>
  <si>
    <t>Corporate Director - Community Services</t>
  </si>
  <si>
    <t>Executive Manager Human Resources</t>
  </si>
  <si>
    <t>John Dixon</t>
  </si>
  <si>
    <t>Executive Director Adults &amp; Children</t>
  </si>
  <si>
    <t>Executive Director Business
Services</t>
  </si>
  <si>
    <t>Executive Director
Communities</t>
  </si>
  <si>
    <t>Diane Ashby</t>
  </si>
  <si>
    <t>Executive Director Customer
Services</t>
  </si>
  <si>
    <t>Richard
Hornby</t>
  </si>
  <si>
    <t>Executive Director Finance &amp;
Performance</t>
  </si>
  <si>
    <t>County Fire Officer</t>
  </si>
  <si>
    <t>Director Business Development</t>
  </si>
  <si>
    <t>Director FSR</t>
  </si>
  <si>
    <t>Director Operations Adults</t>
  </si>
  <si>
    <t>Director Operations Children</t>
  </si>
  <si>
    <t>Director Operations
Community Services</t>
  </si>
  <si>
    <t>Director Operations
Infrastructure</t>
  </si>
  <si>
    <t>Director Operations Learning</t>
  </si>
  <si>
    <t>Director Operations Support
Services</t>
  </si>
  <si>
    <t>Director Policy &amp; Partnerships</t>
  </si>
  <si>
    <t>Director Resources and
Performance</t>
  </si>
  <si>
    <t>Head of Capital and Asset
Management</t>
  </si>
  <si>
    <t>Head of Legal &amp; Democratic
Services</t>
  </si>
  <si>
    <t>Head of Waste Management</t>
  </si>
  <si>
    <t>Mike More</t>
  </si>
  <si>
    <t>Strategic Director City
Management</t>
  </si>
  <si>
    <t>Strategic Director Built
Environment</t>
  </si>
  <si>
    <t>Director of Adult Social
Services</t>
  </si>
  <si>
    <t>Strategic Director for Children
&amp; Young People</t>
  </si>
  <si>
    <t>Joyce Redfearn</t>
  </si>
  <si>
    <t>David Smith</t>
  </si>
  <si>
    <t>Sue Johnson</t>
  </si>
  <si>
    <t>Bernard Walker</t>
  </si>
  <si>
    <t>Nick Hudson</t>
  </si>
  <si>
    <t>Kevin Lawson</t>
  </si>
  <si>
    <t>Service Director-Borough Solicitor</t>
  </si>
  <si>
    <t>Paul McKevitt</t>
  </si>
  <si>
    <t>Service Director Corporate Services and
Section 151 Officer</t>
  </si>
  <si>
    <t>K Robinson</t>
  </si>
  <si>
    <t>Director of Transport, Environment &amp; Leisure</t>
  </si>
  <si>
    <t>Director Economic Development Planning Housing</t>
  </si>
  <si>
    <t>Head of Finance (Wiltshire County Council)</t>
  </si>
  <si>
    <t>Solicitor to Wiltshire County Council</t>
  </si>
  <si>
    <t>Strategic Director of
Environment</t>
  </si>
  <si>
    <t>Strategic Director of
Resources</t>
  </si>
  <si>
    <t>Strategic Director of
Children's Services</t>
  </si>
  <si>
    <t>Head of ICT
Services</t>
  </si>
  <si>
    <t>Strategic Director of
Adult &amp; Community
Services</t>
  </si>
  <si>
    <t>Deputy Chief Executive &amp;
Director of Corporate
Services</t>
  </si>
  <si>
    <t>Director of Law, HR &amp; Asset
Management</t>
  </si>
  <si>
    <t>General Manager - Community Care</t>
  </si>
  <si>
    <t>General Manager - Policy and Partnerships</t>
  </si>
  <si>
    <t>General Manager - Business Services</t>
  </si>
  <si>
    <t>General Manager - Place and
Neighbourhoods</t>
  </si>
  <si>
    <t>Director of Transformation</t>
  </si>
  <si>
    <t>Manager - Governance and Democratic</t>
  </si>
  <si>
    <t>Richard Carr</t>
  </si>
  <si>
    <t>Director of Adults and
Communities</t>
  </si>
  <si>
    <t>Director of Children and Young
People</t>
  </si>
  <si>
    <t>Director of Customer and
Shared Services</t>
  </si>
  <si>
    <t>Director of Pensions</t>
  </si>
  <si>
    <t>Director of Regeneration and
Enterprise</t>
  </si>
  <si>
    <t>Director of Financial Services</t>
  </si>
  <si>
    <t>Director of Planning Economy and Performance</t>
  </si>
  <si>
    <t>Strategic &amp; Performance Director</t>
  </si>
  <si>
    <t>Chief Finance &amp; Performance Officer</t>
  </si>
  <si>
    <t>Deputy Managing
Director</t>
  </si>
  <si>
    <t>Head of Housing &amp;
Customer Services</t>
  </si>
  <si>
    <t>K Satterford</t>
  </si>
  <si>
    <t>Director of Housing &amp; Social
Services</t>
  </si>
  <si>
    <t>Director of Learning, Culture &amp; Children's services</t>
  </si>
  <si>
    <t>Basic Salary £102,442; Car Allowances £488; Benefits in Kind £1,894; Pension contributions £11,986</t>
  </si>
  <si>
    <t>Salary (including fees and allowances) £189,533; Benefits in kind £1,170; Pension Contribution £23,123</t>
  </si>
  <si>
    <t>Salary (including fees and allowances) £114,328; Bonuses £4,039 Benefits in kind £2,670; Pension Contribution £14,441</t>
  </si>
  <si>
    <t>Salary (including fees and allowances) £114,328; Bonuses £10,997 Benefits in kind £1,766; Pension Contribution £15,290</t>
  </si>
  <si>
    <t>Salary (including fees and allowances) £85,746; Bonuses £12,391 Benefits in kind £2,003; Pension Contribution £12,095</t>
  </si>
  <si>
    <t>Salary (including fees and allowances) £114,328 Bonuses £11,787 Benefits in kind £2,670; Pension Contribution £15,386</t>
  </si>
  <si>
    <t>Salary (including fees and allowances) £114,328 Bonuses £12,790 Benefits in kind £2,670; Pension Contribution £15,508</t>
  </si>
  <si>
    <t>Salary (including fees and allowances) £90,086 Bonuses £8,123 ; Pension Contribution £11,982</t>
  </si>
  <si>
    <t>Salary Including fees &amp; Allowances £120,686; Taxable Expenses £0; Pension Contributions £23,534</t>
  </si>
  <si>
    <t>Salary (including fees and allowances) £164,153; Bonuses £13,902; Expense Allowances- Medical Insurance £1,599; Pension Contribution £34,134</t>
  </si>
  <si>
    <t>Salary (including fees and allowances) £151,796; Bonuses £12,580; Expense Allowances- Medical Insurance £1,665; Pension Contribution £31,548</t>
  </si>
  <si>
    <t>Salary(including fees and allowances)£117,494; Bonuses £9,910; Expense Allowance-Medical Insurance £1,934; Pension Contribution £24,574</t>
  </si>
  <si>
    <t>Salary (Including fees &amp; allowances) £101,177; Benefits in Kind £3,621 Pension Contributions £15,177</t>
  </si>
  <si>
    <t>Salary (Including fees &amp; allowances) £93,353; Pension Contributions £13,403</t>
  </si>
  <si>
    <t>Salary £112,513; Expenses £433 Benefits in Kind £6,420; Pension Contribution £19,945</t>
  </si>
  <si>
    <t>Salary £94,308; Expenses £433 Benefits in Kind £6,420; Pension Contribution £18,109</t>
  </si>
  <si>
    <t>Salary £67,144; Compensation for loss of office £66,017; Benefits in Kind £4,871; Pension Contribution £11,065</t>
  </si>
  <si>
    <t>Director of People &amp; Improvement</t>
  </si>
  <si>
    <t>Executive Director for Regeneration and Development</t>
  </si>
  <si>
    <t>Executive Director for Resources and Support Services</t>
  </si>
  <si>
    <t>Salary £82,242; Benefits in Kind £2,320; Employer Pension Contributions £18,135</t>
  </si>
  <si>
    <t>Salary £83,993; Employer Pension Contributions £17,219</t>
  </si>
  <si>
    <t>Salary £112,426; Benefits in Kind £3,245; Employer Pension Contributions £23,047 - This includes salary of £99,736 and Returning Officer fees for the European and County Council elections and Borough Council by-elections.</t>
  </si>
  <si>
    <t>Mr J Duckworth</t>
  </si>
  <si>
    <t>Mr K Bromley Derry</t>
  </si>
  <si>
    <t>Mr R Heaton</t>
  </si>
  <si>
    <t>Mr C Dutton</t>
  </si>
  <si>
    <t>Executive Director Children, Schools and Families</t>
  </si>
  <si>
    <t>Executive Director Regeneration and Property</t>
  </si>
  <si>
    <t>Executive Director Resources</t>
  </si>
  <si>
    <t>Executive Director Environment</t>
  </si>
  <si>
    <t>Salary, Fees and Allowances £170,417; Pension Contribution £27,887</t>
  </si>
  <si>
    <t>Salary, Fees and Allowances £120,417; Pension Contribution £14,176          Not full year costs - started 28/09/09</t>
  </si>
  <si>
    <t>Salary, Fees and Allowances £104,205; Pension Contribution £16,890          Not full year costs - started 01/05/09</t>
  </si>
  <si>
    <t>Corporate Director (Care and Customs)</t>
  </si>
  <si>
    <t>Corporate Director (Regeneration and Environment)</t>
  </si>
  <si>
    <t>Salary £96,705; Car Allowance £1,208; Pension Contributions £19,631</t>
  </si>
  <si>
    <t>Salary £87,382; Car Allowance £902; Pension Contributions £17,739</t>
  </si>
  <si>
    <t>Salary £88,172; Car Allowance £1,102; Pension Contributions £17,899     (Appointed 01 May 2009) Includes statutory responsibility as Director of Social Services</t>
  </si>
  <si>
    <t>Director of Corporate Resources &amp; Cultural Services</t>
  </si>
  <si>
    <t>Director of Childrens Services</t>
  </si>
  <si>
    <t>Director of Planning and
Transportation</t>
  </si>
  <si>
    <t>Chief Fire Officer &amp; Director of
Community Protection</t>
  </si>
  <si>
    <t>Head of Customer Service and
Communications</t>
  </si>
  <si>
    <t>Head of law and Monitoring Officer</t>
  </si>
  <si>
    <t>D White</t>
  </si>
  <si>
    <t>L Christensen</t>
  </si>
  <si>
    <t>P Adams</t>
  </si>
  <si>
    <t>H Bodmer</t>
  </si>
  <si>
    <t>M Jackson</t>
  </si>
  <si>
    <t>R Elliott</t>
  </si>
  <si>
    <t>P Brittain</t>
  </si>
  <si>
    <t>J Hannam</t>
  </si>
  <si>
    <t>V McNeill</t>
  </si>
  <si>
    <t>Salary £206,000; Bonuses £18,900; Pension Contributions £38,800</t>
  </si>
  <si>
    <t>Salary £137,700; Bonuses £11,300; Benefits in Kind £700; Pension Contributions £25,700</t>
  </si>
  <si>
    <t>Salary £126,300; Bonuses £11,300; Pension Contributions £23,800</t>
  </si>
  <si>
    <t>Salary £126,300; Bonuses £7,300; Benefits in Kind £1,200; Pension Contributions £23,100</t>
  </si>
  <si>
    <t>Salary £126,300; Benefits in Kind £1,600; Pension Contributions £21,900</t>
  </si>
  <si>
    <t>Salary £114,100; Bonuses £3,400; Pension Contributions £25,000</t>
  </si>
  <si>
    <t>Salary £103,200; Benefits in Kind £400; Pension Contributions £17,900</t>
  </si>
  <si>
    <t>Salary £89,500; Bonuses £8,000; Pension Contributions £16,700</t>
  </si>
  <si>
    <t>Salary £83,100; Bonuses £7,200; Benefits in Kind £1,700; Pension Contributions £15,600</t>
  </si>
  <si>
    <t>Acting Chief Executive</t>
  </si>
  <si>
    <t>Executive Director Regeneration and Development</t>
  </si>
  <si>
    <t>Salary (Including Fees and Allowances) £105,824.89; Benefits in Kind £1,603.91; Pension Contributions £21,376.63</t>
  </si>
  <si>
    <t>A Hunter</t>
  </si>
  <si>
    <t>Salary (Including fees and Allowances) £150,000; Expense Allowance £2,108; Pension Contributions £31,086 - A Hunter started with the council on 1st September 2008 and was therefore not in post throughout the 2008-09  Financial Year</t>
  </si>
  <si>
    <t>Executive Director Business Services</t>
  </si>
  <si>
    <t>Executive Director
Regeneration</t>
  </si>
  <si>
    <t>Salary (Including fees and Allowances) £125,003; Expense Allowance £182; Pension Contributions £26,751</t>
  </si>
  <si>
    <t>Salary (Including fees and Allowances) £120,276; Expense Allowance £263; Pension Contributions £25,795</t>
  </si>
  <si>
    <t>Salary (Including fees and Allowances) £108,710; Pension Contributions £23,264 - Executive Director Regeneration started with the Council 5 May 2009</t>
  </si>
  <si>
    <t>Salary (Including fees and Allowances) £102,258; Expense Allowance £1,152; Pension Contributions £21,883 - Executive Director Community Services started with the Council 25 May 2009</t>
  </si>
  <si>
    <t>Strategic Director of Finance, Policy and Governance</t>
  </si>
  <si>
    <t>Strategic Director of Customer Services</t>
  </si>
  <si>
    <t>John T Campbell</t>
  </si>
  <si>
    <t>Norma Atlay</t>
  </si>
  <si>
    <t>John Robinson</t>
  </si>
  <si>
    <t>Salary (Including fees and allowances) £102,587; Benefits in Kind £206; Pension Contributions £20,704</t>
  </si>
  <si>
    <t>Salary (Including fees and allowances) £84,563; Benefits in Kind £3,160; Pension Contributions £17,686</t>
  </si>
  <si>
    <t>Service Director Children, Strategy and Partnerships</t>
  </si>
  <si>
    <t>Service Director Transition and Development</t>
  </si>
  <si>
    <t>Service Director Neighbourhood and Environment</t>
  </si>
  <si>
    <t>Service Director Finance</t>
  </si>
  <si>
    <t>Service Director Adult Social Care</t>
  </si>
  <si>
    <t>Service Director Community Planning and Resources</t>
  </si>
  <si>
    <t>Service Director Asset Management and Culture</t>
  </si>
  <si>
    <t>Salary £131,191; Other Benefits £4,943; Employers Pension Contribution £28,923 -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</si>
  <si>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£93,757; Other Benefits £5,513; Employers Pension Contribution £21,554 -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</si>
  <si>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£88,947; Other Benefits £7,106; Employers Pension Contribution £20,696 -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</si>
  <si>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£83,580,; Other Benefits £5,453; Employers Pension Contribution £19,158 -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</si>
  <si>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£82,500; Other Benefits £4,713; Employers Pension Contribution £18,398 -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</si>
  <si>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£84,019; Other Benefits £2,728; Employers Pension Contribution £18,732 -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</si>
  <si>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£76,500; Other Benefits £8,709; Employers Pension Contribution £17,060 -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</si>
  <si>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£76,500; Other Benefits £8,344; Employers Pension Contribution £17,060 - As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</si>
  <si>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Deputy Chief Executive &amp; Section 151 Officer</t>
  </si>
  <si>
    <t>Strategic Director - Community</t>
  </si>
  <si>
    <t>Strategic Director - Environment</t>
  </si>
  <si>
    <t>Strategic Director - Information</t>
  </si>
  <si>
    <t>Salary, Fees and Allowances £107,883; Expenses Allowance £8,221; Employer Pension Contributions £20,282</t>
  </si>
  <si>
    <t>Salary, Fees and Allowances £84,407; Expenses Allowance £8,073; Employer Pension Contributions £15,869</t>
  </si>
  <si>
    <t>Salary, Fees and Allowances £79,407; Expenses Allowance £8,073; Employer Pension Contributions £14,928</t>
  </si>
  <si>
    <t>Salary, Fees and Allowances £79,407; Expenses Allowance £7,444; Employer Pension Contributions £14,928</t>
  </si>
  <si>
    <t>Director of Adult Social Services &amp; Housing</t>
  </si>
  <si>
    <t>Director of Development &amp; Environment</t>
  </si>
  <si>
    <t>Salary (Including fees and allowances) £144,817; Pension Contributions £25,633</t>
  </si>
  <si>
    <t>Salary (Including fees and allowances) £103,865; Pension Contributions £18,435</t>
  </si>
  <si>
    <t>Andrew Kerr</t>
  </si>
  <si>
    <t>Strategic Director of
Children, Young People &amp;
Learning</t>
  </si>
  <si>
    <t>Strategic Director of
Community Services</t>
  </si>
  <si>
    <t>Strategic Director
Development</t>
  </si>
  <si>
    <t>Head of Investment &amp;
Regeneration</t>
  </si>
  <si>
    <t>Head of Clean
Neighbourhoods</t>
  </si>
  <si>
    <t>Head of Access and
Inclusion</t>
  </si>
  <si>
    <t>Head of Locality and
Preventative Services</t>
  </si>
  <si>
    <t>Head of Cultural Services</t>
  </si>
  <si>
    <t>Head of North Tyneside
Homes</t>
  </si>
  <si>
    <t>Head of Business
Management</t>
  </si>
  <si>
    <t>Salary (Including fees and Allowances) £90,156; Pension Contributions £13,614</t>
  </si>
  <si>
    <t>Pay £97,181; Benefits £5,965; Pensions £13,914</t>
  </si>
  <si>
    <t>Salary £121,623; Other £4,606; Employers Pension £23,716 - Salary includes Returning Officer fees of £6,335.61, £5,881.45 was reimbursed from various sources for European, County and Parish Elections, leaving £454.16 paid for by North West Leicestershire District Council.</t>
  </si>
  <si>
    <t>Assistant Chief Executive (Policy, Performance &amp; Partnerships)</t>
  </si>
  <si>
    <t>Assistant Chief Executive (Human Resources &amp; Organisational Development)</t>
  </si>
  <si>
    <t>Assistant Chief Executive (Legal &amp; Democratic Services)</t>
  </si>
  <si>
    <t>Corporate Director of Business &amp; Environmental Services</t>
  </si>
  <si>
    <t>Corporate Director of Children &amp; Young People’s Services</t>
  </si>
  <si>
    <t>Corporate Director of Finance &amp; Central Services</t>
  </si>
  <si>
    <t>John Marsden</t>
  </si>
  <si>
    <t>Salary, Fees &amp; Allowances £183,935; Expense Allowance £205; Pension Contributions £34,392</t>
  </si>
  <si>
    <t>Salary, Fees &amp; Allowances £90,842; Expense Allowance £131; Pension Contributions £17,428 - Post was vacant between 01/04/08 and 30/06/08</t>
  </si>
  <si>
    <t>Salary, Fees &amp; Allowances £98,267; Expense Allowance £208; Pension Contributions £18,865</t>
  </si>
  <si>
    <t>Kieran Stigant</t>
  </si>
  <si>
    <t>Lesley Ottery</t>
  </si>
  <si>
    <t>Mark Hammond</t>
  </si>
  <si>
    <t>No staff above £100,000</t>
  </si>
  <si>
    <t>Salary, Fees &amp; Allowances £94,479; Pension Contributions £18,140</t>
  </si>
  <si>
    <t>Salary, Fees &amp; Allowances £111,267; Expense Allowance £208; Pension Contributions £21,356</t>
  </si>
  <si>
    <t>Salary, Fees &amp; Allowances £128,975; Expense Allowance £239; Pension Contributions £24,763</t>
  </si>
  <si>
    <t>Salary, Fees &amp; Allowances £118,739; Expense Allowance £503; Pension Contributions £22,798</t>
  </si>
  <si>
    <t>Salary, Fees &amp; Allowances £118,739; Expense Allowance £99; Pension Contributions £22,798</t>
  </si>
  <si>
    <t>Salary (Inc Fees &amp; Allowances) £138,000; Benefits in Kind £1,000; Pension Contributions £36,000</t>
  </si>
  <si>
    <t>Director of Environment &amp; Culture</t>
  </si>
  <si>
    <t>Director of Finance &amp; Support</t>
  </si>
  <si>
    <t>Director of Planning &amp; Regeneration</t>
  </si>
  <si>
    <t>Head of Planning</t>
  </si>
  <si>
    <t>Salary (Inc Fees &amp; Allowances) £99,000; Benefits in Kind £1,000; Pension Contributions £26,000</t>
  </si>
  <si>
    <t>Salary (Inc Fees &amp; Allowances) £80,000; Benefits in Kind £1,000; Pension Contributions £21,000 - 2008-09 Assistant Chief Executive 2 February 2009 - Annualised Salary £80,380</t>
  </si>
  <si>
    <t>Salary (Inc Fees &amp; Allowances) £108,000; Benefits in Kind £1,000; Pension Contributions £28,000 - 2008-09 Director of Environment &amp; Culture 1 March 2009 - Annualised Salary £108,023</t>
  </si>
  <si>
    <t>Salary (Inc Fees &amp; Allowances) £99,000; Benefits in Kind £1,000; Pension Contributions £26,000 - 2008-09 Director of Housing 3 November 2008 - Annualised Salary £98,854</t>
  </si>
  <si>
    <t>Salary (Inc Fees &amp; Allowances) £96,000; Benefits in Kind £1,000; Pension Contributions £25,000 - 2008-09 Director of Planning and Regeneration 3 November 2008 - Annualised Salary £95,975</t>
  </si>
  <si>
    <t>Salary (Inc Fees &amp; Allowances) £80,000; Benefits in Kind £1,000; Pension Contributions £21,000 - 2008-09 Head of Planning 1 September 2008 - Annualised Salary £80,380</t>
  </si>
  <si>
    <t>Corporate Director of Children &amp; Young People's Services</t>
  </si>
  <si>
    <t>K Kerswell</t>
  </si>
  <si>
    <t>PR Burnett</t>
  </si>
  <si>
    <t>Corporate Director of Customer &amp; Community Services</t>
  </si>
  <si>
    <t>P Blantern</t>
  </si>
  <si>
    <t>Corporate Director of Health &amp; Adult Social Services</t>
  </si>
  <si>
    <t>CT MacNally</t>
  </si>
  <si>
    <t>Corporate Director for Environment, Growth &amp; Commissioning</t>
  </si>
  <si>
    <t>A Ciaburro</t>
  </si>
  <si>
    <t>Assistant Chief Executive Policy &amp; Partnership</t>
  </si>
  <si>
    <t>Salary (Including fees &amp; allowances) £134,000; Expense allowances £1,000; Pensions Contributions £25,000</t>
  </si>
  <si>
    <t>Salary (Including fees &amp; allowances) £133,000; Expense allowances £1,000; Pensions Contributions £25,000</t>
  </si>
  <si>
    <t>Salary (Including fees &amp; allowances) £108,000; Pensions Contributions £20,000</t>
  </si>
  <si>
    <t>Executive Director of People</t>
  </si>
  <si>
    <t>Executive Director of Place</t>
  </si>
  <si>
    <t>Executive Director of Performance</t>
  </si>
  <si>
    <t>Executive Director of Adult Services</t>
  </si>
  <si>
    <t>Steve Stewart</t>
  </si>
  <si>
    <t>Richard Robson</t>
  </si>
  <si>
    <t>Daljit Lally</t>
  </si>
  <si>
    <t>Director of Community Safety &amp; Chief Fire Officer</t>
  </si>
  <si>
    <t>Steven Mason</t>
  </si>
  <si>
    <t>Salary £135,746; Benefits in Kind £2,832; Pension Contributions £24,570</t>
  </si>
  <si>
    <t>Salary £112,695; Benefits in Kind £4,752; Pension Contributions £20,398</t>
  </si>
  <si>
    <t>Salary £112,694; Benefits in Kind £2,245; Pension Contributions £20,398</t>
  </si>
  <si>
    <t>Brian Hesler</t>
  </si>
  <si>
    <t>Salary £109,514; Pension Contributions £22,004</t>
  </si>
  <si>
    <t>Salary £143,430; Compensation for loss of office £140,000; Benefits in Kind £2,004; Pension Contributions £25,961 - The Executive Director of People is a jointly funded post with the Northumberland Care Trust with the Care Trust paying a £20,000 contribution to the post’s costs. The Executive Director left his post on 30 March 2010.</t>
  </si>
  <si>
    <t>Salary £122,940; Benefits in Kind £6,900; Pension Contributions £22,252 - The Executive Director of Adult Services is a jointly funded post with the Northumberland Care Trust and each organisation pays 50% of the costs.</t>
  </si>
  <si>
    <t>Salary £188,458 - Steve Stewart joined the County Council as Chief Executive on 3 September 2008; his equivalent annual salary for 2008-09 was £176,726</t>
  </si>
  <si>
    <t>Salary £135,746; Benefits in Kind £4,101; Pension Contributions £24,570 - The Executive Director of Place commenced employment with the Council on 1 August 2008. The equivalent annual salary is £133,185.</t>
  </si>
  <si>
    <t>Director of Regeneration &amp;
Development</t>
  </si>
  <si>
    <t>Salary (Including Fees &amp; allowances) £129,901; Benefits in Kind £117; Pension Contributions £26,608</t>
  </si>
  <si>
    <t>Salary (Including Fees &amp; allowances) £94,922; Pension Contributions £19,405</t>
  </si>
  <si>
    <t>Salary (Including Fees &amp; allowances) £94,727; Benefits in Kind £22; Pension Contributions £19,419</t>
  </si>
  <si>
    <t>Salary (Including Fees &amp; allowances) £94,621; Benefits in Kind £25; Pension Contributions £19,405 - The Director of Regeneration and Development joined the Council part way through 2008/09</t>
  </si>
  <si>
    <t>J Todd</t>
  </si>
  <si>
    <t>B Horne</t>
  </si>
  <si>
    <t>M Frater</t>
  </si>
  <si>
    <t>Salary (Including fees &amp; allowances) £165,000; Expense Allowances £486; Pension Contributions £27,720</t>
  </si>
  <si>
    <t>Salary (Including fees &amp; allowances) £122,266; Expense Allowances £152; Compensation for loss of employment £88,963; Pension Contributions £20,541</t>
  </si>
  <si>
    <t>Corporate Director - Adult, Support &amp; Health</t>
  </si>
  <si>
    <t>Corporate Director - Childrens Services</t>
  </si>
  <si>
    <t>Corporate Director - Community &amp; Culture</t>
  </si>
  <si>
    <t>Deputy Chief Executive and Corporate Director - Resources</t>
  </si>
  <si>
    <t>Director - Corporate Partnerships</t>
  </si>
  <si>
    <t>Salary (Including fees &amp; allowances) £120,544; Expense Allowances £80; Compensation for loss of employment £12,825; Pension Contributions £20,251</t>
  </si>
  <si>
    <t>Salary (Including fees &amp; allowances) £144,653; Expense Allowances £152; Pension Contributions £24,302</t>
  </si>
  <si>
    <t>Salary (Including fees &amp; allowances) £144,653; Pension Contributions £24,302</t>
  </si>
  <si>
    <t>Salary (Including fees &amp; allowances) £144,653; Expense Allowances £25; Pension Contributions £24,302</t>
  </si>
  <si>
    <t>Salary (Including fees &amp; allowances) £86,836; Expense Allowances £33; Pension Contributions £14,588</t>
  </si>
  <si>
    <t>Director of CYP</t>
  </si>
  <si>
    <t>Director of ASCH</t>
  </si>
  <si>
    <t>Service Director (Finance)</t>
  </si>
  <si>
    <t>M Burrows</t>
  </si>
  <si>
    <t>Salary (Including fees &amp; allowances) £134,908; Expense Allowances £263; Employer Pension Contributions £22,530</t>
  </si>
  <si>
    <t>Salary (Including fees &amp; allowances) £125,836; Employer Pension Contributions £21,104</t>
  </si>
  <si>
    <t>Salary (Including fees &amp; allowances) £91,370; Employer Pension Contributions £15,259</t>
  </si>
  <si>
    <t>Salary (Including fees &amp; allowances) £183,613; Expense Allowances £234; Employer Pension Contributions £30,796 - 2008-09 M Burrows took up the post of Chief Executive on 28th April 2008, prior to that he was the Director of Communities. The annualised salary for each post is £184,410 (Chief Executive) and £ 124,622 (Director of Communities).</t>
  </si>
  <si>
    <t>Assistant Director - Public Amenities</t>
  </si>
  <si>
    <t>Corporate Director (Education)</t>
  </si>
  <si>
    <t>Director Children and Education</t>
  </si>
  <si>
    <t>C Parker</t>
  </si>
  <si>
    <t>Chief Executive (Head of Paid Services and Clerk to GMWDA)</t>
  </si>
  <si>
    <t>Salary (Including Fees &amp; Allowances) £184,000; Expense Allowance £2,000; Pension Contribution £27,000 The annualised salary for the Chief Executive for 2009/10 was £163,920 (2008/09 £148,628). C Parker was appointed to this post on 17 September 2008 replacing A Kilburn who resigned with effect from 5 October 2008</t>
  </si>
  <si>
    <t>Executive Director -People, Communities &amp; Society (Director of Social Services)</t>
  </si>
  <si>
    <t>Executive Director – Economy, Place &amp; Skills</t>
  </si>
  <si>
    <t>Executive Director -Performance, Services &amp; Capacity</t>
  </si>
  <si>
    <t>Borough Solicitor (Monitoring Officer)</t>
  </si>
  <si>
    <t xml:space="preserve">Salary (Including Fees &amp; Allowances) £20,000; Compensation for Loss of Office £138,000; Pension Contribution £3,000 </t>
  </si>
  <si>
    <t>Assistant Executive Director (Chief Education Officer)</t>
  </si>
  <si>
    <t>Salary (Including Fees &amp; Allowances) £90,000; Expense Allowance £1,000; Pension Contribution £13,000  - The Borough Solicitor was appointed on 13 November 2009, replacing the previous post holder who resigned with effect from 31 January 2009. A temporary acting up arrangement was in place for the interim period.</t>
  </si>
  <si>
    <t>Salary (Including Fees &amp; Allowances) £138,000; Expense Allowance £1,000; Pension Contribution £21,000 - Following a senior management restructure in 2008/09, 3 new posts of Executive Director were filled by the retention of one existing Executive Director and two external appointments. A new Assistant Chief Executive was also appointed to replace the previous post holder who had resigned his position.</t>
  </si>
  <si>
    <t xml:space="preserve">Salary (Including Fees &amp; Allowances) £132,000; Pension Contribution £23,000 - Following a senior management restructure in 2008/09, 3 new posts of Executive Director were filled by the retention of one existing Executive Director and two external appointments. A new Assistant Chief Executive was also appointed to replace the previous post holder who had resigned his position. </t>
  </si>
  <si>
    <t xml:space="preserve">Salary (Including Fees &amp; Allowances) £128,000; Pension Contribution £19,000 - Following a senior management restructure in 2008/09, 3 new posts of Executive Director were filled by the retention of one existing Executive Director and two external appointments. A new Assistant Chief Executive was also appointed to replace the previous post holder who had resigned his position. </t>
  </si>
  <si>
    <t>Director, City Regeneration</t>
  </si>
  <si>
    <t>Director, City Services</t>
  </si>
  <si>
    <t>Salary £141,031; Pension Contributions £28,488</t>
  </si>
  <si>
    <t>Salary £109,080; Pension Contributions £22,034</t>
  </si>
  <si>
    <t>Joanna Simons</t>
  </si>
  <si>
    <t>Assistant Chief Executive (Strategy)</t>
  </si>
  <si>
    <t>Assistant Chief Executive &amp; Chief Finance Officer</t>
  </si>
  <si>
    <t>Director for Environment &amp; Economy</t>
  </si>
  <si>
    <t>Director for Community Safety &amp; Shared Services and Chief Fire Officer</t>
  </si>
  <si>
    <t>Director for Social &amp; Community Services</t>
  </si>
  <si>
    <t>Head of Service - Southern Area, Young People &amp; Access to Education</t>
  </si>
  <si>
    <t>Head of Service - Northern Area, Raising Achievement</t>
  </si>
  <si>
    <t>Deputy Chief Fire Officer</t>
  </si>
  <si>
    <t>Assistant Chief Fire Officer and Head of Service Support</t>
  </si>
  <si>
    <t>Head of Shared Services</t>
  </si>
  <si>
    <t>Monitoring Officer and Head of Legal &amp; Democratic Services</t>
  </si>
  <si>
    <t>Head of ICT Service</t>
  </si>
  <si>
    <t>Head of Transport</t>
  </si>
  <si>
    <t>Head of Sustainable Development</t>
  </si>
  <si>
    <t>Head of Strategy &amp; Transformation</t>
  </si>
  <si>
    <t>Head of Community Services</t>
  </si>
  <si>
    <t>Head of Adult Social Care</t>
  </si>
  <si>
    <t>Salary (Including Fees &amp; Allowances) £106,282; Expense Allowance £44; Employers Pension Contribution £20,512</t>
  </si>
  <si>
    <t>Salary (Including Fees &amp; Allowances) £106,282; Employers Pension Contribution £20,512</t>
  </si>
  <si>
    <t>Salary (Including Fees &amp; Allowances) £123,369; Other Emoulments £137; Employers Pension Contribution £23,896</t>
  </si>
  <si>
    <t>Salary (Including Fees &amp; Allowances) £128,194; Employers Pension Contribution £24,741</t>
  </si>
  <si>
    <t>Salary (Including Fees &amp; Allowances) £97,180; Employers Pension Contribution £18,756</t>
  </si>
  <si>
    <t>Salary (Including Fees &amp; Allowances) £85,750; Employers Pension Contribution £16,550</t>
  </si>
  <si>
    <t>Salary (Including Fees &amp; Allowances) £85,750; Expense Allowance £20; Employers Pension Contribution £16,550</t>
  </si>
  <si>
    <t>Salary (Including Fees &amp; Allowances) £96,610; Employers Pension Contribution £18,646</t>
  </si>
  <si>
    <t>Salary (Including Fees &amp; Allowances) £128,194; Employers Pension Contribution £24,741 - 2008-09 Person only in post from July 2008</t>
  </si>
  <si>
    <t>Salary (Including Fees &amp; Allowances) £97,964; Other Emoulments £588; Employers Pension Contribution £20,866 - 2008-09 In post from August 2008</t>
  </si>
  <si>
    <t>Executive Director (Regeneration)</t>
  </si>
  <si>
    <t>Salary £120,825; Expense Allowances £280; Benefits in Kind £9,408; Pension Contributions £27,656 - Benefits in Kind are a contribution towards a leased car based on 10% of the postholders salary - Expense Allowances are the payment of professional fees</t>
  </si>
  <si>
    <t>Salary £76,641; Expense Allowances £269; Benefits in Kind £7,730; Pension Contributions £16,555 - Benefits in Kind are a contribution towards a leased car based on 10% of the postholders salary - Expense Allowances are the payment of professional fees</t>
  </si>
  <si>
    <t>Salary £76,740; Expense Allowances £1,310; Benefits in Kind £5,427; Pension Contributions £16,555 - Benefits in Kind are a contribution towards a leased car based on 10% of the postholders salary - Expense Allowances are the payment of professional fees</t>
  </si>
  <si>
    <t>G Beasley</t>
  </si>
  <si>
    <t>Salary £170,175; Election duties £2,000; Employers Pension Contributions £19,875</t>
  </si>
  <si>
    <t>Executive Director Strategic Resources</t>
  </si>
  <si>
    <t>Director Commercial Services</t>
  </si>
  <si>
    <t>Solicitor to the Council</t>
  </si>
  <si>
    <t>Salary £121,192; Benefits in Kind £231; Election duties £356; Employers Pension Contributions £19,875</t>
  </si>
  <si>
    <t>Salary £91,463; Expense allowance £1,170; Benefits in Kind £1,354; Employers Pension Contributions £15,000</t>
  </si>
  <si>
    <t>Salary £90,323; Election duties £356; Employers Pension Contributions £14,813</t>
  </si>
  <si>
    <t>Salary £110,235; Benefits in Kind £223; Employers Pension Contributions £18,079 - The lower salaries in the previous year are related to part year effect. There has not been an increase in salary between years.</t>
  </si>
  <si>
    <t>Barry Keel</t>
  </si>
  <si>
    <t>Director of Services for Children and Young People</t>
  </si>
  <si>
    <t>Director for Corporate Support</t>
  </si>
  <si>
    <t>Asst Dir for Adult Health &amp; Social Care</t>
  </si>
  <si>
    <t>Director of Education &amp; Children's Services</t>
  </si>
  <si>
    <t>Director of Finance &amp; Leisure</t>
  </si>
  <si>
    <t>Director of Social Care &amp; Housing</t>
  </si>
  <si>
    <t>Director of Transportation</t>
  </si>
  <si>
    <t>Taxable Salary £156,745; Benefits in kind £9,552; Employer Pension Contributions £23,723 - Figures for 2008-09 are taken from our 2010 Town Hall Rich List, where figures were provided in a remuneration band, where this was the case a mid-point was taken</t>
  </si>
  <si>
    <t>Taxable Salary £101,375; Benefits in kind £8,576; Employer Pension Contributions £15,343 - Figures for 2008-09 are taken from our 2010 Town Hall Rich List, where figures were provided in a remuneration band, where this was the case a mid-point was taken</t>
  </si>
  <si>
    <t>Taxable Salary £105,575; Benefits in kind £5,713; Employer Pension Contributions £15,979 - Figures for 2008-09 are taken from our 2010 Town Hall Rich List, where figures were provided in a remuneration band, where this was the case a mid-point was taken</t>
  </si>
  <si>
    <t>Taxable Salary £105,575; Benefits in kind £8,960; Employer Pension Contributions £15,979 - Figures for 2008-09 are taken from our 2010 Town Hall Rich List, where figures were provided in a remuneration band, where this was the case a mid-point was taken</t>
  </si>
  <si>
    <t>Taxable Salary £105,575; Benefits in kind £9,131; Employer Pension Contributions £15,979 - Figures for 2008-09 are taken from our 2010 Town Hall Rich List, where figures were provided in a remuneration band, where this was the case a mid-point was taken</t>
  </si>
  <si>
    <t>Taxable Salary £105,575; Benefits in kind £8,217; Employer Pension Contributions £15,979 - Figures for 2008-09 are taken from our 2010 Town Hall Rich List, where figures were provided in a remuneration band, where this was the case a mid-point was taken</t>
  </si>
  <si>
    <t>Strategic Director - Adult Social Care</t>
  </si>
  <si>
    <t>Strategic Director - Children</t>
  </si>
  <si>
    <t>Salary (Including fees and allowances) £125,463; Employers Pension Contributions £21,520</t>
  </si>
  <si>
    <t>Salary (Including fees and allowances) £94,903; Employers Pension Contributions £16,228</t>
  </si>
  <si>
    <t>Salary (Including fees and allowances) £92,896; Employers Pension Contributions £15,961</t>
  </si>
  <si>
    <t>Salary (Including fees and allowances) £104,788; Employers Pension Contributions £17,980</t>
  </si>
  <si>
    <t>Salary (Including fees and allowances) £95,420; Employers Pension Contributions £15,498</t>
  </si>
  <si>
    <t>Director of Social Services &amp; Strategic Director</t>
  </si>
  <si>
    <t>Section 151 Officer &amp; Strategic Director</t>
  </si>
  <si>
    <t>Director of Regeneration &amp; Strategic Director</t>
  </si>
  <si>
    <t>City Solicitor &amp; Strategic Director</t>
  </si>
  <si>
    <t>Port Manager</t>
  </si>
  <si>
    <t>Salary &amp; Allowances £148,885; Pension Contributions £27,693</t>
  </si>
  <si>
    <t>Salary &amp; Allowances £109,430; Pension Contributions £20,354</t>
  </si>
  <si>
    <t>Salary &amp; Allowances £108,338; Pension Contributions £20,151</t>
  </si>
  <si>
    <t>Salary &amp; Allowances £103,176; Pension Contributions £19,191</t>
  </si>
  <si>
    <t>Salary &amp; Allowances £101,093; Pension Contributions £18,803</t>
  </si>
  <si>
    <t>Salary &amp; Allowances £115,304; Pension Contributions £21,447 - The remuneration figures  for the Director of Social Services and Strategic Director include arrears of pay in respect of previous financial years due to an error in processing incremental increases. If this exceptional adjustment is excluded, the actual emoluments for 2009/10 would have been £129,784</t>
  </si>
  <si>
    <t>Strategic Director - Law &amp;
Governance</t>
  </si>
  <si>
    <t>Salary (Including fees &amp; allowances) £98,000; Pension Cont. £23,000 - Commencement 21/12/2009</t>
  </si>
  <si>
    <t>Corporate Dir of Community &amp; Business Services</t>
  </si>
  <si>
    <t>Salary Incl. Fees &amp; allow's) £59,000; Compensation for loss of office £69,000; Pension contrib'ns £6,000 - The Director of Development was made redundant in 2009, the annualised salary was £83,342 (including fees &amp; allowances). Following a management restructure the post was deleted.</t>
  </si>
  <si>
    <t>Michael Coughlin</t>
  </si>
  <si>
    <t>Dave Peasley</t>
  </si>
  <si>
    <t>Anna Wright</t>
  </si>
  <si>
    <t>Anita Cacchioli</t>
  </si>
  <si>
    <t>Debbie Ward</t>
  </si>
  <si>
    <t>Director of Education and Children's Services</t>
  </si>
  <si>
    <t>Director of Environment, Culture and Sport</t>
  </si>
  <si>
    <t>Director of Housing and Community Care</t>
  </si>
  <si>
    <t>Salary (Including fees and allowances) £119,979; Emplooyers Pension contributions £17,637</t>
  </si>
  <si>
    <t>Director of Finance and Resources</t>
  </si>
  <si>
    <t>Director of Environment –
Regeneration and Community Services</t>
  </si>
  <si>
    <t>Director of Children
Services</t>
  </si>
  <si>
    <t>Borough Solicitor
and Secretary</t>
  </si>
  <si>
    <t>Director of
Community Services</t>
  </si>
  <si>
    <t>Director of Adult
Social Services</t>
  </si>
  <si>
    <t>Roger Hampson</t>
  </si>
  <si>
    <t>Salary including Fees and Allowances £137,217; Other Emoluments £2,669 Pension Contributions £32,208</t>
  </si>
  <si>
    <t>Salary including Fees and Allowances £133,209; Other Emoluments £2,135 Pension Contributions £31,180</t>
  </si>
  <si>
    <t>Salary including Fees and Allowances £129,204; Pension Contributions £29,846</t>
  </si>
  <si>
    <t>Salary including Fees and Allowances £122,361; Other Emoluments £1,761 Pension Contributions £28,335</t>
  </si>
  <si>
    <t>Director of Area Management</t>
  </si>
  <si>
    <t>Director of Corporate
Resources</t>
  </si>
  <si>
    <t>Director of Adult &amp; Children’s Services</t>
  </si>
  <si>
    <t>Salary (Including Fees &amp; Allowances) £145,239; One Off Payment £917; Benefits in Kind £640; Pension Contributions £21,350</t>
  </si>
  <si>
    <t>Salary (Including Fees &amp; Allowances) £116,729; Recurring Payment £537; One Off Payment £467; Benefits in Kind £726; Pension Contributions £17,238</t>
  </si>
  <si>
    <t>Salary (Including Fees &amp; Allowances) £116,729; One Off Payment £4,477; Benefits in Kind £572; Pension Contributions £17,159</t>
  </si>
  <si>
    <t>Salary (Including Fees &amp; Allowances) £116,729; Benefits in Kind £484; Pension Contributions £17,159</t>
  </si>
  <si>
    <t>Salary (Including Fees &amp; Allowances) £116,729; Benefits in Kind £795; Pension Contributions £17,159</t>
  </si>
  <si>
    <t>Head of Customer and IT Services</t>
  </si>
  <si>
    <t>Head of Operations</t>
  </si>
  <si>
    <t>Head of Leisure and Arts</t>
  </si>
  <si>
    <t>Head of Legal, Democratic and Property Services</t>
  </si>
  <si>
    <t>Acting Deputy Chief Executive</t>
  </si>
  <si>
    <t>Salary £124,000; Pension Contributions £19,000</t>
  </si>
  <si>
    <t>Group Director Corporate
Services (Deputy Chief Executive)</t>
  </si>
  <si>
    <t>Group Director Environmental
Services</t>
  </si>
  <si>
    <t>Group Director Community &amp;
Children’s Services</t>
  </si>
  <si>
    <t>Director of Legal &amp; Democratic
Services</t>
  </si>
  <si>
    <t>Director of Education &amp;
Lifelong Learning</t>
  </si>
  <si>
    <t>Salary £122,000; Employer Pension Contributions £25,000</t>
  </si>
  <si>
    <t>Salary £113,0000; Taxable Benefits in Kind £1,000 ; Employer Pension Contributions £23,000</t>
  </si>
  <si>
    <t>Salary £113,000; Employer Pension Contributions £23,000</t>
  </si>
  <si>
    <t>Salary £92,000; Employer Pension Contributions £19,000</t>
  </si>
  <si>
    <t>Salary £92,000; Taxable Benefits in Kind £1,000 ; Employer Pension Contributions £19,000</t>
  </si>
  <si>
    <t>Director of Finance &amp;
Corporate Services</t>
  </si>
  <si>
    <t>Gillian Norton</t>
  </si>
  <si>
    <t>Mark Maidment</t>
  </si>
  <si>
    <t>Director of Adult &amp;
Community Services</t>
  </si>
  <si>
    <t>Cathy Kerr</t>
  </si>
  <si>
    <t>Paul Chadwick</t>
  </si>
  <si>
    <t>Director of Childrens'
Services &amp; Culture</t>
  </si>
  <si>
    <t>Nick Whitfield</t>
  </si>
  <si>
    <t>Salary (Including Fees &amp; Allowances) £123,736; Expense Allowances £255; Pension Contributions £29,383</t>
  </si>
  <si>
    <t>Salary (Including Fees &amp; Allowances) £122,941; Pension Contributions £29,383</t>
  </si>
  <si>
    <t>Salary (Including Fees &amp; Allowances) £173,507; Expense Allowances £769; Pension Contributions £41,381 - The Chief Executive is the Head of the Paid Service</t>
  </si>
  <si>
    <t>Salary (Including Fees &amp; Allowances) £106,262; Expense Allowances £49; Pension Contributions £25,305 - Paul Chadwick was employed from 14 May 2009</t>
  </si>
  <si>
    <t>Salary (Including Fees &amp; Allowances) £81,961; Expense Allowances £400; Pension Contributions £19,589 - The Head of Human Resources has a direct line report to the Head of the Paid Service</t>
  </si>
  <si>
    <t>Trevor Pugh</t>
  </si>
  <si>
    <t>Salary (Including fees &amp; Allowances) £92,194; Car Allowance £98; Employers Pension Contributions £19,449</t>
  </si>
  <si>
    <t>Salary (Including fees &amp; Allowances) £88,438; Performance Related Pay £1,584; Car Allowance £98; Employers Pension Contributions £18,438</t>
  </si>
  <si>
    <t>Salary £149,000; Expenses £3,000; Pension Contributions £22,000</t>
  </si>
  <si>
    <t>Corporate Director (Internal Services)</t>
  </si>
  <si>
    <t>Corporate Director (External Services)</t>
  </si>
  <si>
    <t>Salary - Includes fees &amp; allowances £95,352; Expense allowance £376; Benefits in Kind £1,186; Pension Contribution £11,811</t>
  </si>
  <si>
    <t>Salary - Includes fees &amp; allowances £91,294; Expense allowance £259; Benefits in Kind £1,226; Pension Contribution £11,308</t>
  </si>
  <si>
    <t>Helen Lockwood</t>
  </si>
  <si>
    <t>Salary £98,722; Pension £17,548 - According to 2010 Town Hall Rich List no employee had a remuneration over £100,000 in 2008-09</t>
  </si>
  <si>
    <t>Salary &amp; Allowances £95,000; Employers Pension Contribn £23,000; Other £3,000</t>
  </si>
  <si>
    <t>Assistant Chief Executive
Policy and Performance</t>
  </si>
  <si>
    <t>M Gladstone</t>
  </si>
  <si>
    <t>Total £86,805.22; Pension £14,133.71</t>
  </si>
  <si>
    <t>Strategic Director
Neighbourhoods and Adults
Services</t>
  </si>
  <si>
    <t>Strategic Director
Environment and
Development Services</t>
  </si>
  <si>
    <t>Strategic Director of Financial
Services</t>
  </si>
  <si>
    <t>T Cray</t>
  </si>
  <si>
    <t>K Battersby</t>
  </si>
  <si>
    <t>A Bedford</t>
  </si>
  <si>
    <t>J Thacker</t>
  </si>
  <si>
    <t>Strategic Director of Children
and Young Peoples Services</t>
  </si>
  <si>
    <t>Total £113,384.04; Pension £19,388.64</t>
  </si>
  <si>
    <t>Salary (Including fees and allowances) £103,140; Pension Contributions £14,790</t>
  </si>
  <si>
    <t>Director of Housing &amp; Com. Services</t>
  </si>
  <si>
    <t>Director of Administration &amp; Leisure</t>
  </si>
  <si>
    <t>Salary (Including fees &amp; allowances) £91,414; Performance Related Pay £3,620; Employers Pension Contributions £13,995</t>
  </si>
  <si>
    <t>Salary (Including fees &amp; allowances) £90,914; Performance Related Pay £3,620; Employers Pension Contributions £13,995</t>
  </si>
  <si>
    <t>Salary (Including fees &amp; allowances) £89,421; Performance Related Pay £3,620; Benefits in Kind £1,046; Employers Pension Contributions £13,995</t>
  </si>
  <si>
    <t>Salary £109,000; Lease Car £5,784; Pension Contributions £12,753</t>
  </si>
  <si>
    <t>Strategic Director of Customer and Support Services</t>
  </si>
  <si>
    <t>Strategic Director of Community, Health and Social Care</t>
  </si>
  <si>
    <t>Strategic Director of
Regeneration</t>
  </si>
  <si>
    <t>Salary (Including fees and allowances) £116,923; Employer Pension Contributions £16,670</t>
  </si>
  <si>
    <t>Salary (Including fees and allowances) £117,133; Employer Pension Contributions £16,670</t>
  </si>
  <si>
    <t>Salary (Including fees and allowances) £109,989; Employer Pension Contributions £15,603</t>
  </si>
  <si>
    <t>Salary (Including fees and allowances) £109,954; Expense Allowance £5,855; Employer Pension Contributions £15,603</t>
  </si>
  <si>
    <t>Salary (Including fees and allowances) £176,115; Employer Pension Contributions £25,214 - The Chief Executive’s remuneration includes an allowance of 20% of the total salary for providing services to the Greater Manchester Police Authority which is reimbursed to the Council.</t>
  </si>
  <si>
    <t>Salary (Including fees and allowances) £69,574; Compensation for loss of office £51,716; Employer Pension Contributions £9,882 - 2008-09 The former managing director of Urban Vision left the service of the Council on 31 October 2009. At that time, his annualised salary was £82,317</t>
  </si>
  <si>
    <t>Managing Director
of Urban Vision</t>
  </si>
  <si>
    <t>Executive Director Adult &amp; Community Services</t>
  </si>
  <si>
    <t>Executive Director Finance &amp; Corporate Services</t>
  </si>
  <si>
    <t>Salary, Fees &amp; Allowances £152,174; Employers Pension Contribution £24,804</t>
  </si>
  <si>
    <t>Salary, Fees &amp; Allowances £109,873; Employers Pension Contribution £17,909</t>
  </si>
  <si>
    <t>Salary, Fees &amp; Allowances £112,373; Employers Pension Contribution £18,317 - The Executive Director of Finance &amp; Corporate Services left 31st October 2008</t>
  </si>
  <si>
    <t>Salary £94,330; Expense Allowances £978; Pension £18,677</t>
  </si>
  <si>
    <t>Salary £116,334; Expense Allowances £985; Pension £23,045 - The Chief Executive receives payment for his role of ‘Returning Officer’ for regional, national and European elections</t>
  </si>
  <si>
    <t>Salary £87,895; Expense Allowances £1,015; Pension £17,403 - Strategic Director 2 commenced service with the Authority in January 2009</t>
  </si>
  <si>
    <t>Strategic Director (Regeneration and Environmental Services &amp; Deputy Chief Executive)</t>
  </si>
  <si>
    <t>Strategic Director (Children’s Services)</t>
  </si>
  <si>
    <t>Strategic Director (Adult Social Services)</t>
  </si>
  <si>
    <t>M Carney</t>
  </si>
  <si>
    <t>Legal Director</t>
  </si>
  <si>
    <t>Finance and Information Services Director</t>
  </si>
  <si>
    <t>Assistant Chief Executive (Communications)</t>
  </si>
  <si>
    <t>Planning and Economic Regeneration Director</t>
  </si>
  <si>
    <t>Leisure Director</t>
  </si>
  <si>
    <t>Salary (Including fees &amp; allowances) £114,701; Expense Allowances £1,157; Pension Contributions £18,673</t>
  </si>
  <si>
    <t>Salary (Including fees &amp; allowances) £104,231; Expense Allowances £1,157; Pension Contributions £17,456</t>
  </si>
  <si>
    <t>Salary (Including fees &amp; allowances) £85,779; Expense Allowances £1,157; Pension Contributions £13,982</t>
  </si>
  <si>
    <t>Salary (Including fees &amp; allowances) £85,919; Expense Allowances £4,440; Pension Contributions £13,982</t>
  </si>
  <si>
    <t>Salary (Including fees &amp; allowances) £108,992; Expense Allowances £1,093; Pension Contributions £57,504 - The Strategic Director (Children’s Services) post became vacant on 31 August 2009; the post’s annualised salary was £109,581. An appointment was made to the post from 21 September 2009; the post’s annualised salary was £120,000.</t>
  </si>
  <si>
    <t>Salary (Including fees &amp; allowances) £89,679; Expense Allowances £1,158; Pension Contributions £254,851 - As part of a senior Management restructure, the Legal Director took early retirement on 31 March 2010.</t>
  </si>
  <si>
    <t>Salary (Including fees &amp; allowances) £68,977; Expense Allowances £1,060; Compensation for loss of office £44,839; Pension Contributions £10,963 - The Finance and Information Services Director was made redundant on 31 December 2009 as part of a senior management restructure; the post’s annualised salary was £89,679. The post’s statutory Section 151 responsibilities have temporarily been transferred to the Chief Executive.</t>
  </si>
  <si>
    <t>Salary (Including fees &amp; allowances) £92,852; Benefits in Kind £906; Employers Pension Contributions £19,406</t>
  </si>
  <si>
    <t>Deputy Chief Executive and
Director of Community &amp;
Planning Services</t>
  </si>
  <si>
    <t>Deputy Chief Executive and
Director of Corporate
Resources</t>
  </si>
  <si>
    <t>Salary (including fees &amp; allowances) £129,112; Expense Allowances £305; Other Payments £10,064; Pension Contributions £20,909</t>
  </si>
  <si>
    <t>Salary (including fees &amp; allowances) £107,725; Expense Allowances £124; Pension Contributions £16,112</t>
  </si>
  <si>
    <t>Salary (including fees &amp; allowances) £105,106; Expense Allowances £124; Benefits in Kind £1,986; Pension Contributions £16,112</t>
  </si>
  <si>
    <t>Strategic Director of Resources</t>
  </si>
  <si>
    <t>John Mothersole</t>
  </si>
  <si>
    <t>Executive Director – Children &amp; Young People</t>
  </si>
  <si>
    <t>Acting Executive Director –
Neighbourhoods &amp; Community Care</t>
  </si>
  <si>
    <t>Assistant Chief Executive – Legal &amp; Governance</t>
  </si>
  <si>
    <t>Assistant Chief Executive – Organisational
Development &amp; Communications</t>
  </si>
  <si>
    <t>Assistant Chief Executive Policy &amp; Performance</t>
  </si>
  <si>
    <t>Salary - including fees &amp; Allowances £184,588; Pension Contributions £33,226</t>
  </si>
  <si>
    <t>Sheila Healy</t>
  </si>
  <si>
    <t>Kim Ryley</t>
  </si>
  <si>
    <t>Assistant Chief Executive Legal  &amp; Democratic Services</t>
  </si>
  <si>
    <t>Director of Children and Young Peoples Services</t>
  </si>
  <si>
    <t>Salary £125,000; Expense Allowances £1,170; Employers Pension Contributioins £19,500</t>
  </si>
  <si>
    <t>Carolyn Downs</t>
  </si>
  <si>
    <t>Ruth Bagley</t>
  </si>
  <si>
    <t>Strategic Director, Education and Children's Service</t>
  </si>
  <si>
    <t>Strategic Director for Improvement and Development</t>
  </si>
  <si>
    <t>Strategic Director of Green and Built Environment</t>
  </si>
  <si>
    <t>Borough Secretary and Monitoring Officer</t>
  </si>
  <si>
    <t>Total £161,800; Pension Contributions £24,090</t>
  </si>
  <si>
    <t>Total £129,760; Pension Contributions £19,280; Expenses £500</t>
  </si>
  <si>
    <t>Total £123,620; Pension Contributions £18,310; Expenses £420</t>
  </si>
  <si>
    <t>Total £95,570; Pension Contributions £13,510; Expenses £170</t>
  </si>
  <si>
    <t>Director of Business Support</t>
  </si>
  <si>
    <t>Director for Commissioning</t>
  </si>
  <si>
    <t>Director for Places</t>
  </si>
  <si>
    <t>Salary, Fees and Allowances £123,000; Expenses Allowance £1,000; Pension Contribution (employer's) £22,000; Any Other Emoluments £8,000</t>
  </si>
  <si>
    <t>Salary, Fees and Allowances £97,000; Expenses Allowance £1,000; Pension Contribution (employer's) £16,000</t>
  </si>
  <si>
    <t>Director of Services</t>
  </si>
  <si>
    <t>Head of Legal and Democratic Services</t>
  </si>
  <si>
    <t>Total Salary and Allowances £103,483; Expenses £286; Benefits in Kind £672; Employers Pension Contribution £23,797</t>
  </si>
  <si>
    <t>Total Salary and Allowances £87,064; Benefits in Kind £656; Employers Pension Contribution £18,588</t>
  </si>
  <si>
    <t>Total Salary and Allowances £87,064; Expenses £45; Benefits in Kind £463; Employers Pension Contribution £18,546</t>
  </si>
  <si>
    <t>Total Salary and Allowances £100,515; Benefits in Kind £463; Employers Pension Contribution £12,842 - 2009-10 - The basic salary of the Head of Legal and Democratic Services is in line with the other Heads of Service. However during the year the Head of Legal Services and Democratic Services provided support to another local. authority. Part of the salary costs was therefore covered by the fee paid by the other authority. This sum also includes additional amounts that were payable as part of arrangements to cover a maternity leave within legal services. - 2008-09 - This sum includes additional amounts that were payable as part of arrangements to cover a maternity leave within Legal services.</t>
  </si>
  <si>
    <t>Executive Director (Operational Services)</t>
  </si>
  <si>
    <t>Actual Salary Paid £123,928; Returning Officer Fees £205; Benefits in Kind £7,220; Employers Pension Contributions £25,676</t>
  </si>
  <si>
    <t>Actual Salary Paid £102,835; Benefits in Kind £4,003; Employers Pension Contributions £20,156</t>
  </si>
  <si>
    <t>Director of Children and Young People</t>
  </si>
  <si>
    <t>Director of Community Care and Housing</t>
  </si>
  <si>
    <t>Director of Planning, Transport &amp; Strat. Env.</t>
  </si>
  <si>
    <t>A Deeks</t>
  </si>
  <si>
    <t>Total Salary Paid £161,070; Employers Pension Contribution £25,520</t>
  </si>
  <si>
    <t>Total Salary Paid £122,823; Employers Pension Contribution £19,439</t>
  </si>
  <si>
    <t>Total Salary Paid £122,895; Employers Pension Contribution £19,439</t>
  </si>
  <si>
    <t>Total Salary Paid £111,282; Employers Pension Contribution £17,593</t>
  </si>
  <si>
    <t>Total Salary Paid £97,893; Employers Pension Contribution £15,475</t>
  </si>
  <si>
    <t>Total Salary Paid £91,996; Employers Pension Contribution £12,787 - Includes £11,573 in respect of one-off taxable benefits (relocation allowances)</t>
  </si>
  <si>
    <t>South Hams District Council (SHDC) shares a Chief Executive with West Devon Borough Council (WDBC). The shared Chief Executive is employed by WDBC, but 50% of the employment costs (£79,000) are reimbursed to WDBC by SHDC. However the total cost of employing the Chief Executive has to be included in full in the equivalent note of WDBC’s Accounts in accordance with the accounting requirements and is therefore excluded from the table.</t>
  </si>
  <si>
    <t>Salary (Including fees and allowances) £109,512; Expense Allowances £1,174; Benefits in Kind £6,315; Pension Contributions £22,888</t>
  </si>
  <si>
    <t>Salary £112,111; Employers Pension Contribution £23,513 - During 2008/2009 the previous Chief Executive took unpaid leave and this is reflected in the salary information provided. The role was temporarily covered by two Strategic Directors in turn. A Corporate Head then covered for the relevant Strategic Director. The salaries paid for these covering roles come below the threshold requiring disclosure as they were for only part of the year. A new Chief Executive was appointed on 6 April 2009.</t>
  </si>
  <si>
    <t>Salary £89,515; Expense Allowance £512; Employers Pension Contribution £18,901</t>
  </si>
  <si>
    <t>Director A</t>
  </si>
  <si>
    <t>Salary Including Fees &amp; Allowances £87,758; Pension Contributions £17,812</t>
  </si>
  <si>
    <t>Salary Including Fees &amp; Allowances £84,692; Pension Contributions £17,176</t>
  </si>
  <si>
    <t>Salary £110,957; Travel Expenses £2,206; Employers pension contributions £18,690</t>
  </si>
  <si>
    <t>Director of Policy</t>
  </si>
  <si>
    <t>Director of Community Engagement</t>
  </si>
  <si>
    <t>Head of Community Engagement</t>
  </si>
  <si>
    <t>Salary (Including fees &amp; Allowances) £107,184; Expense Allowances £3,229; Benefits in Kind £1,508; Pension Contributions £24,974</t>
  </si>
  <si>
    <t>Salary (Including fees &amp; Allowances) £79,407; Expense Allowances £1,397; Benefits in Kind £1,313; Pension Contributions £18,502</t>
  </si>
  <si>
    <t>Dirrector of Service Delivery</t>
  </si>
  <si>
    <t>Salary (Including fees &amp; Allowances) £63,578; Expense Allowances £294; compensation for loss of Office £82,104; Benefits in Kind £664; Pension Contributions £11,335 - Left 31-12-2009</t>
  </si>
  <si>
    <t>Salary £107,746; Expense Allow'ces £1,310; Benefits in Kind £398; Pension contrib'ns £18,267</t>
  </si>
  <si>
    <t>P Dolan</t>
  </si>
  <si>
    <t>Strategic Director (Place &amp; Performance)</t>
  </si>
  <si>
    <t>Strategic Director (Operations &amp; Customer Focus)</t>
  </si>
  <si>
    <t>Salary (Including Fees &amp; Allowances) £97,000; Benefits in Kind £4,000; Pension Contributions £15,000</t>
  </si>
  <si>
    <t>Salary (Including Fees &amp; Allowances) £93,000; Benefits in Kind £4,000; Pension Contributions £14,000</t>
  </si>
  <si>
    <t>Salary (Including Fees &amp; Allowances) £90,455; Benefits in Kind £1,212; Employers Pension Contributions £13,164</t>
  </si>
  <si>
    <t>Executive Director Children and Young People</t>
  </si>
  <si>
    <t>Executive Director Regeneration and Resources</t>
  </si>
  <si>
    <t>Executive Director Neighbourhood Services</t>
  </si>
  <si>
    <t>Head of Social Inclusion and Achievement</t>
  </si>
  <si>
    <t>Head of Enterprise and Regeneration</t>
  </si>
  <si>
    <t>Head of Corporate Governance</t>
  </si>
  <si>
    <t>Head of Communications</t>
  </si>
  <si>
    <t>Salary £106,988; Allowances £1,663; Pension Contribution £15,834</t>
  </si>
  <si>
    <t>Salary £104,443; Allowances £1,298; Pension Contribution £15,458</t>
  </si>
  <si>
    <t>Salary £94,758; Allowances £792; Pension Contribution £14,024</t>
  </si>
  <si>
    <t>Salary £94,758; Allowances £598; Pension Contribution £14,024</t>
  </si>
  <si>
    <t>Salary £83,988; Allowances £95; Compensation for loss of Office £22,780; Pension Contribution £12,430</t>
  </si>
  <si>
    <t>Salary £78,037; Allowances £1,229; Compensation for loss of Office £22,780; Pension Contribution £11,550</t>
  </si>
  <si>
    <t>Brad Roynon</t>
  </si>
  <si>
    <t>Assistant Chief Executive
(Strategy)</t>
  </si>
  <si>
    <t>Joy Wilmot-Palmer</t>
  </si>
  <si>
    <t>Assistant Chief Executive
(Economic Development)</t>
  </si>
  <si>
    <t>Dawn Baxendale</t>
  </si>
  <si>
    <t>Mark Heath</t>
  </si>
  <si>
    <t>Executive Director of
Environment</t>
  </si>
  <si>
    <t>Lorraine Brown</t>
  </si>
  <si>
    <t>Executive Director of
Neighbourhoods</t>
  </si>
  <si>
    <t>Nick Murphy</t>
  </si>
  <si>
    <t>Executive Director of Children's
Services &amp; Learning</t>
  </si>
  <si>
    <t>Clive Webster</t>
  </si>
  <si>
    <t>Executive Director of Resources</t>
  </si>
  <si>
    <t>Carolyn Williamson</t>
  </si>
  <si>
    <t>Salary (including fees &amp; allowances) £172,618; Expense Allowance £1,195; Pension Contributions £32,107</t>
  </si>
  <si>
    <t>Salary (including fees &amp; allowances) £103,895; Expense Allowance £122; Pension Contributions £19,324</t>
  </si>
  <si>
    <t>Salary (including fees &amp; allowances) £123,261; Expense Allowance £122; Benefits in Kind £3,171; Pension Contributions £22,927</t>
  </si>
  <si>
    <t>Salary (including fees &amp; allowances) £119,664; Expense Allowance £1,647; Pension Contributions £22,293</t>
  </si>
  <si>
    <t>Salary (including fees &amp; allowances) £119,857; Expense Allowance £362; Pension Contributions £22,293</t>
  </si>
  <si>
    <t>Salary (including fees &amp; allowances) £130,714; Expense Allowance £985; Pension Contributions £24,313</t>
  </si>
  <si>
    <t>Salary (including fees &amp; allowances) £88,862; Pension Contributions £16,528 - from 14/04/2009</t>
  </si>
  <si>
    <t>Salary (including fees &amp; allowances) £28,151; Expense Allowance £151; Compensation for loss of Office £75,000; Pension Contributions £5,236 - left
31/08/2009 - Post Deleted</t>
  </si>
  <si>
    <t>Corporate Director - Children &amp; Learning</t>
  </si>
  <si>
    <t>Corporate Director Adult &amp; Community Services</t>
  </si>
  <si>
    <t>Corporate Director - Enterprise, Tourism &amp; Environment</t>
  </si>
  <si>
    <t>Corporate Director - Corporate Support Services</t>
  </si>
  <si>
    <t>Head of Finance &amp; Resources</t>
  </si>
  <si>
    <t>Head of Legal &amp; Democratic Services</t>
  </si>
  <si>
    <t>Salary £143,883; Consolidated into future salary £3,525; Unconoslidated £9,425; Pension Contibution £20,231; Local Election Duties £4,236; Car Allowances etc £2,909</t>
  </si>
  <si>
    <t>Salary £112,584; Consolidated into future salary £2,757; Unconoslidated £5,124; Pension Contibution £15,540</t>
  </si>
  <si>
    <t>Salary £110,163; Consolidated into future salary £5,178; Unconoslidated £3,635; Pension Contibution £15,348; Car Allowances etc £2,825</t>
  </si>
  <si>
    <t>Salary £112,584; Consolidated into future salary £2,757; Unconoslidated £6,250; Pension Contibution £15,685; Car Allowances etc £2,881</t>
  </si>
  <si>
    <t>Salary £103,424; Consolidated into future salary £6,250; Pension Contibution £14,142; Car Allowances etc £2,364</t>
  </si>
  <si>
    <t>Salary £91,764; Consolidated into future salary £2,061; Unconoslidated £3,824; Pension Contibution £12,597; Car Allowances etc £288</t>
  </si>
  <si>
    <t>Salary £80,699; Consolidated into future salary £5,440; Unconoslidated £1,016; Pension Contibution £11,243; Car Allowances etc £2,984</t>
  </si>
  <si>
    <t>Salary £107,260; Pension Contibution £14,012; Car Allowances etc £1,358</t>
  </si>
  <si>
    <t>Rob Tinlin</t>
  </si>
  <si>
    <t>E Kelly</t>
  </si>
  <si>
    <t>Strategic Director of Environment &amp; Housing</t>
  </si>
  <si>
    <t>G Davies</t>
  </si>
  <si>
    <t>Strategic Director of Children's Services</t>
  </si>
  <si>
    <t>R Bowen</t>
  </si>
  <si>
    <t>Finance Director</t>
  </si>
  <si>
    <t>Strategic Director of Communities, Law &amp; Governance</t>
  </si>
  <si>
    <t>Strategic Director of Health &amp; Social Care &amp; Chief Executive of the PCT</t>
  </si>
  <si>
    <t>B Coe</t>
  </si>
  <si>
    <t>Salary £71,950; Compensation (Redundancy) £78,287; Employers Pension Contributions £5,067 - Did not provide details for remuneration in 2008-09</t>
  </si>
  <si>
    <t>Chief Policy and Partnership Officer</t>
  </si>
  <si>
    <t>Salary (including fees and allowances) £105,000; Benefits in Kind £7,000; Employer's Pension contribution £29,000</t>
  </si>
  <si>
    <t>Salary (including fees and allowances) £76,000; Benefits in Kind £5,000; Employer's Pension contribution £22,000</t>
  </si>
  <si>
    <t>Carole Hudson</t>
  </si>
  <si>
    <t>Director of Urban
Regeneration &amp; Housing</t>
  </si>
  <si>
    <t>Director of Environmental
Protection</t>
  </si>
  <si>
    <t>Director of Adult Social Care
&amp; Health</t>
  </si>
  <si>
    <t>Assistant Chief Executive
(Finance)</t>
  </si>
  <si>
    <t>Assistant Chief Executive
(Legal &amp; Administrative
Services)</t>
  </si>
  <si>
    <t>Assistant Chief Executive
(Asset Management &amp;
Construction Procurement)</t>
  </si>
  <si>
    <t>Chief Executive 4NW</t>
  </si>
  <si>
    <t>Director of Children &amp; Young
People’s Services</t>
  </si>
  <si>
    <t>Salary £152,000; Additional Payments £6,000; Employers Pension Contribution £28,000</t>
  </si>
  <si>
    <t>Salary £115,000; Additional Payments £1,000; Employers Pension Contribution £21,000</t>
  </si>
  <si>
    <t>Salary £112,000; Employers Pension Contribution £20,000</t>
  </si>
  <si>
    <t>Salary £103,000; Employers Pension Contribution £19,000</t>
  </si>
  <si>
    <t>Salary £98,000; Employers Pension Contribution £18,000</t>
  </si>
  <si>
    <t>Salary £97,000; Additional Payments £1,000; Employers Pension Contribution £18,000</t>
  </si>
  <si>
    <t>Salary £97,000; Additional Payments £3,000; Employers Pension Contribution £18,000</t>
  </si>
  <si>
    <t>Salary £104,991; Benefits in Kind £8,044; Pension Contributions £15,224 - w.e.f 1/6/08</t>
  </si>
  <si>
    <t>Salary £90,060; Benefits in Kind £6,648; Pension Contributions £20,142 - w.e.f 1/6/08</t>
  </si>
  <si>
    <t>Ron Hilton</t>
  </si>
  <si>
    <t>Director of Children Young
People and Families</t>
  </si>
  <si>
    <t>Director of Communities &amp;
Chief Executive's Office</t>
  </si>
  <si>
    <t>Director of Social Care &amp;
Health</t>
  </si>
  <si>
    <t>Director of Development
Services</t>
  </si>
  <si>
    <t>Director of ICT</t>
  </si>
  <si>
    <t>Director of Law &amp;
Governance</t>
  </si>
  <si>
    <t>Section 151 Officer,
Director of Finance</t>
  </si>
  <si>
    <t>Salary fees and allowances £208,386; Employers Pension contributions £34,456</t>
  </si>
  <si>
    <t>Salary fees and allowances £132,263; Taxable expenses allowances £6,367; Employers Pension contributions £21,956</t>
  </si>
  <si>
    <t>Salary fees and allowances £132,263; Taxable expenses allowances £5,648; Employers Pension contributions £21,956</t>
  </si>
  <si>
    <t>Salary fees and allowances £132,263; Taxable expenses allowances £6,465; Employers Pension contributions £21,956</t>
  </si>
  <si>
    <t>Salary fees and allowances £98,378; Taxable expenses allowances £2,401; Employers Pension contributions £16,412</t>
  </si>
  <si>
    <t>Salary fees and allowances £98,864; Taxable expenses allowances £4,178; Employers Pension contributions £16,412</t>
  </si>
  <si>
    <t>Salary fees and allowances £103,475; Taxable expenses allowances £3,515; Employers Pension contributions £17,176</t>
  </si>
  <si>
    <t>S Baker</t>
  </si>
  <si>
    <t>Executive Director &amp; S 151 Officer</t>
  </si>
  <si>
    <t>Executive Director and Monitoring Officer</t>
  </si>
  <si>
    <t>Salary (including Fees and Allowances) £156,240; Bonus/PRP £15,921; Expenses £7,752; Pension Contribution £25,126 - Proportion of total charged to High Peak BC £99,724, Net Charge to SMCD £105,315</t>
  </si>
  <si>
    <t>Salary (including Fees and Allowances) £109,545; Bonus/PRP £18,686; Expenses £3,020; Pension Contribution £17,025 - Proportion of total charged to High Peak BC £64,795, Net Charge to SMCD £73,481</t>
  </si>
  <si>
    <t>Strategic Director Resources</t>
  </si>
  <si>
    <t>Strategic Director Community</t>
  </si>
  <si>
    <t>Salary, Fees and Allowances £111,492; Expenses Allowance £299; Pension Contributions £30,359</t>
  </si>
  <si>
    <t>Salary, Fees and Allowances £89,889; Expenses Allowance £299; Pension Contributions £24,437</t>
  </si>
  <si>
    <t>Salary, Fees and Allowances £89,890; Expenses Allowance £299; Pension Contributions £24,437</t>
  </si>
  <si>
    <t>J.R Shultz</t>
  </si>
  <si>
    <t>Corporate Director &amp; Deputy Chief Exec</t>
  </si>
  <si>
    <t>Director</t>
  </si>
  <si>
    <t>Service Director</t>
  </si>
  <si>
    <t>Salary (Including fees &amp; Allowances) £159,585; Expenses Allowances £475; Benefits in Kind £9,186; Pension Contributions £22,988</t>
  </si>
  <si>
    <t>Salary (Including fees &amp; Allowances) £134,356; Expenses Allowances £2,488; Benefits in Kind £725; Pension Contributions £17,780</t>
  </si>
  <si>
    <t>Salary (Including fees &amp; Allowances) £93,400; Expenses Allowances £134; Benefits in Kind £4,448; Pension Contributions £13,740</t>
  </si>
  <si>
    <t>Salary (Including fees &amp; Allowances) £117,151; Expenses Allowances £2,325; Benefits in Kind £11,941; Pension Contributions £16,529</t>
  </si>
  <si>
    <t>Salary (Including fees &amp; Allowances) £111,975; Expenses Allowances £354; Benefits in Kind £5,723; Pension Contributions £16,556</t>
  </si>
  <si>
    <t>Salary (Including fees &amp; Allowances) £86,943; Expenses Allowances £1,146; Benefits in Kind £792; Pension Contributions £12,365</t>
  </si>
  <si>
    <t>Salary (Including fees &amp; Allowances) £85,945; Expenses Allowances £311; Benefits in Kind £3,304; Pension Contributions £12,670</t>
  </si>
  <si>
    <t>Salary (Including fees &amp; Allowances) £85,782; Expenses Allowances £323; Benefits in Kind £1,746; Pension Contributions £12,366</t>
  </si>
  <si>
    <t>Salary (Including fees &amp; Allowances) £88,351; Expenses Allowances £220; Benefits in Kind £4,928; Pension Contributions £12,502</t>
  </si>
  <si>
    <t>Salary (Including fees &amp; Allowances) £84,981; Benefits in Kind £3,141; Pension Contributions £12,365</t>
  </si>
  <si>
    <t>Salary (Including fees &amp; Allowances) £81,570; Expenses Allowances £401; Benefits in Kind £7,026; Pension Contributions £12,059</t>
  </si>
  <si>
    <t>Salary (Including fees &amp; Allowances) £87,320; Expenses Allowances £134; Benefits in Kind £2,808; Pension Contributions £12,670</t>
  </si>
  <si>
    <t>Neil Schneider</t>
  </si>
  <si>
    <t>Corporate Director, Resources and Deputy Chief Executive</t>
  </si>
  <si>
    <t>Corporate Director, Children,
Education &amp; Social Care</t>
  </si>
  <si>
    <t>Director of Law and
Democracy</t>
  </si>
  <si>
    <t>Salary (Including fees &amp; Allowances) £92,205; Pension Contributions £15,583</t>
  </si>
  <si>
    <t>Interim Chief Executive &amp;
Council Manager</t>
  </si>
  <si>
    <t>C Harman</t>
  </si>
  <si>
    <t>Managing Director NSRP and Director of Regeneration</t>
  </si>
  <si>
    <t>T Macartney</t>
  </si>
  <si>
    <t>Salary (including fees and allowances) £153,355; Expense allowances £253; Benefits in Kind £1,170; Pension Contributions £23,189</t>
  </si>
  <si>
    <t>Director of Adult Social Care Health &amp; Communities</t>
  </si>
  <si>
    <t>Director of RENEW North Staffordshire</t>
  </si>
  <si>
    <t>Director of Central Services</t>
  </si>
  <si>
    <t>Director of Housing
Environmental and
Neighbourhood Services</t>
  </si>
  <si>
    <t>Salary (including fees and allowances) £87,484; Expense allowances £1,446; Benefits in Kind £2,340; Pension Contributions £11,944</t>
  </si>
  <si>
    <t>Salary (including fees and allowances) £122,702; Expense allowances £379; Benefits in Kind £1,170; Pension Contributions £19,019 - Appointed 1st January 2009 as Interim Director of Central Services, and then as Director of Central Services on 6th April 2009. Their annualised salary was £120,733.</t>
  </si>
  <si>
    <t>Salary (Including Fees &amp; Allowances) £109,768; Expenses Allowances £4,931; Pension Contributions £14,921</t>
  </si>
  <si>
    <t>Salary (including fees &amp; allowances) £110,610; Pension Contributions £24,111 - No figure provided for 2008-09</t>
  </si>
  <si>
    <t>Andrea Hill</t>
  </si>
  <si>
    <t>Director of Resource Management</t>
  </si>
  <si>
    <t>Graham Dixon</t>
  </si>
  <si>
    <t>Director of Environment &amp; Transport</t>
  </si>
  <si>
    <t>Lucy Robinson</t>
  </si>
  <si>
    <t>Director of Public Protection, Social Inclusion and Diversity and Chief Fire Officer</t>
  </si>
  <si>
    <t>Andy Fry</t>
  </si>
  <si>
    <t>Head of Scrutiny and Monitoring</t>
  </si>
  <si>
    <t>Eric Whitfield</t>
  </si>
  <si>
    <t>Head of Strategic Finance (Section 151 Officer)</t>
  </si>
  <si>
    <t>Geoff Dobson</t>
  </si>
  <si>
    <t>Salary £126,339; Employers Pension Contributions £28,426</t>
  </si>
  <si>
    <t>Salary £121,244; Employers Pension Contributions £27,275</t>
  </si>
  <si>
    <t>Salary £91,043; Employers Pension Contributions £23,696 - Employer’s pension contributions relating to Eric Whitfield include contributions payable in respect of his role as Returning Officer.</t>
  </si>
  <si>
    <t>Salary £128,061; Performance Pay £10,245; Benefits in Kind £216; Pension Contributions £18,996 - The posts of Chief Executive and Head of Planning Services are shared with Waveney District Council. Suffolk Coastal DC only bears half the cost of these posts with the rest being borne by Waveney DC. The Council received £94,895 in 2009/10 (£91,169 in 2008/09) towards the shared Chief Executive (appointed 1 April 2008)</t>
  </si>
  <si>
    <t>Director of Financial Resources</t>
  </si>
  <si>
    <t>Dave Smith</t>
  </si>
  <si>
    <t>Keith Beardmore</t>
  </si>
  <si>
    <t>Chief Solicitor</t>
  </si>
  <si>
    <t>Acting Director of Childrens Services</t>
  </si>
  <si>
    <t>Salary (Including Fees and Allowances) £201,801; Benefits in Kind £7,905; Employers Pension Contributions £29,261</t>
  </si>
  <si>
    <t>D McNulty</t>
  </si>
  <si>
    <t>A Roberts</t>
  </si>
  <si>
    <t>Strategic Director - Adults Social Care</t>
  </si>
  <si>
    <t>S Mitchell</t>
  </si>
  <si>
    <t>Strategic Director -
Environment &amp; Infrastructure</t>
  </si>
  <si>
    <t>T Pugh</t>
  </si>
  <si>
    <t>Strategic Director - Change &amp; Efficiency</t>
  </si>
  <si>
    <t>J Fisher</t>
  </si>
  <si>
    <t>Strategic Director - Customers &amp; Communities</t>
  </si>
  <si>
    <t>Y Rees</t>
  </si>
  <si>
    <t>P Walker</t>
  </si>
  <si>
    <t>A Charlton</t>
  </si>
  <si>
    <t>Salary £143,850; Pension Contributions £21,290</t>
  </si>
  <si>
    <t>Salary £107,891; Pension Contributions £16,041</t>
  </si>
  <si>
    <t>Salary £99,009; Pension Contributions £14,653</t>
  </si>
  <si>
    <t>Salary £120,685; Pension Contributions £17,935 - T Pugh started as Strategic Director of Environment &amp; Infrastructure (formerly part of Communities) on 20 May 2009; the annualised salary was £140,000.</t>
  </si>
  <si>
    <t>Salary £108,798; Pension Contributions £16,532 - J Fisher started as Strategic Director of Change &amp; Efficiency (formerly Corporate Services)
on 25 May 2009; the average annualised salary was £130,543.</t>
  </si>
  <si>
    <t>R Shaw</t>
  </si>
  <si>
    <t>Salary £128,638; Pension Contributions £19,009 - The Strategic Director of Customers &amp; Communities (formerly part of Communities) started on 23 February 2009; the annualised salary was £125,000.</t>
  </si>
  <si>
    <t>No Staff above £100,000</t>
  </si>
  <si>
    <t>Salary (including fees and allowances) £98,183.32; Expense Allowances £1,324.48; Pension contributions £18,458.52; The Chief Executive had an Annual Salary of £66,108 and back pay of £12,172 during 2008/09. Chief Executive was appointed on 01/03/09 prior to this his position was Director of Customer Services</t>
  </si>
  <si>
    <t>Salary £119,430; Pension contributions £27,253</t>
  </si>
  <si>
    <t>Resources Director</t>
  </si>
  <si>
    <t>Salary £84,330; Pension contributions £19,308</t>
  </si>
  <si>
    <t>Services Director</t>
  </si>
  <si>
    <t>Salary £86,302; Pension contributions £19,308</t>
  </si>
  <si>
    <t>Acting Deputy Director - Childrens</t>
  </si>
  <si>
    <t>Executive Director Children,Young People &amp; Families</t>
  </si>
  <si>
    <t>Salary and allowances £99,645; Pension contributions £23,915</t>
  </si>
  <si>
    <t>Salary &amp; Allowances £115,476; Benefits In Kind £7,168; Pension Payments £16,826</t>
  </si>
  <si>
    <t>Salary &amp; Allowances £103,030; Benefits In Kind £7,162; Pension Payments £15,022; Includes allowance for being the returning officer of £10,715 in 2009/10 and £8,651 in 2008/09</t>
  </si>
  <si>
    <t>Salary &amp; Allowances £97,925; Benefits In Kind £1,139; Pension Payments £13,468</t>
  </si>
  <si>
    <t>Head of Customer Access &amp; Corporate Support</t>
  </si>
  <si>
    <t>Salary &amp; Allowances £108,116; Benefits In Kind £2,052; Pension Payments £3,105; Left on 31/07/2009 and includes a redundancy payment of £86,893</t>
  </si>
  <si>
    <t>John Everitt</t>
  </si>
  <si>
    <t>Salary £178,338; Expenses £1 ,406; Benefits in Kind eg Car Allowance £906; Employer Pension Contribution £31,209</t>
  </si>
  <si>
    <t>Strategic Director Childrens Services</t>
  </si>
  <si>
    <t>Salary £129699; Expenses £1800; Benefits in Kind eg Car Allowance £906; Employer Pension Contribution £22697</t>
  </si>
  <si>
    <t>Strategic Director Adult Services</t>
  </si>
  <si>
    <t>Salary £46339; Expenses £407; Benefits in Kind eg Car Allowance £151; Employer Pension Contribution £3310; The Strategic Director for Adult Services was only employed for four months of the year; A redundancy payment in accordance with normal Council policy of £115,868 was paid to the Strategic Director Adult Services for loss of office following the Council's partnership arrangement with the Primary Care Trust. The Strategic Director for Adult Services is now employed by the Primary Care Trust.</t>
  </si>
  <si>
    <t>Strategic Director Support Services</t>
  </si>
  <si>
    <t>Salary £113490; Expenses £391; Benefits in Kind eg Car Allowance £763; Employer Pension Contribution £19861</t>
  </si>
  <si>
    <t>Strategic Director Customer Services</t>
  </si>
  <si>
    <t>Salary £108081; Expenses £1912; Benefits in Kind eg Car Allowance £7470; Employer Pension Contribution £18915; The Strategic Director Customer Services was only in post for four months for 2008/09. The previous post holder resigned in December 2008. The annualised salary was £108,081.</t>
  </si>
  <si>
    <t>Council Solicitor</t>
  </si>
  <si>
    <t>Divisional Director Improvement &amp; Performance</t>
  </si>
  <si>
    <t>Salary £86469; Expenses £-; Benefits in Kind eg Car Allowance £906; Employer Pension Contribution £15123</t>
  </si>
  <si>
    <t>Executive Director of Childrens Services</t>
  </si>
  <si>
    <t>Director of Childrens's and Young People's Services</t>
  </si>
  <si>
    <t>Executive Director of Business Services</t>
  </si>
  <si>
    <t>Executive Director of Children and Young People</t>
  </si>
  <si>
    <t>Executive Director of Adult Social Care</t>
  </si>
  <si>
    <t>Executive Director of Culture and Communities</t>
  </si>
  <si>
    <t>Executive Director of Tourism and Regeneration</t>
  </si>
  <si>
    <t>Chief Executive – Re-Blackpool</t>
  </si>
  <si>
    <t>Director of Chief Executive‟s Department</t>
  </si>
  <si>
    <t xml:space="preserve">Chief Executive   </t>
  </si>
  <si>
    <t>Salary, Fees, Allowances £125481; Expenses Allowances £1170; Compensation for loss of Employment £-; Pension Contributions £22692</t>
  </si>
  <si>
    <t>Environment and Economic Services Executive Director</t>
  </si>
  <si>
    <t>Salary, Fees, Allowances £105661; Expenses Allowances £1170; Compensation for loss of Employment £-; Pension Contributions £18797</t>
  </si>
  <si>
    <t>Children and Families Services Executive Director</t>
  </si>
  <si>
    <t>Salary, Fees, Allowances £103850; Expenses Allowances £1170; Compensation for loss of Employment £-; Pension Contributions £18797</t>
  </si>
  <si>
    <t>Adult and Community Services Executive Director</t>
  </si>
  <si>
    <t>Managing Director of BIC, Pavilion</t>
  </si>
  <si>
    <t>Salary, Fees, Allowances £88814; Expenses Allowances £1170; Compensation for loss of Employment £-; Pension Contributions £16016</t>
  </si>
  <si>
    <t>Information, Culture and Community Learning</t>
  </si>
  <si>
    <t>Salary, Fees, Allowances £71021; Expenses Allowances £1167; Compensation for loss of Employment £36055; Pension Contributions £157599</t>
  </si>
  <si>
    <t>T Wheadon</t>
  </si>
  <si>
    <t>Salary £157500; Expense Allowances £900; Pension Contributions £24200</t>
  </si>
  <si>
    <t>Salary £113200; Expense Allowances £500; Pension Contributions £17400</t>
  </si>
  <si>
    <t>Director of Social Care and Learning</t>
  </si>
  <si>
    <t>Acting Director of Children, Young People and Learning</t>
  </si>
  <si>
    <t>Director of Adult Social Care and Health</t>
  </si>
  <si>
    <t>Director of Environment, Culture and Communities</t>
  </si>
  <si>
    <t>Salary £117200; Expense Allowances £600; Pension Contributions £17500</t>
  </si>
  <si>
    <t>Borough Treasurer</t>
  </si>
  <si>
    <t>Salary £101200; Expense Allowances £500; Pension Contributions £15500</t>
  </si>
  <si>
    <t>Borough Solicitor</t>
  </si>
  <si>
    <t>Salary £86600; Expense Allowances £500; Pension Contributions £13300</t>
  </si>
  <si>
    <t>Salary (Incl fees &amp; allowances) £109,264; Benefits in kind (e.g. car allowance) £2,435; Pension cont’ns £21,400</t>
  </si>
  <si>
    <t>Salary (Incl fees &amp; allowances) £86,708; Benefits in kind (e.g. car allowance) £2,169; Pension cont’ns £16,985</t>
  </si>
  <si>
    <t>G Daniel</t>
  </si>
  <si>
    <t>Salary (including fees and allowances) £205077; Employers pension contributions £44807</t>
  </si>
  <si>
    <t>Salary (including fees and allowances) £140508; Employers pension contributions £32176</t>
  </si>
  <si>
    <t xml:space="preserve">Director of Children &amp; Families </t>
  </si>
  <si>
    <t xml:space="preserve">Director of Environment &amp; Culture </t>
  </si>
  <si>
    <t xml:space="preserve">Director of Policy &amp; Regeneration </t>
  </si>
  <si>
    <t>Director of Communications &amp;
Diversity</t>
  </si>
  <si>
    <t>Salary (including fees and allowances) £126008; Employers pension contributions £28856</t>
  </si>
  <si>
    <t>Salary, Fees and allowances £189563; Compensation for loss of office £-; Employers Pension Contribution £30894</t>
  </si>
  <si>
    <t>Salary, Fees and allowances £135749; Compensation for loss of office £-; Employers Pension Contribution £22127</t>
  </si>
  <si>
    <t>Strategic Directors - Children, Young People &amp; Skills</t>
  </si>
  <si>
    <t>Salary, Fees and allowances £123836; Compensation for loss of office £-; Employers Pension Contribution £20181</t>
  </si>
  <si>
    <t>Strategic Directors - City Development</t>
  </si>
  <si>
    <t>Salary, Fees and allowances £112597; Compensation for loss of office £-; Employers Pension Contribution £18353</t>
  </si>
  <si>
    <t>Strategic Directors - Neighbourhoods</t>
  </si>
  <si>
    <t>Salary, Fees and allowances £105156; Compensation for loss of office £-; Employers Pension Contribution £17136</t>
  </si>
  <si>
    <t>Strategic Directors - Transformation</t>
  </si>
  <si>
    <t>Salary, Fees and allowances £105137; Compensation for loss of office £-; Employers Pension Contribution £17136</t>
  </si>
  <si>
    <t>Acting Strategic Directors - Health &amp; Social Care</t>
  </si>
  <si>
    <t>Salary, Fees and allowances £104354; Compensation for loss of office £-; Employers Pension Contribution £17010</t>
  </si>
  <si>
    <t>Salary (including Fees, Allowances Expenses) £188785; Benefits in Kind (e.g.Car Allowance) £-; Pension Contributions £26502; *Including Returning Officer Payment 2009/10</t>
  </si>
  <si>
    <t>Salary (including Fees, Allowances Expenses) £133352; Benefits in Kind (e.g.Car Allowance) £2615; Pension Contributions £19603</t>
  </si>
  <si>
    <t>Salary (including Fees, Allowances Expenses) £104006; Benefits in Kind (e.g.Car Allowance) £4666; Pension Contributions £15354</t>
  </si>
  <si>
    <t>Salary (including Fees, Allowances Expenses) £107835; Benefits in Kind (e.g.Car Allowance) £-; Pension Contributions £15852</t>
  </si>
  <si>
    <t>Salary (including Fees, Allowances Expenses) £116839; Benefits in Kind (e.g.Car Allowance) £-; Pension Contributions £17175; from 30th June 2008
with an annualised salary of £114,101</t>
  </si>
  <si>
    <t>Salary (including Fees, Allowances Expenses) £112772; Benefits in Kind (e.g.Car Allowance) £4940; Pension Contributions £16542</t>
  </si>
  <si>
    <t>Salary (including Fees, Allowances Expenses) £134452; Benefits in Kind (e.g.Car Allowance) £-; Pension Contributions £19749</t>
  </si>
  <si>
    <t>Salary (including Fees, Allowances Expenses) £130958; Benefits in Kind (e.g.Car Allowance) £3726; Pension Contributions £19250</t>
  </si>
  <si>
    <t>Mark Lloyd</t>
  </si>
  <si>
    <t>Salary, Fees and Allowances £195966; Employer Pension Contribution £34490</t>
  </si>
  <si>
    <t>Gordon Jeyes</t>
  </si>
  <si>
    <t>Salary, Fees and Allowances £151502; Employer Pension Contribution £26664; Post created as part of the Corporate Leadership Team restructure effective from the 1st April 2009</t>
  </si>
  <si>
    <t>Executive Director, Environment Services</t>
  </si>
  <si>
    <t>Salary, Fees and Allowances £142236; Employer Pension Contribution £25034; Post created as part of the Corporate Leadership Team restructure effective from the 1st April 2009</t>
  </si>
  <si>
    <t>Executive Director, Community and Adult Services</t>
  </si>
  <si>
    <t>Salary, Fees and Allowances £123149; Employer Pension Contribution £21674; Post created as part of the Corporate Leadership Team restructure effective from the 1st April 2009</t>
  </si>
  <si>
    <t>Corporate Director, Finance, Property and Performance</t>
  </si>
  <si>
    <t>Salary, Fees and Allowances £119695; Employer Pension Contribution £21066; Post created as part of the Corporate Leadership Team restructure effective from the 1st April 2009</t>
  </si>
  <si>
    <t>Corporate Director, People, Policy and Law</t>
  </si>
  <si>
    <t>Salary, Fees and Allowances £116415; Employer Pension Contribution £20489; Post created as part of the Corporate Leadership Team restructure effective from the 1st April 2009</t>
  </si>
  <si>
    <t>Corporate Director, Customer Service and Transformation</t>
  </si>
  <si>
    <t>Salary, Fees and Allowances £103400; Employer Pension Contribution £18198; Post created as part of the Corporate Leadership Team restructure effective from the 1st April 2009</t>
  </si>
  <si>
    <t>Deputy Chief Executive, Environment
and Community Services</t>
  </si>
  <si>
    <t>Post deleted as part of the Corporate Leadership Team restructure effective from the 1st April 2009.</t>
  </si>
  <si>
    <t>Trefor Thomas Morgan</t>
  </si>
  <si>
    <t>Salary, fees &amp; allowances £146282; Taxable benefits £0; Employers pension contribution (21% of salary) £30719; Trefor Thomas Morgan was appointed as Acting Chief Executive on 1 December 2009 on an annualised salary of £176,376. He was previously a Corporate Director on an annual salary of £131,235.</t>
  </si>
  <si>
    <t>Gary
Alderson</t>
  </si>
  <si>
    <t>not listed</t>
  </si>
  <si>
    <t>Richard Ellis</t>
  </si>
  <si>
    <t>Director of Customer and Shares Services</t>
  </si>
  <si>
    <t>Edwina
Grant</t>
  </si>
  <si>
    <t>Director Of Children, Families &amp; Learning</t>
  </si>
  <si>
    <t>Julie Ogley</t>
  </si>
  <si>
    <t>Jaki
Salisbury</t>
  </si>
  <si>
    <t>Interim Chief Executive</t>
  </si>
  <si>
    <t>AD Financial Services, S151 Officer</t>
  </si>
  <si>
    <t>Salary, fees and allow-ances £168715; Employer pension contributions £18964; Benefits in kind £1437; Bonus payments were not made in 2009/10 but similar increases in salary are reflected in the small change in overall compensation</t>
  </si>
  <si>
    <t>Salary, fees and allow-ances £124059; Employer pension contributions £14639; Benefits in kind £5839; Bonus payments were not made in 2009/10 but similar increases in salary are reflected in the small change in overall compensation</t>
  </si>
  <si>
    <t>Salary, fees and allow-ances £109048; Employer pension contributions £12861; Benefits in kind £6131; Bonus payments were not made in 2009/10 but similar increases in salary are reflected in the small change in overall compensation</t>
  </si>
  <si>
    <t>Salary, fees and allow-ances £109000; Employer pension contributions £12861; Benefits in kind £6459; Bonus payments were not made in 2009/10 but similar increases in salary are reflected in the small change in overall compensation</t>
  </si>
  <si>
    <t>Director of Leisure and Cultural Services</t>
  </si>
  <si>
    <t>Salary, fees and allow-ances £92694; Employer pension contributions £10938; Benefits in kind £4878; Bonus payments were not made in 2009/10 but similar increases in salary are reflected in the small change in overall compensation</t>
  </si>
  <si>
    <t>Director of Public Places</t>
  </si>
  <si>
    <t>Salary, fees and allow-ances £108089; Employer pension contributions £12046; Benefits in kind £1578; Bonus payments were not made in 2009/10 but similar increases in salary are reflected in the small change in overall compensation</t>
  </si>
  <si>
    <t>Director of Safer Communities</t>
  </si>
  <si>
    <t>Salary, fees and allow-ances £89741; Employer pension contributions £10589; Benefits in kind £2184; Bonus payments were not made in 2009/10 but similar increases in salary are reflected in the small change in overall compensation</t>
  </si>
  <si>
    <t>Salary, fees and allow-ances £108991; Employer pension contributions £12861; Benefits in kind £7721; Bonus payments were not made in 2009/10 but similar increases in salary are reflected in the small change in overall compensation</t>
  </si>
  <si>
    <t>Head of Improvement</t>
  </si>
  <si>
    <t>Basic Salary £76,386; Fees - Monitoring Officer, S151, Returning Officer £0; Performance Related Pay Buyout £5,404; Compensation for loss of office / redundancy £46,115; Any other emoluments (OT, Hol Pymt, Election Fees,
Tel Allow) £424; Car Allowance &amp; Car Allowance Buy Out £5,517; Pension Contributions £17,748</t>
  </si>
  <si>
    <t>Basic Salary £102,720; Fees - Monitoring Officer, S151, Returning Officer £3,732; Performance Related Pay Buyout £0; Compensation for loss of office / redundancy £0; Any other emoluments (OT, Hol Pymt, Election Fees,
Tel Allow) £484; Car Allowance &amp; Car Allowance Buy Out £7,957; Pension Contributions £23,163</t>
  </si>
  <si>
    <t>Strategic Director Environment &amp; Community</t>
  </si>
  <si>
    <t>Basic Salary £76,386; Fees - Monitoring Officer, S151, Returning Officer £0; Performance Related Pay Buyout £0; Compensation for loss of office / redundancy £0; Any other emoluments (OT, Hol Pymt, Election Fees,
Tel Allow) £1,251; Car Allowance &amp; Car Allowance Buy Out £5,516; Pension Contributions £17,857</t>
  </si>
  <si>
    <t>Salary Fees and Allowances £104,707; Benefits in Kind (e.g car allowance) £116; Expenses Allowances £3; Pension Contributions £20,042</t>
  </si>
  <si>
    <t>Salary £200000; Compensation for loss of office £0; Pension Contributions £38800</t>
  </si>
  <si>
    <t>Salary £110000; Compensation for loss of office £0; Pension Contributions £21340</t>
  </si>
  <si>
    <t>Corporate Director for Adult Social Care</t>
  </si>
  <si>
    <t>Salary £120000; Compensation for loss of office £0; Pension Contributions £23280</t>
  </si>
  <si>
    <t>Corporate Director for Communities</t>
  </si>
  <si>
    <t>Salary £140000; Compensation for loss of office £0; Pension Contributions £27160</t>
  </si>
  <si>
    <t>Corporate Director for Support Services (Chief Financial Officer)</t>
  </si>
  <si>
    <t>Head of Legal &amp; Democratic Services (Monitoring Officer)</t>
  </si>
  <si>
    <t>Salary £89838; Compensation for loss of office £0; Pension Contributions £17428</t>
  </si>
  <si>
    <t>Corporate Director for Planning &amp; Economy</t>
  </si>
  <si>
    <t>Salary £130000; Compensation for loss of office £0; Pension Contributions £25220</t>
  </si>
  <si>
    <t>Chief Executive – the post holder left on 30/11/2008, the annualised salary was £148,638. This post related to Cornwall County Council.</t>
  </si>
  <si>
    <t>County Treasurer</t>
  </si>
  <si>
    <t>County Treasurer – the post holder left on 31/3/2009. This post ceased with the County Council.</t>
  </si>
  <si>
    <t>County Solicitor and Monitoring Officer</t>
  </si>
  <si>
    <t>County Solicitor and Monitoring Officer – the post holder left on 28/2/2009. The annualised salary was £110,289.</t>
  </si>
  <si>
    <t>Director of Services
for Children, Young
People and Families</t>
  </si>
  <si>
    <t>One Cornwall
Programme
Manager</t>
  </si>
  <si>
    <t>One Cornwall Programme Manager – the post holder left on 19/7/2009. This post no longer exists.</t>
  </si>
  <si>
    <t>Director of Planning,
Transportation and
Estates</t>
  </si>
  <si>
    <t>Director of Planning, Transportation &amp; Estates – the post holder left on 31/12/2008. The annualised salary was £112,306.</t>
  </si>
  <si>
    <t>Jon Rouse</t>
  </si>
  <si>
    <t>Basic Salary  £188976; Chief Officer Allowance  £6321; Deputy Chief Executive Allowance  £0; Performance Related Pay  £0; Returning Officer Fee  £8352; Contributions  £43161; The Council received a contribution in 2009/10 of £5,250 for Jon Rouse's work for Department of Health.</t>
  </si>
  <si>
    <t>Hannah Miller</t>
  </si>
  <si>
    <t>Deputy Chief Executive &amp; Executive Director of Adult Services &amp; Housing</t>
  </si>
  <si>
    <t>Basic Salary  £137262; Chief Officer Allowance  £6321; Deputy Chief Executive Allowance  £10000; Performance Related Pay  £7928; Returning Officer Fee  £0; Contributions  £33942</t>
  </si>
  <si>
    <t>Nathan Elvery</t>
  </si>
  <si>
    <t>Deputy Chief Executive &amp; Executive Director of Resources &amp; Customer Service</t>
  </si>
  <si>
    <t>Emma Peters</t>
  </si>
  <si>
    <t>Executive Director of Planning, Regeneration &amp; Conservation</t>
  </si>
  <si>
    <t>Basic Salary  £137262; Chief Officer Allowance  £6321; Deputy Chief Executive Allowance  £0; Performance Related Pay  £0; Returning Officer Fee  £0; Contributions  £31732</t>
  </si>
  <si>
    <t>Dave Hill</t>
  </si>
  <si>
    <t>Executive Director of Children, Young People &amp; Learners</t>
  </si>
  <si>
    <t>Basic Salary  £132138; Chief Officer Allowance  £6321; Deputy Chief Executive Allowance  £0; Performance Related Pay  £3331; Returning Officer Fee  £0; Contributions  £30599</t>
  </si>
  <si>
    <t>Tom Jeffrey</t>
  </si>
  <si>
    <t>Executive Director of Community Services</t>
  </si>
  <si>
    <t>Basic Salary  £127017; Chief Officer Allowance  £6321; Deputy Chief Executive Allowance  £0; Performance Related Pay  £4763; Returning Officer Fee  £0; Contributions  £29468</t>
  </si>
  <si>
    <t>Damian Roberts</t>
  </si>
  <si>
    <t>Director of Strategy &amp; Communications</t>
  </si>
  <si>
    <t>Basic Salary  £96042; Chief Officer Allowance  £6321; Deputy Chief Executive Allowance  £0; Performance Related Pay  £0; Returning Officer Fee  £0; Contributions  £22622</t>
  </si>
  <si>
    <t>Pam Parkes</t>
  </si>
  <si>
    <t>Director of Human Resources &amp; Organisational Development</t>
  </si>
  <si>
    <t>Julie Belvir</t>
  </si>
  <si>
    <t>Director of Democratic Legal Services &amp; Monitoring Officer</t>
  </si>
  <si>
    <t>Basic Salary  £103787; Chief Officer Allowance  £6321; Deputy Chief Executive Allowance  £0; Performance Related Pay  £0; Returning Officer Fee  £0; Contributions  £24334</t>
  </si>
  <si>
    <t>Ms Ada Burns</t>
  </si>
  <si>
    <t xml:space="preserve">Chief Executive  </t>
  </si>
  <si>
    <t>Salary £156720; Expenses Allowances £2347; Employer pension contributions £28993</t>
  </si>
  <si>
    <t>Salary £128313; Expenses Allowances £2425; Employer pension contributions £23738</t>
  </si>
  <si>
    <t>Salary £115725; Expenses Allowances £2347; Employer pension contributions £21409</t>
  </si>
  <si>
    <t>Salary £115725; Expenses Allowances £2710; Employer pension contributions £21409</t>
  </si>
  <si>
    <t>Assistant Chief Exec  - Regeneration</t>
  </si>
  <si>
    <t>Salary £92607; Expenses Allowances £906; Employer pension contributions £17132</t>
  </si>
  <si>
    <t>Stephen Pitt</t>
  </si>
  <si>
    <t>Salary £94000; Taxable Expenses £0; Benefits in Kind £2000; Pension Contributions £16000; Retired on 31/12/2009</t>
  </si>
  <si>
    <t>Paul Kent</t>
  </si>
  <si>
    <t>Salary £102000; Taxable Expenses £0; Benefits in Kind £3000; Pension Contributions £17000</t>
  </si>
  <si>
    <t>John Nash</t>
  </si>
  <si>
    <t>Director for Children's Services</t>
  </si>
  <si>
    <t>Salary £113000; Taxable Expenses £0; Benefits in Kind £0; Pension Contributions £19000; Joined on 28/08/2008</t>
  </si>
  <si>
    <t>Miles Butler</t>
  </si>
  <si>
    <t>Director for Environment</t>
  </si>
  <si>
    <t>Salary £125000; Taxable Expenses £1000; Benefits in Kind £2000; Pension Contributions £21000</t>
  </si>
  <si>
    <t>Elaine Taylor</t>
  </si>
  <si>
    <t>Director for Corporate Resources</t>
  </si>
  <si>
    <t>Salary £130000; Taxable Expenses £1000; Benefits in Kind £4000; Pension Contributions £22000</t>
  </si>
  <si>
    <t>David Jenkins</t>
  </si>
  <si>
    <t>Salary £164000; Taxable Expenses £1000; Benefits in Kind £4000; Pension Contributions £28000</t>
  </si>
  <si>
    <t>Darra Singh</t>
  </si>
  <si>
    <t>Salary (including fees and allowances) £111,751; Bonuses £29,429; Pension
Contributions £22,482; left the council on 1st November 2009, the full year equivalent salary would have been £178,341</t>
  </si>
  <si>
    <t>Ian O'Donnell</t>
  </si>
  <si>
    <t>Executive Director For Corporate
Resources</t>
  </si>
  <si>
    <t>Salary (including fees and allowances) £111,693; Bonuses £0; Pension
Contributions £21,725; commenced employment as Executive Director for Corporate Resources on 1st June 2009, the full year equivalent salary for this post is £133,011</t>
  </si>
  <si>
    <t>Richard Ennis</t>
  </si>
  <si>
    <t>Pat Hayes</t>
  </si>
  <si>
    <t>Salary (including fees and allowances) £133,011; Bonuses £19,288; Pension
Contributions £26,070</t>
  </si>
  <si>
    <t>Keith Townsend</t>
  </si>
  <si>
    <t>Salary (including fees and allowances) £133,011; Bonuses £4,000; Pension
Contributions £26,854</t>
  </si>
  <si>
    <t>Salary (including fees &amp; allowances) £110,660; Expense allowance £81; Benefits in Kind e.g. Car allowance £1,405; Pension contr’ns £16,599; The Chief Executive is shared with South Somerset District Council from 22/03/2010 with the Chief Executive's salary is shared equally by both parties. An exgratia payment of £165,854 was paid to the Chief Executive of South Somerset District Council to facilitate the Shared services agenda.</t>
  </si>
  <si>
    <t>Nigel Pearson</t>
  </si>
  <si>
    <t>Salary, Fees &amp; Allowances £176000; Expense Allowances £-1000; Benefits in Kind £0; Employers' Pension Contributions £26000</t>
  </si>
  <si>
    <t>Salary, Fees &amp; Allowances £142000; Expense Allowances £0; Benefits in Kind £0; Employers' Pension Contributions £21000</t>
  </si>
  <si>
    <t>Director of Children, Family &amp; Adult Services</t>
  </si>
  <si>
    <t>Salary, Fees &amp; Allowances £134000; Expense Allowances £-2000; Benefits in Kind £0; Employers' Pension Contributions £20000</t>
  </si>
  <si>
    <t>Director of Planning &amp; Economic Regeneration</t>
  </si>
  <si>
    <t>Salary, Fees &amp; Allowances £130000; Expense Allowances £-2000; Benefits in Kind £0; Employers' Pension Contributions £19000</t>
  </si>
  <si>
    <t>Director of Environment &amp; Neighbourhood Services</t>
  </si>
  <si>
    <t>Director of Policy, Partnerships &amp; Improvement</t>
  </si>
  <si>
    <t>Salary, Fees &amp; Allowances £117000; Expense Allowances £0; Benefits in Kind £4000; Employers' Pension Contributions £17000; This post was formally called Director of Corporate Policy and Strategy renamed from 1 April 2009 Director of Policy Partnerships and Improvement. A new Director was appointed on 1 April 2009</t>
  </si>
  <si>
    <t>Director of Corporate Policy &amp; Strategy</t>
  </si>
  <si>
    <t>The Director of Corporate Policy &amp; Strategy retired on 31 March 2009 and the role was renamed ‘Director of Policy, Partnerships &amp; Improvement’ from 1 April 2009; The pension contributions figure includes £52,000 paid to the East Riding Pension Fund (not to the retiring individual) regarding the retirement of the Director of Corporate Policy &amp; Strategy under the Council’s retirement policy.</t>
  </si>
  <si>
    <t>Salary, Fees &amp; Allowances £169,000; Expense Allowances £0; Benefits in Kind £0; Employers' Pension Contributions £259,000; This post was created on 1 December 2008 for which 50% of the salary cost was reimbursed to the Council by Kingston Upon Hull City Council; The post of Director of Energy from Waste ceased on 27 August 2009. The post-holder retired on that date; This Pension Contributions figure includes £233,000 paid to the East Riding Pension Fund (not to the retiring individual) regarding the retirement of the Director of Energy from Waste under the Council’s retirement policy.</t>
  </si>
  <si>
    <t>The Head of Finance was newly appointed from 1 April 2009</t>
  </si>
  <si>
    <t>Salary, Fees &amp; Allowances £90000; Expense Allowances £0; Benefits in Kind £0; Employers' Pension Contributions £13000; The Head of Finance was newly appointed from 1 April 2009.</t>
  </si>
  <si>
    <t>Cheryl Miller</t>
  </si>
  <si>
    <t>Sean Nolan</t>
  </si>
  <si>
    <t>Deputy Chief and Director of Corporate Resources</t>
  </si>
  <si>
    <t>Salary, Fees or Allowances £135060; Bonuses £9931; Compensation for loss of Employment £-; Benefits in Kind £916; Employers Pension Contributions £27693</t>
  </si>
  <si>
    <t>Director of Law and Personnel</t>
  </si>
  <si>
    <t>Salary, Fees or Allowances £121320; Bonuses £-; Compensation for loss of Employment £-; Benefits in Kind £886; Employers Pension Contributions £23172</t>
  </si>
  <si>
    <t>Director of Policy &amp; Communications</t>
  </si>
  <si>
    <t>Salary, Fees or Allowances £121320; Bonuses £8661; Compensation for loss of Employment £-; Benefits in Kind £-; Employers Pension Contributions £24826</t>
  </si>
  <si>
    <t>Director of Transport and Environment</t>
  </si>
  <si>
    <t>Salary, Fees or Allowances £114873; Bonuses £8408; Compensation for loss of Employment £-; Benefits in Kind £1120; Employers Pension Contributions £24104</t>
  </si>
  <si>
    <t>Director for Adult Social Care</t>
  </si>
  <si>
    <t>Salaries, fees or allowances £150100; Bonus payments £-; Expense allowances £783; Employers' contribution to pension £29479</t>
  </si>
  <si>
    <t>Director for Childrens Services</t>
  </si>
  <si>
    <t>Executive Director for IS,
Performance &amp; Programmes</t>
  </si>
  <si>
    <t>Director of Human Resource &amp;
Customer Excellence</t>
  </si>
  <si>
    <t>Salaries, fees or allowances £125000; Bonus payments £30000; Expense allowances £1041; Employers' contribution to pension £30900</t>
  </si>
  <si>
    <t>Head of Information Services</t>
  </si>
  <si>
    <t>Salaries, fees or allowances £122500; Bonus payments £10000; Expense allowances £514; Employers' contribution to pension £-; The Head of Information Services joined the County Council on 15th September 2008.</t>
  </si>
  <si>
    <t>Salaries, fees or allowances £122500; Bonus payments £9600; Expense allowances £1041; Employers' contribution to pension £26698</t>
  </si>
  <si>
    <t>Salaries, fees or allowances £109500; Bonus payments £7490; Expense allowances £1041; Employers' contribution to pension £23585</t>
  </si>
  <si>
    <t>Salaries, fees or allowances £103552; Bonus payments £4042; Expense allowances £1041; Employers' contribution to pension £21649</t>
  </si>
  <si>
    <t>Director for Environment &amp; Commerce</t>
  </si>
  <si>
    <t>No 2009/10 figure.</t>
  </si>
  <si>
    <t>Ms Joanna Killian</t>
  </si>
  <si>
    <t>Salaries, fees or allowances £237,000; Bonus payments £0; Expense allowances £772; Employers' contribution to pension £47,380; The Council's Chief Executive also fulfils the role of Chief Executive for Brentwood
Borough Council, providing strategic management and coordination under a contract for services (and receives a £30,000 payment).</t>
  </si>
  <si>
    <t>Mr James N Bell</t>
  </si>
  <si>
    <t>Executive Director for Finance
and Transformation</t>
  </si>
  <si>
    <t>Salaries, fees or allowances £182,000; Bonus payments £13,600; Expense allowances £1,041; Employers' contribution to pension £38,852; Employed by Essex County Council with effect from 14th July 2008</t>
  </si>
  <si>
    <t>Mr Graham Tombs</t>
  </si>
  <si>
    <t>Executive Director for Commercial Services</t>
  </si>
  <si>
    <t>Salaries, fees or allowances £162,000; Bonus payments £13,950; Expense allowances £1,130; Employers' contribution to pension £34,804; Became the Executive Director for Commercial Services in October 2009. Employed in
various other roles, as member of the Council’s Corporate Leadership, prior to that.</t>
  </si>
  <si>
    <t>Mr Robert Overall</t>
  </si>
  <si>
    <t>Executive Director - Environment,
Sustainability &amp; Highways</t>
  </si>
  <si>
    <t>Salaries, fees or allowances £157,000; Bonus payments £0; Expense allowances £3,372; Employers' contribution to pension £30,900; Employed by Essex County Council with effect from 1st July 2008.</t>
  </si>
  <si>
    <t>Gross Salary £100,561; PRP/Bonuses £0; Benefits in Kind (e.g. car allowance) £10,500; Employers Pension Contributions £17,498</t>
  </si>
  <si>
    <t>Executive Director B</t>
  </si>
  <si>
    <t>Gross Salary £95,326; PRP/Bonuses £0; Benefits in Kind (e.g. car allowance) £9,450; Employers Pension Contributions £16,593</t>
  </si>
  <si>
    <t>Pensionable Pay £136855; Expense Allowance £160; Employer's Pension Contributions £30519; Pensionable pay includes remuneration relating to (a) returning officer for national elections (with costs reimbursed by the respective government), and (b) clerk to the North Wales Fire and Rescue Authority (with costs reimbursed by that body).</t>
  </si>
  <si>
    <t>Pensionable Pay £89132; Expense Allowance £160; Employer's Pension Contributions £19876</t>
  </si>
  <si>
    <t>Pensionable Pay £93742; Expense Allowance £0; Employer's Pension Contributions £20904; Commenced on 29th September 2008 at an annualised salary of £89,132</t>
  </si>
  <si>
    <t>Director of Lifelong Learning</t>
  </si>
  <si>
    <t>Pensionable Pay £93742; Expense Allowance £0; Employer's Pension Contributions £20904; Commenced on 22nd September 2008 at an annualised salary of £89,132</t>
  </si>
  <si>
    <t>Pensionable Pay £81960; Expense Allowance £160; Employer's Pension Contributions £18277</t>
  </si>
  <si>
    <t>Pensionable Pay £83049; Expense Allowance £0; Employer's Pension Contributions £18520;Pensionable pay includes remuneration relating to deputy clerk to the North Wales Fire and Rescue Authority (with costs reimbursed by that body).</t>
  </si>
  <si>
    <t>Salary (Including fees &amp; Allowances) £97,513; Expense Allowances £143; Benefits in Kind (e.g. Car Allowance) £4,873; Employer Pension contributions £15,862</t>
  </si>
  <si>
    <t>The post of Chief Executive was vacant throughout the whole of 2009/2010.</t>
  </si>
  <si>
    <t>Salary inc Fees and Allowances £81,555; Expense Allowances £1,077; Pension contributions £21,141; The posts of Strategic Director 1 and 2 were created in May 2008</t>
  </si>
  <si>
    <t>Salary inc Fees and Allowances £80,899; Expense Allowances £233; Pension contributions £20,968; The posts of Strategic Director 1 and 2 were created in May 2008</t>
  </si>
  <si>
    <t>Remuneration £101,000; Pension contrib’tns £18,000</t>
  </si>
  <si>
    <t>R Kelly</t>
  </si>
  <si>
    <t>Chief Executive – R Kelly</t>
  </si>
  <si>
    <t>Salary, Fees &amp; Allowances £194015 (including responsibility for Northumbria Police Authority payment of £27,704); Benefits in Kind £12208; Other Emoluments £7376 (Returning Officer Fee and payments in relation to By-election and European election); Employers Pension £31982</t>
  </si>
  <si>
    <t>Salary, Fees &amp; Allowances £107211; Benefits in Kind £5054; Other Emoluments £0; Employers Pension £16082; 2008/09 Maternity leave part year (maternity payment of £5,702 incl. in salary). Annualised basic salary £101,964.</t>
  </si>
  <si>
    <t>Strategic Director, Finance &amp; ICT</t>
  </si>
  <si>
    <t>Salary, Fees &amp; Allowances £132358 (including responsibility for Northumbria Police Authority payment of £19,700); Benefits in Kind £13189; Other Emoluments £0; Employers Pension £19840</t>
  </si>
  <si>
    <t>Group Director, Development &amp; Enterprise</t>
  </si>
  <si>
    <t>Salary, Fees &amp; Allowances £128665 (including responsibility for Northumbria Police Authority payment of £11,257); Benefits in Kind £12342; Other Emoluments £0; Employers Pension £183874 (Pension includes £165,300 in relation to the cost of pension augmentation due to discretionary added years.)</t>
  </si>
  <si>
    <t>Group Director, Learning &amp; Children</t>
  </si>
  <si>
    <t>Salary, Fees &amp; Allowances £103270; Benefits in Kind £5216; Other Emoluments £0; Employers Pension £15478; Left employment 28/02/2010. Annualised basic salary £112,569.</t>
  </si>
  <si>
    <t>Group Director, Local Environmental Services</t>
  </si>
  <si>
    <t>Salary, Fees &amp; Allowances £112658; Benefits in Kind £10926; Other Emoluments £0; Employers Pension £16885</t>
  </si>
  <si>
    <t>Strategic Director, Legal &amp; Corporate</t>
  </si>
  <si>
    <t>Salary, Fees &amp; Allowances £106669 (including responsibility for Northumbria Police Authority payment of £9,697); Benefits in Kind £5635; Other Emoluments £0; Employers Pension £16000; 2008/09 figure from 01/07/08, annualised salary £92,229 and 2008/09 pension includes £73,711 in relation to the cost of pension augmentation due to discretionary added years</t>
  </si>
  <si>
    <t>Group Director, CBS</t>
  </si>
  <si>
    <t>Salary, Fees &amp; Allowances £85044; Benefits in Kind £4230; Other Emoluments £0; Employers Pension £12746; Left post 31/01/2010. Annualised basic salary £101,964</t>
  </si>
  <si>
    <t>Salary £98,334; Allowable Expenses £0; Benefits in Kind £795; Employer Pension Contribs £17,307</t>
  </si>
  <si>
    <t>Salary £85,752; Allowable Expenses £394; Benefits in Kind £1,233; Employer Pension Contribs £15,092</t>
  </si>
  <si>
    <t>Chief Executive (Head of Paid Service)</t>
  </si>
  <si>
    <t>Salary, fees &amp; allowances £115,614.59; Expenses allowance £49.08; Compensation for loss of employment £0; Employers pension contribution £17,573.41</t>
  </si>
  <si>
    <t>Monitoring Officer</t>
  </si>
  <si>
    <t>Salary (incl employee pension contributions) £92814; Expense Allowances £602; Benefits in Kind £0; Employer’s Pension Contributions £19398; 2008/09 figures not provided</t>
  </si>
  <si>
    <t>Group Director – Community &amp; Adult Care</t>
  </si>
  <si>
    <t>Group Director - Environment</t>
  </si>
  <si>
    <t>Group Director – Business Management</t>
  </si>
  <si>
    <t>Group Director – Community Safety</t>
  </si>
  <si>
    <t>Group Director – CYP</t>
  </si>
  <si>
    <t>Salary Including Allowances £92,340; Compensation for loss of office £0; Benefits in Kind £440; Pension Contributions £13,074</t>
  </si>
  <si>
    <t>Development Services Manager</t>
  </si>
  <si>
    <t>Salary Including Allowances £47,025; Compensation for loss of office £93,016; Benefits in Kind £440; Pension Contributions £6,730; The Development Services Manager post became redundant 31 December 2009. The whole time equivalent salary is £61,884</t>
  </si>
  <si>
    <t>Salary £109,943; Allowances £7,115; Expenses £238; Benefits in kind £0; Pension conts. £30,666</t>
  </si>
  <si>
    <t>Director (Communities)</t>
  </si>
  <si>
    <t>Salary £78,510; Allowances £6,622; Expenses £344; Benefits in kind £0; Pension conts. £22,029</t>
  </si>
  <si>
    <t>Director (Finance and Transformation)</t>
  </si>
  <si>
    <t>Director (Business)</t>
  </si>
  <si>
    <t>Salary £78,510; Allowances £1,684; Expenses £134; Benefits in kind £4,504; Pension conts. £25,908</t>
  </si>
  <si>
    <t>Director (Housing and Environment</t>
  </si>
  <si>
    <t>Salary £107,600; Expenses £2,500; Pension contributions £24,600</t>
  </si>
  <si>
    <t>Salary £92,800; Expenses £1,700; Pension contributions £20,000</t>
  </si>
  <si>
    <t>L Boland</t>
  </si>
  <si>
    <t>Salary (Including fees and allowances) £205,762; Employer Pension Contributions £30,453; from 5 Jan 2009</t>
  </si>
  <si>
    <t>A Mayer</t>
  </si>
  <si>
    <t>1 Apr 2008 to 31 Aug 2008</t>
  </si>
  <si>
    <t>J Jacobs</t>
  </si>
  <si>
    <t>M Clarke</t>
  </si>
  <si>
    <t>Salary (Including fees and allowances) £134,564; Employer Pension Contributions £19,915</t>
  </si>
  <si>
    <t>F Fletcher-Smith</t>
  </si>
  <si>
    <t>Executive Director of Development and Environment</t>
  </si>
  <si>
    <t>Salary (Including fees and allowances) £129,889; Employer Pension Contributions £19,224; from 27 Apr 2009</t>
  </si>
  <si>
    <t>M Roberts</t>
  </si>
  <si>
    <t>Executive Director of Secretariat</t>
  </si>
  <si>
    <t>Salary (Including fees and allowances) £128,157; Employer Pension Contributions £18,967</t>
  </si>
  <si>
    <t>S Milton</t>
  </si>
  <si>
    <t>Deputy Mayor and Chief of Staff</t>
  </si>
  <si>
    <t>G Harri</t>
  </si>
  <si>
    <t>Director of External relations</t>
  </si>
  <si>
    <t>Salary (Including fees and allowances) £128,115; Employer Pension Contributions £18,961; from 12 May 2008</t>
  </si>
  <si>
    <t>D Ritterband</t>
  </si>
  <si>
    <t>Director of Marketing</t>
  </si>
  <si>
    <t>A Browne</t>
  </si>
  <si>
    <t>Advisor for Economic Development</t>
  </si>
  <si>
    <t>P Chesters</t>
  </si>
  <si>
    <t>Advisor of Health and Youth Opportunities</t>
  </si>
  <si>
    <t>K Ranger</t>
  </si>
  <si>
    <t>Advisor for Transport</t>
  </si>
  <si>
    <t>Salary (Including fees and allowances) £103,004; Employer Pension Contributions £15,245</t>
  </si>
  <si>
    <t>J Worth</t>
  </si>
  <si>
    <t>Executive Director of Corporate Services</t>
  </si>
  <si>
    <t>left 30 Sep 2008</t>
  </si>
  <si>
    <t>D Lunts</t>
  </si>
  <si>
    <t>Executive Director of Policy and Partnerships</t>
  </si>
  <si>
    <t>left 30 Nov 08</t>
  </si>
  <si>
    <t>N Coleman</t>
  </si>
  <si>
    <t>I Clement</t>
  </si>
  <si>
    <t>Deputy Mayor Government Relations</t>
  </si>
  <si>
    <t>Salary (Including fees and allowances) £29,443; Employer Pension Contributions £4,358; left 22 June 2009</t>
  </si>
  <si>
    <t>M Ney</t>
  </si>
  <si>
    <t>Salary Including fees &amp; Allowances) £189999.96; Employers Pension Contributions £35150.04</t>
  </si>
  <si>
    <t>C Perry</t>
  </si>
  <si>
    <t>Salary Including fees &amp; Allowances) £166144.08; Employers Pension Contributions £30825.59</t>
  </si>
  <si>
    <t>G Palmer</t>
  </si>
  <si>
    <t>Salary Including fees &amp; Allowances) £150000; Employers Pension Contributions £27750</t>
  </si>
  <si>
    <t>Salary Including fees &amp; Allowances) £144999.96; Employers Pension Contributions £26825.04; During 2008/09 the Director of HR &amp; OI took on the post of Director of Regeneration, Enterprise &amp; Skills.</t>
  </si>
  <si>
    <t>D McCollum</t>
  </si>
  <si>
    <t>Director of Adults and Older People Services</t>
  </si>
  <si>
    <t>Salary Including fees &amp; Allowances) £125000.04; Employers Pension Contributions £23124.96</t>
  </si>
  <si>
    <t>Director of Culture and Community</t>
  </si>
  <si>
    <t>Director of HR &amp; Organisational Improvement</t>
  </si>
  <si>
    <t>Salary Including fees &amp; Allowances) £124969.54; Employers Pension Contributions £23124.96; The post of Director of HR &amp; OI was filled on 02/02/2009</t>
  </si>
  <si>
    <t>Head of Law &amp; Governance</t>
  </si>
  <si>
    <t>Salary Including fees &amp; Allowances) £116000.04; Employers Pension Contributions £21459.96</t>
  </si>
  <si>
    <t>Salary £123183; Other non salary payment £; Expense Allowances £1642; Benefits in Kind £7535; Pension Contributions £17985</t>
  </si>
  <si>
    <t>Salary £91766; Other non salary payment £1835; Expense Allowances £1642; Benefits in Kind £6497; Pension Contributions £13666; Impossible to match to 2008/09 figures with generic job titles</t>
  </si>
  <si>
    <t>Salary £89826; Other non salary payment £; Expense Allowances £1642; Benefits in Kind £5618; Pension Contributions £13018; Impossible to match to 2008/09 figures with generic job titles</t>
  </si>
  <si>
    <t>Salary £86385; Other non salary payment £; Expense Allowances £1642; Benefits in Kind £2849; Pension Contributions £12612</t>
  </si>
  <si>
    <t>Head of Service</t>
  </si>
  <si>
    <t>Impossible to match to 2009/10 figures with generic job titles</t>
  </si>
  <si>
    <t>Note 3 - Postholders made redundant in October 2008, annualised salaries between £55,000 and £60,000; Compensation for loss of office £120,768</t>
  </si>
  <si>
    <t>Salary £83121; Other non salary payment £0; Expense Allowances £17372</t>
  </si>
  <si>
    <t>Salary £83121; Other non salary payment £222; Expense Allowances £17372</t>
  </si>
  <si>
    <t>2009/10 figure not listed</t>
  </si>
  <si>
    <t>Salary £83121; Other non salary payment £454; Expense Allowances £17373</t>
  </si>
  <si>
    <t>Salary £108264; Other non salary payment £534; Expense Allowances £22627</t>
  </si>
  <si>
    <t>Corporate Director of Community Services - A</t>
  </si>
  <si>
    <t>Salary (Including Fees &amp; Allowances) £127577.54; Compensation for loss of office £; Employer Pension contributions £27403.92; Corporate Director of Community Services - B covered the post of Corporate Director of Community Services - A between 15 June 2009 and 12 August 2009. The salary for this period was £19,138, annualised salary was £118,396. Corporate Director of Community Services - A annualised salary was £136,420 (£136,420 for 2008/09).</t>
  </si>
  <si>
    <t>Corporate Director of Community Services - B</t>
  </si>
  <si>
    <t>Salary (Including Fees &amp; Allowances) £101854.88; Compensation for loss of office £; Employer Pension contributions £20387.26; Corporate Director of Community Services - B covered the post of Corporate Director of Community Services - A between 15 June 2009 and 12 August 2009. The salary for this period was £19,138, annualised salary was £118,396. Corporate Director of Community Services - A annualised salary was £136,420 (£136,420 for 2008/09).</t>
  </si>
  <si>
    <t>Corporate Director of Customer and Corporate Services -B</t>
  </si>
  <si>
    <t>Salary (Including Fees &amp; Allowances) £127413; Compensation for loss of office £; Employer Pension contributions £25575.60; recruited to this post on 16 March 2009, annualised salary was £127,413.</t>
  </si>
  <si>
    <t>Corporate Director of Finance and Resources - B</t>
  </si>
  <si>
    <t>Salary (Including Fees &amp; Allowances) £127413; Compensation for loss of office £; Employer Pension contributions £25575.60; started on 01 January 2009 - salary for this post was £31,853, annualised salary was £127,413.</t>
  </si>
  <si>
    <t>Corporate Director of Legal and Democratic Services - B</t>
  </si>
  <si>
    <t>Salary (Including Fees &amp; Allowances) £144924.96; Compensation for loss of office £; Employer Pension contributions £29130.48; started on 02 February 2009, annualised salary was £144,865.</t>
  </si>
  <si>
    <t>Corporate Director of Neighbourhoods and Regeneration - A</t>
  </si>
  <si>
    <t>Salary (Including Fees &amp; Allowances) £9635.31; Compensation for loss of office £; Employer Pension contributions £1935.08; left this position on 26 April 2009, annualised salary was £133,412 (£133,412 for 2008/09)</t>
  </si>
  <si>
    <t>Assistant Chief Executive of Communications and Consultation - A</t>
  </si>
  <si>
    <t>Salary (Including Fees &amp; Allowances) £33665.68; Compensation for loss of office £68403.1; Employer Pension contributions £6391.12; redundant on 31 July 2009, annualised salary was £95,875 (£95,875 for 2008/09)</t>
  </si>
  <si>
    <t>Assistant Chief Executive of Policy and Performance</t>
  </si>
  <si>
    <t>Salary (Including Fees &amp; Allowances) £85914.96; Compensation for loss of office £; Employer Pension contributions £17151.48</t>
  </si>
  <si>
    <t>Director of Partnerships</t>
  </si>
  <si>
    <t>Salary (Including Fees &amp; Allowances) £93732.77; Compensation for loss of office £; Employer Pension contributions £18768.75</t>
  </si>
  <si>
    <t>Corporate Director of Customer and Corporate Services - A</t>
  </si>
  <si>
    <t>Covering this post until 15 March 2009, annualised salary was £118,396</t>
  </si>
  <si>
    <t>Corporate Director of Finance and Resources - A</t>
  </si>
  <si>
    <t>Left this position on 31 December 2008 - salary for this post was £91,051, annualised salary was £121,401.</t>
  </si>
  <si>
    <t>T Shields</t>
  </si>
  <si>
    <t>Salary (Including Fees &amp; Allowances) £177385.30; Compensation for loss of office £0; Employer Pension contributions £35835.72</t>
  </si>
  <si>
    <t>David Parr</t>
  </si>
  <si>
    <t>Salary (including fees &amp; Allowances) £157500; Compensation for loss of employment £-; Benefits in Kind £7200; Employers Pension contributions £29300</t>
  </si>
  <si>
    <t>Strategic Director: Adults &amp; Community</t>
  </si>
  <si>
    <t>Salary (including fees &amp; Allowances) £108600; Compensation for loss of employment £-; Benefits in Kind £-; Employers Pension contributions £19500</t>
  </si>
  <si>
    <t>Strategic Director: Children &amp; Young People</t>
  </si>
  <si>
    <t>Salary (including fees &amp; Allowances) £104300; Compensation for loss of employment £-; Benefits in Kind £3000; Employers Pension contributions £19000</t>
  </si>
  <si>
    <t>Strategic Director: Environment &amp; Economy</t>
  </si>
  <si>
    <t>Salary (including fees &amp; Allowances) £106800; Compensation for loss of employment £-; Benefits in Kind £4500; Employers Pension contributions £19900</t>
  </si>
  <si>
    <t>Strategic Director: Resources</t>
  </si>
  <si>
    <t>Salary (including fees &amp; Allowances) £104600; Compensation for loss of employment £-; Benefits in Kind £3100; Employers Pension contributions £19500</t>
  </si>
  <si>
    <t>Operational Director: Older People/PSD</t>
  </si>
  <si>
    <t>Salary (including fees &amp; Allowances) £67000; Compensation for loss of employment £74000; Benefits in Kind £-; Employers Pension contributions £11100; left On 31st December 2009. Their annualised salary was £83,700 (£81,600 for 2008/9)</t>
  </si>
  <si>
    <t>Operational Director: Environment &amp; Regulatory Services</t>
  </si>
  <si>
    <t>Salary (including fees &amp; Allowances) £81800; Compensation for loss of employment £-; Benefits in Kind £7400; Employers Pension contributions £15200</t>
  </si>
  <si>
    <t>Operational Director: Major Projects</t>
  </si>
  <si>
    <t>Salary (including fees &amp; Allowances) £81600; Compensation for loss of employment £-; Benefits in Kind £7800; Employers Pension contributions £15200</t>
  </si>
  <si>
    <t>Operational Director: Exchequer</t>
  </si>
  <si>
    <t>Salary (including fees &amp; Allowances) £68100; Compensation for loss of employment £-; Benefits in Kind £5700; Employers Pension contributions £11400; retired on 31st December 2009. Their annualised salary was £81,800 (£79,700 for 2008/9).</t>
  </si>
  <si>
    <t>Operational Director: Legal &amp; Democratic</t>
  </si>
  <si>
    <t>Salary (including fees &amp; Allowances) £87900; Compensation for loss of employment £-; Benefits in Kind £-; Employers Pension contributions £15600</t>
  </si>
  <si>
    <t>Salary (including fees &amp; allowances) £124,862; Performance Related Pay £2,101; Car Allowances £1,884; Employers Pension Contributions £22,452</t>
  </si>
  <si>
    <t>Salary (including fees &amp; allowances) £88,392; Performance Related Pay £1,574; Car Allowances £404; Employers Pension Contributions £15,923</t>
  </si>
  <si>
    <t>Geoff Alltimes</t>
  </si>
  <si>
    <t>Jane West</t>
  </si>
  <si>
    <t xml:space="preserve">Director of Finance &amp; Corporate Services </t>
  </si>
  <si>
    <t>Nigel Pallace</t>
  </si>
  <si>
    <t xml:space="preserve">Director of Environment Services </t>
  </si>
  <si>
    <t>James Reilly</t>
  </si>
  <si>
    <t xml:space="preserve">Director of Community Services </t>
  </si>
  <si>
    <t>Andrew Christie</t>
  </si>
  <si>
    <t xml:space="preserve">Director of Childrens Services </t>
  </si>
  <si>
    <t>Lyn Carpenter</t>
  </si>
  <si>
    <t xml:space="preserve">Director of Residents Services </t>
  </si>
  <si>
    <t>Michael Cogher</t>
  </si>
  <si>
    <t xml:space="preserve">Assistant Director (Legal &amp; Democratic Services) </t>
  </si>
  <si>
    <t>Marianne Locke</t>
  </si>
  <si>
    <t>Acting Director of Residents Services</t>
  </si>
  <si>
    <t>An Acting Director of Residents Services was appointed previous to February 2009 for 6 months on an “acting up” basis from Assistant Director within the department – the disclosure above shows the full salary for 2008/09.</t>
  </si>
  <si>
    <t>Andrew Smith</t>
  </si>
  <si>
    <t>Salary, (including fees allowances) £207969; Other emoluments £0; Benefits in kind £0; Pension remuneration £38679</t>
  </si>
  <si>
    <t>John Coughlan</t>
  </si>
  <si>
    <t>Director of Children’s Services (and Deputy Chief Executive from 1 May 2009)</t>
  </si>
  <si>
    <t>Salary, (including fees allowances) £158190; Other emoluments £5000; Benefits in kind £0; Pension remuneration £30351</t>
  </si>
  <si>
    <t>Jon Pittam</t>
  </si>
  <si>
    <t>Salary, (including fees allowances) £136262; Other emoluments £0; Benefits in kind £68; Pension remuneration £25338; Appointed 1 December 2008</t>
  </si>
  <si>
    <t>Director of Culture, Communities and Rural Affairs</t>
  </si>
  <si>
    <t>Salary, (including fees allowances) £124893; Other emoluments £1000; Benefits in kind £0; Pension remuneration £23414</t>
  </si>
  <si>
    <t>Salary £87,892; Expense Allowances £1,760; Pension Contributions £16,150</t>
  </si>
  <si>
    <t>Director of Urban Environment</t>
  </si>
  <si>
    <t>Salary (inc fees &amp; allowances) £144888; Pension contributions £32609</t>
  </si>
  <si>
    <t>Salary (inc fees &amp; allowances) £141597; Pension contributions £31905</t>
  </si>
  <si>
    <t>Director of Adult, Culture &amp; Community Services</t>
  </si>
  <si>
    <t>Salary (inc fees &amp; allowances) £139891; Pension contributions £31511</t>
  </si>
  <si>
    <t>Salary (inc fees &amp; allowances) £120753; Pension contributions £27077</t>
  </si>
  <si>
    <t>Assistant Chief Executive - People &amp; Organisational Development</t>
  </si>
  <si>
    <t>Salary (inc fees &amp; allowances) £106457; Pension contributions £23855</t>
  </si>
  <si>
    <t>Salary (inc fees &amp; allowances) £101171; Pension contributions £22645</t>
  </si>
  <si>
    <t xml:space="preserve">Assistant Chief Executive - Policy &amp; Performance </t>
  </si>
  <si>
    <t>Salary (inc fees &amp; allowances) £37093; Pension contributions £8236; (F/T until Jul 09 - P/T until Sep 09 - annualised salary £97,880)</t>
  </si>
  <si>
    <t>Interim Director of Special Projects</t>
  </si>
  <si>
    <t>No details provided other than that the figure sets out payment made by the Council to companies or agencies for the services of the interim Senior Officer.</t>
  </si>
  <si>
    <t>Dr I O'Donovan</t>
  </si>
  <si>
    <t>Mr P A Lewis</t>
  </si>
  <si>
    <t>Director of Children &amp; Young People's Services</t>
  </si>
  <si>
    <t>Salary (Including fees &amp; Allowances) £123,548; Pension contributions £15,444</t>
  </si>
  <si>
    <t>Salary (Including fees &amp; Allowances) £96,058; Pension contributions £12,007; Not possible to match 2008/09 figures to 2009/10</t>
  </si>
  <si>
    <t>Salary (Including fees &amp; Allowances) £96,055; Pension contributions £12,007; Not possible to match 2008/09 figures to 2009/10</t>
  </si>
  <si>
    <t>Not possible to match 2008/09 figures to 2009/10</t>
  </si>
  <si>
    <t>Director, HIC</t>
  </si>
  <si>
    <t>Director of Development Services</t>
  </si>
  <si>
    <t>Salary (including fees and allowances) £185297; Benefits in Kind £1204; Employers pension contributions £33003</t>
  </si>
  <si>
    <t xml:space="preserve">Corporate Director - Place Shaping  </t>
  </si>
  <si>
    <t>Salary (including fees and allowances) £141795; Benefits in Kind £0; Employers pension contributions £26019</t>
  </si>
  <si>
    <t xml:space="preserve">Corporate Director - Childrens Services </t>
  </si>
  <si>
    <t xml:space="preserve">Corporate Director - Adults &amp; Housing </t>
  </si>
  <si>
    <t>Salary (including fees and allowances) £133653; Benefits in Kind £84; Employers pension contributions £24525</t>
  </si>
  <si>
    <t xml:space="preserve">Corporate Director - Finance  </t>
  </si>
  <si>
    <t>Salary (including fees and allowances) £133653; Benefits in Kind £0; Employers pension contributions £24525</t>
  </si>
  <si>
    <t xml:space="preserve">Director of Legal &amp; Governance Services </t>
  </si>
  <si>
    <t>Salary (including fees and allowances) £127157; Benefits in Kind £1186; Employers pension contributions £23413</t>
  </si>
  <si>
    <t>Corporate Director - Community &amp; Environment</t>
  </si>
  <si>
    <t xml:space="preserve">Assistant Chief Executive </t>
  </si>
  <si>
    <t>Salary (including fees and allowances) £106137; Benefits in Kind £1178; Employers pension contributions £19797</t>
  </si>
  <si>
    <t>Salary £98,550; Pension £18,384; Car Allowance £4,728</t>
  </si>
  <si>
    <t>Salary £117965; Car Allowance £906; Compensation for Loss of Office £0; Pension Contributions £18992; The Director of Adult and Community Services post was deleted from 31st August, 2009 and the former Director was appointed to the Director of Child and Adult Services post from 1st September, 2009. The annualised salary for the Director of Adult and Community Services post for 2009/2010 was £113,487 (£110,358 for 2008/2009). The salary scale for this post for 2009/2010 was £102,678 to £113,487 (£102,678 to £113,487 in 2008/2009). The annualised salary for the Director of Child and Adult Services for 2009/2010 was £120,000 (post did not exist in 2008/2009). The salary scale for this post is £120,000 to £130,000.</t>
  </si>
  <si>
    <t>Salary £111528; Car Allowance £906; Compensation for Loss of Office £0; Pension Contributions £17956; The Director of Neighbourhood Services post was deleted from 31st August, 2009 and the former Director was appointed to the Director of Regeneration and Neighbourhoods post from 1st September, 2009. The annualised salary for the Director of Neighbourhood Services post for 2009/2010 was £102,322 (£97,796 for 2008/2009). The salary scale for this post for 2009/2010 was £91,870 to £102,678 (£91,870 to £102,678 in 2008/2009). The annualised salary for the Director of Regeneration and Neighbourhoods for 2009/2010 was £120,000 (post did not exist in 2008/2009). The salary scale for this post is £120,000 to £130,000.</t>
  </si>
  <si>
    <t>Salary £46051; Car Allowance £378; Compensation for Loss of Office £42442; Pension Contributions £7414; The Director of Children’s Services post was deleted from 31st August, 2009 and the former Director retired on this day. The annualised salary for this post for 2009/2010 was £113,487 (£112,133 for 2008/2009). The salary scale for this post for 2009/2010 was £102,678 to £113,487 (£102,678 to £113,487 in 2008/2009).</t>
  </si>
  <si>
    <t>Director of Regeneration &amp;
Planning</t>
  </si>
  <si>
    <t>Salary £79,684; Car Allowance £680; Compensation for Loss of Office £58,075; Pension Contributions £12,829; The Director of Regeneration and Planning post was deleted from 31st December, 2009 and the former Director retired on this day. The annualised salary for this post for 2009/2010 was £106,246 (£101,851 for 2008/2009). The salary scale for this post for 2009/2010 was £102,678 to £113,487 (£91,870 to £102,678 in 2008/2009).</t>
  </si>
  <si>
    <t>Salary £83813; Car Allowance £899; Compensation for Loss of Office £40513; Pension Contributions £13494; The Chief Financial Officer’s salary includes a payment of £3,404 (£3,370 for 2008/2009) in respect of this post holder also acting as Deputy Treasurer to Cleveland Fire Authority. This cost is paid for by the Fire Authority. The Chief Financial Officer post was deleted from 28th March, 2010 and the former CFO retired on this day. The annualised salary for this post, excluding payments paid by the Fire Authority, for 2009/2010 was £81,062 (£78,360 for 2008/2009). The salary scale for this post for 2009/2010 was £70,254 to £81,062 (£70,254 to £81,062 in 2008/2009). A new post of Chief Finance Officer was created on 29th March, 2010 and the annualised salary for this post in 2009/2010, excluding payments paid by the Fire Authority, was £64,850 (post did not exist in 2008/2009). The 2009/2010 salary scale for this post was £64,850 to £75,658.</t>
  </si>
  <si>
    <t>Salary £157,205; Expense Allowances £144; Car Allowance £906; Compensation for Loss of Office £0; Pension Contributions £25,310; The Chief Executive is the senior officer who leads and takes responsibility for the work of the 4,500 paid staff of the Council and runs the Local Authority on a day to day basis. The role of Chief Executive is a full time appointment.</t>
  </si>
  <si>
    <t>Salary (Including fees &amp; Allowances) £102,111; Expense Allowances £189; Compensation for loss of office £0; Benefits In Kind (e.g.leased cars) £6,653; Pension Contributions £23,144</t>
  </si>
  <si>
    <t>Deputy Chief Executive &amp; Director of Corporate Resources</t>
  </si>
  <si>
    <t>Salary (Including fees &amp; Allowances) £81,282; Expense Allowances £189; Compensation for loss of office £0; Benefits In Kind (e.g.leased cars) £5,146; Pension Contributions £18,924</t>
  </si>
  <si>
    <t>Director of Environmental services</t>
  </si>
  <si>
    <t>Salary (Including fees &amp; Allowances) £81,090; Expense Allowances £189; Compensation for loss of office £0; Benefits In Kind (e.g.leased cars) £5,837; Pension Contributions £17,678</t>
  </si>
  <si>
    <t>Director of Community Well-Being</t>
  </si>
  <si>
    <t>Salary (Including fees &amp; Allowances) £45,095; Expense Allowances £0; Compensation for loss of office £29,999; Benefits In Kind (e.g.leased cars) £2,787; Pension Contributions £61,037; made redundant on 11th November 2009 and as such figures represent part of the year. The pension payment for this person is made up of £51,206 compensation payment made direct to the pension fund and £9,831 employee pension contribution.</t>
  </si>
  <si>
    <t>Salary (including fees &amp; allowances) £115,025; Expenses Allowances £675; Pension Contributions £16,679; With effect from 12th October 2010 the post of Chief Executive became a shared post with East Hampshire District Council. The cost of this post is split equally between both Councils. The amount received from East Hampshire towards the cost of this post during 2009/2010 was £34,926. However as the Chief Executive is an employee of Havant Borough Council the full costs are shown above.</t>
  </si>
  <si>
    <t>Corporate Director B</t>
  </si>
  <si>
    <t>Salary (including fees &amp; allowances) £84,903; Expenses Allowances £484; Pension Contributions £12,311</t>
  </si>
  <si>
    <t>C Coppell</t>
  </si>
  <si>
    <t>Salary £163920; Other Payments £9276; Employer’s Pension contribution £27019; 2008/09 figure includes payments made in respect of the Chief Executive’s role as returning officer in national and local elections are included in the table as other payments. Costs relating to national elections are reimbursed by Central Government.</t>
  </si>
  <si>
    <t>Group Director of Social Care and Learning</t>
  </si>
  <si>
    <t>Salary £145000; Other Payments £0; Employer’s Pension contribution £22620</t>
  </si>
  <si>
    <t>Group Director of Culture and Communities</t>
  </si>
  <si>
    <t>Salary £139986; Other Payments £0; Employer’s Pension contribution £21838</t>
  </si>
  <si>
    <t>Assistant Chief Executive – Legal and Democratic Services</t>
  </si>
  <si>
    <t>Salary £108455; Other Payments £0; Employer’s Pension contribution £16919</t>
  </si>
  <si>
    <t>C Bull</t>
  </si>
  <si>
    <t>Salary (inc. fees and allowances) £183724; Compensation for loss of office £0; Benefits in kind £0; Pension contributions £36010; 45% recharged
to the PCT; 2008/09 figures not listed</t>
  </si>
  <si>
    <t>Salary (inc. fees and allowances) £122940; Compensation for loss of office £0; Benefits in kind £0; Pension contributions £24096; 2008/09 figures not listed</t>
  </si>
  <si>
    <t>Salary (inc. fees and allowances) £109212; Compensation for loss of office £0; Benefits in kind £167; Pension contributions £21405; 2008/09 figures not listed</t>
  </si>
  <si>
    <t>Salary (inc. fees and allowances) £106193; Compensation for loss of office £0; Benefits in kind £0; Pension contributions £20813; 2008/09 figures not listed</t>
  </si>
  <si>
    <t>Salary (inc. fees and allowances) £105689; Compensation for loss of office £123723; Benefits in kind £0; Pension contributions £20715; left 19/3/10; 2008/09 figures not listed</t>
  </si>
  <si>
    <t>C Tapster</t>
  </si>
  <si>
    <t>Salary £203427; Expense Allowances £-; Benefits in Kind £5857; Pension Contributions £41906</t>
  </si>
  <si>
    <t>J Wood</t>
  </si>
  <si>
    <t>Director of Environment and Commercial Services</t>
  </si>
  <si>
    <t>Salary £168201; Expense Allowances £-; Benefits in Kind £-; Pension Contributions £33990</t>
  </si>
  <si>
    <t>J Harris</t>
  </si>
  <si>
    <t>Director of Children, Schools &amp; Families</t>
  </si>
  <si>
    <t>Salary £160004; Expense Allowances £-; Benefits in Kind £-; Pension Contributions £32301</t>
  </si>
  <si>
    <t>A Warner</t>
  </si>
  <si>
    <t xml:space="preserve">Director of People &amp; Property </t>
  </si>
  <si>
    <t>Salary £25148; Expense Allowances £-; Benefits in Kind £442; Pension Contributions £5180; The Director of People &amp; Property left the organisation on 31 May 2009. His annualised salary was £150,852. This post no longer exists following a restructure of senior management in 2009/10.</t>
  </si>
  <si>
    <t>Director of Adult Care Services</t>
  </si>
  <si>
    <t>Salary £134959; Expense Allowances £-; Benefits in Kind £4026; Pension Contributions £27802</t>
  </si>
  <si>
    <t xml:space="preserve">County Secretary -  </t>
  </si>
  <si>
    <t>Salary £72989; Expense Allowances £-; Benefits in Kind £3226; Pension Contributions £15036; The County Secretary left the organisation on 30 October 2009. The annualised salary was £125,124. This post no longer exists following a restructure of senior management in 2009/10.</t>
  </si>
  <si>
    <t xml:space="preserve">Chief Fire Officer  </t>
  </si>
  <si>
    <t>Salary £125124; Expense Allowances £523; Benefits in Kind £3201; Pension Contributions £26651; The expense allowances relate to taxable mileage payments</t>
  </si>
  <si>
    <t>Director of Resources &amp; Performance</t>
  </si>
  <si>
    <t>Salary £102482; Expense Allowances £-; Benefits in Kind £-; Pension Contributions £20683; started on 1 July 2009. The annualised salary was £147,500. This is a new post following a restructure of senior Management in 2009/10.</t>
  </si>
  <si>
    <t>Salary £6870; Expense Allowances £-; Benefits in Kind £33; Pension Contributions £1415; left the organisation on 19 April 2009. The annualised salary was £130,164. This post no longer exists following a restructure of senior management in 2009/10.</t>
  </si>
  <si>
    <t>Director of Resources/Section 151 Officer</t>
  </si>
  <si>
    <t>Salary £94,000; Benefits in kind £3,000; Pension contributions made by the Council £25,000</t>
  </si>
  <si>
    <t>Salary (including Fees &amp; Allowances) £88,047; Bonus/PRP £7,979; Expense Allowances £906; Pension contribution £22,854; Senior management are shared with Staffordshire Moorlands DC, charge to SMDC £56,380 Net Charge to HPBC £63,406; three further members of staff are employed by SMDC and listed under that council with part of their costs being charged to HPDC; No 2008/09 figure; RECONCILE WITH OTHER POSTS. POSSIBLE DUPLICATE</t>
  </si>
  <si>
    <t>Assistant Chief Executive Officer</t>
  </si>
  <si>
    <t>Salary (including Fees &amp; Allowances) £84,889; Bonus/PRP £9,016; Expense Allowances £1,014; Pension contribution £22,350; Senior management are shared with Staffordshire Moorlands DC, charge to SMDC £54,617 Net Charge to HPBC £62,652; three further members of staff are employed by SMDC and listed under that council with part of their costs being charged to HPDC</t>
  </si>
  <si>
    <t>Strategic Director-Planning Services</t>
  </si>
  <si>
    <t>Strategic Director-Community Services</t>
  </si>
  <si>
    <t>Salary (including Fees &amp; Allowances) £6,649; Bonus/PRP £7,978; Expense Allowances £71; Pension contribution £3,481; Senior management are shared with Staffordshire Moorlands DC, charge to SMDC £0 Net Charge to HPBC £18,179; three further members of staff are employed by SMDC and listed under that council with part of their costs being charged to HPDC; Strategic Director Community Services (High Peak BC) resigned 30th April 2009. The annualised salary for this post was £79,785 (£79,785 in 2008/09)</t>
  </si>
  <si>
    <t>Salary (Including Fees &amp; Allowances) £183250; Expense Allowances £162; Employer's Pension Contributions £31794</t>
  </si>
  <si>
    <t xml:space="preserve">Deputy Chief Executive  </t>
  </si>
  <si>
    <t>Corporate Director Finance &amp; Resources</t>
  </si>
  <si>
    <t>Salary (Including Fees &amp; Allowances) £142914; Expense Allowances £619; Employer's Pension Contributions £24796</t>
  </si>
  <si>
    <t>Corporate Director Adult Social Care Health &amp; Housing</t>
  </si>
  <si>
    <t>Salary (Including Fees &amp; Allowances) £136017; Expense Allowances £0; Employer's Pension Contributions £23599</t>
  </si>
  <si>
    <t>Corporate Director Education &amp; Children Services</t>
  </si>
  <si>
    <t>Salary (Including Fees &amp; Allowances) £139467; Expense Allowances £528; Employer's Pension Contributions £24198</t>
  </si>
  <si>
    <t>Corporate Director Planning &amp; Community Services</t>
  </si>
  <si>
    <t>Salary (Including Fees &amp; Allowances) £142914; Expense Allowances £0; Employer's Pension Contributions £24795</t>
  </si>
  <si>
    <t>Corporate Director Environment &amp; Consumer Protection</t>
  </si>
  <si>
    <t>Salary (Including Fees &amp; Allowances) £122223; Expense Allowances £0; Employer's Pension Contributions £21206</t>
  </si>
  <si>
    <t>Steve Atkinson</t>
  </si>
  <si>
    <t>Salary (Including fees &amp; allowances) £131481; Benefits in Kind (e.g. Car Allowance) £5231; Pension Contribution £25139</t>
  </si>
  <si>
    <t>Salary (Including fees &amp; allowances) £86466; Benefits in Kind (e.g. Car Allowance) £5231; Pension Contribution £16532</t>
  </si>
  <si>
    <t>Salary (Including fees &amp; allowances) £82414; Benefits in Kind (e.g. Car Allowance) £5231; Pension Contribution £15758</t>
  </si>
  <si>
    <t>Director of Community &amp; Planning Services</t>
  </si>
  <si>
    <t>Salary (Including fees &amp; allowances) £119517; Benefits in Kind (e.g. Car Allowance) £0; Pension Contribution £14877</t>
  </si>
  <si>
    <t>Salary (Including fees &amp; allowances) £88478; Benefits in Kind (e.g. Car Allowance) £25000; Pension Contribution £11728; Apr-Jan</t>
  </si>
  <si>
    <t>Director of Corporate Resources (Section 151 Officer)</t>
  </si>
  <si>
    <t>Salary (Including fees &amp; allowances) £105974; Benefits in Kind (e.g. Car Allowance) £0; Pension Contribution £13983</t>
  </si>
  <si>
    <t>Director Development &amp; Environment</t>
  </si>
  <si>
    <t>Salary (Including fees &amp; allowances) £94151; Benefits in Kind (e.g. Car Allowance) £0; Pension Contribution £12514</t>
  </si>
  <si>
    <t>Mark Gilks</t>
  </si>
  <si>
    <t>Paul Hart</t>
  </si>
  <si>
    <t>Salary (Including fees &amp; Allowances) £88,348; Expense Allowances £1,200; Benefits in Kind £5,865; Pension contributions £13,871</t>
  </si>
  <si>
    <t>Salary (Including fees &amp; Allowances) £88,892; Expense Allowances £1,200; Benefits in Kind £6,913; Pension contributions £13,956</t>
  </si>
  <si>
    <t>Paul Martin</t>
  </si>
  <si>
    <t>Strategic Director – Adult
Social Services and Housing</t>
  </si>
  <si>
    <t>Strategic Director – Children,
Young People and Learning
Services</t>
  </si>
  <si>
    <t>Strategic Director –
Environment and Leisure</t>
  </si>
  <si>
    <t>Executive Head of Policy and
Communications</t>
  </si>
  <si>
    <t>Executive Head of Human
Resources</t>
  </si>
  <si>
    <t>Executive Head of Community
Safety</t>
  </si>
  <si>
    <t>Salary, fees and allowances £130,469; Pension Contributions £27,849</t>
  </si>
  <si>
    <t>Salary, fees and allowances £130,831; Pension Contributions £27,849</t>
  </si>
  <si>
    <t>Salary, fees and allowances £92,037; Pension Contributions £19,788</t>
  </si>
  <si>
    <t>Salary, fees and allowances £115,764 Pension Contributions £24,885</t>
  </si>
  <si>
    <t>Salary, fees and allowances £109,899; Pension Contributions £23,426 - The Executive Head of Financial Services was appointed to Strategic Director –
Resources from July 2009.</t>
  </si>
  <si>
    <t>Salary, fees and allowances £92,037; Pension Contributions £9,308 - The Executive Head of Community Safety was employed by the Metropolitan
Police in 2008/09.</t>
  </si>
  <si>
    <t>Salary (Including fees &amp; Allowances) £98,275; Pension Contributions £29,482 - The Chief Executive of Swale Borough Council started with the Council in July 2009. The annualised salary was £130,000.</t>
  </si>
  <si>
    <t>Salary (Including fees &amp; Allowances) £98,979; Bonuses £1,222; Benefits in Kind £6,014; Pension Contributions £26,300 - Includes Elections/Acting Returning Officer fees in 2009-10. - Includes Elections/Acting Returning Officer fees in 2008-09.</t>
  </si>
  <si>
    <t>Janet Waggott</t>
  </si>
  <si>
    <t>K Crompton</t>
  </si>
  <si>
    <t>Salary (Including fees &amp; allowances) £141,766; Employers Pension Contribution £15,818 - Mr K Crompton left the authority on 28 February 2010 and Mr M Robinson joined the authority on 22 February 2010 as the interim Chief Executive pending the appointment of a new Chief Executive.</t>
  </si>
  <si>
    <t>Corporate Director Housing &amp;
Community Living</t>
  </si>
  <si>
    <t>Corporate Director
Children &amp; Learning</t>
  </si>
  <si>
    <t>Corporate Director
Environment &amp; Regeneration</t>
  </si>
  <si>
    <t>Corporate Director Customer &amp; Corporate Services</t>
  </si>
  <si>
    <t>Salary (Including fees &amp; allowances) £127,122; Employers Pension Contribution £15,448</t>
  </si>
  <si>
    <t>Salary (Including fees &amp; allowances) £127,098; Employers Pension Contribution £15,446</t>
  </si>
  <si>
    <t>City Treasurer</t>
  </si>
  <si>
    <t>City Solicitor &amp; Monitoring Officer</t>
  </si>
  <si>
    <t>Director of Liverpool First</t>
  </si>
  <si>
    <t>Colin Hilton</t>
  </si>
  <si>
    <t>John Kelly</t>
  </si>
  <si>
    <t>Stuart Smith</t>
  </si>
  <si>
    <t>Cath Green</t>
  </si>
  <si>
    <t>Ben Dolan</t>
  </si>
  <si>
    <t>Robert Corbett</t>
  </si>
  <si>
    <t>Paul Evans</t>
  </si>
  <si>
    <t>Carol Perry</t>
  </si>
  <si>
    <t>Salary £203,048; Bonuses £25,381; Expenses allowance £1,126; Pension Contribution £49,159</t>
  </si>
  <si>
    <t>Salary £159,975; Bonuses £40,794; Expenses allowance £1,059; Pension Contribution £43,198</t>
  </si>
  <si>
    <t>Salary £159,975; Bonuses £40,794; Expenses allowance £1,026; Pension Contribution £41,191</t>
  </si>
  <si>
    <t>Salary £79,784; Bonuses £13,607; Expenses allowance £604; Pension Contribution £20,079</t>
  </si>
  <si>
    <t>Salary £111,598; Bonuses £14,508; Pension Contribution £27,113 - (i) Annualised salary £117,816 in Post from 20 April 2009</t>
  </si>
  <si>
    <t>Tony McArdle</t>
  </si>
  <si>
    <t>Executive Director - Adult Service Group</t>
  </si>
  <si>
    <t>Executive Director - Children's
Group</t>
  </si>
  <si>
    <t>Executive Director - Resources
and Community Safety</t>
  </si>
  <si>
    <t>Director of Customer Strategies</t>
  </si>
  <si>
    <t>Executive Director - Development Services</t>
  </si>
  <si>
    <t>Salary £125,983; Pension Contribution £23,811; Other Emoluments £1,154 - Did not provide information for 2008-09</t>
  </si>
  <si>
    <t>Salary £125,989; Pension Contribution £23,811; Other Emoluments £1,181 - Did not provide information for 2008-09</t>
  </si>
  <si>
    <t>Salary £125,983; Pension Contribution £23,957; Other Emoluments £627 - Did not provide information for 2008-09</t>
  </si>
  <si>
    <t>Salary £125,983; Pension Contribution £23,811; Other Emoluments £1,160 - Did not provide information for 2008-09</t>
  </si>
  <si>
    <t>Salary £113,662; Pension Contribution £21,482; Other Emoluments £985 - Did not provide information for 2008-09</t>
  </si>
  <si>
    <t>Salary £109,077; Pension Contribution £20,616; Other Emoluments £685 - Did not provide information for 2008-09</t>
  </si>
  <si>
    <t>Director of Housing &amp; Community Services</t>
  </si>
  <si>
    <t>Director of Development &amp;
Environmental Services</t>
  </si>
  <si>
    <t>Salary £117,674; Expense Allowances £1,502; Pension Contributions £26,977</t>
  </si>
  <si>
    <t>Salary £86,235; Expense Allowances £2,116; Pension Contributions £20,265</t>
  </si>
  <si>
    <t>Salary £86,235; Expense Allowances £1,966; Pension Contributions £20,265</t>
  </si>
  <si>
    <t>Salary £86,235; Expense Allowances £1,170; Pension Contributions £20,265</t>
  </si>
  <si>
    <t>Salary (Including fees &amp; Allowances) £109,000; Pension Contribution £18,000</t>
  </si>
  <si>
    <t>B Quirk</t>
  </si>
  <si>
    <t>Executive Director for Customer Services</t>
  </si>
  <si>
    <t>Executive Director for Children and Young People</t>
  </si>
  <si>
    <t>Executive Director for Resources</t>
  </si>
  <si>
    <t>Executive Director for Community Services</t>
  </si>
  <si>
    <t>Director of Programme Management and Property</t>
  </si>
  <si>
    <t>Director of Children's Social Care</t>
  </si>
  <si>
    <t>Head of Law and Monitoring Officer</t>
  </si>
  <si>
    <t>Salary (Inc fees and allowances) £192,387; Pension Contributions £37,515</t>
  </si>
  <si>
    <t>Salary (Inc fees and allowances) £141,123; Pension Contributions £27,519</t>
  </si>
  <si>
    <t>Salary (Inc fees and allowances) £138,495; Pension Contributions £27,007</t>
  </si>
  <si>
    <t>Salary (Inc fees and allowances) £135,867; Pension Contributions £26,494</t>
  </si>
  <si>
    <t>Salary (Inc fees and allowances) £109,538; Pension Contributions £21,360</t>
  </si>
  <si>
    <t>Salary (Inc fees and allowances) £107,538; Pension Contributions £20,970</t>
  </si>
  <si>
    <t>Director of Finance and
Community Services</t>
  </si>
  <si>
    <t>Director of Planning and
Environmental Services</t>
  </si>
  <si>
    <t>Salary £103,539; Expenses £503; Benefits in kind £4,224; Pension Contributions £22,000</t>
  </si>
  <si>
    <t>Salary £85,935; Bonus £3,000; Expenses £2,404; Pension Contributions £18,232</t>
  </si>
  <si>
    <t>John Sinnott</t>
  </si>
  <si>
    <t>Director of Children &amp;
Young People’s Service</t>
  </si>
  <si>
    <t>Gareth Williams</t>
  </si>
  <si>
    <t>Director of Adults &amp; Communities</t>
  </si>
  <si>
    <t>Salary £188,000; Benefits in kind £5,000; Pension Contributions £38,000</t>
  </si>
  <si>
    <t>Salary £144,000; Benefits in kind £3,000; Pension Contributions £29,000</t>
  </si>
  <si>
    <t>Salary £128,000; Benefits in kind £3,000; Pension Contributions £26,000</t>
  </si>
  <si>
    <t>Salary £116,000; Benefits in kind £2,000; Pension Contributions £23,000</t>
  </si>
  <si>
    <t>Salary £113,000; Benefits in kind £3,000; Pension Contributions £23,000</t>
  </si>
  <si>
    <t>Salary £95,000; Benefits in kind £1,000; Pension Contributions £19,000</t>
  </si>
  <si>
    <t>Salary £90,000; Benefits in kind £1,000; Pension Contributions £18,000</t>
  </si>
  <si>
    <t>Salary £168,000; Benefits in kind £4,000; Pension Contributions £26,000 - 2009-10 Includes work undertaken on behalf of the Department for Education.</t>
  </si>
  <si>
    <t>Chief Operating Officer</t>
  </si>
  <si>
    <t>Strategic Director, Dev, Culture &amp; Regen</t>
  </si>
  <si>
    <t>Strategic Director, Adults &amp; Communities</t>
  </si>
  <si>
    <t>Strategic Director, Children</t>
  </si>
  <si>
    <t>Director, Change &amp; Programme Management</t>
  </si>
  <si>
    <t>Salary £174,165; Pension Contributions £33,962</t>
  </si>
  <si>
    <t>S Lock</t>
  </si>
  <si>
    <t>Salary £133,859; Expense Allowance £906; Pension Contributions £26,257</t>
  </si>
  <si>
    <t>Salary £117,330; Pension Contributions £22,879</t>
  </si>
  <si>
    <t>Salary £106,829; Expense Allowance £533; Pension Contributions £20,832</t>
  </si>
  <si>
    <t>Salary £94,433; Expense Allowance £121; Pension Contributions £18,414</t>
  </si>
  <si>
    <t>Salary £93,487; Pension Contributions £18,230 - The Strategic Director Children was in post from 1st June 2009. The equivalent annual salary is £114,735.</t>
  </si>
  <si>
    <t>Salary £87,553; Expense Allowance £999; Pension Contributions £17,073 - 2008-09 The director of Change and Programme Management was in post from 23rd March 2009. The equivalent annual salary is £79,611</t>
  </si>
  <si>
    <t>Director of City Development</t>
  </si>
  <si>
    <t>Director of Environment and Neighbourhoods</t>
  </si>
  <si>
    <t>Assistant Chief Executive (Corporate Governance)</t>
  </si>
  <si>
    <t>Assistant Chief Executive (Planning, Policy &amp; Improvement)</t>
  </si>
  <si>
    <t>Paul Rogerson</t>
  </si>
  <si>
    <t>David Page</t>
  </si>
  <si>
    <t>Salary £196,158; Pension Contributions £25,964</t>
  </si>
  <si>
    <t>Salary £146,269; Pension Contributions £19,292</t>
  </si>
  <si>
    <t>Salary £143,425; Pension Contributions £26,449</t>
  </si>
  <si>
    <t>Salary £143,205; Pension Contributions £20,661</t>
  </si>
  <si>
    <t>Salary £143,274; Pension Contributions £18,929</t>
  </si>
  <si>
    <t>Salary £143,265; Pension Contributions £18,929</t>
  </si>
  <si>
    <t>Salary £124,151; Pension Contributions £16,433</t>
  </si>
  <si>
    <t>Salary £119,183; Pension Contributions £15,747</t>
  </si>
  <si>
    <t>M Cullinan</t>
  </si>
  <si>
    <t>Head of Revenue Services</t>
  </si>
  <si>
    <t>Head of Econ Dev &amp; Tourism</t>
  </si>
  <si>
    <t>P Sandford</t>
  </si>
  <si>
    <t>R Mason</t>
  </si>
  <si>
    <t>D Owen</t>
  </si>
  <si>
    <t>Salary (Including fees &amp; Allowances) £108,229; Expenses £705; Pension Contributions £19,378</t>
  </si>
  <si>
    <t>Salary (Including fees &amp; Allowances) £55,994; Expenses £1,119; Redundancy Payments £62,454; Pension Contributions £9,923 - The Heads of Cultural Services, Revenue Services and Economic Development and  Tourism all took early retirement / voluntary redundancy on 31 March 2010, as part of an
ongoing senior management restructure.</t>
  </si>
  <si>
    <t>Salary (Including fees &amp; Allowances) £55,994; Expenses £562; Redundancy Payments £61,298; Pension Contributions £9,923 - The Heads of Cultural Services, Revenue Services and Economic Development and Tourism all took early retirement / voluntary redundancy on 31 March 2010, as part of an
ongoing senior management restructure.</t>
  </si>
  <si>
    <t>G Fitzgerald</t>
  </si>
  <si>
    <t>Salary (Including fees and allowances) £200,275; Expense Allowance £19,855; Pension Contributions £34,246 - 2008-09 G Fitzgerald replaced C Trinick, commencing work at LCC on 01/06/08. His annualised salary was £194,655. - 2009-10 The Chief Executive has a secondary post as a Returning Officer for the elections and received a one off payment in July of £5,620, included within salaries. He also received relocation expenses of £19,492, this amount is included within the expense allowance.</t>
  </si>
  <si>
    <t>Executive Director for Children
and Young People</t>
  </si>
  <si>
    <t>Executive Director for Adult and
Community Services</t>
  </si>
  <si>
    <t>County Secretary and Solicitor</t>
  </si>
  <si>
    <t>Executive Director for
Environment</t>
  </si>
  <si>
    <t>Executive Director for
Resources</t>
  </si>
  <si>
    <t>Executive Director for Policy</t>
  </si>
  <si>
    <t>Director of LCCG</t>
  </si>
  <si>
    <t>Salary (including fees and allowances) £126,624; Expense allowance £271; Pension Contributions £21,653</t>
  </si>
  <si>
    <t>Salary (including fees and allowances) £129,201; Expense allowance £447; Pension Contributions £22,093</t>
  </si>
  <si>
    <t>Salary (including fees and allowances) £129,201; Expense allowance £392; Pension Contributions £22,093</t>
  </si>
  <si>
    <t>Salary (including fees and allowances) £126,624; Expense allowance £376; Pension Contributions £21,653</t>
  </si>
  <si>
    <t>Salary (including fees and allowances) £95,830; Benefits in Kind £2,650; Pension Contributions £14,238</t>
  </si>
  <si>
    <t>Salary (including fees and allowances) £94,648; Pension Contributions £16,185</t>
  </si>
  <si>
    <t>Salary (including fees and allowances) £135,072; Expense allowance £142; Benefits in kind £5,856; Pension Contributions £22,792 - The acting Executive Director for Environment left this post on 08/05/09 after a 3 month hand over period with the new Director. The new Director commenced employment with LCC on 09/02/09 and was in post for the full financial year.</t>
  </si>
  <si>
    <t>Salary (including fees and allowances) £132,510; Expense allowance £151; Benefits in kind £4,516; Pension Contributions £22,676 - The Executive Director for Resources retired on 04/06/09. He was replaced by a new Director on 25/05/09 on an annualised salary of £129,201.</t>
  </si>
  <si>
    <t>Executive Director - Finance &amp; Resources</t>
  </si>
  <si>
    <t>Executive Director - Children &amp; Young People's Service</t>
  </si>
  <si>
    <t>Executive Director - Adult &amp; Community Services</t>
  </si>
  <si>
    <t>Jo Cleary</t>
  </si>
  <si>
    <t>Phyllis Dunipace</t>
  </si>
  <si>
    <t>Mike Suarez</t>
  </si>
  <si>
    <t>Derrick Anderson</t>
  </si>
  <si>
    <t>Salary, Fees &amp; Allowances £152,190; Expense Allowances £2,334; Employers' Pension Contributions £22,068</t>
  </si>
  <si>
    <t>Salary, Fees &amp; Allowances £233,316; Expense Allowances £2,334; Employers' Pension Contributions £34,186 - 2009-10 - Derrick Anderson's Salary, Fees &amp; Allowances amount includes backpay in respect of 2008/09 (£15,824) and compensation for withdrawal of Performance Related Pay (£3,862)</t>
  </si>
  <si>
    <t>S M Ramsey</t>
  </si>
  <si>
    <t>Executive Director Wellbeing Services (also Chief Executive NHS Knowsley)</t>
  </si>
  <si>
    <t>Executive Director of Regeneration, Economy &amp; Skills</t>
  </si>
  <si>
    <t>Executive Director of Corporate Resources</t>
  </si>
  <si>
    <t>Executive Director of Children and Family Services</t>
  </si>
  <si>
    <t>Director of Health and Social Care</t>
  </si>
  <si>
    <t>Salary £122,215; Benefits in Kind £11,211; Pension Contributions £20,206</t>
  </si>
  <si>
    <t>Salary £181,896; Benefits in Kind £10,135; Pension Contributions £32,741 - The Chief Executive of the Council also fulfils the statutory role of Head of the Paid Service as set out in the Local Government and Housing Act 1989.</t>
  </si>
  <si>
    <t>Salary £146,845; Benefits in Kind £10,511; Pension Contributions £26,432 - The Executive Director of Wellbeing Services also fulfils the position of Chief Executive of NHS Knowsley and thereby occupies a single post jointly appointed and funded by both organisations. The Council received funding of £92,347 in 2009/10 from NHS Knowsley towards the total remuneration costs for this post.</t>
  </si>
  <si>
    <t>Salary £124,171; Benefits in Kind £7,789; Pension Contributions £20,647 - The Executive Director of Corporate Resources also fulfils the statutory responsibility of Monitoring Officer for the Authority as set out in the Local Government and Housing Act 1989.</t>
  </si>
  <si>
    <t>Salary £114,705; Benefits in Kind £9,401; Pension Contributions £20,647 - The Executive Director of Children and Family Services also fulfils the statutory responsibility of Director of Children's Services as set out in the Children's Act 2004.</t>
  </si>
  <si>
    <t>Salary £90,702; Benefits in Kind £6,251; Pension Contributions £16,287 - The post of Borough Treasurer fulfils the statutory role of Chief Finance Officer as set out in the Local Government Act 1972.</t>
  </si>
  <si>
    <t>R Vincent</t>
  </si>
  <si>
    <t>Salary including fees and allowances £159,447; Expense Allowance £195; Pension Contributions £21,047</t>
  </si>
  <si>
    <t>Director for Children and Young People</t>
  </si>
  <si>
    <t>Director for Wellbeing and Communities</t>
  </si>
  <si>
    <t>Director for Regeneration</t>
  </si>
  <si>
    <t>Director for Corporate Services</t>
  </si>
  <si>
    <t>Director of Finance &amp; Performance</t>
  </si>
  <si>
    <t>Director for Environment, Transportation and Property</t>
  </si>
  <si>
    <t>Salary including fees and allowances £138,743; Expense Allowances £442; Pension contributions £17,402</t>
  </si>
  <si>
    <t>Salary including fees and allowances £119,300; Expense Allowances £139; Pension contributions £15,747</t>
  </si>
  <si>
    <t>Salary including fees and allowances £119,300; Expense Allowances £136; Pension contributions £15,748</t>
  </si>
  <si>
    <t>Salary including fees and allowances £91,435; Pension contributions £12,069</t>
  </si>
  <si>
    <t>Salary including fees and allowances £83,335; Expense Allowances £136; Compensation for loss of office £89,538; Pension contributions £11,001 - The Director for Corporate Services was made redundant on 31/12/2009, their annualised salary as at 31/12/2009 was £120,433</t>
  </si>
  <si>
    <t>Salary including fees and allowances £95,027; Pension contributions £12,543 - The Director of Finance and Performance commenced employment on 6/07/2009, their full time equivalent salary as at 31/03/2010 was £120,433</t>
  </si>
  <si>
    <t>Salary including fees and allowances £31,698; Expense Allowances £136; Compensation for loss of office £98,792; Pension contributions £4,184 - The Director of Finance agreed to take early retirement on 26/07/2009 to facilitate Council restructure, their annualised salary as at 26/07/2009 was £117,694.</t>
  </si>
  <si>
    <t>Salary including fees and allowances £103,708; Expense Allowances £136; Pension contributions £13,689 - The Director of Human Resources works 33 hours and 20 minutes a week, their full time equivalent salary as at 31/03/2010 was £114,958 - 2008-09 The Director of Human Resources went from working 37 hours a week to 33 hours 20 minutes on 02/07/2008. Their full time equivalent salary as at 31/03/2009 was £110,706</t>
  </si>
  <si>
    <t>Salary including fees and allowances £109,334; Pension contributions £14,432 - The Director of Wellbeing and Communities commenced employment on 05/01/2009, their annualised salary as at 31/03/2009 was £108,084.</t>
  </si>
  <si>
    <t>Director (Environment &amp; Sustainability)</t>
  </si>
  <si>
    <t>Director (Planning &amp; Transportation)</t>
  </si>
  <si>
    <t>Head of Organisational Development</t>
  </si>
  <si>
    <t>Head of Strategic Services</t>
  </si>
  <si>
    <t>Head of Democratic Services &amp; Partnerships</t>
  </si>
  <si>
    <t>Salary, Fees and Allowances £179,000; Pension contributions £43,000</t>
  </si>
  <si>
    <t>Salary, Fees and Allowances £121,000; Pension contributions £29,000</t>
  </si>
  <si>
    <t>Salary, Fees and Allowances £96,000; Pension contributions £23,000</t>
  </si>
  <si>
    <t>Salary, Fees and Allowances £87,000; Pension contributions £21,000</t>
  </si>
  <si>
    <t>Bruce McDonald</t>
  </si>
  <si>
    <t>Chief Executive Hull Forward</t>
  </si>
  <si>
    <t>Corporate Director - C&amp;YPS</t>
  </si>
  <si>
    <t>Head of Learning, Leirure &amp; Achievement</t>
  </si>
  <si>
    <t>Head of Street Scene</t>
  </si>
  <si>
    <t>Head of Customer Services</t>
  </si>
  <si>
    <t>Head of Economic Regen &amp; Development</t>
  </si>
  <si>
    <t>Head of Commissioning and Business Support</t>
  </si>
  <si>
    <t>Head of Business Support Services</t>
  </si>
  <si>
    <t>Head of Leagal and Democratic Services</t>
  </si>
  <si>
    <t>Head of Procurement and Commissioning</t>
  </si>
  <si>
    <t>Head of Safeguarding and Development</t>
  </si>
  <si>
    <t>Head of Housing</t>
  </si>
  <si>
    <t>Head of Social Care and Housing</t>
  </si>
  <si>
    <t>Deputy Chief Executive/Executive Director Finance &amp; Resources</t>
  </si>
  <si>
    <t>Salary, Fees &amp; Allowances £84,604; Pension Contribution £13,860; Non-cash Emoluments £4,821</t>
  </si>
  <si>
    <t>Salary, Fees &amp; Allowances £121,066; Pension Contribution £19,795; Non-cash Emoluments £3,536 - In 2009/2010 the Chief Executive received £9,217 for election fees, which attracted employers pension contributions of £1,512 (2008/2009 £277; pension contribution £45). The fees were for County Council and European Elections and were reimbursed by the County Council and the European Parliamentary Fund.</t>
  </si>
  <si>
    <t>David Monks</t>
  </si>
  <si>
    <t>Director of Commerce and Technology</t>
  </si>
  <si>
    <t>Salary - including fees &amp; allowances £113,209; Expense Allowances £0; Benefits in Kind - eg Car Allowance £6,855; Employer Pension Contributions £27,608</t>
  </si>
  <si>
    <t>Salary - including fees &amp; allowances £92,000; Expense Allowances £119; Benefits in Kind - eg Car Allowance £5,038; Employer Pension Contributions £21,896</t>
  </si>
  <si>
    <t>&gt;100,000</t>
  </si>
  <si>
    <t>Interim Managing Director</t>
  </si>
  <si>
    <t>Corporate Director (Education &amp; Leisure)</t>
  </si>
  <si>
    <t>Mr S Beynon</t>
  </si>
  <si>
    <t>Salary £149997; Expense Allowance £2441; Pension contributions £31499; commenced employment as Chief Executive on 28 July 2008. The annualised salary was £155,000, formerly Director of Children's &amp; Young Peoples Service</t>
  </si>
  <si>
    <t>PFI Programme Director</t>
  </si>
  <si>
    <t>Salary £140403; Expense Allowance £15517; Pension contributions £29485; commended employment on 21 January 2009. The annualised salary was £130,000.</t>
  </si>
  <si>
    <t>Director of Economy &amp; Environment</t>
  </si>
  <si>
    <t>Salary £110235; Expense Allowance £0; Pension contributions £23149</t>
  </si>
  <si>
    <t>Salary £100786; Expense Allowance £2441; Pension contributions £21165; works 4 days per week. The whole time equivalent salary is £125,982</t>
  </si>
  <si>
    <t>Acting Director of Community Services</t>
  </si>
  <si>
    <t>Assistant Director of Economic Development Tourism &amp; Leisure</t>
  </si>
  <si>
    <t>resigned on 22 March 2009. The annualised salary was £125,962.</t>
  </si>
  <si>
    <t>John Foster</t>
  </si>
  <si>
    <t>Corporate Director of Environment &amp; Regeneration</t>
  </si>
  <si>
    <t>Salary (Including fees &amp; allowances) £134480; Compensation for loss of employment £0; Employers Pension contributions £16810</t>
  </si>
  <si>
    <t>Salary (Including fees &amp; allowances) £132102; Compensation for loss of employment £0; Employers Pension contributions £16513</t>
  </si>
  <si>
    <t>Corporate Director of Finance</t>
  </si>
  <si>
    <t>Salary (Including fees &amp; allowances) £129752; Compensation for loss of employment £0; Employers Pension contributions £16218</t>
  </si>
  <si>
    <t>Assistant Chief Executive - Performance &amp; Equality</t>
  </si>
  <si>
    <t>Assistant Chief Executive - Policy &amp; Strategy</t>
  </si>
  <si>
    <t>Salary (Including fees &amp; allowances) £25369; Compensation for loss of employment £0; Employers Pension contributions £2354</t>
  </si>
  <si>
    <t xml:space="preserve">Derek Myers    </t>
  </si>
  <si>
    <t>Town Clerk and Chief Executive</t>
  </si>
  <si>
    <t>Salary, Fees and Allowances £209821; Bonuses £10485; Expenses Allowances £0; Other Emoluments £625; Employer's Pension Contribution £29380</t>
  </si>
  <si>
    <t xml:space="preserve">Nicholas Holgate </t>
  </si>
  <si>
    <t>Exec Director for Finance, Information Systems and Property</t>
  </si>
  <si>
    <t>Salary, Fees and Allowances £144083; Bonuses £3570; Expenses Allowances £344; Other Emoluments £0; Employer's Pension Contribution £19638; Started 1 November 2008 - annualised salary, fees and allowances £140,000</t>
  </si>
  <si>
    <t xml:space="preserve">Anne-Marie Carrie  </t>
  </si>
  <si>
    <t>Exec Director for Family and Children's Services</t>
  </si>
  <si>
    <t>Salary, Fees and Allowances £151525; Bonuses £7115; Expenses Allowances £0; Other Emoluments £0; Employer's Pension Contribution £21099</t>
  </si>
  <si>
    <t xml:space="preserve">Tot Brill </t>
  </si>
  <si>
    <t>Exec Director for Transport, Environment and Leisure Services</t>
  </si>
  <si>
    <t>Salary, Fees and Allowances £119107; Bonuses £3564; Expenses Allowances £0; Other Emoluments £625; Employer's Pension Contribution £16357</t>
  </si>
  <si>
    <t>Jean Daintith</t>
  </si>
  <si>
    <t>Exec Director of Housing, Health and Adult Social Care</t>
  </si>
  <si>
    <t>Salary, Fees and Allowances £129983; Bonuses £6380; Expenses Allowances £0; Other Emoluments £625; Employer's Pension Contribution £18219</t>
  </si>
  <si>
    <t xml:space="preserve">David Prout  </t>
  </si>
  <si>
    <t>Exec Director for Planning and Borough Development</t>
  </si>
  <si>
    <t>Salary, Fees and Allowances £55983; Bonuses £11740; Expenses Allowances £56; Other Emoluments £295; Employer's Pension Contribution £9046; Left 20 September 2009 - annualised salary fees and allowances £118,000</t>
  </si>
  <si>
    <t xml:space="preserve">Tony Redpath   </t>
  </si>
  <si>
    <t>Director of Strategy and Service Improvement</t>
  </si>
  <si>
    <t>Salary, Fees and Allowances £96342; Bonuses £4730; Expenses Allowances £984; Other Emoluments £625; Employer's Pension Contribution £13526</t>
  </si>
  <si>
    <t xml:space="preserve">George Bishop   </t>
  </si>
  <si>
    <t>Director of Personnel and General Services</t>
  </si>
  <si>
    <t>Salary, Fees and Allowances £124278; Bonuses £12270; Expenses Allowances £0; Other Emoluments £625; Employer's Pension Contribution £18228</t>
  </si>
  <si>
    <t>Peter Gilroy</t>
  </si>
  <si>
    <t>Salary (Including Fees &amp; Allowances) £214423; Bonuses £10615; Expense Allowances £18350; Compensation for loss of Office £0; Benefits in Kind £0; Pension £56223</t>
  </si>
  <si>
    <t>Oliver Mills</t>
  </si>
  <si>
    <t>Amanda Honey</t>
  </si>
  <si>
    <t>Salary (Including Fees &amp; Allowances) £159075; Bonuses £7875; Expense Allowances £0; Compensation for loss of Office £0; Benefits in Kind £0; Pension £38565</t>
  </si>
  <si>
    <t>David Cockburn</t>
  </si>
  <si>
    <t>Salary (Including Fees &amp; Allowances) £158569; Bonuses £7850; Expense Allowances £0; Compensation for loss of Office £0; Benefits in Kind £0; Pension £38443</t>
  </si>
  <si>
    <t>Rosalind Turner</t>
  </si>
  <si>
    <t>Salary (Including Fees &amp; Allowances) £160161; Bonuses £0; Expense Allowances £0; Compensation for loss of Office £0; Benefits in Kind £1394; Pension £36997</t>
  </si>
  <si>
    <t>Mike Austerberry</t>
  </si>
  <si>
    <t>Salary (Including Fees &amp; Allowances) £149449; Bonuses £0; Expense Allowances £0; Compensation for loss of Office £0; Benefits in Kind £0; Pension £34523</t>
  </si>
  <si>
    <t>Marcus Hobbs</t>
  </si>
  <si>
    <t>Salary (Including Fees &amp; Allowances) £136350; Bonuses £0; Expense Allowances £0; Compensation for loss of Office £0; Benefits in Kind £0; Pension £31497</t>
  </si>
  <si>
    <t>Salary (Including Fees &amp; Allowances) £135123; Bonuses £6350; Expense Allowances £0; Compensation for loss of Office £0; Benefits in Kind £0; Pension £31097</t>
  </si>
  <si>
    <t>Director Personnel &amp; Development</t>
  </si>
  <si>
    <t>Salary (Including Fees &amp; Allowances) £98000; Bonuses £3880; Expense Allowances £0; Compensation for loss of Office £0; Benefits in Kind £0; Pension £23534</t>
  </si>
  <si>
    <t>Director of Strategic Development</t>
  </si>
  <si>
    <t>Salary (Including Fees &amp; Allowances) £88329; Bonuses £3396; Expense Allowances £0; Compensation for loss of Office £0; Benefits in Kind £0; Pension £20581</t>
  </si>
  <si>
    <t>Salary (Including Fees &amp; Allowances) £104199; Bonuses £5000; Expense Allowances £0; Compensation for loss of Office £0; Benefits in Kind £0; Pension £25225</t>
  </si>
  <si>
    <t>Interim Director Property</t>
  </si>
  <si>
    <t>No 2009/10 figures</t>
  </si>
  <si>
    <t xml:space="preserve">  </t>
  </si>
  <si>
    <t>C. Duffield</t>
  </si>
  <si>
    <t>Town Clerk and Chief Executive C. Duffield</t>
  </si>
  <si>
    <t>Salary (including fees and allowances) £133000; Bonus £0; Expenses £0; Pension Contributions £25000; Proportion charged to local or police authority activities 60%</t>
  </si>
  <si>
    <t>C. Bilsland</t>
  </si>
  <si>
    <t>Salary (including fees and allowances) £104000; Bonus £2000; Expenses £0; Pension Contributions £20000; Proportion charged to local or police authority activities 60%</t>
  </si>
  <si>
    <t>N. Kenyon</t>
  </si>
  <si>
    <t>Salary (including fees and allowances) £178000; Bonus £3000; Expenses £0; Pension Contributions £34000; Proportion charged to local or police authority activities 100%</t>
  </si>
  <si>
    <t xml:space="preserve">Director of Environmental Services   </t>
  </si>
  <si>
    <t>Salary (including fees and allowances) £124000; Bonus £2000; Expenses £0; Pension Contributions £23000; Proportion charged to local or police authority activities 90%</t>
  </si>
  <si>
    <t xml:space="preserve">Director of Community &amp; Children’s Services A   </t>
  </si>
  <si>
    <t xml:space="preserve">Director of Libraries, Archives and Guildhall Art Gallery A  </t>
  </si>
  <si>
    <t xml:space="preserve">Director of Libraries, Archives and Guildhall Art Gallery B  </t>
  </si>
  <si>
    <t>Salary (including fees and allowances) £85000; Bonus £0; Expenses £0; Pension Contributions £16000; Proportion charged to local or police authority activities 100%; The Director of Libraries, Archives and Guildhall Art Gallery (B) commenced on 11 May 2009 at an annualised salary of £95,000</t>
  </si>
  <si>
    <t xml:space="preserve">City Planning Officer    </t>
  </si>
  <si>
    <t>Salary (including fees and allowances) £126000; Bonus £2000; Expenses £1000; Pension Contributions £24000; Proportion charged to local or police authority activities 100%</t>
  </si>
  <si>
    <t xml:space="preserve">Comptroller &amp; City Solicitor   </t>
  </si>
  <si>
    <t>Salary (including fees and allowances) £85000; Bonus £1000; Expenses £0; Pension Contributions £16000; Proportion charged to local or police authority activities 60%</t>
  </si>
  <si>
    <t>Brentwood</t>
  </si>
  <si>
    <t>Bristol</t>
  </si>
  <si>
    <t>Chelmsford</t>
  </si>
  <si>
    <t>Lincoln</t>
  </si>
  <si>
    <t>Redditch</t>
  </si>
  <si>
    <t>Test Valley</t>
  </si>
  <si>
    <t>Rhondda Cynon Taf</t>
  </si>
  <si>
    <t>Merseyside</t>
  </si>
  <si>
    <t>Basic Pay £90,957.00; Holiday Pay £6,357.21; Expenses £783.42; Benefit in Kind £3,850.00</t>
  </si>
  <si>
    <t>Employee A</t>
  </si>
  <si>
    <t>Strategic Director 3</t>
  </si>
  <si>
    <t>Salary including Fees and Allowances £16,901; Expense Allowances £30; Benefits in kind (e.g. Car/Telephone Allowance) £204; Pension Contributions £2,738; Cost borne by Worthing Borough Council £9,937; This post became vacant in 2009/10 and was subsequently deleted</t>
  </si>
  <si>
    <t>Salary (Including Fees &amp; Allowances) £96,000; Benefits in Kind £1,000; Pension Contributions £21,000; figures from unaudited accounts</t>
  </si>
  <si>
    <t>Interim Chief Executive from 1st April 2009 to 30th September 2009 with an annual salary of £80,007. Chief Executive from 1st October 2009 onwards with an annual salary of £90,000. Specific figures aggregated in accounts into a single figure for the post so these have not been included</t>
  </si>
  <si>
    <t>Andrew Grant</t>
  </si>
  <si>
    <t>Salary (including fees) £95,340; Bonus £4,587; Other Payments £60; Pension Contributions £22,284; not listed 2008/09</t>
  </si>
  <si>
    <t>Salary (including fees) £92,028; Bonus £4,587; Other Payments £60; Pension Contributions £21,545; not listed 2008/09</t>
  </si>
  <si>
    <t>Salary (including fees &amp; allowances paid or receivable) £120,661; Benefits in Kind received (estimate value) £0; Compensation for loss of employment (paid or receivable) £0; Employer’s pension contribution £21,719; Salary includes a 'market supplement' of £12,000</t>
  </si>
  <si>
    <t>Salary (including fees &amp; allowances paid or receivable) £89,763; Benefits in Kind received (estimate value) £3,607; Compensation for loss of employment (paid or receivable) £0; Employer’s pension contribution £16,157</t>
  </si>
  <si>
    <t>Salary (Including fees &amp; allowances) £178,425; Pension contributions £42,822; Acted into the role of Chief Executive from January 2009</t>
  </si>
  <si>
    <t>Salary (Including fees &amp; allowances) £163,498; Pension contributions £38,808; not in post for full 2008/09 financial year</t>
  </si>
  <si>
    <t>Mr L Boland was employed as Chief Executive at Barnet until 4th January 2009. Mr B Reynolds acted into the role of Chief Executive.</t>
  </si>
  <si>
    <t>Salary (Including fees &amp; allowances) £140,127; Pension contributions £33,238</t>
  </si>
  <si>
    <t>Salary (Including fees &amp; allowances) £137,536; Pension contributions £32,999; not in post for full year</t>
  </si>
  <si>
    <t>Salary (Including fees &amp; allowances) £132,495; Pension contributions £31,795; not in post for 2008/09</t>
  </si>
  <si>
    <t>Salary (Including fees &amp; allowances) £132,480; Pension contributions £31,795</t>
  </si>
  <si>
    <t>Salary (Including fees &amp; allowances) £126,084; Pension contributions £30,260; not in post for full year in 2008/09</t>
  </si>
  <si>
    <t>Salary (Including fees &amp; allowances) £107,574; Pension contributions £25,730; not listed for 2008/09</t>
  </si>
  <si>
    <t>Salary (Including fees &amp; allowances) £107,410; Pension contributions £24,938; not in post for full year in 2008/09</t>
  </si>
  <si>
    <t>Salary (Including fees &amp; allowances) £103,684; Pension contributions £24,800</t>
  </si>
  <si>
    <t>Salary (Including fees &amp; allowances) £99,555; Expenses Allowances £906; Pension contributions £23,893; Not listed 2008/09</t>
  </si>
  <si>
    <t>Salary (Including fees &amp; allowances) £86,860; Pension contributions £20,838; not in post for full year in either years</t>
  </si>
  <si>
    <t>Salary (Including fees &amp; allowances) £53,766; Pension contributions £12,904; not in post for full year 2009/10</t>
  </si>
  <si>
    <t>Salary (Including fees &amp; allowances) £49,051; Expense allowances £472; Pension contributions £11,577; not in post for full year 2009/10</t>
  </si>
  <si>
    <t>Mr Norman Dunn</t>
  </si>
  <si>
    <t>Salary (including fees &amp; allowances paid or receivable) £189,533; Benefits in Kind received (estimate value) £397; Compensation for loss of employment (paid or receivable) £0; Employer’s pension contribution £34,116; Mr Whiteman resigned as Chief Executive on 14 May 2010. His annual salary was £189,533 (£189,536 for 2008/09). Mr Whiteman has been replaced by David Woods as Acting Chief Executive from 17 May 2010 at a salary below £150,000; 2008/09 figures from TPA 2010 Rich List</t>
  </si>
  <si>
    <t>Corporate Director of Children's Services</t>
  </si>
  <si>
    <t>Not listed 2009/10</t>
  </si>
  <si>
    <t>Corportate Director of Regeneration</t>
  </si>
  <si>
    <t>Divisional Director of Safeguarding &amp; Rights</t>
  </si>
  <si>
    <t>Divisional Director of Finance</t>
  </si>
  <si>
    <t>Head of Community Services, Libraries &amp; Heritage</t>
  </si>
  <si>
    <t>Unknown Position</t>
  </si>
  <si>
    <t>Position inferred from table of employees used to represent 2008/09 data (due to lack of either 09/10 annual report or FOI data)</t>
  </si>
  <si>
    <t>Salary (including Fees &amp; Allowances) £98175; Bonuses £-; Allowance £-; Benefits in Kind £-; Pension Contributions £11891; not in post for full year in 2008/09; to 29 January 2010 annualised salary of £114,645</t>
  </si>
  <si>
    <t>Salary (including Fees &amp; Allowances) £85,249; Expenses Allowance £0; Pension Contributions £16,977</t>
  </si>
  <si>
    <t>Salary £97275; Expenses £-; Benefits in Kind eg Car Allowance £906; Employer Pension Contribution £17023; The annualised salary for the Council Solicitor is £97,275 (2008/09). The additional salary was back pay covering a number of years.</t>
  </si>
  <si>
    <t>Director of Environment &amp; Community Service and Deputy Chief Executive</t>
  </si>
  <si>
    <t>Gordon Johnston</t>
  </si>
  <si>
    <t>Salary, fees and allowances £184154; Performance Related Pay Bonuses £9270; Expense Allowance £2586; Benefits in Kind £10429; Employer's Pension Contributions £35924; European election May 09 £8,264 paid by MoJ (2009/10), GLA May 2008 £3,779, by-election June 2008 £600 paid by LB Bexley, By-election January 2009 £592</t>
  </si>
  <si>
    <t>Salary, fees and allowances £80773; Performance Related Pay Bonuses £0; Expense Allowance £0; Benefits in Kind £9458; Employer's Pension Contributions £15084; started 9 June 2008</t>
  </si>
  <si>
    <t>Not in post 2009/10</t>
  </si>
  <si>
    <t>Salary £146837, Pension Contributions £22760; not in post 2008/09</t>
  </si>
  <si>
    <t>Salary £98,000; Benefits in kind £0,000; Pension Contrib. £9,000; Post vacated 20 September 2009 with new stategic director taking up the post on 14 September 2009</t>
  </si>
  <si>
    <t>Salary £112,000; Benefits in kind £0,000; Pension Contrib. £17,000; Post vacated 31 December 2008, new strategic director formerly director of finance taking up the post 1 January 2009</t>
  </si>
  <si>
    <t>S Weaver</t>
  </si>
  <si>
    <t>Salary (including Fees and Allowances) £114,116; Expenses Allowance £220; Compensation for Loss of Office £0; Benefits in Kind £898; Pension Contributions £25,911; Salary includes £11,412.03 relating to directorship of Silent Valley Waste Services</t>
  </si>
  <si>
    <t>Salary (including Fees and Allowances) £63,007; Expenses Allowance £0; Compensation for Loss of Office £0; Benefits in Kind £586; Pension Contributions £14,303; left 31 December 2009</t>
  </si>
  <si>
    <t>Salary (including Fees and Allowances) £61,000; Expenses Allowance £151; Compensation for Loss of Office £42,794; Benefits in Kind £633; Pension Contributions £92,479; left 31 December 2009</t>
  </si>
  <si>
    <t>Salary including Fees and Allowances £128,675; Expense Allowances £0; Benefits in kind (e.g. Car/Telephone Allowance) £926; Pension Contributions £19,173</t>
  </si>
  <si>
    <t>Salary including Fees and Allowances £108,948; Expense Allowances £0; Benefits in kind (e.g. Car/Telephone Allowance) £654; Pension Contributions £16,233</t>
  </si>
  <si>
    <t>Salary including Fees and Allowances £30,644; Expense Allowances £498; Pension Contributions £7,109; The post holder resigned 31/7/09, the annualised salary for this post was £91,932. The post was covered for the remainder of the year on an interim consultancy basis, salary not disclosed.</t>
  </si>
  <si>
    <t>Salary £67400; Expense Allowances £0; Pension Contributions £10100; The Director of Social Care and Learning started on the 28 July 2008 and left on the 30 September 2009</t>
  </si>
  <si>
    <t>Salary £99200; Expense Allowances £700; Pension Contributions £13000; from 1 October 2009</t>
  </si>
  <si>
    <t>Salary £92900; Expense Allowances £600; Pension Contributions £14700; from 1 October 2009</t>
  </si>
  <si>
    <t>Salary including Fees and Allowances £195,792; Expense Allowances £1,170; Pension Contributions £26,798; salary includes £14,316 in respect of election duties</t>
  </si>
  <si>
    <t>Salary including fee &amp; Allowances £102378; Expense Allowances £1167; Pension contributions £13999; £8,080 paid in 2009/10 for election duties</t>
  </si>
  <si>
    <t>Gross salary £28,000; Compensation for loss of office £74,000; Benefits in Kind £1,000; Pension Contributions £4,000; to 31 Aug 2009</t>
  </si>
  <si>
    <t>Director of Housing &amp; Community Care</t>
  </si>
  <si>
    <t>Post was terminated 31/03/09 including payment of a Compromise Agreement; £224,282 Compensation for loss of office</t>
  </si>
  <si>
    <t>Salary £86,004; Expenses £588; Benefits in Kind £7,843; Pension Contributions £18,061; post deleted as from 01/02/10</t>
  </si>
  <si>
    <t>Salary £99,646; Expenses £19; Benefits in Kind £6,182; Pension Contributions £20,926</t>
  </si>
  <si>
    <t>J Ormondroyd</t>
  </si>
  <si>
    <t>Salary £92,574; Allowances £462; Pension Contributions £11,885; left 22 January 2010</t>
  </si>
  <si>
    <t>Salary £86,718; Allowances £-; Pension Contributions £13,763; left 8 March 2010</t>
  </si>
  <si>
    <t>Kevin Dicks</t>
  </si>
  <si>
    <t>MJ Walker</t>
  </si>
  <si>
    <t>Salary £142,968; Benefits in Kind £603; Pension Contributions £32,603</t>
  </si>
  <si>
    <t>Salary £142,100; Benefits in Kind £5,824; Pension Contributions £32,536</t>
  </si>
  <si>
    <t>Post deleted, responsibilities split between Communities and Built Environment and Adults and Family Welbeing</t>
  </si>
  <si>
    <t>Postholder external contractor, not paid through BCC payroll</t>
  </si>
  <si>
    <t>Salary £131,645; Expenses £1,939; Benefits in Kind £890; Employer's Pension Contributions at 21% £27,645; Election duties paid by central government £5,628</t>
  </si>
  <si>
    <t>Salary (including fees &amp; allowances) £90,146; Benefits in Kind £5,615; Pension Contributions £10,800; appointed 01/01/09. Annualised salary was £92,325 in 2008/09; Brentwood pays Essex County Council £30,000 for the services of Chief Executive Johanna Killian to work 1 day per week for Brentwood</t>
  </si>
  <si>
    <t>Salary £94,477; Expenses £2,325; Benefits in Kind £838; Employer's Pension Contributions at 21% £19,840; appointed to the post on 13 October 2008 annualized salary £91,259</t>
  </si>
  <si>
    <t>Salary £94,325; Expenses £1,337; Benefits in Kind £887; Employer's Pension Contributions at 21% £19,808; from 1 November 2008 annualized salary £91,529</t>
  </si>
  <si>
    <t>Salary £107,914; Benefits in Kind £51; Pension Contributions £18,562; Chief Executive after 10 June 2009, previously Director of Customer &amp;
Democratic Services. The 2009/10 figure is a sum of payments made in respect of both roles</t>
  </si>
  <si>
    <t>Assistant Director, Education Access and Inclusion</t>
  </si>
  <si>
    <t>Assistant Director, Finance and Resources, Housing Adult Social Care</t>
  </si>
  <si>
    <t>Assistant Director, Finance and Head of Property Services</t>
  </si>
  <si>
    <t>Assistant Director, Strategy and Resources, Culture &amp; Environment</t>
  </si>
  <si>
    <t>Salary £114,823; Benefits in kind e.g. car allowance 906; Pension
Cont. £20,324; 2008/09 figures from 2010 Rich List</t>
  </si>
  <si>
    <t>Salary £96,028; Benefits in kind e.g. car allowance 906; Pension
Cont. £16,997; No 2008/09 figures and not listed in 2010 Rich List</t>
  </si>
  <si>
    <t>Salaries, fees &amp; allowances £146,000; Employer's contribution to pension £28,000; including £10,000 for acting as Returning Officer; 2008/09 figure relates only to "Salary, fees &amp; allowances" due to this being the only disclosure made by the council in the statement of accounts</t>
  </si>
  <si>
    <t>Salaries, fees &amp; allowances £104,000; Employer's contribution to pension £19,000; including one-off honorarium of £5,000; 2008/09 figure relates only to "Salary, fees &amp; allowances" due to this being the only disclosure made by the council in the statement of accounts</t>
  </si>
  <si>
    <t>Salaries, fees &amp; allowances £88,000; Employer's contribution to pension £16,000; 2008/09 figure relates only to "Salary, fees &amp; allowances" due to this being the only disclosure made by the council in the statement of accounts</t>
  </si>
  <si>
    <t>Salaries, fees &amp; allowances £94,000; Employer's contribution to pension £17,000; 2008/09 figure relates only to "Salary, fees &amp; allowances" due to this being the only disclosure made by the council in the statement of accounts</t>
  </si>
  <si>
    <t>Salary, fees &amp; allowances £93422; Taxable benefits £0; Employers pension contribution (21% of salary) £19619; Appointed to "corporate director" post on 15 February 2010</t>
  </si>
  <si>
    <t>Salary, fees &amp; allowances £135044; Taxable benefits £0; Employers pension contribution (21% of salary) £28360; Retired 30 November 2009. His annualised salary was £183,726; The remuneration shown above includes
returning officer’s fees of £12,560; 2008/09 figure includes payments of 'Back pay' of £1,5702, 'Returning Officer fees' £11,843, 'non taxable reimbursements' £1,479</t>
  </si>
  <si>
    <t>Salary, fees &amp; allowances £32,124; Taxable benefits £6; Employers pension contribution (21% of salary) £6,069; terminated 4 August 2009</t>
  </si>
  <si>
    <t>Salary (including fees &amp; allowances) £164,847; Expense Allowances £1,576; Pension contributions £21,595; salary excludes any amounts that may have been received in respect of non County Council Returning Officer duties during 2009/10</t>
  </si>
  <si>
    <t>Salary (including fees &amp; allowances) £118,410; Expense Allowances £1,267; Pension contributions £15,512</t>
  </si>
  <si>
    <t>Salary (including fees &amp; allowances) £118,410; Expense Allowances £1,297; Pension contributions £15,512</t>
  </si>
  <si>
    <t>Salary (including fees &amp; allowances) £118,410; Expense Allowances £1,411; Pension contributions £15,512</t>
  </si>
  <si>
    <t>Salaries fees &amp; Allows £123000; Expense Allows. £2369; Pensions Contribution £26937; 2008/09 figures not stated (new unitary authority created 1 April 2009)</t>
  </si>
  <si>
    <t>Salaries fees &amp; Allows £123416; Expense Allows. £3033; Pensions Contribution £27028; 2008/09 figures not stated (new unitary authority created 1 April 2009)</t>
  </si>
  <si>
    <t>Salaries fees &amp; Allows £156747; Expense Allows. £4851; Pensions Contribution £34327; also acts as the Deputy Chief Executive; 2008/09 figures not stated (new unitary authority created 1 April 2009)</t>
  </si>
  <si>
    <t>Salaries fees &amp; Allows £143430; Expense Allows. £1170; Pensions Contribution £31411; 2008/09 figures not stated (new unitary authority created 1 April 2009)</t>
  </si>
  <si>
    <t>Salaries fees &amp; Allows £348903; Expense Allows. £162; Pensions Contribution £19723; The Salaries, Fees and Allowances figure shown in the table includes the compensation for loss of office payment of £258k; 2008/09 figures not stated (new unitary authority created 1 April 2009)</t>
  </si>
  <si>
    <t>Salaries fees &amp; Allows £84852; Expense Allows. £3050; Pensions Contribution £18582; 2008/09 figures not stated (new unitary authority created 1 April 2009)</t>
  </si>
  <si>
    <t>Salary (Including Fees &amp; Allowances) £29,865; Expense Allowances £0; Employers Pension Contributions £5,208; Left 12/06/09</t>
  </si>
  <si>
    <t>Salary (Including Fees &amp; Allowances) £110,471; Expense Allowances £508; Employers Pension Contributions £20,451; Deputy Chief Executive (up to 12/06/09) then Interim Chief Executive</t>
  </si>
  <si>
    <t>Salary Fees and Allowances £188,916; Expenses Allowances £1,080; Employers’ Pension Contributions £39,295; An amount is included under Allowances for the following Returning Officer Fees: European Parliamentary Election - June 2009, £13,466, Cholmondeley By-Election – November 2009, £2,450; 2008/09 figure represents mid-point of salary band £170,000-180,000 from Town Hall Rich List 2010. Council is a new unitary authority created 1 April 2009 but the Chief Executive was appointed a year prior to its formal establishment</t>
  </si>
  <si>
    <t>Salary Fees and Allowances £130,000; Expenses Allowances £1,386; Employers’ Pension Contributions £27,040; 2008/09 figures not stated (new unitary authority created 1 April 2009)</t>
  </si>
  <si>
    <t>Salary Fees and Allowances £121,829; Expenses Allowances £1,118; Employers’ Pension Contributions £25,340; 2008/09 figures not stated (new unitary authority created 1 April 2009)</t>
  </si>
  <si>
    <t>Salary Fees and Allowances £90,320; Expenses Allowances £447; Employers’ Pension Contributions £18,787; 2008/09 figures not stated (new unitary authority created 1 April 2009)</t>
  </si>
  <si>
    <t>Salary Fees and Allowances £90,320; Expenses Allowances £714; Employers’ Pension Contributions £18,787; 2008/09 figures not stated (new unitary authority created 1 April 2009)</t>
  </si>
  <si>
    <t>Salary Fees and Allowances £90,320; Expenses Allowances £1,167; Employers’ Pension Contributions £18,787; 2008/09 figures not stated (new unitary authority created 1 April 2009)</t>
  </si>
  <si>
    <t xml:space="preserve">Salary (including Fees &amp; Allowances) £32175; Compensation for loss of office £256476; Benefits in kind £-; Pension Contributions £3346; no figures for 2008/09; Left 30 June 2009; The figures for 2009/2010 are Bedford Borough Council as a Unitary Authority. The comparative figures for 2008/2009 are for Bedford Borough Council as a District Authority, and do not include the Bedfordshire County Council staff for 2008/2009.
</t>
  </si>
  <si>
    <t>Salary (including Fees &amp; Allowances) £48397; Compensation for loss of office £356605; Benefits in kind £-; Pension Contributions £6125; 2008/09 total taken from "salary band" of £180,000-190,000; The figures for 2009/2010 are Bedford Borough Council as a Unitary Authority. The comparative figures for 2008/2009 are for Bedford Borough Council as a District Authority, and do not include the Bedfordshire County Council staff for 2008/2009.</t>
  </si>
  <si>
    <t>Salary (including Fees &amp; Allowances) £155467; Compensation for loss of office £-; Benefits in kind £4103; Pension Contributions £15575; 2008/09 figure as "Executive Director Finance &amp; Corporate Services" from a "salary band" of £120,000-130,000; The figures for 2009/2010 are Bedford Borough Council as a Unitary Authority. The comparative figures for 2008/2009 are for Bedford Borough Council as a District Authority, and do not include the Bedfordshire County Council staff for 2008/2009.</t>
  </si>
  <si>
    <t>2008/09 total taken from "salary band" of £130,000-140,000; The figures for 2009/2010 are Bedford Borough Council as a Unitary Authority. The comparative figures for 2008/2009 are for Bedford Borough Council as a District Authority, and do not include the Bedfordshire County Council staff for 2008/2009</t>
  </si>
  <si>
    <t>Salary (including Fees &amp; Allowances) £126679; Compensation for loss of office £-; Benefits in kind £-; Pension Contributions £13175; no figures for 2008/09; The figures for 2009/2010 are Bedford Borough Council as a Unitary Authority. The comparative figures for 2008/2009 are for Bedford Borough Council as a District Authority, and do not include the Bedfordshire County Council staff for 2008/2009.</t>
  </si>
  <si>
    <t>Salary (including Fees &amp; Allowances) £125769; Compensation for loss of office £-; Benefits in kind £-; Pension Contributions £13080; no figures for 2008/09; The figures for 2009/2010 are Bedford Borough Council as a Unitary Authority. The comparative figures for 2008/2009 are for Bedford Borough Council as a District Authority, and do not include the Bedfordshire County Council staff for 2008/2009.</t>
  </si>
  <si>
    <t>Salary (including Fees &amp; Allowances) £110955; Compensation for loss of office £-; Benefits in kind £6097; Pension Contributions £11539; no figures for 2008/09; The figures for 2009/2010 are Bedford Borough Council as a Unitary Authority. The comparative figures for 2008/2009 are for Bedford Borough Council as a District Authority, and do not include the Bedfordshire County Council staff for 2008/2009.</t>
  </si>
  <si>
    <t>Salary (including Fees &amp; Allowances) £116186; Compensation for loss of office £-; Benefits in kind £-; Pension Contributions £12083; no figures for 2008/09; The figures for 2009/2010 are Bedford Borough Council as a Unitary Authority. The comparative figures for 2008/2009 are for Bedford Borough Council as a District Authority, and do not include the Bedfordshire County Council staff for 2008/2009.</t>
  </si>
  <si>
    <t>Director of Adult Social Care &amp; Health</t>
  </si>
  <si>
    <t>Director Area and Community</t>
  </si>
  <si>
    <t>Director Childrens and Young People Service</t>
  </si>
  <si>
    <t>Director of Environment Service</t>
  </si>
  <si>
    <t>Director of Regeneration and Culture</t>
  </si>
  <si>
    <t>Head of Facilities and Asset Management</t>
  </si>
  <si>
    <t>Head of Individual Commissioning and Prevention</t>
  </si>
  <si>
    <t>Head of Procurement</t>
  </si>
  <si>
    <t>Head of Regulatory Services</t>
  </si>
  <si>
    <t>Head of Strategic Housing and Spatial Planning</t>
  </si>
  <si>
    <t>Head of Waste Management and Street Scene</t>
  </si>
  <si>
    <t>Salary £180000; Benefits in Kind (e.g. Car Allowance) £1000; Compensation for loss of office £-; Pension Contribution £37000; 2008/09 figures not stated (new unitary authority created 1 April 2009)</t>
  </si>
  <si>
    <t>Salary £125000; Benefits in Kind (e.g. Car Allowance) £1325; Compensation for loss of office £-; Pension Contribution £26000; 2008/09 figures not stated (new unitary authority created 1 April 2009)</t>
  </si>
  <si>
    <t>Salary £70769; Benefits in Kind (e.g. Car Allowance) £390; Compensation for loss of office £30000; Pension Contribution £7511; 2008/09 figures not stated (new unitary authority created 1 April 2009); in post until 31 July 2009</t>
  </si>
  <si>
    <t>Salary £125000; Benefits in Kind (e.g. Car Allowance) £1436; Compensation for loss of office £-; Pension Contribution £26000; 2008/09 figures not stated (new unitary authority created 1 April 2009)</t>
  </si>
  <si>
    <t>Salary £110273; Benefits in Kind (e.g. Car Allowance) £1043; Compensation for loss of office £-; Pension Contribution £22937; 2008/09 figures not stated (new unitary authority created 1 April 2009)</t>
  </si>
  <si>
    <t>Salary £110367; Benefits in Kind (e.g. Car Allowance) £1170; Compensation for loss of office £-; Pension Contribution £22956; 2008/09 figures not stated (new unitary authority created 1 April 2009)</t>
  </si>
  <si>
    <t>Salary £125000; Benefits in Kind (e.g. Car Allowance) £258; Compensation for loss of office £-; Pension Contribution £26000; 2008/09 figures not stated (new unitary authority created 1 April 2009)</t>
  </si>
  <si>
    <t>Salary £86466; Benefits in Kind (e.g. Car Allowance) £-; Compensation for loss of office £-; Pension Contribution £17985; 2008/09 figures not stated (new unitary authority created 1 April 2009)</t>
  </si>
  <si>
    <t>Salary £74271; Benefits in Kind (e.g. Car Allowance) £1003; Compensation for loss of office £30000; Pension Contribution £12622; 2008/09 figures not stated (new unitary authority created 1 April 2009); Ended 31 December 2009</t>
  </si>
  <si>
    <t>Salary £85728; Benefits in Kind (e.g. Car Allowance) £1223; Compensation for loss of office £-; Pension Contribution £17831; 2008/09 figures not stated (new unitary authority created 1 April 2009)</t>
  </si>
  <si>
    <t>Salary £83446; Benefits in Kind (e.g. Car Allowance) £1176; Compensation for loss of office £-; Pension Contribution £17357; 2008/09 figures not stated (new unitary authority created 1 April 2009)</t>
  </si>
  <si>
    <t>Salary £84250; Benefits in Kind (e.g. Car Allowance) £-; Compensation for loss of office £-; Pension Contribution £17985; 2008/09 figures not stated (new unitary authority created 1 April 2009)</t>
  </si>
  <si>
    <t>Salary £83000; Benefits in Kind (e.g. Car Allowance) £1384; Compensation for loss of office £-; Pension Contribution £17264; 2008/09 figures not stated (new unitary authority created 1 April 2009)</t>
  </si>
  <si>
    <t>Salary £104,043; Expense Allowances £-; Benefits in Kind (e.g. Car Allowance) £5,712; Compensation for loss of office £129,854; Pension Contribution £13,568</t>
  </si>
  <si>
    <t>Salary £107,287; Expense Allowances £93; Benefits in Kind (e.g. Car Allowance) £5,712; Compensation for loss of office £123,210; Pension Contribution £12,065</t>
  </si>
  <si>
    <t>Salary £87,984; Benefits in Kind £2,089; Pension contributions £12,703; Also £5,697 for acting as Returning Officer; 2008/09 figures not stated and did not respond to the FOI request for Town Hall Rich List 2010</t>
  </si>
  <si>
    <t>Chamberlain</t>
  </si>
  <si>
    <t>Managing Director, Barbican Centre</t>
  </si>
  <si>
    <t>Salary (including fees and allowances) £23000; Bonus £0; Expenses £0; Pension Contributions £4000; Proportion charged to local or police authority activities 100%; The Director of Libraries, Archives and Guildhall Art Gallery (A) retired on 23 June 2009, their annualised salary was £98,000</t>
  </si>
  <si>
    <t>Salary (including fees and allowances) £94000; Bonus £2000; Expenses £0; Pension Contributions £18000; Proportion charged to local or police authority activities 100%; The Director of Community and Children's Services (A) retired on 31 December 2009, their annualised salary was £123,000.</t>
  </si>
  <si>
    <t>Received compensation for loss of office in 2008/9 of £132,040</t>
  </si>
  <si>
    <t>Salaries (Including fees &amp; Allowances) £92,426; Expenses Allowances £2,249; Benefits in Kind (e.g. Car Allowance) £906; Pension Contributions £15,712; The Corporate Director of Development was acting up as Chief Executive for part of 2009/10</t>
  </si>
  <si>
    <t>Kevin Lavery</t>
  </si>
  <si>
    <t>Salary £127742; Compensation for loss of office £78750; Pension Contributions £24782; left 11 March 2010 with anualised salary of £135,000</t>
  </si>
  <si>
    <t>Salary £65,000; Compensation for loss of office £ ? "Duty of Confidentiality by virtue of a legal agreement"; Pension Contributions £12,610</t>
  </si>
  <si>
    <t>Basic Salary  £137262; Chief Officer Allowance  £6321; Deputy Chief Executive Allowance £10000; Performance Related Pay £5147; Returning Officer Fee  £0; Contributions  £33942</t>
  </si>
  <si>
    <t>Salary £151,000; Bonuses £6,667; Expenses £0; Benefits in kind (P11D) £761; Employers Pension contributions £28,277; was Acting Chief Executive from April 2009 to November 2009 at which time she took up the post on a permanent basis at a salary of £170,000.</t>
  </si>
  <si>
    <t>Salary £124,133; Bonuses £7,254; Expenses £0; Benefits in kind (P11D) £828; Employers Pension contributions £23,144</t>
  </si>
  <si>
    <t>Dir. Of Finance &amp; Resources</t>
  </si>
  <si>
    <t>Salary, fees &amp; allowances £96,338; Expenses allowace £341; Employers pension cont's £15,510; Other benefits £4,600; (began Jul 2008)</t>
  </si>
  <si>
    <t>Dir. Of Env &amp; Regeneration</t>
  </si>
  <si>
    <t>Salary, fees &amp; allowances £88,577; Expenses allowace £71; Employers pension cont's £14,473; Other benefits £4,513; (left Mar 2010)</t>
  </si>
  <si>
    <t>Dir. Of Improvement</t>
  </si>
  <si>
    <t>Salary, fees &amp; allowances £90,033; Expenses allowace £657; Employers pension cont's £14,495; Other benefits £4,600; (began Jan 2009)</t>
  </si>
  <si>
    <t>Dir. Of Comm., Customers &amp; Housing</t>
  </si>
  <si>
    <t>Salary, fees &amp; allowances £52,525; Expenses allowace £65; Employers pension cont's £8,456; Other benefits £2,349; (left Oct 2009)</t>
  </si>
  <si>
    <t>Salary (including fees and allowances) £120,004; Benefits in Kind £572; Pension Contributions £16,571; 2008/09 figures not stated in Statement of Accounts so taken from Town Hall Rich List 2010</t>
  </si>
  <si>
    <t>Salary (including fees and allowances) £105,582; Benefits in Kind £572; Pension Contributions £14,729; 2008/09 figures not stated in Statement of Accounts so taken from Town Hall Rich List 2010</t>
  </si>
  <si>
    <t>Salary (including fees and allowances) £97,266; Benefits in Kind £572; Pension Contributions £15,174; 2008/09 figures not stated</t>
  </si>
  <si>
    <t>Salary (including fees and allowances) £97,266; Benefits in Kind £572; Pension Contributions £13,576; 2008/09 figures not stated</t>
  </si>
  <si>
    <t>Salary (including fees and allowances) £98,209; Benefits in Kind £961; Pension Contributions £14,314; 2008/09 figures not stated</t>
  </si>
  <si>
    <t>Salary (including Fees &amp; Allowances) £49,580; Bonuses £6,485; Benefits in Kind £3,012; Pension Contributions £12,615</t>
  </si>
  <si>
    <t>Salary (including Fees &amp; Allowances) £74,323; Bonuses £12,970; Benefits in Kind £4,292; Pension Contributions £19,652</t>
  </si>
  <si>
    <t>Salary (including Fees &amp; Allowances) £74,546; Bonuses £12,970; Benefits in Kind £1,223; Pension Contributions £19,652</t>
  </si>
  <si>
    <t>Interim Corporate Director – Lifelong Learning</t>
  </si>
  <si>
    <t>Salary (Inc Allowances) £151,205; Benefits £1,324; Employers Pension contribs £27,115</t>
  </si>
  <si>
    <t>Salary (Inc Allowances) £129,765; Benefits £1,177; Employers Pension contribs £23,266</t>
  </si>
  <si>
    <t>Salary (Inc Allowances) £85,299; Benefits £1,171; Employers Pension contribs £15,284; Figure for 2008/09 includes 11 months from May 2008</t>
  </si>
  <si>
    <t>Basic Pay earnings £47,587.80; Statutory Redundancy £30,000; Enhanced Redundancy £32,592.44</t>
  </si>
  <si>
    <t>Salary (including fees &amp; Allowances) £155,607; Expense Allowances £907; Pension Contributions £30,732; These figures represent the sum of the figures for the period April 2009 to December 2009 (equivalent to an annual salary of £157,476) and those from January 2010 when the Mr Norrey voluntarily reduced his pay (by 5%) which was separately reported in the Statement of Accounts.</t>
  </si>
  <si>
    <t>Salary (including fees &amp; Allowances) £132,893; Expense Allowances £16; Pension Contributions £26,246; At the start of the 2008/09 year the previous Executive Director of Personnel &amp; Performance took on additional responsibilities and the title of Executive Director of Corporate Resources. In November 2009 the postholder also assumed the role of Deputy Chief Executive. Part of the figure given relates to the period April to November 2009 and is equivalent to an annual salary of £129,700; part of this figure relates to the remaining part of the year and is equivalent to a salary of £137,574.</t>
  </si>
  <si>
    <t>Salary (including fees &amp; Allowances) £129,700; Expense Allowances £523; Pension Contributions £25,616</t>
  </si>
  <si>
    <t>Salary (including fees &amp; Allowances) £86,467; Expense Allowances £604; Pension Contributions £17,077; Commenced 1 August 2009 with annualised salary of £129,700</t>
  </si>
  <si>
    <t>Executive Director of Environment Economy &amp; Culture and Deputy Chief Executive</t>
  </si>
  <si>
    <t>Salary (including fees &amp; Allowances) £107,751; Expense Allowances £4; Pension Contributions £21,281</t>
  </si>
  <si>
    <t>Salary (including fees &amp; Allowances) £91,889; Expense Allowances £47; Pension Contributions £18,162; left 13 December 2009 on an annualised salary of £129,700; Audited Statement of Accounts available at the time of extraction contains an error regarding this post. An amended version was sent to the TPA by Devon Council</t>
  </si>
  <si>
    <t>Salary (including fees &amp; Allowances) £83,844; Expense Allowances £155; Pension Contributions £16,559; Left 4 November 2009 on an annualised salary of £141,046; Audited Statement of Accounts available at the time of extraction contains an error regarding this post. An amended version was sent to the TPA by Devon Council</t>
  </si>
  <si>
    <t>Undertook the role of Executive Director of Finance, IT &amp; Trading for most of the year 2008/09 due to illness of the postholder.</t>
  </si>
  <si>
    <t>Salary (including fees &amp; Allowances) £32,425; Expense Allowances £208; Pension Contributions £6,404; Left 30 June 2009 on an annualised salary of £129,700</t>
  </si>
  <si>
    <t>Salary (including fees &amp; Allowances) £1,081; Expense Allowances £0; Compensation for Loss of Office £32,425; Pension Contributions £213; Left 3 April 2009 at an annualised salary of £129,700</t>
  </si>
  <si>
    <t>Post held by 3 different individuals in 2009/10 including this individual until 17 April 2009 and the Statement of Accounts disclosure relates to the sum of the individuals' remuneration rather than this individual's. The total disclosed was £79,755. In addition, an undisclosed amount was paid on a consultancy basis for the periods between the members of staff mentioned. The post had an annualised salary of £96,300</t>
  </si>
  <si>
    <t>The post of Director of Finance was occupied for the period April to
October 2008. The Director was replaced by a Chief Financial Officer for the
remainder of 2008/09. The figures provided in the table show actual costs paid. The annualised salary for the Chief Financial Officer in 2008/09 was £81,960.</t>
  </si>
  <si>
    <t>Director of People &amp; Performance Improvement</t>
  </si>
  <si>
    <t>Director of Neighbourhoods &amp;
Communities</t>
  </si>
  <si>
    <t>Director for Adult &amp; Community Services</t>
  </si>
  <si>
    <t>Salary (including fees &amp; allowances) £161021; Expense Allowances £0; Pension Contributions £19645; The salary for the Interim Chief Executive included a payment of £1,644 for additional duties which was recharged to the Black Country Consortium. The salary for the Director of Law &amp; Property included a payment of £12,319 for additional duties which was recharged to the West Midlands Police Authority and a payment of £3,101 for Birmingham International Airport duties; Appointed 28 April 2009</t>
  </si>
  <si>
    <t xml:space="preserve">Salary (including fees &amp; allowances) £130789; Expense Allowances £1164; Pension Contributions £15956; The Interim Director of Law &amp; Property was in post from 10th November 2008 to 31st March 2009. The salary included a payment of £8,193 for additional duties which was recharged to the West Midlands Police Authority and a payment of £2,062 for Birmingham International Airport duties; in post from 10th November 2008 to 31st March 2009. The Interim Director of Law &amp; Property in 2008/09 was appointed Director of Corporate Resources on 4th January 2010. The salary for the Director of Corporate Resources included payments of £20,919 for additional duties which were recharged to the West Midlands Police Authority and £5,266 for Birmingham International Airport duties.
</t>
  </si>
  <si>
    <t>Director of Finance, ICT &amp; Procurement</t>
  </si>
  <si>
    <t>The salary of the Director of Finance ICT &amp; Procurement included payments of £7,401 for additional duties in respect of former West Midlands County Council debt.</t>
  </si>
  <si>
    <t>Salary (including fees &amp; allowances) £112005; Expense Allowances £1097; Pension Contributions £13665; The salary of the Interim Director of Finance ICT &amp; Procurement included payments of £7,401 for additional duties in respect of former West Midlands County Council debt.</t>
  </si>
  <si>
    <t>Salary £200000; Expense Allowances £685; Pension Contributions £41800; from 22/Sep/09</t>
  </si>
  <si>
    <t>2008/09 only; to 31/Mar/09</t>
  </si>
  <si>
    <t>Salary £140000; Expense Allowances £0; Pension Contributions £29260; started 2 February 2009</t>
  </si>
  <si>
    <t>Salary £140000; Expense Allowances £364; Pension Contributions £29260; started 26 January 2009</t>
  </si>
  <si>
    <t>Salary £120000; Expense Allowances £171; Pension Contributions £25080; started 19 January 2009</t>
  </si>
  <si>
    <t>Salary £47208; Expense Allowances £461; Pension Contributions £9866; retired 22/Jul/09</t>
  </si>
  <si>
    <t>Salary £94762; Expense Allowances £0; Pension Contributions £19805; started 23/Jul/09</t>
  </si>
  <si>
    <t>Salary (including fees and allowances) £13,230; Bonuses £0; Pension
Contributions £2,593; Left as Executive Director for Corporate Resources on 6 May 2009, the full year equivalent salary for this post is £133,011</t>
  </si>
  <si>
    <t>Executive Director For Corporate Resources</t>
  </si>
  <si>
    <t>Executive Director For Regeneration &amp; Housing</t>
  </si>
  <si>
    <t>Executive Director For Environment and Customer Services</t>
  </si>
  <si>
    <t>Salary £34,871; Other Payments £13,302; Pension Contributions £5,640; to 31 July 2009</t>
  </si>
  <si>
    <t>Salary, Fees &amp; Allowances £32,915; Employers Pension contributions £5,313; The Council appointed a shared Chief Executive with Havant Borough Council in October 2009. The current Chief Executive is paid by Havant and EHDC pays a nominal salary. EHDC is recharged by Havant for its share of the cost of this post. This recharge amounted to £37,100 in 2009/10.</t>
  </si>
  <si>
    <t>Salary, Fees &amp; Allowances £88,679; Payments for loss of employment £179,000; Employers Pension contributions £17,171; No 2008/09 Statement of Accounts figures</t>
  </si>
  <si>
    <t>Salary (Including fees and allowances) £86,089; Benefits in Kind (e.g. Car allowances) £1,481; Pension Contributions £17,390</t>
  </si>
  <si>
    <t>Salary (Including fees and allowances) £82,414; Benefits in Kind (e.g. Car allowances) £1,339; Pension Contributions £16,648; Not listed 2008/09</t>
  </si>
  <si>
    <t>Salary, Fees &amp; Allowances £121000; Expense Allowances £0; Benefits in Kind £0; Employers' Pension Contributions £18000</t>
  </si>
  <si>
    <t>Salary, Fees or Allowances £181098; Bonuses £12928; Compensation for loss of Employment £-; Benefits in Kind £2154; Employers Pension Contributions £37059; Bonuses relate to Honorarium payments 7.50% of salary in previous year; Cheryl Miller retired as the Council’s Chief Executive on 30th April 2010, after 16 years of exceptional service on behalf of the County Council. She is one of the longest serving chief executives in the country.</t>
  </si>
  <si>
    <t>Salary, Fees or Allowances £130292; Bonuses £9173; Compensation for loss of Employment £65329; Benefits in Kind £-; Employers Pension Contributions £165152; Bonuses relate to Honorarium payments 7.50% of salary in previous year; Employers Pension Contributions includes 3 years Augmentation on retirement with a cost to the employer of £138,915.00</t>
  </si>
  <si>
    <t>Salary, Fees or Allowances £153933; Bonuses £11319; Compensation for loss of Employment £-; Benefits in Kind £231; Employers Pension Contributions £31563; ; Bonuses relate to Honorarium payments 7.50% of salary in previous year</t>
  </si>
  <si>
    <t>Salary £109,362; Expenses £3,718; Pension Contribs £22,891</t>
  </si>
  <si>
    <t>Salary £88,188; Expenses and Allowances £1,980 (largely car allowances an annual essential lump sum of £1095); Pension Contributions £15,433</t>
  </si>
  <si>
    <t>Salary (including fees &amp; allowances) £122,697.50; Elections £8,656.86; Bonuses £4,583.00; Expenses Allowances £7,909.72; Other Benefits £0; Pension Contributions £19,046.36; The one off merit award paid to the Chief Executive in 2009/10 (£4,583) related to the 2008/09 financial year. There is no equivalent payment in 2009/10</t>
  </si>
  <si>
    <t>Salary £121827; Employer's Pension Contribution £22538; started 29 July 2008 on an annualised salary of £116,352</t>
  </si>
  <si>
    <t>Salary £116352; Employer's Pension Contribution £21525; started 9 February 2009 on an annualised salary of £116,352</t>
  </si>
  <si>
    <t>Salary £113156; Employer's Pension Contribution £20934; started 8 June 2009 on a annualised salary of £116,352</t>
  </si>
  <si>
    <t>Salary £120963; Employer's Pension Contribution £22378; started 8 June on an annualised salary of £123,192</t>
  </si>
  <si>
    <t>Director of Education, Children
Services &amp; Leisure</t>
  </si>
  <si>
    <t>Salary £78,000; Bonuses £5,000; Expenses Allowances £3,000; Other Benefits £7,000; Pension Contributions £12,000</t>
  </si>
  <si>
    <t>Salaries, fees or allowances £47333; Bonus payments £-; Expense allowances £-; Employers' contribution to pension £9270; left 31 July 2009</t>
  </si>
  <si>
    <t>Salaries, fees or allowances £64936; Bonus payments £2500; Expense allowances £1145; Employers' contribution to pension £12235; left 14 September 2009</t>
  </si>
  <si>
    <t>Salary (Inc fees and allowances) £107,927; Pension contributions £20,073; Includes pay in respect of the Returning Officer role in Council elections.</t>
  </si>
  <si>
    <t>Gross Salary £149,985; PRP/Bonuses £13,500; Benefits in Kind (e.g. car allowance) £12,998; Employers Pension Contributions £26,097; PRP relates to 2008/09 but paid in 2009/10</t>
  </si>
  <si>
    <t>Salary (Inc fees and allowances) £84,781; Pension contributions £15,769; 2008/9 salary includes backpay relating to job evaluation</t>
  </si>
  <si>
    <t>Retired on 30 June 2008</t>
  </si>
  <si>
    <t>Salary, fees &amp; allowances £54,788.70; Expenses allowance £220.36; Compensation for loss of employment £52,157.30; Employers pension contribution £8,087.89</t>
  </si>
  <si>
    <t>Peter Bungard</t>
  </si>
  <si>
    <t>Salary (incl employee pension contributions) £161993; Expense Allowances £3425; Benefits in Kind £0; Employer’s Pension Contributions £33698; 2008/09 figures from 2010 Town Hall Rich List</t>
  </si>
  <si>
    <t>Salary (incl employee pension contributions) £129090; Expense Allowances £984; Benefits in Kind £0; Employer’s Pension Contributions £26980; 2008/09 pay relates to salary band of £104,178-121,638; 2008/09 figures from 2010 Town Hall Rich List</t>
  </si>
  <si>
    <t>Salary (incl employee pension contributions) £126855; Expense Allowances £682; Benefits in Kind £1415; Employer’s Pension Contributions £23461; 2008/09 pay relates to salary band of £104,178-121,638; 2008/09 figures from 2010 Town Hall Rich List</t>
  </si>
  <si>
    <t>Salary (incl employee pension contributions) £100163; Expense Allowances £5200; Benefits in Kind £0; Employer’s Pension Contributions £20934; ; 2008/09 pay relates to salary band of £104,178-121,638; 2008/09 figures from 2010 Town Hall Rich List</t>
  </si>
  <si>
    <t>Salary (incl employee pension contributions) £120150; Expense Allowances £428; Benefits in Kind £0; Employer’s Pension Contributions £25110; 2008/09 pay relates to salary band of £104,178-121,638; 2008/09 figures from 2010 Town Hall Rich List</t>
  </si>
  <si>
    <t>Salary (incl employee pension contributions) £124618; Expense Allowances £584; Benefits in Kind £0; Employer’s Pension Contributions £26045; 2008/09 pay relates to salary band of £104,178-121,638; 2008/09 figures from 2010 Town Hall Rich List</t>
  </si>
  <si>
    <t>Salary £78,510; Allowances £1,684; Expenses £54; Benefits in kind £4,060; Pension conts. £22,029</t>
  </si>
  <si>
    <t>Salary £78,510; Allowances £1,684; Expenses £125; Benefits in kind £4,799; Pension conts. £22,029</t>
  </si>
  <si>
    <t>Director of London 2012, formerly Mayoral Advisor Olympics</t>
  </si>
  <si>
    <t>Salary (Including fees and allowances) £128,157; Employer Pension Contributions £29,999; Director from 1 September 2009 and Mayoral Advisor Olympics from 1 April to 31 Aug 2009</t>
  </si>
  <si>
    <t>Salary (Including fees and allowances) £128,002; Employer Pension Contributions £18,944; from 1 September 2008</t>
  </si>
  <si>
    <t>Salary (Including fees and allowances) £128,064; Employer Pension Contributions £3,152; from 1 July 2008</t>
  </si>
  <si>
    <t>Salary (Including fees and allowances) £127,966; Employer Pension Contributions £18,939; from 6 October 2008</t>
  </si>
  <si>
    <t>Salary (Including fees and allowances) £107,352; Employer Pension Contributions £15,888; not listed 2008/09</t>
  </si>
  <si>
    <t>Deputy Chief Executive, formerly Director of Finance &amp; Customer Service</t>
  </si>
  <si>
    <t>Salary Including fees &amp; Allowances) £138475.05; Employers Pension Contributions £25617.86; Not listed in 2008/09</t>
  </si>
  <si>
    <t>Director of Regeneration, Enterprise &amp; Skills, formerly Director of HR &amp; Organisational Improvement</t>
  </si>
  <si>
    <t>Salary Including fees &amp; Allowances) £60763.91; Employers Pension Contributions £11241.30; resigned on 30/09/09, annualised salary was £125,000. This post is currently filled by an interim officer not directly employed by the authority</t>
  </si>
  <si>
    <t>Salary £76877; Other non salary payment £12232; Expense Allowances £492; Benefits in Kind £6789; Pension Contributions £13009; Impossible to match to 2008/09 figures with generic job titles REQUEST FROM COUNCIL WHICH OF THE 2008/09 HEAD OF SERVICE IS THE SAME INDIVIDUAL</t>
  </si>
  <si>
    <t>Operational Director: Finance</t>
  </si>
  <si>
    <t>Salary (including fees &amp; Allowances) £81800; Compensation for loss of employment £-; Benefits in Kind £3200; Employers Pension contributions £15200</t>
  </si>
  <si>
    <t>Salary (including fees &amp; allowances) £208636; Bonuses £10194; Expense Allowance £0; Pensions Contributions £51644; The full salary of the Chief Executive is given, however, it should be noted that from April 2009, a share arrangement was entered into whereby Hammersmith and Fulham Primary Care Trust shared the Chief Executive, contributing to 30% of the salary (62k in 2009/10).</t>
  </si>
  <si>
    <t>Salary (including fees &amp; allowances) £148551; Bonuses £16341; Expense Allowance £0; Pensions Contributions £38914</t>
  </si>
  <si>
    <t>Salary (including fees &amp; allowances) £142404; Bonuses £14240; Expense Allowance £0; Pensions Contributions £36968</t>
  </si>
  <si>
    <t>Salary (including fees &amp; allowances) £148551; Bonuses £11884; Expense Allowance £0; Pensions Contributions £37863</t>
  </si>
  <si>
    <t>Salary (including fees &amp; allowances) £142404; Bonuses £12816; Expense Allowance £340; Pensions Contributions £36632</t>
  </si>
  <si>
    <t>Salary (including fees &amp; allowances) £140000; Bonuses £9800; Expense Allowance £0; Pensions Contributions £35353; A permanent Director of Residents Services was appointed from February 2009. The disclosure for 2008/09 represents 1.5 months of an annualised salary of £140,000 per annum.</t>
  </si>
  <si>
    <t>Salary (including fees &amp; allowances) £109770; Bonuses £5591; Expense Allowance £0; Pensions Contributions £27225; The full salary of the Assistant Director (Legal &amp; Democratic Services) is given, however, it should be noted that from June 2009, a share arrangement was entered into with the Royal Borough of Kensington and Chelsea to share the Head of Legal Services. In 2009/10 53k was received from RBKC at a charge of £100 per hour.</t>
  </si>
  <si>
    <t>Salary, (including fees allowances) £158190; Other emoluments £0; Benefits in kind £-202; Pension remuneration £29421</t>
  </si>
  <si>
    <t>Salary, (including fees allowances) £139762; Other emoluments £0; Benefits in kind £269; Pension remuneration £26093; Director of Environment to 20 September 2009 and Acting Director of Environment from 21September 2009</t>
  </si>
  <si>
    <t>Director of Economic Development</t>
  </si>
  <si>
    <t>Salary, (including fees allowances) £85849; Other emoluments £0; Benefits in kind £74; Pension remuneration £15909; appointed 21 September 2009</t>
  </si>
  <si>
    <t>Salary, (including fees allowances) £138622; Other emoluments £1000; Benefits in kind £0; Pension remuneration £25968; Acting Director until 1 May 2009</t>
  </si>
  <si>
    <t>Salary, (including fees allowances) £124893; Other emoluments £0; Benefits in kind £-8; Pension remuneration £23228</t>
  </si>
  <si>
    <t>Salary (inc fees &amp; allowances) £167370; Pension contributions £39560; until 28.02.2010 (annualised salary - £182,585); £7663 (£6673 in 2008/09) for Returning Officer duties</t>
  </si>
  <si>
    <t xml:space="preserve">Salary (inc fees &amp; allowances) £230000; Pension contributions £52670; (from Jan 09 - annualised salary 08/09 £200,000); The salary paid to the Director of Children &amp; Young People’s Services is supported by the Department for Children, Schools and Families (DCSF) – the DCSF contributed £37,520 in 2009/10 (and £9,380 in 2008/09).
</t>
  </si>
  <si>
    <t>Salary, Including Fees &amp; Allowances £116540; Benefits in Kind eg car allowance £93; Employers Pension Contribution £26700; salary for 2009/10 includes Returning Officer Fees of £6,644; commenced 28 July 2008. The annualised salary for 2008/09 was £108,618.</t>
  </si>
  <si>
    <t>Salary, Including Fees &amp; Allowances £95244; Benefits in Kind eg car allowance £-72; Employers Pension Contribution £20200</t>
  </si>
  <si>
    <t>Salary, Including Fees &amp; Allowances £88321; Benefits in Kind eg car allowance £36; Employers Pension Contribution £18714</t>
  </si>
  <si>
    <t>Salary, Including Fees &amp; Allowances £87725; Benefits in Kind eg car allowance £133; Employers Pension Contribution £18610; The Director of Community Services provided a shared service to Craven District Council receiving an additional payment of £3,669 (included in the total)</t>
  </si>
  <si>
    <t>Salary, Including Fees &amp; Allowances £84056; Benefits in Kind eg car allowance £37; Employers Pension Contribution £17820</t>
  </si>
  <si>
    <t>Michael Lockwood</t>
  </si>
  <si>
    <t>Salary (including fees and allowances) £122138; Benefits in Kind £1528; Employers pension contributions £22218; joined 5 May 2009</t>
  </si>
  <si>
    <t>Salary (including fees and allowances) £140307; Benefits in Kind £0; Employers pension contributions £25262; left 31 March 2010</t>
  </si>
  <si>
    <t>Group Director of Finance and Commerce</t>
  </si>
  <si>
    <t>Salary £64153; Other Payments £0; Employer’s Pension contribution £10008; Resigned 31st August 2009</t>
  </si>
  <si>
    <t>Head of Safeguarding and Vulnernable Children</t>
  </si>
  <si>
    <t>Made redundant in 2008/09, taken from Town Hall Rich List 2010</t>
  </si>
  <si>
    <t>Director of Corporate &amp; Customer Services</t>
  </si>
  <si>
    <t>S McLurgh</t>
  </si>
  <si>
    <t>SL Menghini</t>
  </si>
  <si>
    <t>J Jones</t>
  </si>
  <si>
    <t>JM Hainge</t>
  </si>
  <si>
    <t>Director of Regeneration/Director of Adult &amp; Community</t>
  </si>
  <si>
    <t>GJ Hughes</t>
  </si>
  <si>
    <t>Acting Head of ICT &amp; Customer Services</t>
  </si>
  <si>
    <t>G Cole</t>
  </si>
  <si>
    <t>No Statement of Account figures in 2008/09, taken from Town Hall Rich List 2010</t>
  </si>
  <si>
    <t>Finance, Information and Commercial Services Director</t>
  </si>
  <si>
    <t>Salary £143,000; Benefits in kind £2,000; Pension contributions made by the Council £39,000; Appointed 1 October 2008</t>
  </si>
  <si>
    <t>Salary £94,000; Benefits in kind £0; Pension contributions made by the Council £25,000; Acted as Chief Executive during the period 1 April 2008 and 30 September 2008</t>
  </si>
  <si>
    <t>Not listed in 2008/09; RECONCILE WITH OTHER POSTS. POSSIBLE DUPLICATE</t>
  </si>
  <si>
    <t>H Dunnachie</t>
  </si>
  <si>
    <t>Salary (Including Fees &amp; Allowances) £140559; Expense Allowances £54; Employer's Pension Contributions £24387; been in post since 14 July 2008 and so the 2008/09 figure is a part year salary. The full year equivalent was £136,593</t>
  </si>
  <si>
    <t>Head of Personnel Services</t>
  </si>
  <si>
    <t>Salary (Including fees &amp; allowances) £28256; Compensation for Loss of Office £143,277; Benefits in Kind (e.g. Car Allowance) £0; Employer Pension Contribution £2283; Contribution to capital cost for early access to pension £33877</t>
  </si>
  <si>
    <t>Salary (Including fees &amp; allowances) £19422; Compensation for Loss of Office £110,403; Benefits in Kind (e.g. Car Allowance) £0; Employer Pension Contribution £2603; Contribution to capital cost for early access to pension £7652</t>
  </si>
  <si>
    <t>Head of Strategic and Community Planning</t>
  </si>
  <si>
    <t>Salary (Including fees &amp; allowances) £20905; Compensation for Loss of Office £113,919; Benefits in Kind (e.g. Car Allowance) £0; Employer Pension Contribution £2783; Contribution to capital cost for early access to pension £20781</t>
  </si>
  <si>
    <t>Head of Development</t>
  </si>
  <si>
    <t>Salary (Including fees &amp; allowances) £31085; Compensation for Loss of Office £117,783; Benefits in Kind (e.g. Car Allowance) £0; Employer Pension Contribution £4121; Contribution to capital cost for early access to pension £14067</t>
  </si>
  <si>
    <t>Head of Public Health and Licensing</t>
  </si>
  <si>
    <t>Salary (Including fees &amp; allowances) £46228; Compensation for Loss of Office £120,815; Benefits in Kind (e.g. Car Allowance) £0; Employer Pension Contribution £5301; Contribution to capital cost for early access to pension £29859</t>
  </si>
  <si>
    <t>Council Secretary and Solicitor (Monitoring Officer)</t>
  </si>
  <si>
    <t>Salary (Including fees &amp; allowances) £164828; Bonus £0; Other Emoluments £700; Employer's pension contribution £35655</t>
  </si>
  <si>
    <t>Salary (Including fees &amp; allowances) £126771; Bonus £2100; Other Emoluments £0; Employer's pension contribution £27759</t>
  </si>
  <si>
    <t>Salary (Including fees &amp; allowances) £119159; Bonus £2100; Other Emoluments £0; Employer's pension contribution £26119</t>
  </si>
  <si>
    <t>Salary (Including fees &amp; allowances) £126771; Bonus £0; Other Emoluments £0; Employer's pension contribution £27306</t>
  </si>
  <si>
    <t>Salary (Including fees &amp; allowances) £141994; Bonus £0; Other Emoluments £0; Employer's pension contribution £30585; joined 5 January 2009 on an annnualised salary of £141994</t>
  </si>
  <si>
    <t>Salary (Including fees &amp; allowances) £134382; Bonus £2100; Other Emoluments £0; Employer's pension contribution £29398</t>
  </si>
  <si>
    <t>Election Fees £7,812; Salary including allowances; £149,984; Bonus (including a retrospective payment for 2008/09) £8,940; Benefits in kind £11,039; Employer pension contributions £28,909; 2008/09 figures not available in Statement of Accounts, taken from Town Hall Rich List 2010. Remuneration relates to the midpoint of a salary band of £98514-147768, an appraisal bonus of £1204, honorarium of £401.68, LGPS ex gratia payment of £1412.64, Open contact allowance of £294, Car mileage of £154.66, car parking of £4, taxi fare of £77.20, other subsistence of £8.29, back pay arrears of £574.63, company car benefit in kind of £11039, returning officer fees of £7136.27</t>
  </si>
  <si>
    <t>Election Fees £2,537; Salary including allowances; £93,191; Bonus (including a retrospective payment for 2008/09) £5,418; Benefits in kind £5,277; Employer pension contributions £16,695; 2008/09 figures not available in Statement of Accounts</t>
  </si>
  <si>
    <t>Election Fees £0; Salary including allowances and fees; £94,985; Bonus (including a retrospective payment for 2008/09) £5,418; Benefits in kind £1,507; Employer pension contributions £16,674; 2008/09 figures not available in Statement of Accounts</t>
  </si>
  <si>
    <t>Election Fees £0; Salary including allowances and fees; £91,727; Bonus (including a retrospective payment for 2008/09) £5,418; Benefits in kind £6,475; Employer pension contributions £16,674; 2008/09 figures not available in Statement of Accounts</t>
  </si>
  <si>
    <t>Deputy Managing Director aka Director for Community Services</t>
  </si>
  <si>
    <t>Salary (Including Fees &amp; Allowances) £69730; Expenses Allowances £192; Benefits in Kind (eg Car Allowances) £4851; Pension Contributions £8524; left 10 November 2009 on an annualised salary of £113,991</t>
  </si>
  <si>
    <t>left the Council's employment early in April 2009. Under an agreement with him, the Council is not able to publish the terms of that agreement, and under clause 2(2) of The Accounts and Audit (Wales) (Amendment) Regulations 2010 this means his remuneration is not disclosable here. No Statement of Accounts figures for 2008/09 and refused to answer FOI requests for Town Hall Rich List 2010.</t>
  </si>
  <si>
    <t>appointed by direction of the Minister from September 2009, has both a contract of employment as Head of Paid Services and an engagement under a contract for services through a third-party agency. The contract for employment is for a nominal sum of £1. Under the terms of the contract for services, the Council paid a total of £124.7k in 2009/10 to secure his services. No Statement of Accounts figures for 2008/09 and refused to answer FOI requests for Town Hall Rich List 2010.</t>
  </si>
  <si>
    <t>Salary (Including Fees &amp; Allowances) £86,211; Expenses £2,820; Pension Contribution £17,514; also Acting Managing Director from 9 April to 12 October 2009. No Statement of Accounts figures for 2008/09 and refused to answer FOI requests for Town Hall Rich List 2010.</t>
  </si>
  <si>
    <t>Salary £92352; Expense Allowance £0; Pension contributions £19362; commenced 23 March 2009 on an annualised salary of £92202</t>
  </si>
  <si>
    <t>Salary £95715; Expense Allowance £1278; Pension contributions £10206; pension contributions ceased from 1 October 2009</t>
  </si>
  <si>
    <t>Salary £90348; Expense Allowance £302; Pension contributions £18973</t>
  </si>
  <si>
    <t>filled by a contractual arrangement where the postholder was not a direct employee of the Council. The contractual payments will include employers' National Insurance and Pension contributions where appropriate. Employers' National Insurance contributions do not form part of direct senior employee remuneration; for the period 7 June to 27 July 2008 the Director of Resources acted as interim Chief Executive</t>
  </si>
  <si>
    <t xml:space="preserve">Director of Children's Services </t>
  </si>
  <si>
    <t>Salary (Including fees &amp; allowances) £10235; Compensation for loss of employment £96248; Employers Pension contributions £1279; Not directly employed by the council but by Cambridge Education; until 26/04/2009</t>
  </si>
  <si>
    <t>Salary (Including fees &amp; allowances) £222868; Compensation for loss of employment £0; Employers Pension contributions £0; from 2 June 2008</t>
  </si>
  <si>
    <t>Salary (Including fees &amp; allowances) £145230; Compensation for loss of employment £0; Employers Pension contributions £21049; from 01/04/2009</t>
  </si>
  <si>
    <t>Corporate Director of Housing &amp; Adult Social Services</t>
  </si>
  <si>
    <t>Salary (Including fees &amp; allowances) £117552; Compensation for loss of employment £0; Employers Pension contributions £14694; from 06/05/2008</t>
  </si>
  <si>
    <t>Corporate Director - Housing &amp; Adult Social Services</t>
  </si>
  <si>
    <t>until 16/05/2008</t>
  </si>
  <si>
    <t>Salary (Including fees &amp; allowances) £27433; Compensation for loss of employment £0; Employers Pension contributions £3429; until 5 July 2009</t>
  </si>
  <si>
    <t>Salary (Including Fees &amp; Allowances) £183870; Bonuses £0; Expense Allowances £0; Compensation for loss of Office £0; Benefits in Kind £0; Pension £0; includes 11 months consultancy in 2008/09</t>
  </si>
  <si>
    <t>K Ryley</t>
  </si>
  <si>
    <t>N Yates</t>
  </si>
  <si>
    <t>BSF Project Director</t>
  </si>
  <si>
    <t>Head of Workforce Strategy</t>
  </si>
  <si>
    <t>Head of Communicatons and Marketing</t>
  </si>
  <si>
    <t xml:space="preserve">Corporate Director, Community Services </t>
  </si>
  <si>
    <t>D Gibson</t>
  </si>
  <si>
    <t>D Martin</t>
  </si>
  <si>
    <t>Building Schools for the Future Programme Director</t>
  </si>
  <si>
    <t xml:space="preserve">Salary (Including fees and Allowances) £86,486; Expense Allowances £132; Benefits in Kind £2,734; Pension Contributions £23,425 - Commenced as acting Chief Executive 1st October 2009 - Annualised Salary £155,000 and became Chief Executive effective 19th November 2009 - Annualised £160,000. - 2008-09 figures taken from Town Hall Rich List 2010 (Figure is for Salary and Additional Allowances) </t>
  </si>
  <si>
    <t xml:space="preserve">Salary (Including fees and Allowances) £104,927; Expense Allowances £1,831; Pension Contributions £26,966 Resigned on 30th September 2009 - Annualised Salary £192,493.30. Figures for 2008-09 taken from Town Hall Rich List 2010 (Figure is for Salary and Additional Allowances) </t>
  </si>
  <si>
    <t xml:space="preserve">Salary (Including fees and Allowances) £124,294; Expense Allowances £1,053; Benefits in Kind £2,847; Pension Contributions £31,944 - 2008-09 figures taken from Town Hall Rich List 2010 (Figure is for Salary and Additional Allowances) </t>
  </si>
  <si>
    <t xml:space="preserve">2008-09 figures taken from Town Hall Rich List 2010 (Figure is for Salary and Additional Allowances) </t>
  </si>
  <si>
    <t>Salary (Including fees and Allowances) £138,658; Bonuses £6,248; Expense Allowances £2,898; Pension Contributions £37,241 - Not Listed is Statement of Accounts for 2008-09</t>
  </si>
  <si>
    <t>Salary (Including fees and Allowances) £94,019; Bonuses £15,000; Expense Allowances £2,998; Pension Contributions £28,018 - Not Listed is Statement of Accounts for 2008-09</t>
  </si>
  <si>
    <t>Salary (Including fees and Allowances) £93,515; Expense Allowances £695; Pension Contributions £24,033 - Not Listed is Statement of Accounts for 2008-09</t>
  </si>
  <si>
    <t>Salary (Including fees and Allowances) £87,691; Expense Allowances £289; Pension Contributions £22,472 - Not Listed is Statement of Accounts for 2008-09</t>
  </si>
  <si>
    <t>Salary (Including fees and Allowances) £87,441; Expense Allowances £252; Pension Contributions £22,472 - Not Listed is Statement of Accounts for 2008-09</t>
  </si>
  <si>
    <t>Salary (Including fees and Allowances) £87,441; Expense Allowances £439; Pension Contributions £22,472 - Not Listed is Statement of Accounts for 2008-09</t>
  </si>
  <si>
    <t>Salary (Including fees and Allowances) £87,441; Expense Allowances £447; Benefits in Kind £3,329; Pension Contributions £22,472 - Not Listed is Statement of Accounts for 2008-09</t>
  </si>
  <si>
    <t>Salary (Including fees and Allowances) £87,210; Pension Contributions £22,413 - Not Listed is Statement of Accounts for 2008-09</t>
  </si>
  <si>
    <t>Salary (Including fees and Allowances) £86,346; Expense Allowances £93; Pension Contributions £22,191 - Not Listed is Statement of Accounts for 2008-09</t>
  </si>
  <si>
    <t>Salary (Including fees and Allowances) £82,611; Expense Allowances £86; Pension Contributions £21,231 - Not Listed is Statement of Accounts for 2008-09</t>
  </si>
  <si>
    <t>Salary (Including fees and Allowances) £100,993; Expense Allowances £1,746; Pension Contributions £25,955 - Not Listed is Statement of Accounts for 2008-09</t>
  </si>
  <si>
    <t>Salary (Including fees and Allowances) £81,143; Pension Contributions £20,854 - Not Listed is Statement of Accounts for 2008-09</t>
  </si>
  <si>
    <t>Salary (Including fees and Allowances) £80,228; Expense Allowances £396; Pension Contributions £20,619 - 2009-10 post held on temporary basis from 27 April 2009 to 31 Jan 2010 - Annualised Salary for 2009/10 was £87,210 - Not Listed is Statement of Accounts for 2008-09</t>
  </si>
  <si>
    <t>Salary (Including fees and Allowances) £80,015; Expense Allowances £860; Benefits in Kind £871; Pension Contributions £20,564 - Not Listed is Statement of Accounts for 2008-09</t>
  </si>
  <si>
    <t>Salary (Including fees and Allowances) £44,441; Expense Allowances £667; Compensation for loss of office £70,993; Pension Contributions £11,421 - Post deleted 31 Oct 2009. Annualised Salary was £75,839 - Not Listed is Statement of Accounts for 2008-09</t>
  </si>
  <si>
    <t>Salary (Including fees and Allowances) £28,383; Expense Allowances £127; Compensation for loss of office £109,576; Pension Contributions £7,294 - Post deleted 3 Sep 2009 - Annualised Salary was £65,942 - Not Listed is Statement of Accounts for 2008-09</t>
  </si>
  <si>
    <t>Salary, Fees and Allowances £128,000; Pension contributions £31,000 - The former Director of Finance's appointment with the Council ended on 31st December 2009. Her annualised salary was £128,625 (£125,382 in 2008/09). The former Director was temporarily seconded on a part time basis to NHS Kingston from 22nd July 2008 to 31st July 2009. The remuneration paid in 2009/10 includes a payment in recognition of additional duties undertaken whilst seconded. The Council received a payment from NHS Kingston representing 40% of her pay plus employer's contributions for her work for
NHS. This re-imbursement is not included in the figure in the above table.
The duties of the role of Director of Finance, other than the role of statutory chief financial officer (CFO), were covered, on a part time basis, by an interim appointment who was not an employee of the Council. From August 2009, the Head of Financial Services was designated CFO. His annualised salary was
£97,278 (2008/09, not applicable). The disclosure above only relates to the part of his remuneration that was paid for the period he was covering the CFO role.</t>
  </si>
  <si>
    <t>Salary, Fees and Allowances £114,000; Termination Payment £56,000; Pension contributions £28,000 - The Head of Strategic Services, Gerry Sevenoaks, left the Council‟s Service on 31st March 2010 as his post was made redundant. The Officer received statutory redundancy payments in accordance with the Councils‟ employment policies.</t>
  </si>
  <si>
    <t>Gerry Sevenoaks</t>
  </si>
  <si>
    <t>Salary, Fees and Allowances £87,000; Pension contributions £21,000 - The Head of Legal Services is the Councils Monitoring Officer.</t>
  </si>
  <si>
    <t>Director of Adults &amp; Communities A</t>
  </si>
  <si>
    <t>Salary £98,773; Benefits in Kind £6,110; Pension Contributions £17,779 - The post of Director of Health and Social Care fulfils the statutory role of Director of Adult Social Services under as set out in the Local Authority Social Services Act 1970 as amended by the Children Act 2004. The post is jointly appointed and funded by the Council and NHS Knowsley. The Council received funding of £62,621 in 2009/10 from NHS Knowsley towards the total remuneration costs for this post.</t>
  </si>
  <si>
    <t>Borough Solicitor and Secretary</t>
  </si>
  <si>
    <t>Not listed in 2009-10</t>
  </si>
  <si>
    <t>Retired 31st December 2008 and the post was deleted at that time. Was also the monitoring officer.</t>
  </si>
  <si>
    <t>Executive Director - Housing, Regeneration &amp; Environment</t>
  </si>
  <si>
    <t>Salary, Fees &amp; Allowances £47,280; Expense Allowances £703; Employers' Pension Contributions £6,644. Resigned 19th July 2009, Annualised Salary £152,190. Replaced by an interim employee.</t>
  </si>
  <si>
    <t>Salary (Including fees &amp; Allowances) £55,994; Expenses £138; Redundancy Payments £64,789; Pension Contributions £9,923 - The Heads of Cultural Services, Revenue Services and Economic Development and Tourism all took early retirement / voluntary redundancy on 31 March 2010, as part of an
ongoing senior management restructure.</t>
  </si>
  <si>
    <t>In 2008/09, remuneration exceeded £100,000 following a job evaluation which resulted in backpay. The salary band was £80,000.01-90,000.00, total remuneration bracket of £100,001-110,000.00. No data on 2009/10 except that total remuneration under £100,000</t>
  </si>
  <si>
    <t>Salary £118,891; Pension Contributions £17,284 Left 31 December 2009</t>
  </si>
  <si>
    <t>Acting Director CYPS</t>
  </si>
  <si>
    <t>Salary £85,935; Bonus £2,607; Expenses £306; Benefits in Kind £3,062; Pension Contributions £18,151</t>
  </si>
  <si>
    <t xml:space="preserve">Salary £173,226; Pension Contribution £32,740; Other Emoluments £93 - 2008-09 Salary Band £170,000-£175,000. Figures taken from 2010 Town Hall Rich List. </t>
  </si>
  <si>
    <t>Peter Duxbury</t>
  </si>
  <si>
    <t>Salary band of £125,000-£130,000. Figures taken from 2010 Town Hall Rich List</t>
  </si>
  <si>
    <t>Ian Anderson</t>
  </si>
  <si>
    <t>Director for Communities</t>
  </si>
  <si>
    <t>Richard Wills</t>
  </si>
  <si>
    <t>Pete Moore</t>
  </si>
  <si>
    <t>Mike Thomas</t>
  </si>
  <si>
    <t>Assistant Director, Fire and Emergency Planning</t>
  </si>
  <si>
    <t>Salary band of £105,000-£110,000. Figures taken from 2010 Town Hall Rich List</t>
  </si>
  <si>
    <t>David O'Connor</t>
  </si>
  <si>
    <t>Salary band of £100,000-£105,000. Figures taken from 2010 Town Hall Rich List</t>
  </si>
  <si>
    <t>Marcus Coleman</t>
  </si>
  <si>
    <t>Phil Halsall</t>
  </si>
  <si>
    <t>Salary £5,332; Bonuses £24,796; Expenses allowance £49; Pension Contribution £6,482. Left 12 April 2009. Annualised Salary £159,975</t>
  </si>
  <si>
    <t>Kris Donaldson</t>
  </si>
  <si>
    <t>Director of Capital of Culture 2008</t>
  </si>
  <si>
    <t>Salary £25,613; Expenses allowance £151; Compensation for Loss of Office £41,257; Pension Contribution £5,507. Left 31st May 2009. Annualised Salary £153,675</t>
  </si>
  <si>
    <t>Salary £159,975; Bonuses £15,068; Pension Contribution £37,634 - 2008-09 (i) Annualised salary: £159,975 Started 26/09/08</t>
  </si>
  <si>
    <t>Salary £117,816; Bonuses £27,388; Expenses allowance £220; Pension Contribution £31,266 - 2008-09 (ii) Annualised salary: £117,816 Started 01/11/08</t>
  </si>
  <si>
    <t>Salary £117,816; Bonuses £27,388; Expenses allowance £220; Pension Contribution £31,266 - 2008-09 (iii) Annualised salary: £117,816 Started 01/11/08</t>
  </si>
  <si>
    <t>Salary (Including Fees &amp; Allowances) £130,003; Benefits In Kind (eg. Car Allowance) £4,972; Pension Contributions £32,787</t>
  </si>
  <si>
    <t>Salary (Including Fees &amp; Allowances) £93,949; Benefits In Kind (eg. Car Allowance) £4,381; Pension Contributions £26,251</t>
  </si>
  <si>
    <t>Salary (Including Fees &amp; Allowances) £90,569; Benefits In Kind (eg. Car Allowance) £4,012; Pension Contributions £22,821</t>
  </si>
  <si>
    <t>Salary (Including Fees &amp; Allowances) £79,952; Benefits In Kind (eg. Car Allowance) £4,949; Pension Contributions £21,918</t>
  </si>
  <si>
    <t>Salary (Including Fees &amp; Allowances) £77,644; Benefits In Kind (eg. Car Allowance) £6,652; Pension Contributions £21,772</t>
  </si>
  <si>
    <t>Salary (Including Fees &amp; Allowances) £77,644; Benefits In Kind (eg. Car Allowance) £4,616; Pension Contributions £21,772</t>
  </si>
  <si>
    <t>Salary (Including Fees &amp; Allowances) £93,949; Benefits In Kind (eg. Car Allowance) £4,488; Pension Contributions £26,682</t>
  </si>
  <si>
    <t>Salary (Including Fees &amp; Allowances) £89,662; Benefits In Kind (eg. Car Allowance) £4,607; Pension Contributions £24,445. Contracted to work 45 Hours per week</t>
  </si>
  <si>
    <t>Mr Peter McNaney</t>
  </si>
  <si>
    <t xml:space="preserve">Salary £122,000; Car Allowances £1,518.33; Reimbursements of Expenditure Incurred on Official Business £610.78 - does not include Employers Pension Contributions </t>
  </si>
  <si>
    <t>Ms Marie-Therese McGivern</t>
  </si>
  <si>
    <t>Former Director of Development</t>
  </si>
  <si>
    <t xml:space="preserve">Based on a Salary of £96,597.44-£100,000. Mid point taken. £98,298.72. £96,597 is the minimum the Salary must be in order for the total remunueration to be over £100,000, which they have stated it is; Car allowances £1,424.65; Reimbursements of Expenditure Incurred on Official Business £1,977.91. </t>
  </si>
  <si>
    <t>Mr Trevor Salmon</t>
  </si>
  <si>
    <t>Salary £100,001-£110,000, Mid point used.</t>
  </si>
  <si>
    <t>Salary, fees and Allowances £53,000; Pension Contributions £5,000. Chief Executive left post 15/10/2009</t>
  </si>
  <si>
    <t>Salary, Fees or Allowances £203,934; Expenses Allowance £657; Employers Contribution to Pension £27,735</t>
  </si>
  <si>
    <t>Salary, Fees or Allowances £154,914; Expenses Allowance £1,400; Employers Contribution to Pension £21,068</t>
  </si>
  <si>
    <t>Salary, Fees or Allowances £138,066; Expenses Allowance £151; Employers Contribution to Pension £18,777</t>
  </si>
  <si>
    <t>Salary, Fees or Allowances £120,894; Expenses Allowance £906; Employers Contribution to Pension £16,442</t>
  </si>
  <si>
    <t>Salary, Fees or Allowances £120,660; Expenses Allowance £0; Employers Contribution to Pension £16,467</t>
  </si>
  <si>
    <t>Salary, Fees or Allowances £112,488; Expenses Allowance £0; Employers Contribution to Pension £15,298</t>
  </si>
  <si>
    <t>Salary, Fees or Allowances £119,312; Expenses Allowance £986; Employers Contribution to Pension £15,883</t>
  </si>
  <si>
    <t xml:space="preserve"> April 2008 to November 2008</t>
  </si>
  <si>
    <t>Salary, Fees or Allowances £138,233; Expenses Allowance £1,170; Employers Contribution to Pension £18,777 - December 2008 to March 2010</t>
  </si>
  <si>
    <t>Salary, Fees or Allowances £130,002; Expenses Allowance £0; Employers Contribution to Pension £18,109 - December 2008 to March 2010</t>
  </si>
  <si>
    <t xml:space="preserve">Director of Adult Social Care </t>
  </si>
  <si>
    <t>2008/09</t>
  </si>
  <si>
    <t xml:space="preserve">Acting Director of Adult Social Care </t>
  </si>
  <si>
    <t>Salary, Fees or Allowances £106,013; Expenses Allowance £4,516; Employers Contribution to Pension £0 - April 2009 to December 2009</t>
  </si>
  <si>
    <t xml:space="preserve">Salary £140,646; Fees and Allowances £14,006; Expenses £75; Pension £30,419 </t>
  </si>
  <si>
    <t xml:space="preserve">Salary £114,807; Fees and Allowances £13,130; Expenses £0; Pension £25,068 </t>
  </si>
  <si>
    <t xml:space="preserve">Salary £109,915; Fees and Allowances £13,130; Expenses £119; Pension £24,055 </t>
  </si>
  <si>
    <t xml:space="preserve">Salary £84,977; Fees and Allowances £10,622; Expenses £0; Pension £18,854 </t>
  </si>
  <si>
    <t xml:space="preserve">Salary £83,702; Fees and Allowances £15,871; Expenses £209; Pension £19,676 </t>
  </si>
  <si>
    <t xml:space="preserve">Salary £83,587; Fees and Allowances £5,213; Expenses £0; Pension £17,447 </t>
  </si>
  <si>
    <t xml:space="preserve">Salary £83,683; Fees and Allowances £5,213; Expenses £59; Pension £17,466 </t>
  </si>
  <si>
    <t xml:space="preserve">Salary £82,207; Fees and Allowances £8,431; Expenses £0; Pension £17,923 </t>
  </si>
  <si>
    <t xml:space="preserve">Salary £82,213; Fees and Allowances £16,905; Expenses £37; Pension £19,582 </t>
  </si>
  <si>
    <t xml:space="preserve">Salary £80,076; Fees and Allowances £18,443; Expenses £654; Pension £19,513 </t>
  </si>
  <si>
    <t xml:space="preserve">Salary £80,052; Fees and Allowances £8,463; Expenses £0; Pension £17,442 </t>
  </si>
  <si>
    <t xml:space="preserve">Director of Environment and Regeneration commenced employment on
20/07/2009 at an annualised remuneration of £135,000. Remuneration (Including fees and allowances) £93,993; Pension Contributions £13,209. </t>
  </si>
  <si>
    <t>Left 16/02/09 - Annualised Remuneration £105,018</t>
  </si>
  <si>
    <t>Remuneration (Including fees and allowances) £24,156; Pension Contributions £3,216 Left 28/06/2009 - Annualised Saary £94,075</t>
  </si>
  <si>
    <t>Remuneration (Including fees and allowances) £125,428; Pension Contributions £17,548 Started 05/01/2009 - Annualised Salary £125,000</t>
  </si>
  <si>
    <t>Salary £113,562; Expenses £454; Employer's Pension Contributions £26,930 Included within the salary of the Chief Executive (£6,294) in 2009/10 are fees earned for Returning Officer duties relating to European and County elections.</t>
  </si>
  <si>
    <t>Salary (Including fees and Allowances) £149,950; Bonuses £12,598; Benefits £1,543; Pension Contributions £31,668 - A sum of £11,369 is included in Salaries and Fees in respect of Returning Officer Fees for the 2009 Elections</t>
  </si>
  <si>
    <t>Jan Richmond</t>
  </si>
  <si>
    <t>Salary Band £127,962-£150,213 Figures taken from Town Hall Rich List 2010 Figure is only for Salary</t>
  </si>
  <si>
    <t>Janis Douglas</t>
  </si>
  <si>
    <t>Salary Band £102,681-£113,484 Figures taken from Town Hall Rich List 2010 Figure is only for Salary</t>
  </si>
  <si>
    <t>Timothy White</t>
  </si>
  <si>
    <t>Ian Parker</t>
  </si>
  <si>
    <t>Gill Rollings</t>
  </si>
  <si>
    <t>Director of Children, Families and Learning</t>
  </si>
  <si>
    <t>Salary (Including fees &amp; Allowances £51,320; Expense Allowance £204; Compensation for loss of office £26,240; Benefits in Kind £2,808; Pension contributions £89,858 - Not listed 2008-09</t>
  </si>
  <si>
    <t>Salary (Including fees &amp; Allowances) £82,012; Expense Allowance £5,610; Pension Contributions £13,456 - not listed 2008-09</t>
  </si>
  <si>
    <t>Annualised Salary £105,756. Left office End of May 2009</t>
  </si>
  <si>
    <t>Salary (Including fees &amp; Allowances) £86,580; Expense Allowance £1,297; Pension Contributions (Based on Common Rate from Actuarv) £19,048</t>
  </si>
  <si>
    <t>Corporate Director Social &amp; Housing Services</t>
  </si>
  <si>
    <t>Salary (Including fees &amp; Allowances) £75,606; Expense Allowance £1,170; Pension Contributions (Based on Common Rate from Actuarv) £16,522</t>
  </si>
  <si>
    <t>Salary (Inc Fees and Allowances) £62,651; Expense Allowance £128; Employers Pension Contributions £9,460 - The employers pension contribution rate of 15.1% excludes any deficit contribution to the fund and represents the normal annual contribution required for the year.</t>
  </si>
  <si>
    <t>Salary (Inc Fees and Allowances) £13,654; Expense Allowance £17; Employers Pension Contributions £2,062 - The employers pension contribution rate of 15.1% excludes any deficit contribution to the fund and represents the normal annual contribution required for the year. - The Director of Social Services, Health and Housing retired on the 10th May 2009</t>
  </si>
  <si>
    <t>Salary (Inc Fees and Allowances) £87,924; Expense Allowance £121; Employers Pension Contributions £13,277 - The employers pension contribution rate of 15.1% excludes any deficit contribution to the fund and represents the normal annual contribution required for the year. - Started on the 11th May 2009 on an annualised salary of £98,745.</t>
  </si>
  <si>
    <t>Salary (Including fees and Allowances) £136,147; Benefits in Kind £3,940; Pension Contributions £25,325 - Includes the Returning Officer salary and employer’s pension contributions of £21,562 and £4,012 respectively.</t>
  </si>
  <si>
    <t xml:space="preserve">Executive Director of Environment and Regeneration </t>
  </si>
  <si>
    <t xml:space="preserve">Executive Director of Adult Culture Services </t>
  </si>
  <si>
    <t>Executive Director of Childrens' Services</t>
  </si>
  <si>
    <t>Director of Policy/Assistant Chief Executive</t>
  </si>
  <si>
    <t>Salary, Fees and Allowances £151,826; Pension Contribution £24,899</t>
  </si>
  <si>
    <t>Salary, Fees and Allowances £241,483; Pension Contribution £39,602. Started 9 June 2008</t>
  </si>
  <si>
    <t>Executive Director Customer Services</t>
  </si>
  <si>
    <t>Salary £36,504; Car Allowance £317; Pension Contributions £7,200   Retired 05 July 2009</t>
  </si>
  <si>
    <t>Salary £86,057; Car Allowance £801; Pension Contributions £17,469  Appointed 06 July 2009 Returning officer fees are not included in these figures</t>
  </si>
  <si>
    <t>Corporate Director (Young People &amp; Performance)</t>
  </si>
  <si>
    <t>Salary £27,218; Car Allowance £400; Pension Contributions £5,525     Retired 05 July 2009</t>
  </si>
  <si>
    <t>Mike Mansell</t>
  </si>
  <si>
    <t xml:space="preserve">Figures taken from 2010 Town Hall Rich List. </t>
  </si>
  <si>
    <t>Salary (Including Fees and Allowances) £84,158.84; Expense Allowance £247.34; Benefits in Kind £3,933.96; Pension Contribution £12,571.96 - No figures for 2008-09</t>
  </si>
  <si>
    <t>Salary (Including Fees and Allowances) £83,813.04; Expense Allowance £413.27; Benefits in Kind £3,934; Pension Contribution £12,571.96         Executive Director Regeneration and Development – on secondment to North Devon Plus - No figures for 2008-09</t>
  </si>
  <si>
    <t>Salary £91,871; Other Payments £4,672; Pension Contributions £13,516</t>
  </si>
  <si>
    <t>Not listed in 2008-09</t>
  </si>
  <si>
    <t>Executive Director Corporate Services</t>
  </si>
  <si>
    <t>Executive Director Community Care</t>
  </si>
  <si>
    <t>Not listed in 2009-10. Left 1 March 2009</t>
  </si>
  <si>
    <t xml:space="preserve">Not listed in 2009-10. Left 4 January 2009 - Covered by interim director for the remainder of the year. </t>
  </si>
  <si>
    <r>
      <t>Salary (Including fees and allowances) £117,205; Pension Contributions £27,400 -</t>
    </r>
    <r>
      <rPr>
        <sz val="10"/>
        <rFont val="Tahoma"/>
        <family val="2"/>
      </rPr>
      <t xml:space="preserve"> The Chief Executive also held the position of Returning Officer for the Council and received £8,035 of expense allowances for this role in 2009/10. - The Chief Executive also held the position of Returning Officer for the Council and received £7,829 of expense allowances for this role in 2008/09</t>
    </r>
  </si>
  <si>
    <t>Salary (Including fees and allowances) £83,370; Benefits in Kind £4,000; Pension Contributions £18,842</t>
  </si>
  <si>
    <t>Salary (Including fees and allowances) £87,337; Pension Contributions £18,842</t>
  </si>
  <si>
    <t>Salary £107,860; Other Benefits £6,544; Employers Pension Contribution £24,053 part of their remuneration package Senior Officers can chose between being provided with a leased car (with a maximum cost to the council of 7% of the employee’s salary) or receiving a 6% salary supplement. The Other Benefits column in the table above includes either the taxable benefit of a leased car or the salary supplement.</t>
  </si>
  <si>
    <t>Salary £73,489; Other Benefits £8,123; Employers Pension Contribution £17,315</t>
  </si>
  <si>
    <t>Service Director Highways and Planning</t>
  </si>
  <si>
    <t>Total Remuneration (£)</t>
  </si>
  <si>
    <t>Director of Finance &amp; Resources</t>
  </si>
  <si>
    <t>Salary (Including fees and allowances) £56,958; Pension Contributions £10,132. Left 18 October 2009</t>
  </si>
  <si>
    <t>Director of Children &amp; Young Peoples Services</t>
  </si>
  <si>
    <t>Salary (Including fees and allowances) £70,219; Expense Allowances £28; Pension Contributions £12,487. Left 02 October 2009</t>
  </si>
  <si>
    <t>Head of Safeguarding Services</t>
  </si>
  <si>
    <t>Head of Planning, Commissioning and Quality Assurance</t>
  </si>
  <si>
    <t>Head of Learning &amp; Skills</t>
  </si>
  <si>
    <t>Interim Strategic Director for Development, formerly Head of Development, Strategy &amp; Planning</t>
  </si>
  <si>
    <t>Interim Strategic Director for Children, Young People and Learning, formerly Head of Education, Skills and Innovation</t>
  </si>
  <si>
    <t xml:space="preserve">Salary (Including fees and Allowances) £164,870; Bonuses £8,196; Benefits in Kind £1,851; Pension Contributions £24,719. The statutory role of Head of Paid Service is carried out by the Chief Executive. Gill Alexander was interim Head of Paid Service from 1 January 2010 until 31 March 2010 as Andrew Kerr left the Council at this time, whilst also carrying out her statutory duties as Strategic Director for Children, Young People and Learning. Bonuses paid in 2009/10 relate to the Performance Related Pay Scheme assessment in 2008/09.
</t>
  </si>
  <si>
    <t>Salary (Including fees and Allowances) £117,600; Bonuses £5,788; Benefits in Kind £2,397; Pension Contributions £18,632. Bonuses paid in 2009/10 relate to the Performance Related Pay Scheme assessment in 2008/09.</t>
  </si>
  <si>
    <t>As Head of Development, Strategy &amp; Planning: Salary (Including fees and Allowances) £86,600; Bonuses £3,420; Benefits in Kind £1,960; Pension Contributions £14,173. As Interim Strategic Director for Development Salary (Including fees and Allowances) £3,840. The post of Strategic Director for Development was vacated at the end of 2009, and the Head of Development, Strategy &amp; Planning took on additional duties to fulfil the role of Interim Strategic Director for Development. Bonuses paid in 2009/10 relate to the Performance Related Pay Scheme assessment in 2008/09.</t>
  </si>
  <si>
    <t>Salary (Including fees and Allowances) £83,050; Bonuses £3,280; Benefits in Kind £987; Pension Contributions £13,036. Bonuses paid in 2009/10 relate to the Performance Related Pay Scheme assessment in 2008/09.</t>
  </si>
  <si>
    <t>Salary (Including fees and Allowances) £131,538; Bonuses £3,148; Pension Contributions £12,510. Bonuses paid in 2009/10 relate to the Performance Related Pay Scheme assessment in 2008/09.</t>
  </si>
  <si>
    <t>Salary (Including fees and Allowances) £83,740; Bonuses £3,280; Benefits in Kind £1,035; Pension Contributions £13,116. Bonuses paid in 2009/10 relate to the Performance Related Pay Scheme assessment in 2008/09.</t>
  </si>
  <si>
    <t>Salary (Including fees and Allowances) £82,800; Bonuses £3,148; Benefits in Kind £2,087; Pension Contributions £12,978. Bonuses paid in 2009/10 relate to the Performance Related Pay Scheme assessment in 2008/09.</t>
  </si>
  <si>
    <t>Salary (Including fees and Allowances) £83,050; Bonuses £3,280; Benefits in Kind £1,296; Pension Contributions £13,036. Bonuses paid in 2009/10 relate to the Performance Related Pay Scheme assessment in 2008/09.</t>
  </si>
  <si>
    <t>Salary (Including fees and Allowances) £84,625; Bonuses £3,024; Benefits in Kind £86; Pension Contributions £13,235. Bonuses paid in 2009/10 relate to the Performance Related Pay Scheme assessment in 2008/09.</t>
  </si>
  <si>
    <t>Salary (Including fees and Allowances) £126,000; Bonuses £6,200; Benefits in Kind £1,803; Pension Contributions £21,169 - Due to the post holder of the Strategic Director for Children, Young People and Learning taking on additional duties as Head of Paid Service, the post holder of Head of Education, Skills &amp; Innovation took on additional duties as the Interim Strategic Director for Children, Young People and Learning. Bonuses paid in 2009/10 relate to the Performance Related Pay Scheme assessment in 2008/09.</t>
  </si>
  <si>
    <t>Strategic Director of Organisational Improvement</t>
  </si>
  <si>
    <t>Salary (Including fees and Allowances) £9,675; Bonuses £0; Benefits in Kind £265; Pension Contributions £1,461; left April 2009</t>
  </si>
  <si>
    <t>Salary (Including fees and Allowances) £102,261; Bonuses £5,788; Benefits in Kind £1,690; Pension Contributions £15,720 - The post of Strategic Director for Development was vacated at the end of 2009</t>
  </si>
  <si>
    <t>Salary (Including fees and Allowances) £18,542; Bonuses £3,280; Benefits in Kind £901; Pension Contributions £2,892; left end June 2009</t>
  </si>
  <si>
    <t>As Head of Education, Skills and Innovation: Salary (Including fees and Allowances) £90,400; Bonuses £3,568; Benefits in Kind £958; Pension Contributions £14,687. As Interim Strategic Director for Children, Young People and Learning Salary (Including fees and Allowances) £3,299. Due to the post holder of the Strategic Director for Children, Young People and Learning taking on additional duties as Head of Paid Service, the post holder of Head of Education, Skills &amp; Innovation took on additional duties as the Interim Strategic Director for Children, Young People and Learning. Bonuses paid in 2009/10 relate to the Performance Related Pay Scheme assessment in 2008/09.</t>
  </si>
  <si>
    <t>Salary (Including fees &amp; allowances) £198,000; Expense allowances £2,000; Pensions Contributions £37,000 - 2008-09 figures were not provided in 2009-10 Statement of Accounts, this figure is drawn from TPA 2010 Town Hall Rich List which was calculated as a mid-point from the remuneration band £161,289-£197,136</t>
  </si>
  <si>
    <t>Salary (Including fees &amp; allowances) £134,000; Pensions Contributions £25,000 - 2008-09 figures were not provided in 2009-10 Statement of Accounts, this figure is drawn from TPA 2010 Town Hall Rich List which was calculated as a mid-point from a remuneration band of £122,067-£132,648</t>
  </si>
  <si>
    <t>Salary (Including fees &amp; allowances) £134,000; Expense allowances £1,000; Pensions Contributions £25,000 - 2008-09 figures were not provided in 2009-10 Statement of Accounts, this figure is drawn from TPA 2010 Town Hall Rich List which was calculated as a mid-point from a remuneration band of £122,067-£132,648</t>
  </si>
  <si>
    <t>Executive Director of Community and Environmental Services</t>
  </si>
  <si>
    <t>Left 31 December 2008. Annualised Salary £118,892</t>
  </si>
  <si>
    <t>Corporate Director Environment and Regeneration</t>
  </si>
  <si>
    <t xml:space="preserve">Director of Corp Serv </t>
  </si>
  <si>
    <t>Director of Corp Serv B</t>
  </si>
  <si>
    <t>Salary (Including fees &amp; allowances) £11,114; Employer Pension Contributions £1,856 - Left their post on 30th April 2009. Their annualised salary was £133,368</t>
  </si>
  <si>
    <t>Salary (Including fees &amp; allowances) £102,121; Expense Allowances £125; Employer Pension Contributions £17,054 - Took up their post in 29th May 2009. Their annualised salary was £121,371</t>
  </si>
  <si>
    <t>Director of Communities (Acting)</t>
  </si>
  <si>
    <t>Salary (Inc fees &amp; allowances) £94,575; Benefits in Kind £5,178; Pension Contributions £19,151 - No figures listed for 2008-09</t>
  </si>
  <si>
    <t>Salary (Including Fees &amp; Allowances) £101,000; Pension Contribution £15,000 - The Chief Education Officer was appointed on 3 April 2009</t>
  </si>
  <si>
    <t>Salary (Including Fees &amp; Allowances) £189,158; Employers Pension Contribution £36,507. Includes returning officer fee of £6,727</t>
  </si>
  <si>
    <t>Director for Children, Young People and Families</t>
  </si>
  <si>
    <t>Salary (Including Fees &amp; Allowances) £65,475; Employers Pension Contribution £12,637. Left October 2009</t>
  </si>
  <si>
    <t>Head of Children and Families</t>
  </si>
  <si>
    <t>Salary (Including Fees &amp; Allowances) £42,111; Employers Pension Contribution £8,128. Left September 2009</t>
  </si>
  <si>
    <t>Head of Commissioning, Strategy and Locality Development</t>
  </si>
  <si>
    <t>Salary (Including Fees &amp; Allowances) £12,051; Employers Pension Contribution £2,133. Left May 2009</t>
  </si>
  <si>
    <t>Head of Service Raising Achievement</t>
  </si>
  <si>
    <t>Head of Service Young People &amp; Access to Education</t>
  </si>
  <si>
    <t>Salary (Including Fees &amp; Allowances) £89,512; Other Emoulments £1,107; Employers Pension Contribution £19,063 - In post from September 2008</t>
  </si>
  <si>
    <t>Salary (Including Fees &amp; Allowances) £97,180; Employers Pension Contribution £18,756 - 2008-09</t>
  </si>
  <si>
    <t xml:space="preserve"> In post from August 2008</t>
  </si>
  <si>
    <t>D B Parry-Jones</t>
  </si>
  <si>
    <t>Executive Director (Citizen &amp; Community Services)</t>
  </si>
  <si>
    <t xml:space="preserve">Executive Director Operations </t>
  </si>
  <si>
    <t>Salary £91,567; Benefits in Kind £24; Election duties £286; Employers Pension Contributions £15,017 (From 25 May 2009)</t>
  </si>
  <si>
    <t xml:space="preserve">Executive Director Children Services </t>
  </si>
  <si>
    <t>Salary £138,308; Employers Pension Contributions £22,683 - The lower salaries in the previous year are related to part year effect. There has not been an increase in salary between years. (From August 2008)</t>
  </si>
  <si>
    <t>Salary (Including fees &amp; allowances) £176,316; Benefits in Kind £714; Pension Contributions £26,447 - Figures for 2008-09 are from our 2010 Town Hall Rich List. Does not state in 2008-09 if include Pension Contributions</t>
  </si>
  <si>
    <t>Salary (Including fees &amp; allowances) £129,699; Benefits in Kind £589; Pension Contributions £19,455 - Figures for 2008-09 are from our 2010 Town Hall Rich List Does not state in 2008-09 if include Pension Contributions</t>
  </si>
  <si>
    <t>Salary (Including fees &amp; allowances) £113,097; Pension Contributions £16,964 - Figures for 2008-09 are from our 2010 Town Hall Rich List Does not state in 2008-09 if include Pension Contributions</t>
  </si>
  <si>
    <t>Salary (Including fees &amp; allowances) £88,389; Pension Contributions £13,258 Does not state in 2008-09 if include Pension Contributions</t>
  </si>
  <si>
    <t>Salary (Including fees &amp; allowances) £56,086; Benefits -£251 Pension Contributions £8,413 Does not state in 2008-09 if include Pension Contributions. Left 30/03/09</t>
  </si>
  <si>
    <t>Director for Development and Regeneration</t>
  </si>
  <si>
    <t>Director of Children's Services &amp; Strategic Director</t>
  </si>
  <si>
    <t>Left 31 March 2009</t>
  </si>
  <si>
    <t xml:space="preserve">Strategic Director - Finance
&amp; Infrastructure, formerly Head of Finance &amp; Corporate Performance </t>
  </si>
  <si>
    <t>Executive Director - People &amp; Well-being</t>
  </si>
  <si>
    <t xml:space="preserve">Not Listed in 2009-10 </t>
  </si>
  <si>
    <t>Salary (Including fees &amp; allowances) £124,000; Pension Cont. £29,000 - Commencement 23/09/2009</t>
  </si>
  <si>
    <t>Salary (Including fees &amp; allowances) £92,000; Pension Cont. £21,000; Commencement 21/12/2009 as Strategic Director</t>
  </si>
  <si>
    <t>Salary (Incl. Fees &amp; allow's) £67,000; Benefits in Kind £9,000; Pension Contrib'ns £12,000 - to 08/11/09. Annualised Salary £111,270</t>
  </si>
  <si>
    <t>Salary (Incl. Fees &amp; allow's) £96,000; Pension contrib'ns £15,000 Commenced 09/11/09. Annualised Salary £107,375</t>
  </si>
  <si>
    <t>Chief Executive formerly Director of Communities/Deputy Chief Executive</t>
  </si>
  <si>
    <t>Salary Incl. Fees &amp; allow's) £90,000; Benefits in Kind £9,000; Pension contrib'ns £15,000. Not Listed in 2008-09</t>
  </si>
  <si>
    <t>Director of Finance &amp; Business Services</t>
  </si>
  <si>
    <t>SAME PERSON AS ABOVE?</t>
  </si>
  <si>
    <t>Salary (Including fees and allowances) £114,979; Employers Pension contributions £16,902</t>
  </si>
  <si>
    <t>Salary (Including fees and allowances) £119,979; Emplooyers Pension contributions £17,637 - 2008-09 figures from Town Hall Rich List 2010 (mid-point of salary band &amp; various benefits &amp; expenses)</t>
  </si>
  <si>
    <t>Salary (Including fees and allowances) £114,979; Benefits in Kind and other payments £71; Emplooyers Pension contributions £16,902  2008-09 figures from Town Hall Rich List 2010 (mid-point of salary band &amp; various benefits &amp; expenses)</t>
  </si>
  <si>
    <t>Salary (Including fees and allowances) £144,030; Benefits in Kind and other payments £11; Emplooyers Pension contributions £21,172 - 2008-09 figures from Town Hall Rich List 2010 (mid-point of salary band &amp; various benefits &amp; expenses)</t>
  </si>
  <si>
    <t>Director of Housing and Social Services</t>
  </si>
  <si>
    <t>2008-09 figures from Town Hall Rich List 2010 (mid-point of salary band &amp; various benefits &amp; expenses)</t>
  </si>
  <si>
    <t xml:space="preserve">Salary including Fees and Allowances £182,127; Pension Contributions £41,936 - Includes duties as Borough’s Returning Officer, and in 2008-09 includes unspecified arrears. </t>
  </si>
  <si>
    <t>Salary (Including Fees &amp; Allowances) £100,144; Benefits in Kind £731; Pension Contributions £14,721. Not listed in 2008-09</t>
  </si>
  <si>
    <t>Salary (Including Fees &amp; Allowances) £98,753; Recurring Payment £443; Benefits in Kind £692; Pension Contributions £14,582  Not listed in 2008-09</t>
  </si>
  <si>
    <t xml:space="preserve">Head of Human Resources
</t>
  </si>
  <si>
    <t>Salary (Including Fees &amp; Allowances) £92,024; One Off Payment £2,154; Benefits in Kind £744; Pension Contributions £13,528 (0.92 FTE)</t>
  </si>
  <si>
    <t>Head of Finance and Procurement</t>
  </si>
  <si>
    <t>Salary, Fees and Allowances £51,479; Expense Allowances £26; Compensation for Loss of Employment £30,020; Pension Contributions £50,798 - Following the sharing of services with Bromsgrove District Council, these Heads of Service posts were made redundant in February and March 2010 ***The pension contribution is the amount determined at the last actuarial as being needed to meet the cost of future pension provision for the individual. It does not include any additional percentage required to offset the pension fund deficit.</t>
  </si>
  <si>
    <t>Salary, Fees and Allowances £53,830; Expense Allowances £251; Compensation for Loss of Employment £28,058; Pension Contributions £84,479 - Following the sharing of services with Bromsgrove District Council, these Heads of Service posts were made redundant in February and March 2010 ***The pension contribution is the amount determined at the last actuarial as being needed to meet the cost of future pension provision for the individual. It does not include any additional percentage required to offset the pension fund deficit.</t>
  </si>
  <si>
    <t>Salary, Fees and Allowances £57,484; Expense Allowances £34; Compensation for Loss of Employment £29,907; Pension Contributions £153,924 - Following the sharing of services with Bromsgrove District Council, these Heads of Service posts were made redundant in February and March 2010 ***The pension contribution is the amount determined at the last actuarial as being needed to meet the cost of future pension provision for the individual. It does not include any additional percentage required to offset the pension fund deficit.</t>
  </si>
  <si>
    <t>Salary, Fees and Allowances £59,074; Expense Allowances £108; Compensation for Loss of Employment £30,275; Pension Contributions £10,576 - Following the sharing of services with Bromsgrove District Council, these Heads of Service posts were made redundant in February and March 2010 ***The pension contribution is the amount determined at the last actuarial as being needed to meet the cost of future pension provision for the individual. It does not include any additional percentage required to offset the pension fund deficit.</t>
  </si>
  <si>
    <t>Salary, Fees and Allowances £86,883; Pension Contributions £15,992 ***The pension contribution is the amount determined at the last actuarial as being needed to meet the cost of future pension provision for the individual. It does not include any additional percentage required to offset the pension fund deficit.</t>
  </si>
  <si>
    <t>Salary £90,000; Pension Contributions £14,000</t>
  </si>
  <si>
    <t>Salary £97,000; Pension Contributions £15,000</t>
  </si>
  <si>
    <t>Salary £142,000 ; Employer Pension Contributions £29,000; Returning Officer Duties £10,000</t>
  </si>
  <si>
    <t>Salary £92,000; Employer Pension Contributions £19,000; Returning Officer Duties £4,000</t>
  </si>
  <si>
    <t>Salary £87,409; Benefits in Kind £6,815; Pension Contributions £11,625 - Salary amount includes receipts for Acting Returning Officers Fees.</t>
  </si>
  <si>
    <t>Salary (Including Fees &amp; Allowances) £118,843; Expense Allowances £125; Pension Contributions £28,404 -  Cathy Kerr commenced employment on 5 January 2009</t>
  </si>
  <si>
    <t>Salary (Including Fees &amp; Allowances) £16,657; Pension Contributions £3,949 - Left 17 May 2009</t>
  </si>
  <si>
    <t>Salary £115,000; Expenses £1,000; Pension Contributions £17,000.  Responsible for Strategic Housing, Planning and Regulation, and Partnership and Regeneration.</t>
  </si>
  <si>
    <t>Salary £115,000; Expenses £1,000; Pension Contributions £17,000.  Responsible for Environmental Management, Legal and Democratic Services, People Management, and Business Partnerships.</t>
  </si>
  <si>
    <t>Executuve Director</t>
  </si>
  <si>
    <t xml:space="preserve">Salary £91,000; Pension Contributions £13,000 - Responsible for Performance and Development, Finance, Customer and
Communications and the Transformation Programme - commenced on 1st April 2009. </t>
  </si>
  <si>
    <t xml:space="preserve">Executive Director for Education
</t>
  </si>
  <si>
    <t>Salary £62,000; Pension Contributions £9,000. Left 04 October 2009</t>
  </si>
  <si>
    <t xml:space="preserve">Executive Director was employed in this capacity for the period 1st April 2008 to 4 January 2009.  Responsible for Performance and Development, Finance, Customer and Communications and the Transformation Programme </t>
  </si>
  <si>
    <t>Salary - Includes fees &amp; allowances £116,826; Expense allowance £349; Benefits in Kind £1,293; Pension Contribution £14,474. Salary for 2008-09 Includes £7,695 fees as the Returning officer.</t>
  </si>
  <si>
    <t>B Spicer</t>
  </si>
  <si>
    <t>M Cuff</t>
  </si>
  <si>
    <t>Total £65,567.30; Pension £10,870. Left 21 August 2009</t>
  </si>
  <si>
    <t>Total £113,384.04; Pension £19,388.64 - J Thacker commenced duties as Strategic Director of Children and Young People from 1 July 2008. Total earnings for the year 2008/09 was £106,954.18 which includes earnings of £21,392.16 from previous post April to June (£21,392.16 + £85,562.02 = £106,954.18). Pension of previous post not given</t>
  </si>
  <si>
    <t xml:space="preserve">Strategic Director </t>
  </si>
  <si>
    <t>Not Listed 2009-10</t>
  </si>
  <si>
    <t>Salary (Including fees &amp; allowances) £99,914; Performance Related Pay £3,620; Employers Pension Contributions £15,218. Covered for the vacant Chief Executive post between April and September.</t>
  </si>
  <si>
    <t>Figures taken from Town Hall Rich List 2010</t>
  </si>
  <si>
    <t>Salary Including fees &amp; allowances) £111,054; Benefits in Kind £5,040; Pension Contributions £21,449 - 2008-09 from Town Hall Rich List 2010. (2008-09 Salary &amp; various benefits &amp; expenses)</t>
  </si>
  <si>
    <t>Salary including fees &amp; allces £109,185; Benefits in kind £906; Pension contribns £19,243 - 2008-09 figure from Town Hall Rich List 2010. (2008-09 Salary &amp; various benefits &amp; expenses)</t>
  </si>
  <si>
    <t>Salary (including fees and allowances) £104,252; Benefits in kind £5,505; Pension Contributions £21,101 -  2008-09 from Town Hall Rich List. (Salary and allowances only)</t>
  </si>
  <si>
    <t xml:space="preserve">Salary (Including fees and allowances) £83,102; Employer Pension Contributions £11,471 Left 8th December 2009. Annualised Salary £115,761. </t>
  </si>
  <si>
    <t>Doctor M A Fraser</t>
  </si>
  <si>
    <t>Executive Director Children &amp; Young People's Sevices</t>
  </si>
  <si>
    <t>Salary, Fees &amp; Allowances £93,132; Other Emoluments £3,281; Employers Pension Contribution £15,181 - Left 16th December 2009. Annualised £131,172</t>
  </si>
  <si>
    <t>Salary £99,334; Taxable Benefits 311D £3,727; Pension Contribution £16,315</t>
  </si>
  <si>
    <t>G Haywood</t>
  </si>
  <si>
    <t>Resigned 31 December 2008. Annualised Salary  £150,894</t>
  </si>
  <si>
    <t>Salary (Including fees &amp; allowances) £150,894; Expense Allowances £975; Pension Contributions £24,596 - Commenced 1 January 2009 at an annualised salary of £150,894.</t>
  </si>
  <si>
    <t>Salary (Including fees &amp; allowances) £68,981; Expense Allowances £1,157; Compensation for loss of office £34,244; Pension Contributions £116,929 - Made redundant on 31 March 2010 as part of a senior management restructure; the post’s annualised salary was £68,676.</t>
  </si>
  <si>
    <t>Made Redundant 27 May 2008. Annualised £85,779</t>
  </si>
  <si>
    <t>Information Services Director</t>
  </si>
  <si>
    <t>Personnel Director</t>
  </si>
  <si>
    <t>Salary (Including fees &amp; allowances) £66,425; Expense Allowances £815; Pension Contributions £10,811 Left 15 December 2009. Annualised Salary £85,779</t>
  </si>
  <si>
    <t>Made Reduncant 31 December 2008. Annualised £66,876</t>
  </si>
  <si>
    <t>Environmental Protection Director</t>
  </si>
  <si>
    <t>Salary - including fees &amp; Allowances £130,669; Pension Contributions £23,259 - Joined 1 April 2009. Received additional pay of £1,452 during the year. Full time equivalent salary was £129,217</t>
  </si>
  <si>
    <t>Salary - including fees &amp; Allowances £127,740; Pension Contributions £22,993 - Received an honorarium during the year of £11,613, their full time equivalent salary was £116,127.</t>
  </si>
  <si>
    <t>Salary - including fees &amp; Allowances £141,516; Expense Allowances £183; Pension Contributions £25,473. Joined 1 July 2008. Annualised £141,516</t>
  </si>
  <si>
    <t>Salary - including fees &amp; Allowances £107,703; Pension Contributions £11,467 - Started 21 July 2008, Left this post on 9 August 2009. Full time equivalent salary for this senior post was £116,902. The salary disclosed is their full year earnings including salary for their substantive post.</t>
  </si>
  <si>
    <t>Salary - including fees &amp; Allowances £49,577; Compensation for loss of office £198,848; Pension Contributions £8,924 - Left 30 September 2009. Full time equivalent salary was £99,154</t>
  </si>
  <si>
    <t>Salary - including fees &amp; Allowances £36,452; Compensation for loss of office £118,582; Pension Contributions £6,561 - Left  2 August 2009. Their full time equivalent salary was £76,922.</t>
  </si>
  <si>
    <t>Salary - including fees &amp; Allowances £34,648; Compensation for loss of office £331,867; Pension Contributions £6,237 - Left 30 June 2009. Full time equivalent salary was £89,831.</t>
  </si>
  <si>
    <t>Salary (Including Fees and allowances) £121,291; Pension Contributions £15,086 - Salary includes £8,695 in respect of Returning Officer fees - 2008-09 - The Chief Executive’s salary includes £511 in respect of Returning Officer fees.</t>
  </si>
  <si>
    <t>Salary £95,000; Expense Allowances £1,170; Employers Pension Contributions £16,528</t>
  </si>
  <si>
    <t>Salary £125,000; Expense Allowances £1,170; Employers Pension Contributions £19,500</t>
  </si>
  <si>
    <t>Salary £87,697; Expense Allowances £608; Employers Pension Contributions £13,680. (April to October 2009)</t>
  </si>
  <si>
    <t>(April 2008-January 2009)</t>
  </si>
  <si>
    <t>Salary £90,000; Expense Allowances £585; Employers Pension Contributions £14,040 (Started October 2009)</t>
  </si>
  <si>
    <t xml:space="preserve">Director of Development Services </t>
  </si>
  <si>
    <t>Salary £130,000; Expense Allowances £1,170; Employers Pension Contributioins £20,280 (Started Jan 2009)</t>
  </si>
  <si>
    <t>Salary £120,000; Expense Allowances £1,170; Employers Pension Contributions £18,720 (Started Sept 2008)</t>
  </si>
  <si>
    <t>(Left January 2009)</t>
  </si>
  <si>
    <t>Total £52,490; Pension Contributions £8,030; Expenses £1,580. Resigned 31 August 2009. Annualised £125,983</t>
  </si>
  <si>
    <t>Total £99,930; Pension Contributions £14,780; Expenses £700</t>
  </si>
  <si>
    <t xml:space="preserve">Corporate Director Of Community and Wellbeing </t>
  </si>
  <si>
    <t>Total £118,260; Pension Contributions £17,530; Expenses £100 from
16th June 2008. Annualised salary £108,846</t>
  </si>
  <si>
    <t>Salary, Fees and Allowances £88,000; Expenses Allowance £1,000; Pension Contribution (employer's) £15,000. New post in corporate structure. 8 months in 2008-09</t>
  </si>
  <si>
    <t>Salary, Fees and Allowances £87,000; Expenses Allowance £1,000; Pension Contribution (employer's) £15,000. 1.5 months in 2008-09. New Post in corporate restructure.</t>
  </si>
  <si>
    <t>Salary, Fees and Allowances £100,000; Expenses Allowance £1,000; Pension Contribution (employer's) £17,000. 1 month in 2008-09. New post in corporate restructure.</t>
  </si>
  <si>
    <t>7 months. Post Deleted as part of the corporate restructure.</t>
  </si>
  <si>
    <t>4 months. Post Deleted as part of the corporate restructure.</t>
  </si>
  <si>
    <t>Acting Corporate Director of Education and Children Services</t>
  </si>
  <si>
    <t>Acting Director for Community Services</t>
  </si>
  <si>
    <t>11.5 Months. Interim reporting arrangement during new Corporate restructure</t>
  </si>
  <si>
    <t>Strategic Director - Community and Economic Regeneration</t>
  </si>
  <si>
    <t>12 Months. Interim reporting arrangement during new Corporate restructure</t>
  </si>
  <si>
    <t>Salary, Fees and Allowances £40,000; Pension Contribution (employer's) £7,000. 11 Months in 2008/09, 5 months in 2009/10. Interim reporting arrangement during new Corporate restructure</t>
  </si>
  <si>
    <t>Salary (inc fees and allowances) £110,235; Expense Allowances £1,495; Pension Contribution £21,935</t>
  </si>
  <si>
    <t>Salary (inc fees and allowances) £86,088; Expense Allowances £1,499; Pension Contribution £17,132</t>
  </si>
  <si>
    <t>Salary (inc fees and allowances) £86,088; Expense Allowances £1,404; Pension Contribution £17,132</t>
  </si>
  <si>
    <t>Head of Planning and Leisure</t>
  </si>
  <si>
    <t>Left 31 July 2008</t>
  </si>
  <si>
    <t>Salary (Including fees &amp; Allowances) £84,463; Expense Allowances £276; Benefits in Kind £525; Pension Contributions £19,680, Started 12 August 2008</t>
  </si>
  <si>
    <t>Salary (Including fees &amp; Allowances) £84,525; Expense Allowances £312; Benefits in Kind £1,195; Pension Contributions £19,694. Started 14 July 2008</t>
  </si>
  <si>
    <t>Salary (Including Fees &amp; Allowances) £157,000; Compensation for Loss of Office £167,000; Benefits in Kind £6,000; Pension Contributions £239,000 - Mr Dolan resigned (through redundancy) as Chief Executive on 19 March 2010, his annualised salary was £133,878 (£132,552 for 2008/09). The compensation for loss of service was a result of having a Joint Chief Executive. East Devon District Council contributed 40% (£165,854) towards this cost. *A pension contribution of £219,000 was paid to Somerset County Council in 2010/2011 as partof this change.</t>
  </si>
  <si>
    <t xml:space="preserve">Corporate Director -Health &amp; Well-Being </t>
  </si>
  <si>
    <t>Salary (Including Fees &amp; Allowances) £56,000; Compensation for Loss of Office £121,000; Pension Contributions £131,000 (resigned 5 Nov 2009)</t>
  </si>
  <si>
    <t xml:space="preserve">Corporate Director -Economic Vitality </t>
  </si>
  <si>
    <t>Salary (Including Fees &amp; Allowances) £52,000; Compensation for Loss of Office £112,000; Pension Contributions £216,000 (resigned 20 Oct 2009)</t>
  </si>
  <si>
    <t>Corporate Director Communities</t>
  </si>
  <si>
    <t>Salary £104,443; Allowances £1,340; Pension Contribution £15,458 - 2008-09 not a full year salary</t>
  </si>
  <si>
    <t>Not listed in 2009-10 Not a full year Salary</t>
  </si>
  <si>
    <t>Head of Organisation, Development and People</t>
  </si>
  <si>
    <t>Salary (including fees &amp; allowances) £91,698; Expense Allowance £1,292; Pension Contributions £16,742</t>
  </si>
  <si>
    <t>Executive Director of Health &amp; Adult Social Care</t>
  </si>
  <si>
    <t>John Beer</t>
  </si>
  <si>
    <t>Salary (including fees &amp; allowances) £34,435; Expense Allowance £962;  Pension Contributions £6,578</t>
  </si>
  <si>
    <t>Annie Shepperd</t>
  </si>
  <si>
    <t>Strategic Director of Major Projects</t>
  </si>
  <si>
    <t>Business Review Manager</t>
  </si>
  <si>
    <t>Salary £112,693; Employers Pension Contribution £8,584 - 2008-09 from Town Hall Rich List 2010. (2008-09 Salary &amp; various benefits &amp; expenses)</t>
  </si>
  <si>
    <t>Not Listed in 2009-10 - 2008-09 from Town Hall Rich List 2010. (2008-09 Salary &amp; various benefits &amp; expenses)</t>
  </si>
  <si>
    <t>Salary (including fees and allowances) £80,000; Employer's Pension contribution £22,000 - Commenced on 22 December 2008 with an annualised salary of £78,012.</t>
  </si>
  <si>
    <t>Salary (including fees and allowances) £83,000; Employer's Pension contribution £22,000 - Commenced on 21 April 2008 with an annualised salary of £83,012.</t>
  </si>
  <si>
    <t>Salary (Including fees &amp; allowances) £122,940; Expenses Allowances £1,704; Pension Contributions £19,793 - The postholder started post on 29 September 2008</t>
  </si>
  <si>
    <t>Corporate Director Community</t>
  </si>
  <si>
    <t>Salary (Including fees &amp; allowances) £40,435; Expenses Allowances £65; Benefits in Kind (eg Car Allowances) £1,828; Pension Contributions £6,356. Vacated 20 September 2009</t>
  </si>
  <si>
    <t>Salary £112,000; Additional Payments £2,000; Employers Pension Contribution £20,000</t>
  </si>
  <si>
    <t>Salary £108,000; Additional Payments £1,000; Employers Pension Contribution £20,000</t>
  </si>
  <si>
    <t>Chief Executive formerly Director - External</t>
  </si>
  <si>
    <t>Deputy Chief Executive foremrly Director - Internal</t>
  </si>
  <si>
    <t>Salary fees and allowances £103,475; Taxable expenses allowances £3,766; Employers Pension contributions £17,176</t>
  </si>
  <si>
    <t>Salary (including Fees and Allowances) £105,953; Bonus/PRP £8,173; Expenses £3,366; Pension Contribution £16,434 - Proportion of total charged to High Peak BC £62,877, Net Charge to SMCD £71,049 - Two other positions shared with High Peak BC</t>
  </si>
  <si>
    <t>Salary, Fees and Allowances £12,930; Expenses Allowance £20; Compensation for Loss of Office £111,732; Pension Contributions £45,031. 2008-09 from Town Hall Rich List 2010. (Salary and Returning Officer Fees)</t>
  </si>
  <si>
    <t>Assistant Chief Exec</t>
  </si>
  <si>
    <t>Retired</t>
  </si>
  <si>
    <t>Salary (Including fees &amp; Allowances) £159,044; Expense Allowances £2,131; Benefits in Kind £158; Pension Contributions £26,878 - 2008-09 figures  from 2010 Rich List 2008-09 from Town Hall Rich List 2010. (2008-09 Salary &amp; various benefits &amp; expenses)</t>
  </si>
  <si>
    <t>Salary (Including fees &amp; Allowances) £130,034; Expense Allowances £1,783; Benefits in Kind £66; Pension Contributions £21,976 - 2008-09 figures taken from 2010 Rich List 2008-09 from Town Hall Rich List 2010. (2008-09 Salary &amp; various benefits &amp; expenses)</t>
  </si>
  <si>
    <t>Salary (Including fees &amp; Allowances) £125,451; Expense Allowances £1,988; Benefits in Kind £133; Pension Contributions £21,201 - 2008-09 figures  from 2010 Rich List 2008-09 from Town Hall Rich List 2010. (2008-09 Salary &amp; various benefits &amp; expenses)</t>
  </si>
  <si>
    <t>Abigail Tierney</t>
  </si>
  <si>
    <t>Deirdre Robinson</t>
  </si>
  <si>
    <t>John Tomlinson</t>
  </si>
  <si>
    <t>Gordon Edwards</t>
  </si>
  <si>
    <t>Gordon McIntosh</t>
  </si>
  <si>
    <t>Peter Leonard</t>
  </si>
  <si>
    <t>Susan Bruce</t>
  </si>
  <si>
    <t>Bernadette Malone</t>
  </si>
  <si>
    <t>Gavin Stevenson</t>
  </si>
  <si>
    <t>Executive Director - Corporate Services</t>
  </si>
  <si>
    <t>John Fyffe</t>
  </si>
  <si>
    <t>Executive Director - Education &amp; Children's Services</t>
  </si>
  <si>
    <t>Jim Irons</t>
  </si>
  <si>
    <t>Executive Director - Housing &amp; Community Care</t>
  </si>
  <si>
    <t>Mr WG Black</t>
  </si>
  <si>
    <t>Mr I Drummond</t>
  </si>
  <si>
    <t>Mr R Booth</t>
  </si>
  <si>
    <t>Mr S Inch</t>
  </si>
  <si>
    <t>Ms L Brown</t>
  </si>
  <si>
    <t>Ms M Doran</t>
  </si>
  <si>
    <t>Executive Director Children &amp; Families</t>
  </si>
  <si>
    <t>Mr D Crawford</t>
  </si>
  <si>
    <t>Executive Director - Social Care</t>
  </si>
  <si>
    <t>Mrs M McKenna</t>
  </si>
  <si>
    <t>Mr I Robertson</t>
  </si>
  <si>
    <t>Assistant Director</t>
  </si>
  <si>
    <t>Mr I Tully</t>
  </si>
  <si>
    <t>Head of Customer &amp; Business Services</t>
  </si>
  <si>
    <t>Mr K Murray</t>
  </si>
  <si>
    <t>Assistant Head of Corporate HR</t>
  </si>
  <si>
    <t>Ms E Murray</t>
  </si>
  <si>
    <t>Head of Organisational Change &amp; HR</t>
  </si>
  <si>
    <t>Mr J Scott</t>
  </si>
  <si>
    <t>A J Blackie</t>
  </si>
  <si>
    <t>A M McCrorie</t>
  </si>
  <si>
    <t>P Collins</t>
  </si>
  <si>
    <t>Exec Director of Environment</t>
  </si>
  <si>
    <t>D J Ledingham</t>
  </si>
  <si>
    <t>Exec Director of E &amp; C Services</t>
  </si>
  <si>
    <t>Head of Transportation</t>
  </si>
  <si>
    <t>David Sawers</t>
  </si>
  <si>
    <t>Robert Peat</t>
  </si>
  <si>
    <t>Eric Lowson</t>
  </si>
  <si>
    <t>Director of Infrastructure Services</t>
  </si>
  <si>
    <t>Colin McMahon</t>
  </si>
  <si>
    <t>Ron Ashton</t>
  </si>
  <si>
    <t>Hugh Robertson</t>
  </si>
  <si>
    <t>Sheona Hunter</t>
  </si>
  <si>
    <t>Head of Law &amp; Administration</t>
  </si>
  <si>
    <t>John Zimny</t>
  </si>
  <si>
    <t>Head of Environmental Management</t>
  </si>
  <si>
    <t>David McMillan</t>
  </si>
  <si>
    <t>Mary Pitcaithly</t>
  </si>
  <si>
    <t>C McDowall</t>
  </si>
  <si>
    <t xml:space="preserve">Executive Director   </t>
  </si>
  <si>
    <t>N Anderson</t>
  </si>
  <si>
    <t>L Forde</t>
  </si>
  <si>
    <t>R McIlwain</t>
  </si>
  <si>
    <t>J Hayton</t>
  </si>
  <si>
    <t>H Stevenson</t>
  </si>
  <si>
    <t>L Hardie</t>
  </si>
  <si>
    <t>A Strang</t>
  </si>
  <si>
    <t>I Urquhart</t>
  </si>
  <si>
    <t>Fiona Lees  </t>
  </si>
  <si>
    <t>Graham Short</t>
  </si>
  <si>
    <t>Executive Director of Educational and Social Services</t>
  </si>
  <si>
    <t>P N Jones</t>
  </si>
  <si>
    <t>D R Wynne</t>
  </si>
  <si>
    <t>Thomas Aitchison</t>
  </si>
  <si>
    <t>Dave Anderson</t>
  </si>
  <si>
    <t>Jim Inch</t>
  </si>
  <si>
    <t>Donald McGougan</t>
  </si>
  <si>
    <t>Mark Turley</t>
  </si>
  <si>
    <t>Director of Services for Communities</t>
  </si>
  <si>
    <t>Gillian Tee</t>
  </si>
  <si>
    <t>Director of Children and Families</t>
  </si>
  <si>
    <t>Peter Gabbitas</t>
  </si>
  <si>
    <t>Ian Gabriel</t>
  </si>
  <si>
    <t>Christine Gore</t>
  </si>
  <si>
    <t>Bruce Robertson</t>
  </si>
  <si>
    <t>Director of E L &amp; L</t>
  </si>
  <si>
    <t>Ritchie Johnston</t>
  </si>
  <si>
    <t>Director of H &amp; SW</t>
  </si>
  <si>
    <t>Colin McKenzie</t>
  </si>
  <si>
    <t>Corporate Director (Educational Services)</t>
  </si>
  <si>
    <t>Corporate Director (Social Services)</t>
  </si>
  <si>
    <t>Lorraine McMillan</t>
  </si>
  <si>
    <t>Alistair Dodds</t>
  </si>
  <si>
    <t>Alan Geddes</t>
  </si>
  <si>
    <t>Assistant Chief Executive  </t>
  </si>
  <si>
    <t>Hugh Fraser</t>
  </si>
  <si>
    <t>Director of Education, Culture and Sport</t>
  </si>
  <si>
    <t>Steve Barron</t>
  </si>
  <si>
    <t>Director of Housing and Property </t>
  </si>
  <si>
    <t>Stuart Black</t>
  </si>
  <si>
    <t>Director of Planning and Development </t>
  </si>
  <si>
    <t>Harriet Dempster</t>
  </si>
  <si>
    <t>Director of Social Work  </t>
  </si>
  <si>
    <t>Neil Gillies</t>
  </si>
  <si>
    <t>Director of Transport, Environmental and Community </t>
  </si>
  <si>
    <t>Deputy Chief Executive and Director of Finance </t>
  </si>
  <si>
    <t>Michelle Morris</t>
  </si>
  <si>
    <t>Basic Salary £111,849; Mileage £2,031</t>
  </si>
  <si>
    <t>Basic Salary £102,034; Mileage £119</t>
  </si>
  <si>
    <t>Basic Salary £102,034; Mileage £176</t>
  </si>
  <si>
    <t>Alastair Keddie</t>
  </si>
  <si>
    <t>Gavin Whitefield</t>
  </si>
  <si>
    <t>Paul Jukes</t>
  </si>
  <si>
    <t>Executive Director, Environmental Services</t>
  </si>
  <si>
    <t>John O'Hagan</t>
  </si>
  <si>
    <t>Executive Director, Corporate Services</t>
  </si>
  <si>
    <t>Alistair Crichton</t>
  </si>
  <si>
    <t>Mary Castles</t>
  </si>
  <si>
    <t>Christine Pollock</t>
  </si>
  <si>
    <t>A M Linkston</t>
  </si>
  <si>
    <t>G J Ford</t>
  </si>
  <si>
    <t>J A Dickson</t>
  </si>
  <si>
    <t>G Hope</t>
  </si>
  <si>
    <t>A M Logan</t>
  </si>
  <si>
    <t>M Niven</t>
  </si>
  <si>
    <t>Janice Hewitt</t>
  </si>
  <si>
    <t>David Cameron</t>
  </si>
  <si>
    <t>Director - Childrens Services</t>
  </si>
  <si>
    <t>Keith Yates</t>
  </si>
  <si>
    <t>Brian Devlin</t>
  </si>
  <si>
    <t>Director - Environment Services</t>
  </si>
  <si>
    <t>Salary (including fees and allowances) £96,250; Expense allowances £4,334; Pension Contributions £14,919 - Resigned as Chief Executive and Council Manager on 31st October 2009 his annualised salary was £165,000 (£165,000 for 2008/2009).</t>
  </si>
  <si>
    <t>Salary (including fees and allowances) £128,337; Pension Contributions £19,892</t>
  </si>
  <si>
    <t>Salary (including fees and allowances) £102,798; Expense allowances £704; Benefits in Kind £975; Pension Contributions £15,934. Appointed 01 June 2009. Annualised Salary £123,358</t>
  </si>
  <si>
    <t>Resigned 31 December 2008. Annualised £123,358</t>
  </si>
  <si>
    <t>Salary (including fees and allowances) £142,172; Expense allowances £570; Benefits in Kind £1,170; Pension Contributions £21,503 appointed 05 January 2009. Annualised £131,232</t>
  </si>
  <si>
    <t>Salary £218,592; Employers Pension Contributions £49,183 - Commenced with the Council on 21 April 2008.</t>
  </si>
  <si>
    <t>Salary £13,447; Employers Pension Contributions £3,025 - Left 10 May 2009</t>
  </si>
  <si>
    <t>Salary £118,495; Employers Pension Contributions £25,251 - Was the former Deputy Chief Fire Officer who acted as the Director and Chief Fire Officer from the 6 January 2009.</t>
  </si>
  <si>
    <t>Salary (Including Fees and Allowances) £110,502; Compensation for Loss of Office £107,326; Employers Pension Contributions £16,023</t>
  </si>
  <si>
    <t>Salary (Including Fees and Allowances) £114,403; Benefits in Kind £504; Employers Pension Contributions £16,588</t>
  </si>
  <si>
    <t>Salary (Including Fees and Allowances) £118,890; Pension Contributions £17,239</t>
  </si>
  <si>
    <t>Salary (Including Fees and Allowances) £97,602; Employers Pension Contributions £14,109</t>
  </si>
  <si>
    <t>Salary (Including Fees and Allowances) £91,795; Benefits in Kind £5,802; Employers Pension Contributions £13,310</t>
  </si>
  <si>
    <t>Director of Housing, Health and Adult Services</t>
  </si>
  <si>
    <t>From 2010 town Hall Rich List. Taken from a 'Total Remuneration' mid-point.</t>
  </si>
  <si>
    <t xml:space="preserve">Occupational Health Physician </t>
  </si>
  <si>
    <t xml:space="preserve">From 2010 Town Hall Rich List. Taken from a 'Total Remuneration' mid-point. </t>
  </si>
  <si>
    <t>From 2010 Town Hall Rich List. Taken from a 'Total Remuneration' mid-point.</t>
  </si>
  <si>
    <t>Salary £150,726; Expense Allowances £3,040; Pension Contributions £22,307 - Started as Chief Executive on 13 July 2009; Annualised salary £210,000.</t>
  </si>
  <si>
    <t>Salary £172,517; Bonus £17,524; Pension Contributions £26,264 - /Holder of Strategic Director - Services for Communities/Families in 2008-09</t>
  </si>
  <si>
    <t>J Govett</t>
  </si>
  <si>
    <t>Strategic Director - Corporate Services</t>
  </si>
  <si>
    <t>Strategic Director - Policy &amp; Performance/Communities</t>
  </si>
  <si>
    <t>Asst Chief Executive</t>
  </si>
  <si>
    <t>Salary £46,518; Pension Contributions £53,180 Started 01 July 2008. Retired 10 August 2009</t>
  </si>
  <si>
    <r>
      <t xml:space="preserve">Head of Legal &amp; Democratic Services </t>
    </r>
    <r>
      <rPr>
        <i/>
        <sz val="10"/>
        <color indexed="8"/>
        <rFont val="Tahoma"/>
        <family val="2"/>
      </rPr>
      <t>formerly</t>
    </r>
    <r>
      <rPr>
        <sz val="10"/>
        <color indexed="8"/>
        <rFont val="Tahoma"/>
        <family val="2"/>
      </rPr>
      <t xml:space="preserve"> Head of Legal &amp; Insurance</t>
    </r>
  </si>
  <si>
    <r>
      <t xml:space="preserve">Strategic Director - Children, Schools &amp; Families </t>
    </r>
    <r>
      <rPr>
        <i/>
        <sz val="10"/>
        <color indexed="8"/>
        <rFont val="Tahoma"/>
        <family val="2"/>
      </rPr>
      <t>formerly</t>
    </r>
    <r>
      <rPr>
        <sz val="10"/>
        <color indexed="8"/>
        <rFont val="Tahoma"/>
        <family val="2"/>
      </rPr>
      <t xml:space="preserve"> Strategic Director - Services for Communities/Families</t>
    </r>
  </si>
  <si>
    <t>Salary (Including fees &amp; Allowances) £118,493; Expense Allowances £1,685; Benefits in Kind £5,870; Pension contributions £18,603. Salary for 2009-10 includes an amount for his services as Returning Officer at the European elections</t>
  </si>
  <si>
    <t>Salary, fees and allowances £168,261; Pension Contributions £35,981 - Also received £6,931.75 as returning officer for the European Parliamentary Elections on 4 May 2009 and for the Nonsuch Ward by-election on 2 July 2009.</t>
  </si>
  <si>
    <r>
      <t xml:space="preserve">Strategic Director – Resources </t>
    </r>
    <r>
      <rPr>
        <i/>
        <sz val="10"/>
        <color indexed="8"/>
        <rFont val="Tahoma"/>
        <family val="2"/>
      </rPr>
      <t>formerly</t>
    </r>
    <r>
      <rPr>
        <sz val="10"/>
        <color indexed="8"/>
        <rFont val="Tahoma"/>
        <family val="2"/>
      </rPr>
      <t xml:space="preserve"> Executive Head of Financial Services</t>
    </r>
  </si>
  <si>
    <t>Salary, fees and allowances £118,645; Pension Contributions £26,071 - Started 01 October 2008.</t>
  </si>
  <si>
    <t>Salary (Including fees &amp; Allowances) £57,344; Bonuses (-)£550; Compensation for loss of office £36,522; Benefits in Kind £2,402; Pension Contributions £17,203</t>
  </si>
  <si>
    <t>Salary (Including fees &amp; Allowances) £54,209; Pension Contributions £15,370. Left October 2009. Annualised £99,721</t>
  </si>
  <si>
    <t>Retired during 2008-09. Annualised £87,525</t>
  </si>
  <si>
    <t>Remuneration (inl fees &amp; allowances) £120,000 ; Expense Allowances £66 ; Pension Contributions (20.1%) £24,120</t>
  </si>
  <si>
    <t>Corporate Director (Environment)</t>
  </si>
  <si>
    <t>Remuneration (inl fees &amp; allowances) £100,000 ; Expense Allowances £159 ; Pension Contributions (20.1%) £20,100</t>
  </si>
  <si>
    <t>Remuneration (inl fees &amp; allowances) £97,500 ; Expense Allowances £93 ; Pension Contributions (20.1%) £19,598</t>
  </si>
  <si>
    <t>Remuneration (inl fees &amp; allowances) £133,888 ; Expense Allowances £159 ; Pension Contributions (20.1%) £16,080</t>
  </si>
  <si>
    <t>From Town Hall Rich List 2010  (Salary &amp; various benefits &amp; expenses)</t>
  </si>
  <si>
    <t>Paul Smith</t>
  </si>
  <si>
    <t>Jack Straw</t>
  </si>
  <si>
    <t>Reena Owen</t>
  </si>
  <si>
    <t>Philip Roberts</t>
  </si>
  <si>
    <t>Remuneration (inl fees &amp; allowances) £107,500 ; Expense Allowances £159 ; Pension Contributions (20.1%) £21,608. 2008-09 From Town Hall Rich List 2010  (Salary &amp; various benefits &amp; expenses)</t>
  </si>
  <si>
    <t>Remuneration (inl fees &amp; allowances) £105,000 ; Expense Allowances £159 ; Pension Contributions (20.1%) £21,105 2008-09 From Town Hall Rich List 2010  (Salary &amp; various benefits &amp; expenses)</t>
  </si>
  <si>
    <t>Salary &amp; Allowances £178,476; Expenses £370; Employer Pension Contributions £27,485</t>
  </si>
  <si>
    <t>Salary &amp; Allowances £138,000; Expenses £525 ; Employer Pension Contributions £20,881</t>
  </si>
  <si>
    <t>Salary &amp; Allowances £130,112; Employer Pension Contributions £20,037</t>
  </si>
  <si>
    <t>Salary &amp; Allowances £140,213; Expenses £139;  Employer Pension Contributions £21,593</t>
  </si>
  <si>
    <t>Salary &amp; Allowances £ 113,924; Expenses £142; Employer Pension Contributions £22,215</t>
  </si>
  <si>
    <t>Salary &amp; Allowances £100,678; Employer Pension Contributions £15,504</t>
  </si>
  <si>
    <t>Salary &amp; Allowances £96,567;  Expenses £425; Employer Pension Contributions £14,917</t>
  </si>
  <si>
    <t>Steven Pleasant</t>
  </si>
  <si>
    <t>Salary (incl fees &amp; allowances) £166,929; Pension Contributions (Employers) £23,871. From 1 April 2009, the structure and remuneration of the Executive Directors was reviewed resulting in some changes</t>
  </si>
  <si>
    <t>Janet Callender</t>
  </si>
  <si>
    <t>Salary (incl fees &amp; allowances) £131,510; Pension Contributions (Employers) £18,806. Started 01 October 2008</t>
  </si>
  <si>
    <t>Left 30 Septembet 2008</t>
  </si>
  <si>
    <t>Left 31 December 2008</t>
  </si>
  <si>
    <t>Salary (incl fees &amp; allowances) £123,804; Pension Contributions (Employers) £17,704. Started 01 Jan 2009</t>
  </si>
  <si>
    <t>Salary (incl fees &amp; allowances) £123,804; Pension Contributions (Employers) £17,704. Executive Director Community Services began working in the post on 1 December 2008 at an annualised salary of £123,804.</t>
  </si>
  <si>
    <t>Executive Director Sustainable Communities</t>
  </si>
  <si>
    <t>Left 05 October 2008</t>
  </si>
  <si>
    <t>Salary (incl fees &amp; allowances) £122,980; Pension Contributions (Employers) £17,586</t>
  </si>
  <si>
    <r>
      <t xml:space="preserve">Executive Director of Governance, </t>
    </r>
    <r>
      <rPr>
        <i/>
        <sz val="10"/>
        <color indexed="8"/>
        <rFont val="Tahoma"/>
        <family val="2"/>
      </rPr>
      <t>formerly</t>
    </r>
    <r>
      <rPr>
        <sz val="10"/>
        <color indexed="8"/>
        <rFont val="Tahoma"/>
        <family val="2"/>
      </rPr>
      <t xml:space="preserve"> Borough Solicitor (Deputy Chief Executive)</t>
    </r>
  </si>
  <si>
    <r>
      <t xml:space="preserve">Executive Director of Finance </t>
    </r>
    <r>
      <rPr>
        <i/>
        <sz val="10"/>
        <color indexed="8"/>
        <rFont val="Tahoma"/>
        <family val="2"/>
      </rPr>
      <t>formerly</t>
    </r>
    <r>
      <rPr>
        <sz val="10"/>
        <color indexed="8"/>
        <rFont val="Tahoma"/>
        <family val="2"/>
      </rPr>
      <t xml:space="preserve"> Borough Treasurer</t>
    </r>
  </si>
  <si>
    <t>Salary (incl fees &amp; allowances) £108,007; Pension Contributions (Employers) £15,445</t>
  </si>
  <si>
    <t>Salary (incl fees &amp; allowances) £120,196; Pension Contributions (Employers) £17,188. Role received greater responsibilities in 2009/10</t>
  </si>
  <si>
    <t>Assistant Chief Execuitve, People and Performance</t>
  </si>
  <si>
    <t>Salary (incl fees &amp; allowances) £112,049; Pension Contributions (Employers) £16,023. Role received greater responsibilities in 2009/10</t>
  </si>
  <si>
    <t>Salary (Incl Fees and Allowances) £107,335; Benefits in kind £1,287; Pension Contributions £17,480</t>
  </si>
  <si>
    <t>Salary (Incl Fees and Allowances) £86,520; Benefits in kind £1,170; Pension Contributions £14,025</t>
  </si>
  <si>
    <t>Salary (incl fees and allowances) £91,498; Benefits in Kind £3,827 Pension Contributions £15,097</t>
  </si>
  <si>
    <t>Salary (incl fees and allowances) £127,635; Expense Allowance £276 ; Benefits in Kind £4,182; Pension Contributions £20,744</t>
  </si>
  <si>
    <t>Salary (incl fees and allowances) £87,171; Expense Allowance £9; Benefits in Kind £4,041; Pension Contributions £14,383. The Director of Planning volunteered to reduce his hours by 20% with effect from 1st January 2010 as part of the Council's Business Re-engineering programme</t>
  </si>
  <si>
    <t xml:space="preserve">Salary (incl fees and allowances) £114,932; Benefits in Kind (eg Car Allowance) £1,255; Employersv Pension Contributions (15%) £17,240 From 1 January 2010 the Chief Executive provides services for both the authority and
Torridge District Council on a 50/50 basis. The total remuneration is paid by Teignbridge District Council who received a contribution from Torridge of £25,580 in 2009/10.
</t>
  </si>
  <si>
    <t>Salary (Including Fees and Allowances) £100,786; Benefits in Kind (e.g. Car Allowance) £5,852; Compensation for loss of employment £0; Employer's pension Contribution £15,047</t>
  </si>
  <si>
    <t>Salary (incl fees and allowances) £39,211 ; Benefits in Kind £3,021; Compensation for loss of employment £162,694; Pension Con £5,805</t>
  </si>
  <si>
    <t>Salary (incl fees and allowances) £52,422; Compensation for loss of employment £128,026 Benefits in Kind £1,675 ; Pension Con £7,795</t>
  </si>
  <si>
    <t>Salary (incl fees and allowances) £42,510 ; Benefits in Kind £3,058; Compensation for loss of employmeny £80,968 ; Pension Con £6,334;</t>
  </si>
  <si>
    <t xml:space="preserve"> Salary (incl fees and allowances) £118,897 ; Benefits in Kind £781 ; Pension Contribution £18,191</t>
  </si>
  <si>
    <t>Victor Brownlees</t>
  </si>
  <si>
    <t xml:space="preserve">As Corporate Director Salary (Including fees &amp; Allowances) £11,019; Benefits in Kind £133; Pension Contributions £1,686. Annualised Salary £110,786 Became Interim Chief Executive May 2009. As Interim Chief Executive: Salary (Including fees &amp; Allowances) £30,327; Benefits £151; Pension Contributions £4,640. Annualised Salary £128,786. Became Chief Executive 1 August 2009. Annualised Salary £149,000. As Chief Executive : Salary (incl fees and allowances) £99,855; Benefits in Kind £547; Pension Contribution £15,277. </t>
  </si>
  <si>
    <r>
      <t xml:space="preserve">Chief Executive </t>
    </r>
    <r>
      <rPr>
        <i/>
        <sz val="10"/>
        <color indexed="8"/>
        <rFont val="Tahoma"/>
        <family val="2"/>
      </rPr>
      <t>formerly</t>
    </r>
    <r>
      <rPr>
        <sz val="10"/>
        <color indexed="8"/>
        <rFont val="Tahoma"/>
        <family val="2"/>
      </rPr>
      <t xml:space="preserve"> Interim Chief Executive </t>
    </r>
    <r>
      <rPr>
        <i/>
        <sz val="10"/>
        <color indexed="8"/>
        <rFont val="Tahoma"/>
        <family val="2"/>
      </rPr>
      <t>formerly</t>
    </r>
    <r>
      <rPr>
        <sz val="10"/>
        <color indexed="8"/>
        <rFont val="Tahoma"/>
        <family val="2"/>
      </rPr>
      <t xml:space="preserve">  Corporate Director</t>
    </r>
  </si>
  <si>
    <r>
      <t xml:space="preserve">Interim Corporate Director </t>
    </r>
    <r>
      <rPr>
        <i/>
        <sz val="10"/>
        <color indexed="8"/>
        <rFont val="Tahoma"/>
        <family val="2"/>
      </rPr>
      <t>formerly</t>
    </r>
    <r>
      <rPr>
        <sz val="10"/>
        <color indexed="8"/>
        <rFont val="Tahoma"/>
        <family val="2"/>
      </rPr>
      <t xml:space="preserve"> Head of Adult Social Care</t>
    </r>
  </si>
  <si>
    <r>
      <t xml:space="preserve">Corporate Director </t>
    </r>
    <r>
      <rPr>
        <i/>
        <sz val="10"/>
        <color indexed="8"/>
        <rFont val="Tahoma"/>
        <family val="2"/>
      </rPr>
      <t>formerly</t>
    </r>
    <r>
      <rPr>
        <sz val="10"/>
        <color indexed="8"/>
        <rFont val="Tahoma"/>
        <family val="2"/>
      </rPr>
      <t xml:space="preserve"> Head of Finance</t>
    </r>
  </si>
  <si>
    <t>Steve Wellings</t>
  </si>
  <si>
    <t>Salary (incl fees and allowances) £59,889; Benefits in Kind £231; Pension Contributions £9,163. Annualised £162,164 Left 31 July 2009</t>
  </si>
  <si>
    <t>Salary (incl fees and allowances) £112,343 ; Benefits in Kind £416 ; Pension Contribution £17,191</t>
  </si>
  <si>
    <t>Salary (incl fees and allowances) £29,302; Termination Costs £70,335; Benefits in Kind £326; Pension Contribution £4,472. Annualised £80,689</t>
  </si>
  <si>
    <t>As Corporate Director: Salary (incl fees and allowances) £ 93,617; Benefits in Kind £717 ; Pension Contributions £14,314. Annualised £108,084. Became Corporate Director May 2009. As Head of Finance: Salary (incl fees and allowances) £10,857; Benefits in Kind £151; Pension Contributions £1,660. Annualised £80,689</t>
  </si>
  <si>
    <t>Head of Legal (Acting)</t>
  </si>
  <si>
    <t>To January 2009</t>
  </si>
  <si>
    <t>As Interim Corporate Director: Salary (incl fees and allowances) £72,052; Benefits in Kind £604; Pension Contributions £11,025. Annualised £108,084. As Head of Adult Social Care: Salary (incl fees and allowances) £26,894; Benefits in Kind £302; Pension Contributions £4,115. Annualised £80,689 Changed role after 9th August 2009</t>
  </si>
  <si>
    <t>Left January 2009</t>
  </si>
  <si>
    <t>Salary, Fees and Allowances £127,230; Expense Allowances £500; Employer's Contribution Pension  £17,431</t>
  </si>
  <si>
    <t>Salary, Fees and Allowances  £102,002; Expense Allowances £723; Employer's Contribution Pension £13,974</t>
  </si>
  <si>
    <t>Salary, Fees and Allowances  £108,616; Expense Allowances £704; Employer's Contribution Pension £14,880</t>
  </si>
  <si>
    <t xml:space="preserve">Salary (Including fees and allowances) £120,000; Car Allowance and other expenses £6,000; Pension Contributions £22,000 Includes work carried out as head of paid service and fees payable as returning officer for elections held in 2009-10. </t>
  </si>
  <si>
    <t>Salary (Including fees and allowances) £81,000; Car Allowance and other expenses £5,000; Pension Contributions £15,000</t>
  </si>
  <si>
    <t>Salary (Including fees and allowances) £73,000; Car Allowance and other expenses £4,000; Pension Contributions £14,000. Left January 2010. Annualised £89,217</t>
  </si>
  <si>
    <t>Salary In Year (including allowances) £44,704; Expense Allowances £13 ; Compensation for loss of Office (Reduncancy) £88,430; Pension Contributions £113,290. This post was deleted under the management restructure with effect from 31.10.2009 Annualised £75,590</t>
  </si>
  <si>
    <t>Salary In Year (including allowances) £36,325;  Expense Allowances £234; Compensation for loss of Office (Redundancy) £92,779; Pension Contributions £23,032. This post was deleted under the management restructure with effect from 20 Sept 2009. Annualised £75,590</t>
  </si>
  <si>
    <t>Salary (incl. Fees &amp; allowances) £119,059; Benefits in Kind £5,000; Pension contributions £18,417</t>
  </si>
  <si>
    <t>Salary (incl. Fees &amp; allowances) £88,090; Benefits in Kind £4,201; Pension contributions £12,421</t>
  </si>
  <si>
    <t>Salary (incl. Fees &amp; allowances) £45,601; Benefits in Kind £2,414; Pension contributions £6,815. Left during September 2009. Annualised £95,001</t>
  </si>
  <si>
    <t xml:space="preserve">Salary £146,417; Expense Allowances £1,229; Pension Contributions £31,480 </t>
  </si>
  <si>
    <t>Salary £105,492; Expense Allowances £1,194; Pension Contributions £22,681</t>
  </si>
  <si>
    <t>Salary £105,280;  Pension Contributions £22,635</t>
  </si>
  <si>
    <t>Salary £105,280; Expense Allowances £1,276; Pension Conttibutions £22,635</t>
  </si>
  <si>
    <t>Salary £101,647; Expense Allowances £349; Pension Contributions £21,854</t>
  </si>
  <si>
    <t>Director of Finance, ICT and
Property</t>
  </si>
  <si>
    <t>Salary £105,280; Expense Allowances £1,170; Pension Contributions £22,635</t>
  </si>
  <si>
    <t>J.M. Evans</t>
  </si>
  <si>
    <t>Vale of Glamorgan</t>
  </si>
  <si>
    <t>Salary Including Fees and Allowances £116,181; Expenses Allowance £1,164; Pension Contribution £21,128</t>
  </si>
  <si>
    <t>Salary Including Fees and Allowances £90,861; Benefit In Kind £3,450; Pension Contribution £17,445</t>
  </si>
  <si>
    <t>Salary Including Fees and Allowances £87,182; Expenses Allowance £1,164;  Pension Contribution £16,741</t>
  </si>
  <si>
    <t>Ms. A Ridgwell</t>
  </si>
  <si>
    <t>Left 30 November 2008. Annualised Salary £152,244</t>
  </si>
  <si>
    <t>Salary including fees and allowances £118,102; Bonuses £6,821; Expense Allowances £5,000; Pension Contributions £15,083</t>
  </si>
  <si>
    <t>Salary including fees and allowances £115,374; Bonuses £6,821; Expenses £5,000 Pension Contributions £14,753</t>
  </si>
  <si>
    <t>Salary including fees and allowances £56,788; Bonuses £0; Expenses £2,500 Pension Contributions £6,538 Left 27 September 2009</t>
  </si>
  <si>
    <t>Salary including fees and allowances £19,500; Bonuses £0; Expenses £833 Pension Contributions £2,326.60 Left 31 May 2009</t>
  </si>
  <si>
    <t xml:space="preserve">The post of Chief Executive has been filled by an Interim for the whole of 2009/10. The Chief Executive was employed through Advanced Human Resources which was paid £278,750 for their services. This is the amount paid to the company and may not be what the individual receives from them. </t>
  </si>
  <si>
    <t xml:space="preserve">The Director of Resources was replaced by an Interim in October 2009, but they were not the Section 151 Officer, employed through CIPFA placements which was paid £104,880. </t>
  </si>
  <si>
    <t>Interim Director of Resources</t>
  </si>
  <si>
    <t>Interim Director of Children, Education and Families</t>
  </si>
  <si>
    <t>The post of Director of Children , Education and Families was filled by an Interim between May and October 2009, employed through Odgers International which was paid £113,275</t>
  </si>
  <si>
    <t>Salary, Fees &amp; All'ces £107,000; Benefits in Kind £4,000; Pension Contrib's £18,000</t>
  </si>
  <si>
    <t>Salary, Fees &amp; All'ces £84,000; Benefits in Kind £3,000; Pension Contrib's £13,000</t>
  </si>
  <si>
    <t>Salary, Fees &amp; All'ces £84,000; Benefits in Kind £4,000; Pension Contrib's £14,000</t>
  </si>
  <si>
    <t>Salary, Fees &amp; All'ces £84,000; Benefits in Kind £5,000; Pension Contrib's £13,000</t>
  </si>
  <si>
    <t xml:space="preserve">Salary, Fees &amp; All'ces £81,000; Benefits in Kind £5,000; Pension Contrib's £13,000 In 2008/09 a payment of £277,000 was also made to the Kent County Council Pension Fund on the early retirement of the outgoing Central Services Director.
</t>
  </si>
  <si>
    <t>Salary £155,000; Expenses &amp; Allowances £1,000; Employers' Pension £27,000</t>
  </si>
  <si>
    <t>Salary £109,000; Expenses &amp; Allowances £1,000; Employers' Pension £19,000</t>
  </si>
  <si>
    <t>Salary £125,000; Expenses &amp; Allowances £1,000; Employers' Pension  £21,000. Employee in Senior Officer post for part of 2008/09.</t>
  </si>
  <si>
    <t>Salary £109,000; Expenses &amp; Allowances £1,000; Employers' Pension £19,000.Employee in Senior Officer post for part of 2008/09.</t>
  </si>
  <si>
    <r>
      <t xml:space="preserve">Deputy Chief Executive </t>
    </r>
    <r>
      <rPr>
        <i/>
        <sz val="10"/>
        <color indexed="8"/>
        <rFont val="Tahoma"/>
        <family val="2"/>
      </rPr>
      <t>formerly</t>
    </r>
    <r>
      <rPr>
        <sz val="10"/>
        <color indexed="8"/>
        <rFont val="Tahoma"/>
        <family val="2"/>
      </rPr>
      <t xml:space="preserve"> Corporate Director, Resources</t>
    </r>
  </si>
  <si>
    <t>Salary (Including fees &amp; allowances) £93,633; Taxable Expense Allowances £28; TCBC's Contribution to the Pension £21,676</t>
  </si>
  <si>
    <t>Salary (Including fees &amp; allowances) £93,633; Taxable Expense Allowances £125; TCBC's Contribution to the Pension £21,676</t>
  </si>
  <si>
    <r>
      <t xml:space="preserve">Asst Chief Executive-Communities </t>
    </r>
    <r>
      <rPr>
        <i/>
        <sz val="10"/>
        <color indexed="8"/>
        <rFont val="Tahoma"/>
        <family val="2"/>
      </rPr>
      <t>formerly</t>
    </r>
    <r>
      <rPr>
        <sz val="10"/>
        <color indexed="8"/>
        <rFont val="Tahoma"/>
        <family val="2"/>
      </rPr>
      <t xml:space="preserve"> Strategic Director, Health and Well-being </t>
    </r>
  </si>
  <si>
    <t>Chief Officer - Operational Services</t>
  </si>
  <si>
    <t>Strategic Director - Asst. Chief Exec Performance &amp; Engagement</t>
  </si>
  <si>
    <t>Deputy Chief Executive/Strategic Director, Communities</t>
  </si>
  <si>
    <t>Head of Strategic Change Management</t>
  </si>
  <si>
    <t>Salary (Including fees &amp; allowances) £114,236; Income -£7000; Taxable Expense Allowances £469; TCBC's Contribution to the Pension £25,760 Salary includes a fee in respect of acting as the returning officer of £2,958 (2008-09 £5,312) and income of £7,000 in respect of fees earned by the individual but donated to the Authority</t>
  </si>
  <si>
    <t>The details for the post of Head of Strategic Change Management relate to the period 1/4/2008 to 29/08/2008. The full year equivalent salary was £81,463. There are also costs of £148,197 included within the figure of £155,904, which relate to the employer‟s payment following a resolution to increase membership and award additional pension</t>
  </si>
  <si>
    <t xml:space="preserve">Salary (Including fees &amp; allowances) £63,087; Taxable Expense Allowances £332; Compensation for loss of office £39,300; TCBC's Contribution to the Pension £159,233. Left on 10/02/10. Redundancy costs are shown and there are also costs of £144,605 included within the figure of £159,233, which relate to the employer‟s payment following a resolution to increase membership and award additional pension. </t>
  </si>
  <si>
    <t>Salary (Including fees &amp; allowances) £260; Compensation for loss of office £57,822; TCBC's Contribution to the Pension £175,982 Left on 1/04/09. The full year equivalent salary was £93,633. Redundancy costs are shown, and there are also costs of £175,922 included within the figure of £175,982 which relate to the employer's payment following a resolution to increase membership and award additional pension.</t>
  </si>
  <si>
    <t>Salary (Including fees &amp; allowances) £7,803; Compensation for loss of office £84,398; TCBC's Contribution to the Pension £1,806 Left on 30/04/09. The full year equivalent salary was £93,633.</t>
  </si>
  <si>
    <t xml:space="preserve">Salary (Including fees &amp; allowances) £39,014; Taxable Expense Allowances £199; TCBC's Contribution to the Pension £9,032. Left on 31/08/09. The full year equivalent salary was £93,633. </t>
  </si>
  <si>
    <t>Salary (inc fees &amp; Allowances) £97,856; Expenses Allowance £1,283; Benefits in Kind £377; Employers Pension Contribution £14,678.This is the remuneration from 1 April until he left in December 2009. From January 2010, the Council contracted with Teignbridge District Council for their Chief Executive to fulfil the duties of the post under a shared arrangement. Payments made to Teignbridge for the period 1 January 2010 to 31 March 2010 were £25,580.</t>
  </si>
  <si>
    <t>Mr M F Smith</t>
  </si>
  <si>
    <t xml:space="preserve">Salary, fees, allowances £177,413; Council's contribution to Pension Fund £26,848. </t>
  </si>
  <si>
    <t>Salary, fees, allowances £120,789; Council's contribution to Pension Fund £18,270</t>
  </si>
  <si>
    <t xml:space="preserve">Salary, fees, allowances £140,980; Council's contribution to Pension Fund £21,788. </t>
  </si>
  <si>
    <t>Salary, fees, allowances £135,604; Council's contribution to Pension Fund £20,940</t>
  </si>
  <si>
    <t>Salary, fees, allowances £112,982; Taxable, expenses allowances £161; Council's contribution to Pension Fund £18,434</t>
  </si>
  <si>
    <t>Salary, fees, allowances £136,306;  Council's contribution to Pension Fund £21,050</t>
  </si>
  <si>
    <t>Assistant Chief Executive (Legal)</t>
  </si>
  <si>
    <t>Salary, fees, allowances £121,052; Council's contribution to Pension Fund £18,661.</t>
  </si>
  <si>
    <t>Salary, fees, allowances £113,694; Other £11,620; Council's contribution to Pension Fund £17,508 Received severance payments during 2009/10. Details have not been published in this document due to confidentiality agreements in place.</t>
  </si>
  <si>
    <t>Salary, fees, allowances £73,966; Compensation for loss of office £withheld due to confidentiality agreement; Council's contribution to Pension Fund £10,107. Received severance payments during 2009/10. Details have not been published in this document due to confidentiality agreements in place.</t>
  </si>
  <si>
    <t>Salary (incl. fees &amp; allowances) £50,000; Pension contributions £7,000 Resigned 12 July 2009 Annualised £170,000 (2008-09 Annualised £147,857)</t>
  </si>
  <si>
    <t>Salary (incl. fees &amp; allowances) £98,000; Pension contributions £13,000 Appointed to this post on 7 September 2009</t>
  </si>
  <si>
    <t>Interim Corporate Director (Children &amp; Young
Peoples Services)</t>
  </si>
  <si>
    <t>Corporate Director (Transformation &amp; Resources)</t>
  </si>
  <si>
    <t>Not Listed in 2009-10</t>
  </si>
  <si>
    <t>Salary (incl. fees &amp; allowances) £95,000; Pension contributions £13,000   Appointed 1 August 2009</t>
  </si>
  <si>
    <t>Salary (incl. fees &amp; allowances) £86,000; Pension contributions £12,000  Benefits in kind (eg Car allowance £2,000</t>
  </si>
  <si>
    <t>Salary (incl. fees &amp; allowances) £128,000; Pension contributions £18,000; Appointed as Interim Chief Executive between 13 July 2009 and 6 September 2009</t>
  </si>
  <si>
    <t>Salary (incl. fees &amp; allowances) £88,000; Pension contributions £12,000  Appointed 18 January 2010</t>
  </si>
  <si>
    <t>Salary (incl. fees &amp; allowances) £88,000; Pension contributions £12,000  Resigned with effect from 31 January 2010</t>
  </si>
  <si>
    <t>Not Listed in 2009-10. Resigned with effect 01 March 2009</t>
  </si>
  <si>
    <t>Salary (including fees &amp; allownaces) £120,000; Expense allowances £0; Pension contributions £16,800</t>
  </si>
  <si>
    <t xml:space="preserve">Salary (including fees &amp; allownaces) £196,355; Expense allowances £0; Pension contributions £25,817 Started as Chief Executive on 21/7/2008, her annualised salary for 2008/09 was £184,410. The Chief Executive's salary for 2009/10 remains £184,410. Total payment in 2009/10 of £196,355 includes election fees of £11,945.
</t>
  </si>
  <si>
    <t>Salary (including fees &amp; allownaces) £145,447; Expense allowances £1,259; Pension contributions £20,363 This role also undertakes the statutory role of Director of Children's Services</t>
  </si>
  <si>
    <t>Corporate Director - Regeneration</t>
  </si>
  <si>
    <t>Left in 2008/09 and responsilbilites were re - configured with Corporate Management Team</t>
  </si>
  <si>
    <t>Left 31/3/09, new postholder appointed 12/10/09 - interim arrangements were covered by an agency employee. Annualised salary is £120,000</t>
  </si>
  <si>
    <t>Salary (including fees&amp;allownaces)£91,196; Expense allowances £0; Pension contributions £12,768. Post changed from Service Director, Adults in 2008/09 to Director of Adult Services in 2009/10 (Statutory role), hence the increase in salary</t>
  </si>
  <si>
    <r>
      <t xml:space="preserve">Director of Adult Services </t>
    </r>
    <r>
      <rPr>
        <i/>
        <sz val="10"/>
        <color indexed="8"/>
        <rFont val="Tahoma"/>
        <family val="2"/>
      </rPr>
      <t>formerly</t>
    </r>
    <r>
      <rPr>
        <sz val="10"/>
        <color indexed="8"/>
        <rFont val="Tahoma"/>
        <family val="2"/>
      </rPr>
      <t xml:space="preserve"> Service Director Adult Services</t>
    </r>
  </si>
  <si>
    <t>Salary (including fees&amp;allownaces) £106,129; Expense allowances £0; Pension contributions £14,858. New role following reconfiguration of Corporate Management Team. Postholder started 13/5/2009. Annualised salary is £120,000.</t>
  </si>
  <si>
    <t>Salary (including fees&amp;allownaces)£63,823; Expense allowances £585; Compensation for loss of office £130,177; Pension contributions £8,254. Left 30/9/2009. The salary figures includes election fees of £4,865 for 2009/10 and £4,304 for 2008/09</t>
  </si>
  <si>
    <t>Not listed in 2009/10</t>
  </si>
  <si>
    <t>Assistant Director -
Law &amp; Constitutional
Services - Monitoring Officer</t>
  </si>
  <si>
    <t>Salary (including fees and allowances) £90,086 Bonuses £7,074 ; Pension Contribution £11,854</t>
  </si>
  <si>
    <t>Salary Including fees &amp; Allowances £139,332; Taxable Expenses £6; Pension Contributions £27,170</t>
  </si>
  <si>
    <t>Salary Including fees &amp; Allowances £152,208; Taxable Expenses £0; Pension Contribution £29,681. Received an enhanced salary as Deputy Chief Executive in addition to being an Executive Director. He was seconded as interim Chief Exec of Ascham Homes between Dec '09 and March '10. During this period another officer acted as Exec Director Environment &amp; Regeneration</t>
  </si>
  <si>
    <t>Salary Including fees &amp; Allowances £21,173; Taxable Expenses £0; Pension Contributions £4,129</t>
  </si>
  <si>
    <t>Not Listed 2009-10 This post was not filled on a permenant basis from January to March 2009. Annualised Salary £135,858</t>
  </si>
  <si>
    <t>Salary Including fees &amp; Allowances £218,176; Taxable Expenses £68; Pension Contributions £39,000. Started October 2008. The post was previously held by an interim who was not on the LBWF payroll. The annualised salary for the  was £200,000. Salary includes fees paid by Central Government relating to election duties i.e. European elections June 2009</t>
  </si>
  <si>
    <t>Salary Including fees &amp; Allowances £98,845; Taxable Expenses £0; Pension Contributions £18,829. An existing officer was acting up to this post until 31/1/10. From 1/2/10 a permanent appointee occupied the post on a salary of £120,000 p.a Salary includes fees paid by Central Government relating to election duties i.e. European elections June 2009 (2008-09 - Salary includes fees paid by Central Government relating to election duties i.e. London Assembly &amp; Mayoral elections May 2008)</t>
  </si>
  <si>
    <t xml:space="preserve">Salary (including fees and allowances) £242,617; Bonuses £54,702; Expense Allowances - Medical Insurance £2,606; Pension Contribution £56,966 The Performance Review Sub-Committee determined the performance related element of pay for these two officers for 2009-10 in advance of the usual timetable, due to the pending retirement of one of the officers. As a result the bonuses paid to these officers for 2009-10 includes, exceptionally, the performance element of pay for both 2008-09 and 2009-10. Also included within the Salary is an allowance for the duties undertaken by the officers on behalf of the Western Riverside Waste Authority. </t>
  </si>
  <si>
    <t xml:space="preserve">Salary (including fees and allowances) £172,441; Bonuses £38,000; Expense Allowances - Medical Insurance £1,475; Pension Contribution £40,264 The Performance Review Sub-Committee determined the performance related element of pay for these two officers for 2009-10 in advance of the usual timetable, due to the pending retirement of one of the officers. As a result the bonuses paid to these officers for 2009-10 includes, exceptionally, the performance element of pay for both 2008-09 and 2009-10. Also included within the Salary is an allowance for the duties undertaken by the officers on behalf of the Western Riverside Waste Authority. </t>
  </si>
  <si>
    <t>Salary (including fees &amp; allowances) £167,059; Bonuses £14,840; Expense Allowance-Medical Insurance £1,903; Pension Contribution £34,922</t>
  </si>
  <si>
    <t>Salary (including fees and allowances) £143,117; Bonuses £17,639; Expense Allowances -Medical Insurance £2,082; Pension Contribution £30,913</t>
  </si>
  <si>
    <t>Head of Professional Services</t>
  </si>
  <si>
    <t>Salary (including fees and allowances) £145,520; Bonuses £12,551; Expense Allowance-Medical Insurance £518; Pension Contribution £30,132</t>
  </si>
  <si>
    <t>Head of Support and Democratic Services</t>
  </si>
  <si>
    <t>Salary (including fees and allowances) £105,639; Bonuses £7,948; Expense Allowances-Medical insurance £1,665; Pension Contribution £21,898</t>
  </si>
  <si>
    <t>Salary (including fees and allowances) £102,792; Bonuses £4,925; Expense Allowances- Medical Insurance £0; Pension Contribution £20,466. Joined July 2008. (2008-09) Annualised £95,000</t>
  </si>
  <si>
    <t>Assistant Director of Technical Services (Planning Services)</t>
  </si>
  <si>
    <t>Head of Policy and Strategy</t>
  </si>
  <si>
    <t xml:space="preserve">Salary (including fees and allowances) £100,149 Bonuses £6,750; Expense Allowance-Medical Insurance £0; Pension Contribution £20,311. </t>
  </si>
  <si>
    <t>Started September 2008. Annualised £107,163</t>
  </si>
  <si>
    <t>Salary (including fees and allowances) £88,980; Bonuses £7,353; Expense Allowance-Medical Insurance £1,547; Pension Contribution £18,597. This officer was promoted into this post in July 2008. The annualised remuneration in new post was £83,855</t>
  </si>
  <si>
    <t>Salary (including fees and allowances) £92,858 Bonuses £3,849; Expense Allowance-Medical Insurance £1,860; Pension Contribution £18,728. Joined the Council in September 2008. This annualised remuneration was £86,000</t>
  </si>
  <si>
    <t>Salary (including fees and allowances) £151,561; Bonuses £12,756; Expense Allowances- Medical Insurance £1,599; Pension Contribution £31,524</t>
  </si>
  <si>
    <t xml:space="preserve">Diana Terris </t>
  </si>
  <si>
    <t>Salary (including fees and allowances) £160,000 Pay Arrears £0; Expense Allowance &amp; Benefits in Kind £1,000; Compensation for Loss of Office £0 Pension Contribution £30,000 (includes returning officer emoluments)</t>
  </si>
  <si>
    <t xml:space="preserve">Former Chief Finance Officer/Section </t>
  </si>
  <si>
    <t>Salary (including fees and allowances) £87,000; Expense Allowance &amp; Benefits in Kind £2,000; Pension Contribution £17,000</t>
  </si>
  <si>
    <t>Head of Service Business, Planning &amp; Resources</t>
  </si>
  <si>
    <t>Salary (including fees and allowances) £85,000; Expense Allowance &amp; Benefits in Kind £5,000; Pension Contribution £16,000</t>
  </si>
  <si>
    <t>Salary(including fees and allowances) £85,000; Expense Allowance &amp; Benefits in Kind £1,000; Pension Contribution £16,000</t>
  </si>
  <si>
    <t>Executive Director Environment &amp; Regeneration</t>
  </si>
  <si>
    <t>Salary (including fees and allowances) £111,000 Pay Arrears £0; Expense Allowance &amp; Benefits in Kind £1,000; Compensation for Loss of Office £0 Pension Contribution £21,000</t>
  </si>
  <si>
    <t>Director People &amp; Improvement</t>
  </si>
  <si>
    <t>Salary (including fees and allowances) £82,000 ; Expense Allowance &amp; Benefits in Kind £2,000; Pension Contribution £16,000. Joined the Council 14 July 2008 as at 31st March 2009 had an annual salary of £85k</t>
  </si>
  <si>
    <t>Salary (including fees and allowances) £87,000 ; Expense Allowance &amp; Benefits in Kind £2,000; Pension Contribution £17,000</t>
  </si>
  <si>
    <t xml:space="preserve">Executive Director of Neighbourhood &amp; Community </t>
  </si>
  <si>
    <t>Salary (including fees and allowances) £90,000; Pay Arrears £6,000; Expense Allowance &amp; Benefits in Kind £2,000; Compensation for Loss of Office £126,000 Pension Contribution £18,000. Annualised Salary £108,000 (Leaving date 29/01/2010)</t>
  </si>
  <si>
    <t xml:space="preserve">Head of Service Nieghbourhood &amp; Cultural Services </t>
  </si>
  <si>
    <t>Salary (including fees and allowances) £52,000 Pay Arrears £0; Expense Allowance &amp; Benefits in Kind £0; Compensation for Loss of Office £82,000 Pension Contribution £10,000 (Leaving date 07/12/2009)</t>
  </si>
  <si>
    <t xml:space="preserve">Strategic Director of Corporate Services </t>
  </si>
  <si>
    <t xml:space="preserve">Former Head of Service Partnerships &amp; Performance </t>
  </si>
  <si>
    <t xml:space="preserve">Former Head of Service Property &amp; Facilities </t>
  </si>
  <si>
    <t>Salary (including fees and allowances) £39,000 Pay Arrears £0; Expense Allowance &amp; Benefits in Kind £1,000; Compensation for Loss of Office £79,000; Pension Contribution £13,000. Annualised £72,000. (Leaving date 30/3/10)</t>
  </si>
  <si>
    <t>Salary (including fees and allowances) £19,000; Pay Arrears £0; Expense Allowance &amp; Benefits in Kind £2,000; Compensation for Loss of Office £116,000 Pension Contribution £4,000. Annualised £106,000. (Leaving date 05/09/09)</t>
  </si>
  <si>
    <t>Salary (including fees and allowances) £26,000 Pay Arrears £0; Expense Allowance &amp; Benefits in Kind £1,000; Compensation for Loss of Office £81,000 Pension Contribution £5,000. Annualised £75,000. (Leaving date 07/08/09)</t>
  </si>
  <si>
    <t>Salary (including fees and allowances) £93,000 Pay Arrears £0; Expense Allowance &amp; Benefits in Kind £1,000; Compensation for Loss of Office £0 Pension Contribution £18,000</t>
  </si>
  <si>
    <t>Executive Director Children &amp; Young People</t>
  </si>
  <si>
    <t>Salary (including fees and allowances) £58,000 Pay Arrears £0; Expense Allowance &amp; Benefits in Kind £0; Compensation for Loss of Office £0 Pension Contribution £7,000. (Leaving 31/08/2009)</t>
  </si>
  <si>
    <t>Head of Service Mental Health &amp; Learning Difficulties</t>
  </si>
  <si>
    <t>Salary (including fees and allowances) £18,000 Pay Arrears £0; Expense Allowance &amp; Benefits in Kind £0; Compensation for Loss of Office £22,000 Pension Contribution £4,000. Annualised £86,000. (Leaving 17/06/2009)</t>
  </si>
  <si>
    <t>Head of Service Older People &amp; People with a Physical Disability</t>
  </si>
  <si>
    <t>Salary (including fees and allowances) £70,000 Pay Arrears £0; Expense Allowance &amp; Benefits in Kind £1,000; Compensation for Loss of Office £0 Pension Contribution £13,000.</t>
  </si>
  <si>
    <t>Salary (including fees and allowances) £49,000 Pay Arrears £0; Expense Allowance &amp; Benefits in Kind £1,000; Compensation for Loss of Office £0 Pension Contribution £9,000. Annualised £106,000 (Leaving 11/09/2009)</t>
  </si>
  <si>
    <t>Head of Service Safeguarding</t>
  </si>
  <si>
    <t xml:space="preserve">Salary (inc Fees &amp; Allowances) £114,935; Pension Contribution £14,887. </t>
  </si>
  <si>
    <t xml:space="preserve">Salary (inc Fees &amp; Allowances) £172,866; Expense Allowances £6,350; Benefits in Kind £1,170; Employer's Pension Contributions £23,856. </t>
  </si>
  <si>
    <t xml:space="preserve">Strategic Director - Adult, Health &amp; Community Services </t>
  </si>
  <si>
    <t xml:space="preserve">Salary (inc Fees &amp; Allowances) £128,791; Expense Allowances £1,290; Benefits in Kind £1,186 Pension Contributions £17,530. </t>
  </si>
  <si>
    <t xml:space="preserve">Salary (inc Fees &amp; Allowances) £135,284; Expense Allowances £1,736; Benefits in Kind £1,170 Pension Contributions £18,669 </t>
  </si>
  <si>
    <t>Salary (inc Fees &amp; Allowances) £119,798; Expense Allowances £1,110; Benefits in Kind £1,170 Pension Contributions £16,532</t>
  </si>
  <si>
    <t>Salary(inc Fees &amp; Allowances) £127,027; Expense Allowances £906; Benefits in Kind £1,170 Pension Contributions £17,530</t>
  </si>
  <si>
    <t>Salary (inc Fees &amp; Allowances) £127,027; Expense Allowances £839; Benefits in Kind £1,170 Pension Contributions £17,530</t>
  </si>
  <si>
    <t>Salary (inc Fees &amp; Allowances) £80,348; Expense Allowances £10,525; Pension Contributions £12,641. The Chief Fire Officer was paid by Luton and Bedfordshire Fire Authority and seconded to the council from 1/2/09-30/9/09. The costs include all remuneration paid in total by both bodies</t>
  </si>
  <si>
    <t>Salary (inc Fees &amp; Allowances) £110,095; Expense Allowances £1,456; Pension Contribution £15,193. This was a new post from 1 April 2009</t>
  </si>
  <si>
    <t>Strategic Director -
Customers, Workforce
&amp; Governance</t>
  </si>
  <si>
    <t>Strategic Director - Community Protection</t>
  </si>
  <si>
    <t>Left 31 January 2009. Annualised £117,198</t>
  </si>
  <si>
    <t>Salary (inc Fees &amp; Allowances) £84,431; Bonuses £3,110; Pension Contribution £23,148. Left the Council 11 Oct 2009 - the annualised salary for the post is £135,920</t>
  </si>
  <si>
    <t>Salary (inc Fees &amp; Allowances) £3,543; Expense Allowances £11; Compensation for loss of Office £114,727; Pension Contribution £141,097. Left on 13 April 2009 - the annualised salary for the post was £98,380</t>
  </si>
  <si>
    <t xml:space="preserve">Salary (inc Fees &amp; Allowances) £98,510; Expense Allowances £300; Pension Contribution £26,401 </t>
  </si>
  <si>
    <t xml:space="preserve">Salary (inc Fees &amp; Allowances) £95,239; Expense Allowances £300; Pension Contribution £25,524 </t>
  </si>
  <si>
    <t>Head of Revenues &amp; Benefits</t>
  </si>
  <si>
    <t xml:space="preserve">Not Listed in 2008-09. </t>
  </si>
  <si>
    <t xml:space="preserve">Head of Regeneration </t>
  </si>
  <si>
    <t xml:space="preserve">Portfolio Manager (Policy and Audit) </t>
  </si>
  <si>
    <t xml:space="preserve">Portfolio manager (Built Environment) </t>
  </si>
  <si>
    <t>Declared redundant with effect from 09 September 2008. Annualised £54,709</t>
  </si>
  <si>
    <t>Declared redundant with effect from 31 July 2008. Annualised £54,709</t>
  </si>
  <si>
    <t>Salary (including fees and allowances) £57,506; Compensation for loss of office £44,666; Benefits in Kind (e.g. Car Allowances) £1,133; Employer's pension contributions £8,626; Additional Council contributions to Pension Fund £57,118 Declared redundant with effect from 31 March 2010. Annualised £57,506</t>
  </si>
  <si>
    <t>Salary (Inc fees &amp; allowances) £119,940; Benefits in Kind £6,428; Pension contributions £18,468</t>
  </si>
  <si>
    <t>Salary (Inc fees &amp; allowances) £28,612; Compensation for loss of office £91,206 Benefits in Kind £2,222; Pension contributions £4,650. Left 21 July 2009</t>
  </si>
  <si>
    <t>Salary (Inc fees &amp; allowances) £90,662; Benefits in Kind £6,836; Pension contributions £14,890</t>
  </si>
  <si>
    <t>Salary (Inc fees &amp; allowances) £99,195; Benefits in Kind £4,508; Pension contributions £15,663</t>
  </si>
  <si>
    <t>Salary (Inc fees &amp; allowances) £118, 585; Benefits in Kind £8,721; Pension contributions £27,080</t>
  </si>
  <si>
    <t>Salary (Inc fees &amp; allowances) £98,270; Expense £352 Benefits in Kind £171; Pension contributions £19,763</t>
  </si>
  <si>
    <t>Salary (Inc fees &amp; allowances) £96,182; Benefits in Kind £171; Pension contributions £19,323</t>
  </si>
  <si>
    <t>Salary (Inc fees &amp; allowances) £89,036; Benefits in Kind £5,072; Pension contributions £19,322</t>
  </si>
  <si>
    <t>Head of Financial Services</t>
  </si>
  <si>
    <t>As Chief Executive: Salary (Inc fees &amp; allowances) £107,001.00; Benefits In Kind (Car allowances Etc...) £1,366.21; Employer Pension Contributions £28,361.58. As Returning Officer: Salary £9,867.58; Pension £1,089.29</t>
  </si>
  <si>
    <t>Salary (Inc fees &amp; allowances) £85,599; Benefits in Kind (Car allowances Etc...) £557.77; Employer Pension Contributions £21,570.96</t>
  </si>
  <si>
    <t>Salary (Inc fees &amp; allowances) £61,347.69; Compensation for loss of office £30,000; Benefits in Kind (Car allowances Etc...) £270.33; Employer Pension Contributions £12,222.83</t>
  </si>
  <si>
    <t>Salary £102,000; Expenses £2,000; Pension Contributions £22,000</t>
  </si>
  <si>
    <t>Salary £7,000; Compensation for loss of office £99,000 Pension Contributions £1,000. Left on 30 April 2009, his annualised salary was £78,316 (£79,658.56 for 08/09)</t>
  </si>
  <si>
    <t>Salary £15,000; Compensation for loss of office £96,000 Pension Contributions £3,000. Left on 7 June 2009, his annualised salary was £78,316 (£76,658.44 for 08/09)</t>
  </si>
  <si>
    <t>Salary (Including fees &amp; allowances) £138,418; Pension contributions £20,013</t>
  </si>
  <si>
    <t>Salary (Including fees &amp; allowances) £105,177; Pension contributions £15,177</t>
  </si>
  <si>
    <t>Shared Chief Executive</t>
  </si>
  <si>
    <t>Salary £115,903; Benefits £4,302; Employer's Pension Contribution £17,090. The shared Chief Executive is employed by West Devon Borough Council but 50% of the employment costs shown above are reimbursed to the Council by South Hams District Council. Conversely two staff are employed by South Hams District Council under a similar arrangement, with 50% of their employment costs being recharged to this Council. The Council also employs the Head of the Devon Building Control Partnership. The employment costs of this post are met from the finances of the Devon Building Control Partnership of which West Devon Borough Council, South Hams District Council and Teignbridge District Council are all members.</t>
  </si>
  <si>
    <t>Salary £91,464; Benefits in Kind  (e.g. Car allowance) £12,347; Pension contributions £12,081</t>
  </si>
  <si>
    <t>Salary (Incl. Fees &amp; Allowances) £79,617; Benefits In Kind £5,189 Pension Contributions £16,715</t>
  </si>
  <si>
    <t>Salary (Incl. Fees &amp; Allowances) £84,702;  Expenses £165; Benefits In Kind £298; Pension Contributions £16,647</t>
  </si>
  <si>
    <t>Salary, fees and allowances £219,486; Expenses allowances £3,965; Employers Pension Contribution £43,019</t>
  </si>
  <si>
    <t>Salary, fees and allowances £150,771; Benefits in Kind £3,020 Employers Pension Contribution £29,551</t>
  </si>
  <si>
    <t>Salary, fees and allowances £104,653;  Employers Pension Contribution £20,512</t>
  </si>
  <si>
    <t>Salary, fees and allowances £117,335;  Employers Pension Contribution £22,998</t>
  </si>
  <si>
    <t>Salary, fees and allowances £120,000;  Employers Pension Contribution £25,560. In post January 1st 2009</t>
  </si>
  <si>
    <t>Salary, fees and allowances £99,061;  Employers Pension Contribution £19,416</t>
  </si>
  <si>
    <t>Salary, fees and allowances £99,061; Benefits in Kind £26 Employers Pension Contribution £19,416</t>
  </si>
  <si>
    <t>Salary, fees and allowances £85,306; Expense Allowances £2,817;Employers Pension Contribution £16,563</t>
  </si>
  <si>
    <t>Bryan Robinson</t>
  </si>
  <si>
    <t>Salary, fees and allowances £167,001; Expense allowances £2,432; Employers Pension Contribution £32,732</t>
  </si>
  <si>
    <t>Cabinet Adviser for Childrens Projects</t>
  </si>
  <si>
    <t>Robert Back</t>
  </si>
  <si>
    <t xml:space="preserve">Salary, fees and allowances £105,000; Benefits in Kind £18; Employers Pension Contribution £20,580. </t>
  </si>
  <si>
    <t>Salary, fees and allowances £99,061; Benefits in Kind £3,385; Employers Pension Contribution £19,416</t>
  </si>
  <si>
    <t>Salary, fees and allowances £104,000; Expense Allowances £313; Benefits in Kind £1,543; Employers Pension Contribution £20,384</t>
  </si>
  <si>
    <t>Salary, fees and allowances £105,000; Employers Pension Contribution £20,580</t>
  </si>
  <si>
    <t>Salary, fees and allowances £99,061; Expense allowances £7,452; Benefits in Kind £2,090; Employers Pension Contribution £19,416</t>
  </si>
  <si>
    <t>Salary, fees and allowances £120,000; Employers Pension Contribution £23,520</t>
  </si>
  <si>
    <t>Head of Audit, Pay &amp; Pensions</t>
  </si>
  <si>
    <t>Salary, fees and allowances £85,581; Employers Pension Contribution £16,774</t>
  </si>
  <si>
    <t>Salary, fees and allowances £2,658; Expenses allowances £26; Employers Pension Contribution £521. Left 06 April 2009</t>
  </si>
  <si>
    <t>Salary, fees and allowances £137,392; Bonuses £27,000; Employers Pension Contribution £32,221. Left 14 January 2010</t>
  </si>
  <si>
    <t>Left 31 October 2008</t>
  </si>
  <si>
    <t>Salary, fees and allowances £105,000; Benefits in Kind £134; Employers Pension Contribution £20,580. Started 01 April 2009</t>
  </si>
  <si>
    <t>Salary, fees and allowances £31,132; Expense allowances £389; Compensation for loss of employment £13,609; Benefits in Kind £1,908; Employers Pension Contribution £5,613. Left 31 July 2009</t>
  </si>
  <si>
    <t>Salary, fees and allowances £69,601;Compensation for loss of employment £42,338; Benefits in Kind £479 Employers Pension Contribution £111,023. Left 11 March 2010</t>
  </si>
  <si>
    <t>Salary, fees and allowances £95,559; Benefits in Kind £60; Employers Pension Contribution £18,729</t>
  </si>
  <si>
    <t xml:space="preserve">Salary (Including fees &amp; Allowances) £124,851; Benefits in Kind £2,808 Pension Contributions £20,669 </t>
  </si>
  <si>
    <t xml:space="preserve">Salary (Including fees &amp; Allowances) £124,851; Bonuses £13,872; Benefits in Kind £5,098 Pension Contributions £23,260.  </t>
  </si>
  <si>
    <t xml:space="preserve">Salary (Including fees &amp; Allowances) £124,851; Bonuses £13,872; Benefits in Kind £5,647 Pension Contributions £22,787.  </t>
  </si>
  <si>
    <t>Salary (Including fees &amp; Allowances) £124,851; Bonuses £13,872; Benefits in Kind £5,647 Pension Contributions £24,386</t>
  </si>
  <si>
    <t>Salary (Including fees &amp; Allowances) £124,851; Bonuses £13,872; Benefits in Kind £5,647 Pension Contributions £23,249</t>
  </si>
  <si>
    <t>Strategic Director of</t>
  </si>
  <si>
    <t xml:space="preserve">Salary (Including fees &amp; Allowances) £200,379; Pension Contributions £34,121. </t>
  </si>
  <si>
    <t>Salary £93,693; Benefit in Kind £3,272; Pension Contribution £13,117</t>
  </si>
  <si>
    <t>Salary £193,974; Election fees £6,194; Employers pension contribution £28,708. Post includes remuneration as Clerk to Greater Manchester Fire and Rescue Authority</t>
  </si>
  <si>
    <t>Salary £125,983 Election fees £2,777; Leased car and other taxable benefits £10,407 Employers pension contribution £18,646</t>
  </si>
  <si>
    <t>Salary £137,029 Employers pension contribution £20,262. The Authority received a 50% contribution from Ashton, Leigh and Wigan Primary Care Trust (PCT) towards the remuneration of Bernard Walker. This is a reciprocal arrangement as the Authority paid a 50% contribution towards the remuneration of the Director of Public Health employed by the PCT</t>
  </si>
  <si>
    <t>Salary £98,310; Election fees; £500; Employers pension contribution £14,550. The Service Directors - Borough Solicitor and Corporate Services are statutory posts and have therefore been included</t>
  </si>
  <si>
    <t>Salary £92,157; Leased car and other taxable benefits £5,608; Employers pension contribution £13,621.The Service Directors - Borough Solicitor and Corporate Services are statutory posts and have therefore been included</t>
  </si>
  <si>
    <t>Salary £143,943; Election fees £500; Employers pension contribution £19,916 Post includes remuneration as Treasurer to Greater Manchester Fire and Rescue Authority</t>
  </si>
  <si>
    <t>Exectuive Director</t>
  </si>
  <si>
    <t>Martin Kimber</t>
  </si>
  <si>
    <t>Salary £76,329; Employers pension contribution £11,296 Left 25 October 2009 Annualised Salary £134,570</t>
  </si>
  <si>
    <t>Salary £128,962  Employers pension contribution £19,086</t>
  </si>
  <si>
    <t>Salary (including fees and allowances) £130,556; Expense allowances £270;  Employers Pension Contributions £19,584</t>
  </si>
  <si>
    <t>Salary (including fees and allowances) £126,512; Expense allowances £8,147; Compensation for loss of Office £66,905 Employers Pension Contributions £356,732. The Director of Transport &amp; Leisure left Wiltshire Council 31 March 2010</t>
  </si>
  <si>
    <t>Salary (including fees and allowances) £118,433; Expense allowances £61; Employers Pension Contributions £17,765</t>
  </si>
  <si>
    <t>Salary (including fees and allowances) £40,290; Expense allowances £668; Compensation for loss of Office £47,168 Employers Pension Contributions £245,027. Left post 31 August 2009. The annualised Salary (including fees and allowances) was £90,842</t>
  </si>
  <si>
    <t>Salary (including fees and allowances) £138,758; Expense allowances £2,612; Compensation for loss of office £322,648; Employers Pension Contributions £20,814. K Robinson left the Council 0n 9 Feb 2010. Annualised £161,324</t>
  </si>
  <si>
    <t>Salary (including fees and allowances) £126,512; Expense allowances £1,005; Employers Pension Contributions £18,977</t>
  </si>
  <si>
    <t>Salary (including fees and allowances) £126,512; Expense allowances £480; Employers Pension Contributions £18,977</t>
  </si>
  <si>
    <t>Salary (including fees and allowances) £37,852; Expense allowances £218; Compensation for loss of Office £44,547; Employers Pension Contributions £308,121.The Solicitor to Wiltshire County Council left Wiltshire Council on 31 August 2009. The annualised Salary (including fees and allowances) was £90,842. The post was replaced by the Director of Legal Services &amp; Democratic Representation from 1 April 2009.</t>
  </si>
  <si>
    <t>Salary £94,000; Taxable Expenses/Benefits £4,000; Employer's Pension Contribution £18,000</t>
  </si>
  <si>
    <t>Salary £92,000; Taxable Expenses/Benefits £3,000; Pension Contribution £16,000</t>
  </si>
  <si>
    <t>Salary (Including Fees &amp; Allowances) £105, 852; Pension cont £15,523</t>
  </si>
  <si>
    <t>Head of Adult Services</t>
  </si>
  <si>
    <t>Salary (Including Fees &amp; Allowances) £96,193; Performance related pay £5,369; Benefits in Kind £2,488; Pension cont £13,349</t>
  </si>
  <si>
    <t>Head of Families &amp; Young People</t>
  </si>
  <si>
    <t>Salary (Including Fees &amp; Allowances) £95,345; Benefits in Kind £2,007; Pension cont £14,000</t>
  </si>
  <si>
    <t>Salary (Including Fees &amp; Allowances) £83,658; Performance related pay £4,273; Benefits in Kind £2,945; Pension cont £12,730</t>
  </si>
  <si>
    <t>Salary (Including Fees &amp; Allowances) £89,488; Benefits in Kind £2,476; Pension cont £13,413</t>
  </si>
  <si>
    <t>Salary (Including Fees &amp; Allowances) £132,005; Performance related pay £8,785 ; Benefits in Kind £2,702; Pension cont £19,801;</t>
  </si>
  <si>
    <t>Salary (Including Fees &amp; Allowances) £82,322; Performance related pay £3,840; Benefits in Kind £2,401; Pension cont £12,248</t>
  </si>
  <si>
    <t>Corporate Director of Community Services</t>
  </si>
  <si>
    <t>Salary (Including Fees &amp; Allowances) £79,996; Performance related pay £2,902; Benefits in Kind £1,981; Pension cont £12,051</t>
  </si>
  <si>
    <t>Salary (Including Fees &amp; Allowances) £91,063; Performance related pay £7,578; Benefits in Kind £622; Pension cont £13,478. Only in post for 9.3 months. Annualised Salary £117,500</t>
  </si>
  <si>
    <t>Salary (Including Fees &amp; Allowances) £82,473; Performance related pay £6,460;  Pension cont £12,205. Only in post for 8.4 months. Annualised Salary £118,000</t>
  </si>
  <si>
    <t>Salary (Including Fees &amp; Allowances) £144,413; Performance related pay £19,975; Benefits in Kind £1,850; Pension cont £23,802. In post 11 months in 2008-09. Annualised Salary £140,000</t>
  </si>
  <si>
    <t xml:space="preserve">Salary £112,892 ; Benefits in Kind £1,798 ; Pension Contributions £19,523 </t>
  </si>
  <si>
    <t>Salary £135,384 ; Benefits in Kind £390 ; Pension Contributions £23,414</t>
  </si>
  <si>
    <t>Salary £121,850 ; Benefits in Kind £1,170 ; Pension Contributions £21,073</t>
  </si>
  <si>
    <t>Salary £112,848 ; Benefits in Kind £2,094 ; Pension Contributions £ 19,523</t>
  </si>
  <si>
    <t>Salary £104,428 ; Pension Contributions £18,058. Appointed August 2008</t>
  </si>
  <si>
    <t xml:space="preserve">Salary £112,892 ; Benefits in Kind £2,119 ; Pension Contributions £19,523 </t>
  </si>
  <si>
    <t>Salary £112,520 ; Benefits in Kind £2,340 ; Pension Contributions £19,523</t>
  </si>
  <si>
    <t>Salary £107,250 ; Benefits in Kind £1,170 ; Pension Contributions £18,546</t>
  </si>
  <si>
    <t>Salary (including fees and allowances) £112,187; Benefits in Kind £1,980; Pension Contributions £16,828 - Includes payments for County and European election duties held during 09/10</t>
  </si>
  <si>
    <t>Salary (including fees and allowances) £100,553 ; Benefits in Kind £2,006; Pension Contributions £ 13,932 - Includes payments for County and European election duties held during 09/10</t>
  </si>
  <si>
    <t>Salary (including fees and allowances) £88,642; Benefits in Kind £1,700; Pension Contributions £12,780 - Includes payments for County and European election duties held during 09/10</t>
  </si>
  <si>
    <t>Salary including fees &amp; allowances £108,450 ; Performance Related Pay £10,813 ; Pension Contributions £ 17,889</t>
  </si>
  <si>
    <t xml:space="preserve">Salary including fees &amp; allowances £103,383 ; Performance Related Pay £7,754 ; Pension Contributions £16,671 </t>
  </si>
  <si>
    <t xml:space="preserve">Salary including fees &amp; allowances £103,383 ; Performance Related Pay £7,237 ; Pension Contributions £16,593 </t>
  </si>
  <si>
    <t>Salary including fees &amp; allowances £157,479; Pension Contributions £23,622</t>
  </si>
  <si>
    <t>General Manager - DCE and Strategic Priorities</t>
  </si>
  <si>
    <t xml:space="preserve">Salary including fees &amp; allowances £60,435 ; Compensation for loss of Office £58,074 ; Pension Contributions £5,746 </t>
  </si>
  <si>
    <t>General Manager - Childrens Service</t>
  </si>
  <si>
    <t xml:space="preserve">Salary including fees &amp; allowances £90,001; Performance Related Pay £6,681; Pension Contributions £14,502 </t>
  </si>
  <si>
    <t>Salary including fees &amp; allowances £94,865; Performance Related Pay £7,235; Pension Contributions £15,901</t>
  </si>
  <si>
    <t xml:space="preserve">Salary including fees &amp; allowances £112,695 ; Performance Related Pay £6,801 ; Pension Contributions £17,924. </t>
  </si>
  <si>
    <t>Salary £84,915; Bonuses £0; Expenses Allowances £906; Employer's Pension Contribution £14,436</t>
  </si>
  <si>
    <t>Salary £86,712; Bonuses £0; Expenses Allowances £952; Pension Fund Responsibilities (Funded by the West Midlands Metropolitan Authorities Pension Fund and not the Council) £4,336; Employer's Pension Contribution £15,478</t>
  </si>
  <si>
    <t>Salary £82,437; Bonuses £0; Expenses Allowances £906; Pension Fund Responsibilities (Funded by the West Midlands Metropolitan Authorities Pension Fund and not the Council) £8,244; Employer's Pension Contribution £15,416</t>
  </si>
  <si>
    <t>Salary £111,816; Bonuses £0; Expenses Allowances £1,989; Employer's Pension Contribution £19,347</t>
  </si>
  <si>
    <t>Salary £113,817; Bonuses £0; Expenses Allowances £1,989;  Employer's Pension Contribution £19,687</t>
  </si>
  <si>
    <t>Salary £113,817; Employer's Pension Contribution £19,349</t>
  </si>
  <si>
    <t>Salary £113,817; Expenses Allowances £1,989; Pension Fund Responsibilities (Funded by the West Midlands Metropolitan Authorities Pension Fund and not the Council) £23,308; Employer's Pension Contribution £23,649</t>
  </si>
  <si>
    <t>Salary £77,086; Bonuses £0; Expenses Allowances £1,128 ; Pension Fund Responsibilities (Funded by the West Midlands Metropolitan Authorities Pension Fund and not the Council) £9,559; Employer's Pension Contribution £14,921. The post of Chief Executive was held by three individuals during this financial year, including, on an actingup basis, the Director of Regeneration and Enterprise</t>
  </si>
  <si>
    <t>Salary £121,073;  Expenses Allowances £1,989; Pension Fund Responsibilities (Funded by the West Midlands Metropolitan Authorities Pension Fund and not the Council) £7,956; Employer's Pension Contribution £22,273. The post of Chief Executive was held by three individuals during this financial year, including, on an actingup basis, the Director of Regeneration and Enterprise</t>
  </si>
  <si>
    <t>Retired 28 Febuary 2009. Annualised £105,824</t>
  </si>
  <si>
    <t>All staff above £100,000 employed by Adur Borough Council and proportion of cost borne by Worthing</t>
  </si>
  <si>
    <t>In Post for full 2 Years</t>
  </si>
  <si>
    <t>Salary (Incl. fees &amp; Allowances) £107,472; Other Payments £6,058; Pension contributions £25,014</t>
  </si>
  <si>
    <t>Salary (Incl. fees &amp; Allowances) £94,320; Other Payments £843; Pension contributions £20,939</t>
  </si>
  <si>
    <t>Salary (Incl. fees &amp; Allowances) £94,320; Other Payments £809; Pension contributions £20,939</t>
  </si>
  <si>
    <t>Salary (Incl. fees &amp; Allowances) £81,521; Other Payments £832; Pension contributions £18,097</t>
  </si>
  <si>
    <t>Chief Legal &amp; Democratic Services Officer</t>
  </si>
  <si>
    <t>Salary (Incl. fees &amp; Allowances) £81,015; Other Payments £0; Pension contributions £17,985</t>
  </si>
  <si>
    <t xml:space="preserve">Salary (Including fees &amp; Allowances) £184,228; Pension Contributions £32,703. Not Listed 2008-09. From Town Hall Rich List 2010. From a Salary Band. </t>
  </si>
  <si>
    <t xml:space="preserve">Salary (Including fees &amp; Allowances) £124,296; Pension Contributions £22,125 Not Listed 2008-09. From Town Hall Rich List 2010. From a Salary Band. </t>
  </si>
  <si>
    <t xml:space="preserve">Salary (Including fees &amp; Allowances) £108,220; Pension Contributions £19,077 Not Listed 2008-09. From Town Hall Rich List 2010. From a Salary Band. </t>
  </si>
  <si>
    <t xml:space="preserve">Salary (Including fees &amp; Allowances) £106,979 Pension Contributions £19,250 Not Listed 2008-09. From Town Hall Rich List 2010. From a Salary Band. </t>
  </si>
  <si>
    <t xml:space="preserve">Salary (Including fees &amp; Allowances) £104,896; Pension Contributions £19,077 Not Listed 2008-09. From Town Hall Rich List 2010. From a Salary Band. </t>
  </si>
  <si>
    <t xml:space="preserve">Salary (Including fees &amp; Allowances) £107,947; Pension Contributions £19,077 Not Listed 2008-09. From Town Hall Rich List 2010. From a Salary Band. </t>
  </si>
  <si>
    <t>Salary (Including fees &amp; Allowances) £115,862; Pension Contributions £20,324. Not Listed in 2008-09</t>
  </si>
  <si>
    <t>Salary (Including Fees &amp; Allowances) £112,829; Benefits in kind (e.g. Car Allowance) £7,023; Pension Contributions £24,718</t>
  </si>
  <si>
    <t>Salary (Including Fees &amp; Allowances) £77,971; Benefits in kind (e.g. Car Allowance) £5,374; Pension Contributions £18,011</t>
  </si>
  <si>
    <t>Salary (Including Fees &amp; Allowances) £70,064; Compensation for Loss of Office £37,252; Benefits in kind (e.g. Car Allowance) £2,800; Pension Contributions £166,202. This includes a one off pension cost due to redundancy</t>
  </si>
  <si>
    <t>Salary Including Fees and Allowances £110,641; Expense Allowances £75; Benefits in Kind £404; Pension Contributions £16,657</t>
  </si>
  <si>
    <t>Salary Including Fees and Allowances £150,620; Expense Allowances £526; Benefits in Kind £404; Pension Contributions £22,654. Not Listed 2008-09, from Town Hall Rich List 2010. (Salary and various benefits.)</t>
  </si>
  <si>
    <t xml:space="preserve">Interim Corporate Director </t>
  </si>
  <si>
    <t>Ian Westgate</t>
  </si>
  <si>
    <t>Lyn Smith</t>
  </si>
  <si>
    <t>Not Listed 2008-09, from Town Hall Rich List 2010. (Salary and various benefits.)</t>
  </si>
  <si>
    <t>Salary (Including fees and Allowances) £100,379; Expense Allowances £84; Benefits in Kind (e.g. Car Allowance) £2,621; Pension Contributions £20,779</t>
  </si>
  <si>
    <t>Salary (Including fees and Allowances) £82,112; Expense Allowances £36; Benefits in Kind £1,829; Pension Contributions £16,997</t>
  </si>
  <si>
    <t xml:space="preserve">Salary (including fees &amp; allowances) £36,367; Expense Allowances £76; Compensation for loss of Office £72,535; Benefits In kind £1,202; Other Payments £66,489; Pension Contribution £10,219. </t>
  </si>
  <si>
    <t xml:space="preserve">Figures from Town Hall Rich List 2010. Salary and various expenses. </t>
  </si>
  <si>
    <t>Director of City Strategy</t>
  </si>
  <si>
    <t>Salary (incl. fees &amp; Allowances) £97,000; Pension Contributions £17,000</t>
  </si>
  <si>
    <t>Resigned on 16/8/09, his annualised salary was £143k. He was replaced on 5/10/2009, at an annualised salary of £130k.</t>
  </si>
  <si>
    <t>Left 01 Febuary 2009</t>
  </si>
  <si>
    <t>Salary (incl. fees &amp; Allowances) £104,000; Pension Con £19,000. Started 25 August 2008. Annualised £102,766</t>
  </si>
  <si>
    <t>Salary (incl. fees &amp; Allowances) £131,000; Expense Allowances £1000; Compensation for loss of office £51,000; Pension Contributions £69,000. Made redundant 31/3/2010 - annualised salary was £108k. Received £22k pay in lieu of notice and £51k pension contribution for the next 5 years.</t>
  </si>
  <si>
    <t>Salary (incl. fees &amp; Allowances) £110,000  Pension Contributions £19,000. The Director of City Strategy was appointed the Acting Chief Executive from 17/08/09 to 04/10/09, his annualised salary was £107k and he received a responsibility payment of £3k.</t>
  </si>
  <si>
    <t>Salary £73,000; Compensation for loss of office £58,000; Pension Contributions £13,000. Annualised salary £103k. She went on maternity leave 12/04/09 and returned 01/11/09. She was made redundant on 31/03/2010 and received £26k pay in lieu of notice.</t>
  </si>
  <si>
    <t>Employee Annual Salary\Salary Received £107,148; Ers Pension Conts £20,465.28; Car Allowance £822.</t>
  </si>
  <si>
    <t>Employee Annual Salary\Salary Received £107,148; Ers Pension Conts £20,465.28; Car Allowance £822; Telephone Rental £109.40.</t>
  </si>
  <si>
    <t>Charles Armstrong</t>
  </si>
  <si>
    <t>Employee Annual Salary\Salary Received £107,148; Ers Pension Conts £20,465.28; Car Allowance £822; Telephone Rental £107.72; Phone Calls £16</t>
  </si>
  <si>
    <t>Director of P &amp; ES</t>
  </si>
  <si>
    <t>Director of T &amp; I</t>
  </si>
  <si>
    <t>Peter Hay</t>
  </si>
  <si>
    <t>Director of P &amp; ICT</t>
  </si>
  <si>
    <t>Neil Mc Dowall</t>
  </si>
  <si>
    <t>Allan Campbell</t>
  </si>
  <si>
    <t>Director of L &amp; A</t>
  </si>
  <si>
    <t>Until 3 Feb 2009</t>
  </si>
  <si>
    <t>Basic Pay £54,895; Mileage No N.I £387.50; In Lieu of Notice £8,513.12; In Lieu of Hols £412.11; Mileage VAT Costing £0; Car Lump Sum No N.I. £24.50; Car Lump Sum for N.I. £395.34</t>
  </si>
  <si>
    <t>Basic Pay £107,148; Car Lump Sum for N.I. £822</t>
  </si>
  <si>
    <t>Basic Pay £141,834; Mileage For N.I £36.45; Mileage No N.I £208.40; Expenses £346.17; Mileage VAT Costing £0; Car Lump Sum for N.I. £1,096. Not Listed in 2008-09</t>
  </si>
  <si>
    <t>Head of Secondary Education</t>
  </si>
  <si>
    <t>Head of Strategic HR</t>
  </si>
  <si>
    <t>Made Redundant in 2008-09</t>
  </si>
  <si>
    <t>Basic Salary £102,950.76; Taxable Mileage £240.80; Taxable Subsistence £63.73; Non Taxable Mileage £1,162.67; Non Taxable Subsistence £193.06; Non Taxable Expenses £305.58</t>
  </si>
  <si>
    <t>Alex Stephen</t>
  </si>
  <si>
    <t>Salary £108,777; Trav Exps £2,093.87; Pension £21,646.62; RO Fee £4,000; RO Pen £949.10</t>
  </si>
  <si>
    <t>Salary £90,094.75; Trav Exps £31.30; Trav Alw £11,566.44; Pension £17,928.85</t>
  </si>
  <si>
    <t>Salary £90,094.75; Trav Exps £2,052.75; Pension £13,424.09</t>
  </si>
  <si>
    <t>Salary £77,377.50; Trav Exps £87; Trav Alw £9,817.20; Relocation £43.30 Telephone £306.52; Pension £15,398.12</t>
  </si>
  <si>
    <t>Salary £77,377.50; Trav Exps £7.80; Trav Alw £9,817.20; Pension £15,398.12</t>
  </si>
  <si>
    <t>Salary £75,285; Trav Alw £9,817.20; Pension £14,981.72</t>
  </si>
  <si>
    <t>Salary £77,377.50; Trav Alw £9,817.20; Pension £15,398.12</t>
  </si>
  <si>
    <t>Salary £108,390.41; Benefits in kind £3,094</t>
  </si>
  <si>
    <t>Salary £158,553</t>
  </si>
  <si>
    <t>Salary £120,513</t>
  </si>
  <si>
    <t>Salary £137,244</t>
  </si>
  <si>
    <t>Base Salary £129,062</t>
  </si>
  <si>
    <t>Forensic Medical Examiner</t>
  </si>
  <si>
    <t>Executive Director Education</t>
  </si>
  <si>
    <t>Executive Director Social Work</t>
  </si>
  <si>
    <t>Executive Director Finance &amp; Procurment</t>
  </si>
  <si>
    <t>Executive Director Performance &amp; Organisational Support</t>
  </si>
  <si>
    <t>Executive Director Environment And Development Services</t>
  </si>
  <si>
    <t>Executive Director Housing &amp; Communities</t>
  </si>
  <si>
    <t>Head of Environmental Services</t>
  </si>
  <si>
    <t>Head of Transportation Services</t>
  </si>
  <si>
    <t>Head of Development Services</t>
  </si>
  <si>
    <t>Head of Local Services - Central</t>
  </si>
  <si>
    <t>Head of Asset &amp; Facilities Management</t>
  </si>
  <si>
    <t>Council Information officer</t>
  </si>
  <si>
    <t>Head of Housing &amp; Neighbourhood Services</t>
  </si>
  <si>
    <t>Depute Assesor</t>
  </si>
  <si>
    <t>Revenues Service Manager</t>
  </si>
  <si>
    <t>Executive Director Local, Community and Housing</t>
  </si>
  <si>
    <t>Service Manager - Social Work Children and Families</t>
  </si>
  <si>
    <t>Service Manager - Social Work Adults</t>
  </si>
  <si>
    <t>Assessor</t>
  </si>
  <si>
    <t>Service Manager - Social Work Independent Living</t>
  </si>
  <si>
    <t>Head of Service Support -Assets &amp; Facilities</t>
  </si>
  <si>
    <t>Salary £149,437.04; Car Mileage £278.80; Expenses £439.19; Employers Pension Contributions £26,300.96</t>
  </si>
  <si>
    <t>Salary £130,979.34; Car Mileage £2,828.18; Employers Pension Contributions £23,052.37</t>
  </si>
  <si>
    <t>Salary £108,434.65; Car Mileage £503.60; Expenses £16.50; Employers Pension Contributions £19,084.46</t>
  </si>
  <si>
    <t>Salary £108,434.65; Car Mileage £114.80; Expenses £365.70; Employers Pension Contributions £19,084.46</t>
  </si>
  <si>
    <t>Salary £108,434.65; Car Mileage £81.60; Expenses £437.22; Employers Pension Contributions £19,084.46</t>
  </si>
  <si>
    <t>Salary £108,434.65; Car Mileage £302.20; Expenses £445.60; Employers Pension Contributions £19,084.46</t>
  </si>
  <si>
    <t>Salary £105,069.70; Car Mileage £280.80; Expenses £249.60; Employers Pension Contributions £18,492.23</t>
  </si>
  <si>
    <t>Salary £96,750.44; Expenses £5.60; Employers Pension Contributions £17,028.05</t>
  </si>
  <si>
    <t>Salary £96,750.44; Car Mileage £566.80; Expenses £82.65; Employers Pension Contributions £17,028.05</t>
  </si>
  <si>
    <t>Salary £96,750.44; Car Mileage £1,662.65; Expenses £301.23; Employers Pension Contributions £17,028.05</t>
  </si>
  <si>
    <t>Salary £45,861.01; Redundancy Payments £41,557.10; Added Years £6,301.58; Car Mileage £896; Employers Pension Contributions £8,021.84. Not Listed 2008-09</t>
  </si>
  <si>
    <t>Salary £93,381.12; Car Mileage £206; Expenses £2.60; Employers Pension Contributions £16,435.06. Not Listed 2008-09</t>
  </si>
  <si>
    <t>Salary £90,059.26; Car Mileage £567.40; Expenses £1,194.50; Employers Pension Contributions £15,850.48</t>
  </si>
  <si>
    <t>Salary £85,051.21; Car Mileage £115.60; Expenses £121.40; Employers Pension Contributions £14,969.02</t>
  </si>
  <si>
    <t>Salary £85,051.21; Car Mileage £128.80; Expenses £24.40; Employers Pension Contributions £14,969.02</t>
  </si>
  <si>
    <t>Salary £85,051.22; Car Mileage £434.80; Expenses £26.20; Employers Pension Contributions £14,969.02</t>
  </si>
  <si>
    <t>Salary £104,083.32; Car Mileage £1,821.94; Expenses £123.45</t>
  </si>
  <si>
    <t>Salary £121,680; Car Mileage Expenses £0; Public Transport £47.90</t>
  </si>
  <si>
    <t>Salary £103,785; Car Mileage Expenses £383.25; Public Transport £15.30</t>
  </si>
  <si>
    <t>Director of Education &amp; Leisure</t>
  </si>
  <si>
    <t>Salary £107,148; Car Mileage Expenses £489.60; Other Allowances &amp; Expenses £4.90</t>
  </si>
  <si>
    <t>Director Environmental Services</t>
  </si>
  <si>
    <t>Salary £107,148</t>
  </si>
  <si>
    <t>Director Finance &amp; IT Services</t>
  </si>
  <si>
    <t>Salary £107,148; Other Expenses &amp; Allowances £721.40</t>
  </si>
  <si>
    <t xml:space="preserve">Director Housing &amp; Property Services </t>
  </si>
  <si>
    <t>Salary £107,148; Other Expenses &amp; Allowances £15.30</t>
  </si>
  <si>
    <t>Director Planning &amp; Transport Services</t>
  </si>
  <si>
    <t>Director Social Work Services</t>
  </si>
  <si>
    <t>David Martin</t>
  </si>
  <si>
    <t>Salary £132,741. 2008-09 from Town Hall Rich List 2010. (Salary)</t>
  </si>
  <si>
    <t>Salary £107,148; Car Mileage Expenses £180.80; Other Allowances &amp; Expenses £22.</t>
  </si>
  <si>
    <t>Director of Education &amp; Lifelong Learning</t>
  </si>
  <si>
    <t>Salary £119,097.97; Mileage £3,203.04; Subsistence £138.33; Telephone £124.66; Other Payments £762.75</t>
  </si>
  <si>
    <t>Salary £98,644.38; Mileage £2,685.38; Other Payments £48</t>
  </si>
  <si>
    <t>Salary £98,644.38; Mileage £1,956.63; Other Payments £69.14</t>
  </si>
  <si>
    <t>Salary £96,470.29; Mileage £466.51; Subsistence £31.05; Other Payments £260.84</t>
  </si>
  <si>
    <r>
      <t xml:space="preserve">Chief Executive </t>
    </r>
    <r>
      <rPr>
        <i/>
        <sz val="10"/>
        <color indexed="8"/>
        <rFont val="Tahoma"/>
        <family val="2"/>
      </rPr>
      <t>formerly</t>
    </r>
    <r>
      <rPr>
        <sz val="10"/>
        <color indexed="8"/>
        <rFont val="Tahoma"/>
        <family val="2"/>
      </rPr>
      <t xml:space="preserve"> Director of H &amp; SW</t>
    </r>
  </si>
  <si>
    <t>Employee Annual Salary\Salary Received £133,971; Ers Pension Conts £25,588.44; Car Allowance £822; Telephone Rental £102.72. Chief Executive from 18/12/2008</t>
  </si>
  <si>
    <t>Robert Naylor</t>
  </si>
  <si>
    <t>Shona MacDougall</t>
  </si>
  <si>
    <t>Mary Crearie</t>
  </si>
  <si>
    <t>Bob Darracott</t>
  </si>
  <si>
    <t>Peter MacLeod</t>
  </si>
  <si>
    <t xml:space="preserve">Bob Jack </t>
  </si>
  <si>
    <t xml:space="preserve">Base Salary £101,210.92; Ers Pension conts £18,218.02; Returning Officer Pay £4,370 </t>
  </si>
  <si>
    <t>Base Salary £91,952.54; Ers Pension conts £16,551.46; Mileage £125.42; Exps £176.19</t>
  </si>
  <si>
    <t>Base Salary £42,124.47; Ers Pension conts £7,599.24; Mileage £396.63; Exps £59.5; Redundancy £52,075.46</t>
  </si>
  <si>
    <t>Salary £127,824; Car Allowance/Mileage £1,257.66; Employer's Pension Contribution £24,670.08; Reimbursement of Expenses and Fares £1,021.11</t>
  </si>
  <si>
    <t>Salary £108,804; Car Allowance/Mileage £783; Employer's Pension Contribution £20,999.16; Reimbursement of Expenses and Fares £0</t>
  </si>
  <si>
    <t>Salary £108,804; Car Allowance/Mileage £0; Employer's Pension Contribution £20,999.16; Reimbursement of Expenses and Fares £0</t>
  </si>
  <si>
    <t>I M Quigley</t>
  </si>
  <si>
    <t>Salary £86,487.33; Car Allowance/Mileage £822; Employer's Pension Contribution £16,692.05; Reimbursement of Expenses and Fares £0  (Deceased)</t>
  </si>
  <si>
    <t>Salary £88,701; Car Allowance/Mileage £1,568.78; Employer's Pension Contribution £17,119.32; Reimbursement of Expenses and Fares £9.60</t>
  </si>
  <si>
    <t>Salary £88,701; Car Allowance/Mileage £1,410.68; Employer's Pension Contribution £17,119.32; Reimbursement of Expenses and Fares £14.40</t>
  </si>
  <si>
    <t>Salary £108,804; Car Allowance/Mileage £1,588.94; Employer's Pension Contribution £16,211.77; Reimbursement of Expenses and Fares £99.20</t>
  </si>
  <si>
    <t>Salary £108,434.65; Employers Pension Contributions £19,084.46</t>
  </si>
  <si>
    <t>Salary £85,051.21; Car Mileage £141.60; Expenses £48.20; Employers Pension Contributions £14,969.02</t>
  </si>
  <si>
    <t>Made Redundant</t>
  </si>
  <si>
    <t>Car Allowance £822; Telephone Allowance £141</t>
  </si>
  <si>
    <t>Corporate Director - Organisational Improvement &amp; Resources</t>
  </si>
  <si>
    <t>Corporate Director -Regeneration &amp; Environment</t>
  </si>
  <si>
    <t>Corporate Director - Education &amp; Communities</t>
  </si>
  <si>
    <t>Basic Salary £102,034; Mileage £427</t>
  </si>
  <si>
    <t>Corporate Director - Comm Health &amp; Care Partnership</t>
  </si>
  <si>
    <t>Basic Salary £102,034</t>
  </si>
  <si>
    <r>
      <t xml:space="preserve">Chief Executive </t>
    </r>
    <r>
      <rPr>
        <i/>
        <sz val="10"/>
        <color indexed="8"/>
        <rFont val="Tahoma"/>
        <family val="2"/>
      </rPr>
      <t>formerly</t>
    </r>
    <r>
      <rPr>
        <sz val="10"/>
        <color indexed="8"/>
        <rFont val="Tahoma"/>
        <family val="2"/>
      </rPr>
      <t xml:space="preserve"> Director of Children's &amp; Young Peoples Service</t>
    </r>
  </si>
  <si>
    <t>5 Members of staff received redundancy payments which took total remuneration above £100,000. Further details were not disclosed</t>
  </si>
  <si>
    <t xml:space="preserve"> </t>
  </si>
  <si>
    <t>Salary £117,660. 50 per cent paid by NHS Lothian</t>
  </si>
  <si>
    <t>Basic Pay £41,978.53; In Lieu of Hols £4,121.08</t>
  </si>
  <si>
    <t>Basic Pay £56,949.90; Mileage No N.I £96; Expenses £80.14; Car Lump Sum for N.I. £435.31</t>
  </si>
  <si>
    <t>Base Salary £116,638; Ers Pension conts £20,178.37; Fares £139.70;  Returning Officer Pay £ 4,575.00</t>
  </si>
  <si>
    <t>Director of Social Work &amp; Health/Depute Chief Executive</t>
  </si>
  <si>
    <t>Basic Salary £121,680; Employer's Pension Costs £23,604.96</t>
  </si>
  <si>
    <t>Basic Salary £105,450; Employer's Pension Costs £19,508.28</t>
  </si>
  <si>
    <t>Basic Salary £100,422; Employer's Pension Costs £18,578.04</t>
  </si>
  <si>
    <t>Basic Salary £88,701; Employer's Pension Costs £16,409.64</t>
  </si>
  <si>
    <t>Basic Salary £85,341; Employer's Pension Costs £15,788.04</t>
  </si>
  <si>
    <t xml:space="preserve">Salary Band £101,200-£106,200; Travel/Car/Mileage £1,206; Other Expenses/Subsistence £5. </t>
  </si>
  <si>
    <t xml:space="preserve">Salary Band £115,200-£120,200; Travel/Car/Mileage £1,106; Other Expenses/Subsistence £71. </t>
  </si>
  <si>
    <t>Salary Band £115,200-£120,200; Travel/Car/Mileage £820</t>
  </si>
  <si>
    <t>Salary Band £115,200-£120,200; Travel/Car/Mileage £969</t>
  </si>
  <si>
    <t>Salary Band £114,800-£119,800; Travel/Car/Mileage £1,501; Other Expenses/Subsistence £254</t>
  </si>
  <si>
    <t>Salary Band £115,200-£120,200; Travel/Car/Mileage £2,322; Other Expenses/Subsistence £100</t>
  </si>
  <si>
    <t>Salary Band £121,900-£126,900; Travel/Car/Mileage £1,128; Other Expenses/Subsistence £38</t>
  </si>
  <si>
    <t>Salary Band £144,600-£149,600; Travel/Car/Mileage £1,809; Other Expenses/Subsistence £55</t>
  </si>
  <si>
    <t>Salary Band plus Travel/Car Mileage. Not Listed 2009-10</t>
  </si>
  <si>
    <t>Exec Director of Corp Resource</t>
  </si>
  <si>
    <t>Salary £90,094.75; Trav Alw £11,566.44; Pension £17,928.85</t>
  </si>
  <si>
    <t>Exec Director of Comm Services</t>
  </si>
  <si>
    <t>Head of IT &amp; Customer Services</t>
  </si>
  <si>
    <t>Head of Governance &amp; Perf Mgmt</t>
  </si>
  <si>
    <t>Head of Com. Hous. &amp; Prop. Mgt</t>
  </si>
  <si>
    <t>Basic Pay £101,925. Change of Chief Executive</t>
  </si>
  <si>
    <t xml:space="preserve">Core Pay £166,748.43; Mileage Allowance £215.67; Accomodation £918.3; Travel £1,793.98; Other £-71.65; Telephone &amp; ICT £279.92; Election £21,903.36; </t>
  </si>
  <si>
    <t xml:space="preserve">Core Pay £131,997.48; Accomodation £89; Travel £52.44; Other £-483.6; Telephone &amp; ICT £207.9; Election £13,537.5; </t>
  </si>
  <si>
    <t>Core Pay £131,997.49; Accomodation £222.75; Travel £200.2; Subsistence £15; Other £-5.64; Telephone &amp; ICT Fees £303.85</t>
  </si>
  <si>
    <t>Core Pay £131,997.48; Accomodation £416.16; Travel £2,078.08; Subsistence £100; Telephone &amp; ICT  £195.83</t>
  </si>
  <si>
    <t>Core Pay £53,343.39; Mileage Allowance £58.55; Redundancy / Severance £63,722.85</t>
  </si>
  <si>
    <t>Core Pay £120,416.21; Travel £36.95; Telephone &amp; ICT Fees £204.55</t>
  </si>
  <si>
    <t>Core Pay £103,923.19; Mileage Allowance £633.51; Mileage £10; Telephone &amp; ICT Fees £357.3</t>
  </si>
  <si>
    <t>Core Pay £104,472.51</t>
  </si>
  <si>
    <t>Core Pay £132,025.99;  Accomodation £594.86; Travel £1,348.52; Subsistence  £21.07; Other £-418.1; Telephone &amp; ICT Fees £207.01; Election £1,230</t>
  </si>
  <si>
    <t>The Chief Executive</t>
  </si>
  <si>
    <t>Total Basic Pay £113,135.86; Total employers Super Ann. £19,525.10; Travel £398.96; Fares &amp; Subsistence £78.29; Telephone Allowance £144.72</t>
  </si>
  <si>
    <t>Total Basic Pay £95,384.39; Total employers Super Ann. £16,210.78; Travel £431.53; Fares &amp; Subsistence £40; Telephone Allowance £142.71; Returning Officer Duty Payments £4,575; Redundancy £114,695.46</t>
  </si>
  <si>
    <t>Total Basic Pay £79,501.82; Total employers Super Ann. £12,060.68; Travel £974.23; Telephone Allowance £144.72; Redundancy £73,599.93</t>
  </si>
  <si>
    <t>Salary £105,498; Travel and Subsistence £956.61. From 01/06/2009</t>
  </si>
  <si>
    <t>Salary £98,748; Travel and Subsistence £1,445; Telephone Allowance £163.86</t>
  </si>
  <si>
    <t>Salary £98,748; Travel and Subsistence £1,336; Telephone Allowance £163.86</t>
  </si>
  <si>
    <t>Salary (including fees and Allowances) £82,623; Expenses £343; Pension Contirubutions £17,429</t>
  </si>
  <si>
    <t>Salary (including fees and Allowances) £97,039; Expenses £0; Pension Contirubutions £19,688. Left on 08 March 2010</t>
  </si>
  <si>
    <r>
      <t xml:space="preserve">Chief Executive </t>
    </r>
    <r>
      <rPr>
        <i/>
        <sz val="10"/>
        <rFont val="Tahoma"/>
        <family val="2"/>
      </rPr>
      <t>formerly</t>
    </r>
    <r>
      <rPr>
        <sz val="10"/>
        <rFont val="Tahoma"/>
        <family val="2"/>
      </rPr>
      <t xml:space="preserve"> Director - Corporate Services</t>
    </r>
  </si>
  <si>
    <r>
      <t xml:space="preserve">Assistant Chief Executive </t>
    </r>
    <r>
      <rPr>
        <i/>
        <sz val="10"/>
        <rFont val="Tahoma"/>
        <family val="2"/>
      </rPr>
      <t>formerly</t>
    </r>
    <r>
      <rPr>
        <sz val="10"/>
        <rFont val="Tahoma"/>
        <family val="2"/>
      </rPr>
      <t xml:space="preserve"> Director - Community Services</t>
    </r>
  </si>
  <si>
    <t>Salary £98,794; Expenses £821; Pension Contribs £13,576. Left January 2010</t>
  </si>
  <si>
    <t>Salary £74,468 ; Expenses £231 ; Benefits £1,836 ; Pension Con £10,409. Left January 2010</t>
  </si>
  <si>
    <t>Salary £45,489; Pension Con £6,186. Left September 2009</t>
  </si>
  <si>
    <t>Mr S Packham</t>
  </si>
  <si>
    <t>Post holder left on 31/3/2009.</t>
  </si>
  <si>
    <t>Deputy Chief Executive, Corporate Services</t>
  </si>
  <si>
    <t>Director of Finance, Property and Performance</t>
  </si>
  <si>
    <t>See Suffolk Coastal Council for shared Chief Executive</t>
  </si>
  <si>
    <t>Director of Resources and Deputy Chief Executive (Section 151 Officer)</t>
  </si>
  <si>
    <t xml:space="preserve">For the financial year 08/09 - this position is not stated in the 09/10 accounts </t>
  </si>
  <si>
    <t>Did not Respond to FOI Request</t>
  </si>
  <si>
    <t>Salary (including fees &amp; allowances) £108,722; Bonuses, Benefits in kind and Compensation £0; Expenses allowances £8,319; Pension Contributions £23,701</t>
  </si>
  <si>
    <t>Salary (including fees &amp; allowances) £92,420; Bonuses, Benefits in kind and Compensation £0; Expenses allowances £814; Pension Contributions £20,148</t>
  </si>
  <si>
    <t>Salary (including fees &amp; allowances) £84,931; Bonuses, Benefits in kind and Compensation £0; Expenses allowances £741; Pension Contributions £18,515</t>
  </si>
  <si>
    <t>Salary (including fees &amp; allowances) £84,931; Bonuses, Benefits in kind and Compensation £0; Expenses allowances £646; Pension Contributions £18,515</t>
  </si>
  <si>
    <t>Corporare Director - Resources/Acting Chief Executive</t>
  </si>
  <si>
    <t>Salary (including fees &amp; allowances) £66,791; Bonuses, Benefits in kind and Compensation £59,047; Expenses allowances £499; Pension Contributions £12,998; Acting Chief Executive between November 2008 and May 2009.</t>
  </si>
  <si>
    <t xml:space="preserve">Payments made to employment agency </t>
  </si>
  <si>
    <t>Salary (Including car allowance) £108817; Travel, relocation and subsistence Expense £526; Pension contributions £19369  Started 27/07/09</t>
  </si>
  <si>
    <t>Salary (Including car allowance) £48719; Travel, relocation and subsistence Expense £214; Pension contributions £8616  - Left 26/07/09</t>
  </si>
  <si>
    <t>William McCarthy</t>
  </si>
  <si>
    <t>Walter Delin</t>
  </si>
  <si>
    <t>Jack Hegarty</t>
  </si>
  <si>
    <t>Isobel Garner</t>
  </si>
  <si>
    <t>Eddie Clarke</t>
  </si>
  <si>
    <t xml:space="preserve">Gail Quinton </t>
  </si>
  <si>
    <t>Mike Weaver</t>
  </si>
  <si>
    <t>Patrick Birch</t>
  </si>
  <si>
    <t>John Hobbs</t>
  </si>
  <si>
    <t>Trish Haines</t>
  </si>
  <si>
    <t>Diane Tilley</t>
  </si>
  <si>
    <t>Susan Law</t>
  </si>
  <si>
    <t xml:space="preserve">Did not provide information of remuneration of senior staff for 2008-09 and did not respond to our freedom of information request for Town Hall Rich List 2010. 2008-09 information taken from 2009-10 Statement of accounts list of staff remuneration. This list did not seperate teaching staff from other employees so these have been included. </t>
  </si>
  <si>
    <t>Strategic Director Corporate Resources</t>
  </si>
  <si>
    <t>Salary (Incl. Fees &amp; Allowances) £87,781 Expenses  £109; Pension Contributions £17,151; Additional costs incurred on duties specifically for Cotswold District Council £361</t>
  </si>
  <si>
    <t>No figure provided for 2008-09, one person earning over £100,000 and taken from 2008-09 Accounts provided in a remuneration band of £110,000 - £119,999, here a midpoint was used.</t>
  </si>
  <si>
    <t>Salary (including fees, allowances and PRP) £190,969; Benefits in Kind £6,007; Councils contributions to the Pension Fund £27,760 2008-09 figure does not include Employers Pension Contributions</t>
  </si>
  <si>
    <t>Salary (including fees, allowances and PRP) £154,969; Councils contributions to the Pension Fund £22,506 - The post-holder was appointed to this role from 01 September 2008. The table shows only the part-year cost for 2008/09. 2008-09 figure does not include Employers Pension Contributions</t>
  </si>
  <si>
    <t>Salary (including fees, allowances and PRP) £155,978; Benefits in Kind £5,629; Councils contributions to the Pension Fund £22,674. 2008-09 figure does not include Employers Pension Contributions</t>
  </si>
  <si>
    <t>Salary (including fees, allowances and PRP) £159,535; Councils contributions to the Pension Fund £23,161. 2008-09 figure does not include Employers Pension Contributions</t>
  </si>
  <si>
    <t>Salary (including fees, allowances and PRP) £134,642; Benefits in Kind £5,629; Councils contributions to the Pension Fund £19,573. 2008-09 figure does not include Employers Pension Contributions</t>
  </si>
  <si>
    <t>Salary (including fees, allowances and PRP) £147,751; Benefits in Kind £5,629; Councils contributions to the Pension Fund £21,475 - Remuneration includes a payment of £6,096 (£602 in 2008/09) for additional duties as the Council's Returning Officer. 2008-09 figure does not include Employers Pension Contributions</t>
  </si>
  <si>
    <t>Salary (including fees, allowances and PRP) £131,394; Benefits in Kind £5,629; Councils contributions to the Pension Fund £19,215 - The Strategic Director of Health &amp; Social &amp; Chief Executive of the PCT. The remuneration
noted is the full amount earned by the post-holder. 2008-09 figure does not include Employers Pension Contributions</t>
  </si>
  <si>
    <t>Salary (including fees, allowances and PRP) £83,449; Councils contributions to the Pension Fund £14,456 Left 30 September 2009. 2008-09 figure does not include Employers Pension Contributions</t>
  </si>
  <si>
    <t>Salary (Incl. Fees &amp; Allowances) £117,927; Expenses  £60; Benefits In Kind £397; Pension Contributions £24,379; Additional costs incurred on duties specifically for Cotswold District Council £2,708. The Chief Executive and a Strategic Director post are shared with Cotswold District Council. 50% of costs related to those posts are recharged to Cotswold District Council and will be reflected in their statement of accounts.</t>
  </si>
  <si>
    <t>Susanne Nelson Wehrmeyer</t>
  </si>
  <si>
    <t>Graham Ebers</t>
  </si>
  <si>
    <t>Mark Moon</t>
  </si>
  <si>
    <t>Heather Thwaites</t>
  </si>
  <si>
    <t>Ray Morgan</t>
  </si>
  <si>
    <t>Douglas J. Spinks</t>
  </si>
  <si>
    <t>Ian Trenholm</t>
  </si>
  <si>
    <t>C Godfrey</t>
  </si>
  <si>
    <t>Sue Redmond</t>
  </si>
  <si>
    <t>Bill Taylor</t>
  </si>
  <si>
    <t>David Clarke</t>
  </si>
  <si>
    <t>Mary Orton</t>
  </si>
  <si>
    <t xml:space="preserve">Cheshire </t>
  </si>
  <si>
    <t xml:space="preserve">Charles Taylor </t>
  </si>
  <si>
    <t>Joan Feenan</t>
  </si>
  <si>
    <t>John Weeks</t>
  </si>
  <si>
    <t>Paul Heath</t>
  </si>
  <si>
    <t>Director of Policy and Resources</t>
  </si>
  <si>
    <t>Janet Burns</t>
  </si>
  <si>
    <t>Director of People and Partnerships</t>
  </si>
  <si>
    <t>Linda Brown</t>
  </si>
  <si>
    <t>The following are legacy authorities where there wasn't any evidence of them in 2009-10 Unitary Authority Statement Accounts</t>
  </si>
  <si>
    <t>John Nicholson</t>
  </si>
  <si>
    <t>Strategic Director, Places</t>
  </si>
  <si>
    <t>Congleton</t>
  </si>
  <si>
    <t>Macclesfield</t>
  </si>
  <si>
    <t>Ellesmere Port</t>
  </si>
  <si>
    <t>B Harvey</t>
  </si>
  <si>
    <t>Kennet</t>
  </si>
  <si>
    <t>Howes</t>
  </si>
  <si>
    <t>Planning Services Manager</t>
  </si>
  <si>
    <t>Bowden</t>
  </si>
  <si>
    <t>Ratcliff</t>
  </si>
  <si>
    <t>Acting Chief Financial Officer</t>
  </si>
  <si>
    <t>Head of Information Technology</t>
  </si>
  <si>
    <t>North Wiltshire</t>
  </si>
  <si>
    <t>Cogswell</t>
  </si>
  <si>
    <t>Community Partnership Team Leader</t>
  </si>
  <si>
    <t>McGregor</t>
  </si>
  <si>
    <t>Acting Head of Paid Services</t>
  </si>
  <si>
    <t>Burbidge</t>
  </si>
  <si>
    <t>Robertson</t>
  </si>
  <si>
    <t>Head of Spatial Planning Team</t>
  </si>
  <si>
    <t>Salisbury</t>
  </si>
  <si>
    <t>E Teagle</t>
  </si>
  <si>
    <t>M Gill</t>
  </si>
  <si>
    <t>A Reynolds</t>
  </si>
  <si>
    <t>A Osborne</t>
  </si>
  <si>
    <t>Head of Strategic Housing</t>
  </si>
  <si>
    <t>Head of Forward Planning &amp; Transportation</t>
  </si>
  <si>
    <t>West Wiltshire</t>
  </si>
  <si>
    <t>Jamieson</t>
  </si>
  <si>
    <t>Larkin</t>
  </si>
  <si>
    <t>Darsley</t>
  </si>
  <si>
    <t>Gallin</t>
  </si>
  <si>
    <t>Human Resources &amp; Customer Services Director</t>
  </si>
  <si>
    <t>Salary £90,128; Employers Pension Contributions £20,278 - Taxable benefits paid in 2009-2010 were to the Head of Strategic Finance and amounted to £152 (2008-2009 £172)</t>
  </si>
  <si>
    <t>Head of Corporate Financial Services</t>
  </si>
  <si>
    <t>Paul Gannon</t>
  </si>
  <si>
    <t>Sandra Black</t>
  </si>
  <si>
    <t>Salary £91,000; Expenses &amp; Allowances £1,000; Employers' Pension £16,000. Employee in Senior Officer post for part of 2008/09.</t>
  </si>
  <si>
    <t>Salary (including fees and allowances) £1,000 Pay Arrears £0; Other £201,000; Expense Allowance &amp; Benefits in Kind £0; Compensation for Loss of Office £0 Pension Contribution £0.  (Agency Staff leaving date 26.03.2010) Cannot match to entry in 2008-09</t>
  </si>
  <si>
    <t>Salary (incl. Fees &amp; allowances) £90,445; Benefits in Kind £4,201; Pension contributions £12,753</t>
  </si>
  <si>
    <t>Salary (incl. Fees &amp; allowances) £89,269; Benefits in Kind £4,201; Pension contributions £12,587</t>
  </si>
  <si>
    <t>Salary (incl. Fees &amp; allowances) £88,345; Benefits in Kind £4,201; Pension contributions £12,457</t>
  </si>
  <si>
    <t>Post Became vacant 30 September 2009. Annualised £85,779; 2009-10 figure provided is possibly a combination of two posts and therefore not included.</t>
  </si>
  <si>
    <t>The 2008-09 figure is as a member of staff in the new unitary authority, Cheshire East. A shadow Council was set up in the year prior its formal establishment in April 2009.</t>
  </si>
  <si>
    <t>See South Oxfordshire Council for shared management team</t>
  </si>
  <si>
    <t>Salary (including fees &amp; allowances) £129,092; Expenses £413; Pension Contributions £21,300 - In 2009/10, a total of twelve posts including this post, were shared on a 50:50 basis with Vale of White Horse District Council, therefore the council only incurred 50% of the costs shown. The shared management structure across South Oxfordshire District Council and Vale of White Horse District Council came into effect during the latter part of 2008/09 and early 2009/10. As such, comparative information is not available for 2008/09. Information on the management structures and the salaries payable can be provided on request at the council offices.</t>
  </si>
  <si>
    <t>Salary (including fees &amp; allowances) £97,734; Pension Contributions £24,045 - In 2009/10, a total of twelve posts including this post, were shared on a 50:50 basis with Vale of White Horse District Council, therefore the council only incurred 50% of the costs shown. The shared management structure across South Oxfordshire District Council and Vale of White Horse District Council came into effect during the latter part of 2008/09 and early 2009/10. As such, comparative information is not available for 2008/09. Information on the management structures and the salaries payable can be provided on request at the council offices.</t>
  </si>
  <si>
    <t>2009/10 figure relates to a combination of two post holders and is therefore unusable</t>
  </si>
  <si>
    <t>Salary including Fees and Allowances £125,729; Other Emoluments £1,761 Pension Contributions £29,383; 2008/09 figure relates to a combination of two post holders and is therefore unusable</t>
  </si>
  <si>
    <t>Peter Carney</t>
  </si>
  <si>
    <t>Ian Sumnall</t>
  </si>
  <si>
    <t>N</t>
  </si>
  <si>
    <t>Salary (Including Fees &amp; Allowances) £44,745.75; Benefits in Kind (EG Car Allowance) £765.40; Pension Contributions £11,633.90; resigned on 19th July 2009, on an annualised Salary of £94,833. A new Chief Executive was appointed from 28th September 2009 on an annualised salary of £94,833</t>
  </si>
  <si>
    <r>
      <t xml:space="preserve">Chief Executive </t>
    </r>
    <r>
      <rPr>
        <i/>
        <sz val="10"/>
        <color indexed="8"/>
        <rFont val="Tahoma"/>
        <family val="2"/>
      </rPr>
      <t xml:space="preserve">formerly </t>
    </r>
    <r>
      <rPr>
        <sz val="10"/>
        <color indexed="8"/>
        <rFont val="Tahoma"/>
        <family val="2"/>
      </rPr>
      <t>Executive Director for Resources</t>
    </r>
  </si>
  <si>
    <r>
      <t xml:space="preserve">Chief Executive </t>
    </r>
    <r>
      <rPr>
        <i/>
        <sz val="10"/>
        <color indexed="8"/>
        <rFont val="Tahoma"/>
        <family val="2"/>
      </rPr>
      <t>formerly</t>
    </r>
    <r>
      <rPr>
        <sz val="10"/>
        <color indexed="8"/>
        <rFont val="Tahoma"/>
        <family val="2"/>
      </rPr>
      <t xml:space="preserve"> Executive Director Finance &amp; Corporate Services</t>
    </r>
  </si>
  <si>
    <t>Strategic Director (Housing and Constituencies)</t>
  </si>
  <si>
    <r>
      <t xml:space="preserve">Strategic Director –
Resources </t>
    </r>
    <r>
      <rPr>
        <i/>
        <sz val="10"/>
        <color indexed="8"/>
        <rFont val="Tahoma"/>
        <family val="2"/>
      </rPr>
      <t>formerly</t>
    </r>
    <r>
      <rPr>
        <sz val="10"/>
        <color indexed="8"/>
        <rFont val="Tahoma"/>
        <family val="2"/>
      </rPr>
      <t xml:space="preserve"> Director of Finance</t>
    </r>
  </si>
  <si>
    <t>Director of Business
Transformation</t>
  </si>
  <si>
    <t>Salary (including fees and allowances) £130471; Employers pension contributions £29878; The annualised salary of the Director of Business Transformation in 2008/09 was £135,105; from 09.02.09</t>
  </si>
  <si>
    <t>Director of Human Resources &amp; Diversity</t>
  </si>
  <si>
    <t>The annualised salary of the Director of Human Resources and Diversity in 2008/09 was £135,105; until 02.02.09</t>
  </si>
  <si>
    <t>Salary (including fees and allowances) £91726; Employers pension contributions £21005; After the Borough Solicitor left the Council the duties were undertaken by an interim appointment. Brent paid £24,945 for these interim services for this post in 2009/10. The annualised salary of the Borough Solicitor was £108,084 in 2009/10; until 29.01.10</t>
  </si>
  <si>
    <t>Strategic Directors - Resources</t>
  </si>
  <si>
    <t>Salary, Fees and allowances £88897; Compensation for loss of office £-; Employers Pension Contribution £14490; from July 2009</t>
  </si>
  <si>
    <t>Acting Strategic Directors - Resources</t>
  </si>
  <si>
    <t>Salary, Fees and allowances £42956; Compensation for loss of office £110889; Employers Pension Contribution £7002; to August 2009</t>
  </si>
  <si>
    <r>
      <t xml:space="preserve">Strategic Director - Communities and Built
Environment </t>
    </r>
    <r>
      <rPr>
        <i/>
        <sz val="10"/>
        <color indexed="8"/>
        <rFont val="Tahoma"/>
        <family val="2"/>
      </rPr>
      <t>formerly</t>
    </r>
    <r>
      <rPr>
        <sz val="10"/>
        <color indexed="8"/>
        <rFont val="Tahoma"/>
        <family val="2"/>
      </rPr>
      <t xml:space="preserve">
Planning and
Transportation</t>
    </r>
  </si>
  <si>
    <r>
      <t xml:space="preserve">Strategic Director -
Adults and Family
Wellbeing </t>
    </r>
    <r>
      <rPr>
        <i/>
        <sz val="10"/>
        <color indexed="8"/>
        <rFont val="Tahoma"/>
        <family val="2"/>
      </rPr>
      <t>formerly</t>
    </r>
    <r>
      <rPr>
        <sz val="10"/>
        <color indexed="8"/>
        <rFont val="Tahoma"/>
        <family val="2"/>
      </rPr>
      <t xml:space="preserve"> Adult Social Care</t>
    </r>
  </si>
  <si>
    <r>
      <t xml:space="preserve">Strategic Director - Children and Young People </t>
    </r>
    <r>
      <rPr>
        <i/>
        <sz val="10"/>
        <color indexed="8"/>
        <rFont val="Tahoma"/>
        <family val="2"/>
      </rPr>
      <t>formerly</t>
    </r>
    <r>
      <rPr>
        <sz val="10"/>
        <color indexed="8"/>
        <rFont val="Tahoma"/>
        <family val="2"/>
      </rPr>
      <t xml:space="preserve"> Children Services</t>
    </r>
  </si>
  <si>
    <r>
      <t xml:space="preserve">Strategic Director - Business and Customer Transformation </t>
    </r>
    <r>
      <rPr>
        <i/>
        <sz val="10"/>
        <color indexed="8"/>
        <rFont val="Tahoma"/>
        <family val="2"/>
      </rPr>
      <t>formerly</t>
    </r>
    <r>
      <rPr>
        <sz val="10"/>
        <color indexed="8"/>
        <rFont val="Tahoma"/>
        <family val="2"/>
      </rPr>
      <t xml:space="preserve"> Resources</t>
    </r>
  </si>
  <si>
    <r>
      <t xml:space="preserve">Corporate Director - People, Policy and Communications </t>
    </r>
    <r>
      <rPr>
        <i/>
        <sz val="10"/>
        <color indexed="8"/>
        <rFont val="Tahoma"/>
        <family val="2"/>
      </rPr>
      <t xml:space="preserve">formerly </t>
    </r>
    <r>
      <rPr>
        <sz val="10"/>
        <color indexed="8"/>
        <rFont val="Tahoma"/>
        <family val="2"/>
      </rPr>
      <t>People and Policy</t>
    </r>
  </si>
  <si>
    <r>
      <t xml:space="preserve">Chief Executive </t>
    </r>
    <r>
      <rPr>
        <i/>
        <sz val="10"/>
        <color indexed="8"/>
        <rFont val="Tahoma"/>
        <family val="2"/>
      </rPr>
      <t>formerly</t>
    </r>
    <r>
      <rPr>
        <sz val="10"/>
        <color indexed="8"/>
        <rFont val="Tahoma"/>
        <family val="2"/>
      </rPr>
      <t xml:space="preserve"> Director of Customer &amp;
Democratic Services</t>
    </r>
  </si>
  <si>
    <r>
      <t xml:space="preserve">Assistant Director, Strategy and Resources Children Schools and Families </t>
    </r>
    <r>
      <rPr>
        <i/>
        <sz val="10"/>
        <color indexed="8"/>
        <rFont val="Tahoma"/>
        <family val="2"/>
      </rPr>
      <t>formerly</t>
    </r>
    <r>
      <rPr>
        <sz val="10"/>
        <color indexed="8"/>
        <rFont val="Tahoma"/>
        <family val="2"/>
      </rPr>
      <t xml:space="preserve"> Assistant Director, Finance and School Support</t>
    </r>
  </si>
  <si>
    <r>
      <t xml:space="preserve">Assistant Director, Strategic Planning and Joint Commissioning </t>
    </r>
    <r>
      <rPr>
        <i/>
        <sz val="10"/>
        <color indexed="8"/>
        <rFont val="Tahoma"/>
        <family val="2"/>
      </rPr>
      <t xml:space="preserve">formerly </t>
    </r>
    <r>
      <rPr>
        <sz val="10"/>
        <color indexed="8"/>
        <rFont val="Tahoma"/>
        <family val="2"/>
      </rPr>
      <t>Assistant Director, Housing and Adult Social Care</t>
    </r>
  </si>
  <si>
    <r>
      <t xml:space="preserve">Corporate Director </t>
    </r>
    <r>
      <rPr>
        <i/>
        <sz val="10"/>
        <color indexed="8"/>
        <rFont val="Tahoma"/>
        <family val="2"/>
      </rPr>
      <t xml:space="preserve">formerly </t>
    </r>
    <r>
      <rPr>
        <sz val="10"/>
        <color indexed="8"/>
        <rFont val="Tahoma"/>
        <family val="2"/>
      </rPr>
      <t>Chief Officer, Economy, Enterprise &amp; Infrastructure</t>
    </r>
  </si>
  <si>
    <t>Head of Economy &amp; Tourism (Acting Director)</t>
  </si>
  <si>
    <t>Head of Planning &amp; Housing (Acting Director)</t>
  </si>
  <si>
    <r>
      <t xml:space="preserve">Interim Chief Executive </t>
    </r>
    <r>
      <rPr>
        <i/>
        <sz val="10"/>
        <color indexed="8"/>
        <rFont val="Tahoma"/>
        <family val="2"/>
      </rPr>
      <t xml:space="preserve">formerly </t>
    </r>
    <r>
      <rPr>
        <sz val="10"/>
        <color indexed="8"/>
        <rFont val="Tahoma"/>
        <family val="2"/>
      </rPr>
      <t>Deputy Chief Executive</t>
    </r>
  </si>
  <si>
    <r>
      <t xml:space="preserve">Acting Chief Executive </t>
    </r>
    <r>
      <rPr>
        <i/>
        <sz val="10"/>
        <color indexed="8"/>
        <rFont val="Tahoma"/>
        <family val="2"/>
      </rPr>
      <t>formerly</t>
    </r>
    <r>
      <rPr>
        <sz val="10"/>
        <color indexed="8"/>
        <rFont val="Tahoma"/>
        <family val="2"/>
      </rPr>
      <t xml:space="preserve"> Corporate Director Development</t>
    </r>
  </si>
  <si>
    <t>See West Oxfordshire for shared Management Team</t>
  </si>
  <si>
    <t>Salary (Including fees &amp; Allowances) £111,706; Expense Allowances £11,772; Benefits in Kind (e.g. Car Allowance) £5,038; Pension Contributions £7,808;  (start date 23rd September 2008)</t>
  </si>
  <si>
    <r>
      <t xml:space="preserve">Deputy Chief Executive </t>
    </r>
    <r>
      <rPr>
        <i/>
        <sz val="10"/>
        <color indexed="8"/>
        <rFont val="Tahoma"/>
        <family val="2"/>
      </rPr>
      <t>formerly</t>
    </r>
    <r>
      <rPr>
        <sz val="10"/>
        <color indexed="8"/>
        <rFont val="Tahoma"/>
        <family val="2"/>
      </rPr>
      <t xml:space="preserve"> Executive Director of Personnel &amp; Performance</t>
    </r>
  </si>
  <si>
    <t>Gross Salary £141,695; Employer Pension Contribution £26,001; Additional
payments £18,772; Compensation exgratia £41,261; Apr 2009 – Jan 2010</t>
  </si>
  <si>
    <r>
      <t xml:space="preserve">Chief Executive </t>
    </r>
    <r>
      <rPr>
        <i/>
        <sz val="10"/>
        <color indexed="8"/>
        <rFont val="Tahoma"/>
        <family val="2"/>
      </rPr>
      <t>formerly</t>
    </r>
    <r>
      <rPr>
        <sz val="10"/>
        <color indexed="8"/>
        <rFont val="Tahoma"/>
        <family val="2"/>
      </rPr>
      <t xml:space="preserve"> Director of Law &amp; Property then interim Chief Executive</t>
    </r>
  </si>
  <si>
    <r>
      <t xml:space="preserve">Director of Corporate Resources </t>
    </r>
    <r>
      <rPr>
        <i/>
        <sz val="10"/>
        <color indexed="8"/>
        <rFont val="Tahoma"/>
        <family val="2"/>
      </rPr>
      <t>formerly</t>
    </r>
    <r>
      <rPr>
        <sz val="10"/>
        <color indexed="8"/>
        <rFont val="Tahoma"/>
        <family val="2"/>
      </rPr>
      <t xml:space="preserve"> Interim Director of Law &amp; Property</t>
    </r>
  </si>
  <si>
    <t>Left on 30/09/2009 and was replaced by David Dorward. In 2009-10 a figure of £132,741 was provided however it is not clear whether this represents a combination of the two postholders' remuneration details or the total for Mr Stephen and is therefore not included.</t>
  </si>
  <si>
    <t>Unusable figures provided (Freedom of Information request referred to 2010/11 salary figures on website)</t>
  </si>
  <si>
    <r>
      <t xml:space="preserve">Director of Energy From Waste </t>
    </r>
    <r>
      <rPr>
        <i/>
        <sz val="10"/>
        <color indexed="8"/>
        <rFont val="Tahoma"/>
        <family val="2"/>
      </rPr>
      <t>formerly</t>
    </r>
    <r>
      <rPr>
        <sz val="10"/>
        <color indexed="8"/>
        <rFont val="Tahoma"/>
        <family val="2"/>
      </rPr>
      <t xml:space="preserve"> Director of Environment &amp; Neighbourhood Services</t>
    </r>
  </si>
  <si>
    <r>
      <t xml:space="preserve">Chief Executive </t>
    </r>
    <r>
      <rPr>
        <i/>
        <sz val="10"/>
        <color indexed="8"/>
        <rFont val="Tahoma"/>
        <family val="2"/>
      </rPr>
      <t>formerly</t>
    </r>
    <r>
      <rPr>
        <sz val="10"/>
        <color indexed="8"/>
        <rFont val="Tahoma"/>
        <family val="2"/>
      </rPr>
      <t xml:space="preserve"> Director of Corporate Services</t>
    </r>
  </si>
  <si>
    <t>Salary (Including fees and allowances) £142,597; Employer Pension Contributions £21,104; From 5 Jan 2009; occupied roles of Senior Advisor Regeneration &amp; Business Planning 1 April 2008 - 5 June 2008, Director of Transition 6 June 2008 - 25 August 2008 and Interim Chief Executive 26 August 2008 - 4 Jan 2009</t>
  </si>
  <si>
    <r>
      <t xml:space="preserve">Director of Environment </t>
    </r>
    <r>
      <rPr>
        <i/>
        <sz val="10"/>
        <color indexed="8"/>
        <rFont val="Tahoma"/>
        <family val="2"/>
      </rPr>
      <t>formerly</t>
    </r>
    <r>
      <rPr>
        <sz val="10"/>
        <color indexed="8"/>
        <rFont val="Tahoma"/>
        <family val="2"/>
      </rPr>
      <t xml:space="preserve"> Acting Director of Environment</t>
    </r>
  </si>
  <si>
    <r>
      <t xml:space="preserve">Director of Property, Business and Regulatory Services </t>
    </r>
    <r>
      <rPr>
        <i/>
        <sz val="10"/>
        <color indexed="8"/>
        <rFont val="Tahoma"/>
        <family val="2"/>
      </rPr>
      <t>formerly</t>
    </r>
    <r>
      <rPr>
        <sz val="10"/>
        <color indexed="8"/>
        <rFont val="Tahoma"/>
        <family val="2"/>
      </rPr>
      <t xml:space="preserve"> Acting Director</t>
    </r>
  </si>
  <si>
    <r>
      <t xml:space="preserve">Director of Child &amp; Adult </t>
    </r>
    <r>
      <rPr>
        <i/>
        <sz val="10"/>
        <color indexed="8"/>
        <rFont val="Tahoma"/>
        <family val="2"/>
      </rPr>
      <t>formerly</t>
    </r>
    <r>
      <rPr>
        <sz val="10"/>
        <color indexed="8"/>
        <rFont val="Tahoma"/>
        <family val="2"/>
      </rPr>
      <t xml:space="preserve"> Director of Adult and Community Services</t>
    </r>
  </si>
  <si>
    <r>
      <t xml:space="preserve">Director of Regeneration &amp;
Neighbourhoods </t>
    </r>
    <r>
      <rPr>
        <i/>
        <sz val="10"/>
        <color indexed="8"/>
        <rFont val="Tahoma"/>
        <family val="2"/>
      </rPr>
      <t>formerly</t>
    </r>
    <r>
      <rPr>
        <sz val="10"/>
        <color indexed="8"/>
        <rFont val="Tahoma"/>
        <family val="2"/>
      </rPr>
      <t xml:space="preserve"> Director of Neighbourhood Services</t>
    </r>
  </si>
  <si>
    <t>Managing Director of Adult Social Services</t>
  </si>
  <si>
    <t>Managing Director of Communities</t>
  </si>
  <si>
    <t>Executive Director Strategy, Economic Development &amp; ICT</t>
  </si>
  <si>
    <t>Managing Director Children, Families &amp; Education</t>
  </si>
  <si>
    <t>Executive Director, Environment, Highways &amp; Waste</t>
  </si>
  <si>
    <t>Head of Business Performance &amp; Communications (KHS)</t>
  </si>
  <si>
    <t>Director of Law &amp; Governance</t>
  </si>
  <si>
    <t>Deputy Chief Executive (Regeneration)</t>
  </si>
  <si>
    <t>Deputy Chief Executive (Performance)</t>
  </si>
  <si>
    <r>
      <t xml:space="preserve">Chief Executive </t>
    </r>
    <r>
      <rPr>
        <i/>
        <sz val="10"/>
        <color indexed="8"/>
        <rFont val="Tahoma"/>
        <family val="2"/>
      </rPr>
      <t>formerly</t>
    </r>
    <r>
      <rPr>
        <sz val="10"/>
        <color indexed="8"/>
        <rFont val="Tahoma"/>
        <family val="2"/>
      </rPr>
      <t xml:space="preserve"> Acting Chief Executive and Deputy Chief Executive</t>
    </r>
  </si>
  <si>
    <t>As Chief Executive:- Salary, Fees and Allowances £93,625; Taxable Expenses £452; Employer's Contribution to Pension £9,680 - From September 2009 to March 2010. As Acting Chief Executive:- Salary, Fees and Allowances £63,684; Taxable Expenses £494; Employer's Contribution to Pension £15,147. Deputy Chief Executive April 2008- October 2008; Acting Chief Executive October 2008 - August 2009; Chief Executive from September 2009; As Deputy Chief Executive (in 2008/09) a bonus of £6029 was paid in 2009/10</t>
  </si>
  <si>
    <t>Salary, Fees and Allowances £123,882; Bonuses £9,291; Employer's Contribution to Pension £20,242 From May 2008</t>
  </si>
  <si>
    <t>Salary, Fees and Allowances £94,474; Taxable Expenses £86; Employer's Contribution to Pension £14,360 Started in June 2009</t>
  </si>
  <si>
    <t xml:space="preserve">Salary, Fees and Allowances £103,45; Taxable Expenses £33; Employer's Contribution to Pension £15,719 </t>
  </si>
  <si>
    <t>Salary, Fees and Allowances £36,494 Compensation for Loss of Employment £91,068; Employer's Contribution to Pension £5,547</t>
  </si>
  <si>
    <t>Salary, Fees and Allowances £44,799; Bonuses £16,061; Taxable Expenses £273;  Employer's Contribution to Pension £9,251. Left August 2009</t>
  </si>
  <si>
    <t>Salary, Fees and Allowances £8,646; Taxable Expenses £15;  Employer's Contribution to Pension £1,314. Left April 2009</t>
  </si>
  <si>
    <t>Director of Finance and Resources formerly City Treasurer</t>
  </si>
  <si>
    <t>As City Treasurer: Salary, Fees and Allowances £25,938; Employer's Contribution to Pension £3,942; As Director of Finance and Resources: Salary, Fees and Allowances £80,146; Employer's Contribution to Pension £12,182</t>
  </si>
  <si>
    <t>Salary, Fees and Allowances £22,894; Employer's Contribution to Pension £3,480. Left June 2009</t>
  </si>
  <si>
    <t>Salary £136,848; Expenses reimbursed £487.46; performance-related pay to a maximum of £13,098 (a midpoint of £6,549 is used for total remuneration figure)</t>
  </si>
  <si>
    <t>Salary £110,487; Expenses reimbursed £185.12; performance-related pay to a maximum of  £10,026 (a midpoint of £5,013 is used for total remuneration figure)</t>
  </si>
  <si>
    <t>Salary £110,487; Expenses reimbursed £170.16; performance-related pay to a maximum of  £10,026 (a midpoint of £5,013 is used for total remuneration figure)</t>
  </si>
  <si>
    <t>Executive Director, Finance and Customer Services</t>
  </si>
  <si>
    <t>Salary £110,487; Expenses reimbursed £0; performance-related pay to a maximum of  £10,026 (a midpoint of £5,013 is used for total remuneration figure)</t>
  </si>
  <si>
    <t>Executive Director, Housing and Social Work Services</t>
  </si>
  <si>
    <t>Salary £110,487; Expenses reimbursed £86.32; performance-related pay to a maximum of  £10,026 (a midpoint of £5,013 is used for total remuneration figure)</t>
  </si>
  <si>
    <t>Executive Director, Learning and Leisure Services</t>
  </si>
  <si>
    <t>Salary £110,487; Expenses reimbursed £297.65; performance-related pay to a maximum of  £10,026 (a midpoint of £5,013 is used for total remuneration figure)</t>
  </si>
  <si>
    <t>Not listed in 2009/10. For 2008/09 figure the acting Director of Communities was in post for the nine months prior to that he was a Service Director. The annualised salary was £121,371</t>
  </si>
  <si>
    <t>Director of Communities</t>
  </si>
  <si>
    <t>Salary (Including fees &amp; allowances) £121,371; Expense Allowances £133; Employer Pension Contributions £20,269; Started 16th March 2009. Their annualised salary was £121,371</t>
  </si>
  <si>
    <t>Salary (Including Fees &amp; Allowances) £100,020; Expense Allowances £35; Benefits in Kind £3,286 - Not including employers pension contributions. No figures listed for 2008-09</t>
  </si>
  <si>
    <t>Salary (Including Fees &amp; Allowances) £71,403; Expense Allowances £160 Compensation for loss of Office £30,758; Benefits in Kind £1,245 - Not including employers pension contributions. No figures listed for 2008-09</t>
  </si>
  <si>
    <t>Depute Chief Executive and Executive Director - Environment Service.</t>
  </si>
  <si>
    <t>Salary £105,458; Car Mileage Expenses £102.50; commenced in the post of Depute Chief Executive on 1 January 2007 although additional remuneration only started on 1 December 2009 following committee approval. Mr Irons also fulfils the role of Executive Director (Environment) therefore this appointment did not lead to an increase in the number of Executive Directors.</t>
  </si>
  <si>
    <t>Salary £31,962.77; Car Mileage Expenses £9.60; Public Transport £75. Left the post of Executive Director (Corporate Services) on 22 July 2009 – this post was subsequently deleted</t>
  </si>
  <si>
    <t>David Burke</t>
  </si>
  <si>
    <t>Started 1 March 2009. 2008/09 figure relates to a combination of two post holders and is therefore unusable</t>
  </si>
  <si>
    <t>Director for Community Services formerly Assistant Chief Executive</t>
  </si>
  <si>
    <t>Salary (Including fees &amp; allowances) £114,637; Benefits in Kind £885; Pension Contributions £17,196</t>
  </si>
  <si>
    <t>Figures for 2008-09 are from our 2010 Town Hall Rich List Does not state in 2008-09 if include Pension Contributions; Left in 2009/10</t>
  </si>
  <si>
    <t>Salary (Including fees and allowances) £109,393; Employers Pension Contributions £15,961. Actual remuneration includes relocation cost of £5,000 which is a taxable value - Started 5 January 2009</t>
  </si>
  <si>
    <r>
      <t xml:space="preserve">Executive Director of Communities and Intelligence, </t>
    </r>
    <r>
      <rPr>
        <i/>
        <sz val="10"/>
        <rFont val="Tahoma"/>
        <family val="2"/>
      </rPr>
      <t xml:space="preserve">formerly </t>
    </r>
    <r>
      <rPr>
        <sz val="10"/>
        <rFont val="Tahoma"/>
        <family val="2"/>
      </rPr>
      <t>3 separate positions</t>
    </r>
  </si>
  <si>
    <r>
      <t xml:space="preserve">Executive Director (East Midlands Councils) </t>
    </r>
    <r>
      <rPr>
        <i/>
        <sz val="10"/>
        <rFont val="Tahoma"/>
        <family val="2"/>
      </rPr>
      <t>formerly</t>
    </r>
    <r>
      <rPr>
        <sz val="10"/>
        <rFont val="Tahoma"/>
        <family val="2"/>
      </rPr>
      <t xml:space="preserve"> Head of East Midlands Regional Assembly</t>
    </r>
  </si>
  <si>
    <t>Council information unclear whether remuneration relates to the Chief Executive or an Executive Director, for the purposes of this report it is presumed that the higher figures relate to the Chief Executive.</t>
  </si>
  <si>
    <t>?</t>
  </si>
  <si>
    <t>Added from Officer's Remuneration Headcount, but not included in Senior Officer report. Headcount suggests that one more memeber of staff has a salary of over £200,000.</t>
  </si>
  <si>
    <t>Added from Officer's Remuneration Headcount, but not included in Senior Officer report.</t>
  </si>
  <si>
    <t>Does not conform to the requirements as set out in Section 20 of LAAP Bulletin 85 which states that senior employees whose salary is £50,000 (England) or more per year but less than £150,000 they are required to be listed individually by way of job title. The new requirements are subject to the confidentiality based delayed commencement rule, which applies to 2009-10. Awaiting ruling from Auditors KPMG on revising their unqualified judgement</t>
  </si>
  <si>
    <t>Figures  from 2010 Town Hall Rich List. Salary band of £140,000-£149,999</t>
  </si>
  <si>
    <t>David Cook</t>
  </si>
  <si>
    <t xml:space="preserve">Started June 2008, annualised salary of £85,800 </t>
  </si>
  <si>
    <t>Y</t>
  </si>
  <si>
    <r>
      <t xml:space="preserve">Dir. of Finance and Corporate Services (Chief Financial Officer) </t>
    </r>
    <r>
      <rPr>
        <i/>
        <sz val="10"/>
        <color indexed="8"/>
        <rFont val="Tahoma"/>
        <family val="2"/>
      </rPr>
      <t>formerly</t>
    </r>
    <r>
      <rPr>
        <sz val="10"/>
        <color indexed="8"/>
        <rFont val="Tahoma"/>
        <family val="2"/>
      </rPr>
      <t xml:space="preserve"> Head of Financial Services</t>
    </r>
  </si>
  <si>
    <r>
      <t xml:space="preserve">Dir. of Customer Services and Business Transformation </t>
    </r>
    <r>
      <rPr>
        <i/>
        <sz val="10"/>
        <color indexed="8"/>
        <rFont val="Tahoma"/>
        <family val="2"/>
      </rPr>
      <t>formerly</t>
    </r>
    <r>
      <rPr>
        <sz val="10"/>
        <color indexed="8"/>
        <rFont val="Tahoma"/>
        <family val="2"/>
      </rPr>
      <t xml:space="preserve"> Head of Customer Services </t>
    </r>
  </si>
  <si>
    <r>
      <t xml:space="preserve">Dir. of Community Services </t>
    </r>
    <r>
      <rPr>
        <i/>
        <sz val="10"/>
        <color indexed="8"/>
        <rFont val="Tahoma"/>
        <family val="2"/>
      </rPr>
      <t>formerly</t>
    </r>
    <r>
      <rPr>
        <sz val="10"/>
        <color indexed="8"/>
        <rFont val="Tahoma"/>
        <family val="2"/>
      </rPr>
      <t xml:space="preserve"> Head of Housing and Community Services</t>
    </r>
  </si>
  <si>
    <r>
      <t xml:space="preserve">Dir. of Economic Development and Regeneration </t>
    </r>
    <r>
      <rPr>
        <i/>
        <sz val="10"/>
        <color indexed="8"/>
        <rFont val="Tahoma"/>
        <family val="2"/>
      </rPr>
      <t>formerly</t>
    </r>
    <r>
      <rPr>
        <sz val="10"/>
        <color indexed="8"/>
        <rFont val="Tahoma"/>
        <family val="2"/>
      </rPr>
      <t xml:space="preserve"> Head of Development Services </t>
    </r>
  </si>
  <si>
    <t>Salary £143832; Expense Allowance £906; Compensation For Loss Of Office £-; Benefits In Kind £-; Employer Pension Contributions £23301</t>
  </si>
  <si>
    <t>Salary £115067; Expense Allowance £906; Compensation For Loss Of Office £-; Benefits In Kind £1248; Employer Pension Contributions £18641</t>
  </si>
  <si>
    <t>Salary £102469; Expense Allowance £906; Compensation For Loss Of Office £191889; Benefits In Kind £-; Employer Pension Contributions £16600; Left 31St March 2010</t>
  </si>
  <si>
    <t>Salary £102469; Expense Allowance £906; Compensation For Loss Of Office £-; Benefits In Kind £661; Employer Pension Contributions £16600</t>
  </si>
  <si>
    <t>Salary £110027; Expense Allowance £1330; Compensation For Loss Of Office £-; Benefits In Kind £840; Employer Pension Contributions £17824; Appointed 1 October 2008</t>
  </si>
  <si>
    <t>Salary £140729; Expense Allowance £7200; Compensation For Loss Of Office £-; Benefits In Kind £5566; Employer Pension Contributions £22500</t>
  </si>
  <si>
    <t>Director - West Yorkshire Pension Fund</t>
  </si>
  <si>
    <r>
      <t xml:space="preserve">Executive Director, Children and Young People's Services, </t>
    </r>
    <r>
      <rPr>
        <i/>
        <sz val="10"/>
        <color indexed="8"/>
        <rFont val="Tahoma"/>
        <family val="2"/>
      </rPr>
      <t>formerly</t>
    </r>
    <r>
      <rPr>
        <sz val="10"/>
        <color indexed="8"/>
        <rFont val="Tahoma"/>
        <family val="2"/>
      </rPr>
      <t xml:space="preserve"> Deputy Chief Executive, Children and Young People's Services</t>
    </r>
  </si>
  <si>
    <t>Salaries, fees &amp; allowances £104,000; Expenses allowance £0; Benefits in Kind (e.g car allowance) £8,000; Compensation for loss of employment £0; Pension Contributions £18,000;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t>
  </si>
  <si>
    <t>Salaries, fees &amp; allowances £79,000; Expenses allowance £0; Benefits in Kind (e.g car allowance) £7,000; Compensation for loss of employment £0; Pension Contributions £14,000;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t>
  </si>
  <si>
    <t>Salaries, fees &amp; allowances £46,000; Expenses allowance £0; Benefits in Kind (e.g car allowance) £5,000; Compensation for loss of employment £36,000; Pension Contributions £177,000;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 left 30/11/09</t>
  </si>
  <si>
    <t>Salaries, fees &amp; allowances £46,000; Expenses allowance £0; Benefits in Kind (e.g car allowance) £4,000; Compensation for loss of employment £38,000; Pension Contributions £132,000;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 left 30/11/09</t>
  </si>
  <si>
    <t>Salaries, fees &amp; allowances £49,000; Expenses allowance £0; Benefits in Kind (e.g car allowance) £4,000; Compensation for loss of employment £78,000; Pension Contributions £9,000;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 Left 16/12/09</t>
  </si>
  <si>
    <t>Salaries, fees &amp; allowances £40,000; Expenses allowance £0; Benefits in Kind (e.g car allowance) £1,000; Compensation for loss of employment £85,000; Pension Contributions £7,000;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 left 30/11/09</t>
  </si>
  <si>
    <t>Salaries, fees &amp; allowances £40,000; Expenses allowance £0; Benefits in Kind (e.g car allowance) £2,000; Compensation for loss of employment £33,000; Pension Contributions £95,000; Note that the Council has undergone a period of restructuring during 2009/10, job titles given are both under the previous and new structure. The table includes Pension contributions, this also contains any additional early retirement costs for staff that have been subject to redundancy during the year; left 30/11/09</t>
  </si>
  <si>
    <t>Salary £122263; Expense Allowance £906; Compensation For Loss Of Office £194747; Benefits In Kind £684; Employer Pension Contributions £19847; Left 31st March 2010</t>
  </si>
  <si>
    <r>
      <t xml:space="preserve">Chief Executive </t>
    </r>
    <r>
      <rPr>
        <i/>
        <sz val="10"/>
        <color indexed="8"/>
        <rFont val="Tahoma"/>
        <family val="2"/>
      </rPr>
      <t>formerly</t>
    </r>
    <r>
      <rPr>
        <sz val="10"/>
        <color indexed="8"/>
        <rFont val="Tahoma"/>
        <family val="2"/>
      </rPr>
      <t xml:space="preserve"> Acting Chief Executive</t>
    </r>
  </si>
  <si>
    <t xml:space="preserve">Salary (Including Fees &amp; Allowances) £136,000; Pension Contribution £20,000 - Following a senior management restructure in 2008/09, 3 new posts of Executive Director were filled by the retention of one existing Executive Director and two external appointments. A new Assistant Chief Executive was also appointed to replace the previous post holder who had resigned his position. </t>
  </si>
  <si>
    <r>
      <t xml:space="preserve">Director of Central Services </t>
    </r>
    <r>
      <rPr>
        <i/>
        <sz val="10"/>
        <color indexed="8"/>
        <rFont val="Tahoma"/>
        <family val="2"/>
      </rPr>
      <t>formerly</t>
    </r>
    <r>
      <rPr>
        <sz val="10"/>
        <color indexed="8"/>
        <rFont val="Tahoma"/>
        <family val="2"/>
      </rPr>
      <t xml:space="preserve"> Interim Director of Central Services</t>
    </r>
  </si>
  <si>
    <t>Salary (including fees and allowances) £98,276 Bonuses £6,940; Expense Allowance-Medical Insurance £1,378; Pension Contribution £20,253. Promoted into this post in August 2008. The annualised remuneration was £90,187</t>
  </si>
  <si>
    <t>Gross Salary £66,369; Left on 30/09/2009</t>
  </si>
  <si>
    <t>Treated as in post for full 2 Years?</t>
  </si>
  <si>
    <t>Average</t>
  </si>
  <si>
    <t>Total</t>
  </si>
  <si>
    <t>Only includes those treated as in post for full 2 years</t>
  </si>
  <si>
    <t>Region</t>
  </si>
  <si>
    <t>Scotland</t>
  </si>
  <si>
    <t>South East</t>
  </si>
  <si>
    <t>North West</t>
  </si>
  <si>
    <t>East Midlands</t>
  </si>
  <si>
    <t>Northern Ireland</t>
  </si>
  <si>
    <t>East of England</t>
  </si>
  <si>
    <t>London</t>
  </si>
  <si>
    <t>Yorkshire and Humber</t>
  </si>
  <si>
    <t>South West</t>
  </si>
  <si>
    <t>West Midlands</t>
  </si>
  <si>
    <t>Wales</t>
  </si>
  <si>
    <t>North East</t>
  </si>
  <si>
    <t>Northenr Ireland</t>
  </si>
  <si>
    <t>East Of England</t>
  </si>
</sst>
</file>

<file path=xl/styles.xml><?xml version="1.0" encoding="utf-8"?>
<styleSheet xmlns="http://schemas.openxmlformats.org/spreadsheetml/2006/main">
  <numFmts count="1">
    <numFmt numFmtId="164" formatCode="0.0%"/>
  </numFmts>
  <fonts count="16">
    <font>
      <sz val="11"/>
      <color theme="1"/>
      <name val="Calibri"/>
      <family val="2"/>
      <scheme val="minor"/>
    </font>
    <font>
      <sz val="10"/>
      <color indexed="8"/>
      <name val="Tahoma"/>
      <family val="2"/>
    </font>
    <font>
      <sz val="10"/>
      <name val="Arial"/>
      <family val="2"/>
    </font>
    <font>
      <sz val="10"/>
      <name val="Tahoma"/>
      <family val="2"/>
    </font>
    <font>
      <sz val="11"/>
      <color indexed="8"/>
      <name val="Calibri"/>
      <family val="2"/>
    </font>
    <font>
      <sz val="8"/>
      <name val="Calibri"/>
      <family val="2"/>
    </font>
    <font>
      <b/>
      <sz val="10"/>
      <color indexed="8"/>
      <name val="Tahoma"/>
      <family val="2"/>
    </font>
    <font>
      <sz val="10"/>
      <color theme="1"/>
      <name val="Tahoma"/>
      <family val="2"/>
    </font>
    <font>
      <i/>
      <sz val="10"/>
      <color indexed="8"/>
      <name val="Tahoma"/>
      <family val="2"/>
    </font>
    <font>
      <sz val="11"/>
      <color rgb="FF9C0006"/>
      <name val="Calibri"/>
      <family val="2"/>
      <scheme val="minor"/>
    </font>
    <font>
      <sz val="10"/>
      <color indexed="8"/>
      <name val="MS Sans Serif"/>
      <family val="2"/>
    </font>
    <font>
      <sz val="10"/>
      <color rgb="FF0000FF"/>
      <name val="Tahoma"/>
      <family val="2"/>
    </font>
    <font>
      <sz val="11"/>
      <color rgb="FF9C0006"/>
      <name val="Tahoma"/>
      <family val="2"/>
    </font>
    <font>
      <i/>
      <sz val="10"/>
      <name val="Tahoma"/>
      <family val="2"/>
    </font>
    <font>
      <sz val="10"/>
      <color rgb="FF9C0006"/>
      <name val="Tahoma"/>
      <family val="2"/>
    </font>
    <font>
      <b/>
      <sz val="10"/>
      <name val="Tahoma"/>
      <family val="2"/>
    </font>
  </fonts>
  <fills count="4">
    <fill>
      <patternFill patternType="none"/>
    </fill>
    <fill>
      <patternFill patternType="gray125"/>
    </fill>
    <fill>
      <patternFill patternType="solid">
        <fgColor rgb="FFFFC7CE"/>
      </patternFill>
    </fill>
    <fill>
      <patternFill patternType="solid">
        <fgColor indexed="31"/>
        <bgColor indexed="22"/>
      </patternFill>
    </fill>
  </fills>
  <borders count="3">
    <border>
      <left/>
      <right/>
      <top/>
      <bottom/>
      <diagonal/>
    </border>
    <border>
      <left style="thin">
        <color indexed="22"/>
      </left>
      <right/>
      <top/>
      <bottom/>
      <diagonal/>
    </border>
    <border>
      <left style="thin">
        <color indexed="63"/>
      </left>
      <right style="thin">
        <color indexed="63"/>
      </right>
      <top style="thin">
        <color indexed="63"/>
      </top>
      <bottom style="thin">
        <color indexed="63"/>
      </bottom>
      <diagonal/>
    </border>
  </borders>
  <cellStyleXfs count="7">
    <xf numFmtId="0" fontId="0" fillId="0" borderId="0"/>
    <xf numFmtId="0" fontId="2" fillId="0" borderId="0"/>
    <xf numFmtId="9" fontId="4" fillId="0" borderId="0" applyFont="0" applyFill="0" applyBorder="0" applyAlignment="0" applyProtection="0"/>
    <xf numFmtId="9" fontId="4" fillId="0" borderId="0" applyFont="0" applyFill="0" applyBorder="0" applyAlignment="0" applyProtection="0"/>
    <xf numFmtId="0" fontId="9" fillId="2" borderId="0" applyNumberFormat="0" applyBorder="0" applyAlignment="0" applyProtection="0"/>
    <xf numFmtId="0" fontId="10" fillId="0" borderId="0"/>
    <xf numFmtId="0" fontId="2" fillId="3" borderId="2" applyNumberFormat="0" applyProtection="0">
      <alignment horizontal="left" vertical="center" indent="1"/>
    </xf>
  </cellStyleXfs>
  <cellXfs count="97">
    <xf numFmtId="0" fontId="0" fillId="0" borderId="0" xfId="0"/>
    <xf numFmtId="0" fontId="3" fillId="0" borderId="0" xfId="1" applyFont="1" applyAlignment="1">
      <alignment vertical="top" wrapText="1"/>
    </xf>
    <xf numFmtId="0" fontId="3" fillId="0" borderId="0" xfId="1" applyFont="1" applyFill="1" applyAlignment="1">
      <alignment vertical="top" wrapText="1"/>
    </xf>
    <xf numFmtId="0" fontId="3" fillId="0" borderId="0" xfId="1" applyFont="1" applyFill="1" applyBorder="1" applyAlignment="1">
      <alignment vertical="top" wrapText="1"/>
    </xf>
    <xf numFmtId="3" fontId="1" fillId="0" borderId="0" xfId="0" applyNumberFormat="1" applyFont="1" applyAlignment="1">
      <alignment vertical="top" wrapText="1"/>
    </xf>
    <xf numFmtId="9" fontId="1" fillId="0" borderId="0" xfId="2" applyFont="1" applyAlignment="1">
      <alignment vertical="top" wrapText="1"/>
    </xf>
    <xf numFmtId="0" fontId="6" fillId="0" borderId="0" xfId="0" applyFont="1" applyAlignment="1">
      <alignment vertical="top" wrapText="1"/>
    </xf>
    <xf numFmtId="0" fontId="1" fillId="0" borderId="0" xfId="0" applyFont="1" applyAlignment="1">
      <alignment wrapText="1"/>
    </xf>
    <xf numFmtId="0" fontId="6" fillId="0" borderId="0" xfId="0" applyFont="1" applyAlignment="1">
      <alignment wrapText="1"/>
    </xf>
    <xf numFmtId="0" fontId="1" fillId="0" borderId="0" xfId="0" applyFont="1" applyAlignment="1">
      <alignment vertical="top" wrapText="1"/>
    </xf>
    <xf numFmtId="3" fontId="1" fillId="0" borderId="0" xfId="0" applyNumberFormat="1" applyFont="1" applyAlignment="1">
      <alignment horizontal="right" wrapText="1"/>
    </xf>
    <xf numFmtId="0" fontId="1" fillId="0" borderId="0" xfId="0" applyFont="1" applyFill="1" applyAlignment="1">
      <alignment vertical="top" wrapText="1"/>
    </xf>
    <xf numFmtId="3" fontId="7" fillId="0" borderId="0" xfId="0" applyNumberFormat="1" applyFont="1" applyFill="1" applyAlignment="1">
      <alignment horizontal="right"/>
    </xf>
    <xf numFmtId="0" fontId="1" fillId="0" borderId="0" xfId="0" applyFont="1" applyFill="1" applyAlignment="1">
      <alignment wrapText="1"/>
    </xf>
    <xf numFmtId="3" fontId="7" fillId="0" borderId="0" xfId="0" applyNumberFormat="1" applyFont="1" applyAlignment="1">
      <alignment horizontal="right" wrapText="1"/>
    </xf>
    <xf numFmtId="9" fontId="1" fillId="0" borderId="0" xfId="2" applyFont="1" applyFill="1" applyAlignment="1">
      <alignment vertical="top" wrapText="1"/>
    </xf>
    <xf numFmtId="0" fontId="8" fillId="0" borderId="0" xfId="0" applyFont="1" applyFill="1" applyAlignment="1">
      <alignment vertical="top" wrapText="1"/>
    </xf>
    <xf numFmtId="3" fontId="6" fillId="0" borderId="0" xfId="0" applyNumberFormat="1" applyFont="1" applyFill="1" applyAlignment="1">
      <alignment horizontal="center" wrapText="1"/>
    </xf>
    <xf numFmtId="0" fontId="8" fillId="0" borderId="0" xfId="0" applyFont="1" applyAlignment="1">
      <alignment vertical="top" wrapText="1"/>
    </xf>
    <xf numFmtId="3" fontId="7" fillId="0" borderId="0" xfId="0" applyNumberFormat="1" applyFont="1" applyFill="1" applyAlignment="1">
      <alignment horizontal="right" wrapText="1"/>
    </xf>
    <xf numFmtId="0" fontId="3" fillId="0" borderId="0" xfId="0" applyFont="1" applyFill="1" applyAlignment="1">
      <alignment vertical="top" wrapText="1"/>
    </xf>
    <xf numFmtId="0" fontId="2" fillId="0" borderId="0" xfId="1"/>
    <xf numFmtId="0" fontId="3" fillId="0" borderId="0" xfId="0" applyFont="1" applyFill="1" applyAlignment="1">
      <alignment wrapText="1"/>
    </xf>
    <xf numFmtId="3" fontId="6" fillId="0" borderId="0" xfId="0" applyNumberFormat="1" applyFont="1" applyFill="1" applyAlignment="1">
      <alignment horizontal="right" wrapText="1"/>
    </xf>
    <xf numFmtId="3" fontId="6" fillId="0" borderId="0" xfId="0" applyNumberFormat="1" applyFont="1" applyAlignment="1">
      <alignment horizontal="right" wrapText="1"/>
    </xf>
    <xf numFmtId="0" fontId="6" fillId="0" borderId="0" xfId="0" applyFont="1" applyFill="1" applyAlignment="1">
      <alignment vertical="top" wrapText="1"/>
    </xf>
    <xf numFmtId="3" fontId="1" fillId="0" borderId="0" xfId="0" applyNumberFormat="1" applyFont="1" applyFill="1" applyAlignment="1">
      <alignment horizontal="right" wrapText="1"/>
    </xf>
    <xf numFmtId="3" fontId="3" fillId="0" borderId="0" xfId="0" applyNumberFormat="1" applyFont="1" applyFill="1" applyAlignment="1">
      <alignment horizontal="right" wrapText="1"/>
    </xf>
    <xf numFmtId="10" fontId="1" fillId="0" borderId="0" xfId="0" applyNumberFormat="1" applyFont="1" applyAlignment="1">
      <alignment wrapText="1"/>
    </xf>
    <xf numFmtId="1" fontId="1" fillId="0" borderId="0" xfId="0" applyNumberFormat="1" applyFont="1" applyAlignment="1">
      <alignment wrapText="1"/>
    </xf>
    <xf numFmtId="3" fontId="6" fillId="0" borderId="0" xfId="0" applyNumberFormat="1" applyFont="1" applyAlignment="1">
      <alignment horizontal="center" wrapText="1"/>
    </xf>
    <xf numFmtId="0" fontId="6" fillId="0" borderId="0" xfId="0" applyFont="1" applyAlignment="1">
      <alignment horizontal="center" wrapText="1"/>
    </xf>
    <xf numFmtId="3" fontId="3" fillId="0" borderId="0" xfId="1" applyNumberFormat="1" applyFont="1" applyAlignment="1">
      <alignment vertical="top"/>
    </xf>
    <xf numFmtId="3" fontId="3" fillId="0" borderId="0" xfId="1" applyNumberFormat="1" applyFont="1" applyFill="1" applyAlignment="1">
      <alignment vertical="top"/>
    </xf>
    <xf numFmtId="3" fontId="3" fillId="0" borderId="0" xfId="1" applyNumberFormat="1" applyFont="1" applyAlignment="1">
      <alignment horizontal="left" vertical="top"/>
    </xf>
    <xf numFmtId="0" fontId="3" fillId="0" borderId="0" xfId="1" applyFont="1" applyAlignment="1">
      <alignment vertical="center"/>
    </xf>
    <xf numFmtId="0" fontId="3" fillId="0" borderId="0" xfId="1" applyFont="1"/>
    <xf numFmtId="3" fontId="3" fillId="0" borderId="0" xfId="1" applyNumberFormat="1" applyFont="1" applyBorder="1" applyAlignment="1">
      <alignment horizontal="left" vertical="top"/>
    </xf>
    <xf numFmtId="0" fontId="3" fillId="0" borderId="0" xfId="1" applyFont="1" applyFill="1" applyAlignment="1">
      <alignment vertical="center"/>
    </xf>
    <xf numFmtId="3" fontId="3" fillId="0" borderId="0" xfId="1" applyNumberFormat="1" applyFont="1" applyFill="1" applyAlignment="1">
      <alignment horizontal="left" vertical="top"/>
    </xf>
    <xf numFmtId="0" fontId="2" fillId="0" borderId="0" xfId="1" applyAlignment="1">
      <alignment wrapText="1"/>
    </xf>
    <xf numFmtId="1" fontId="1" fillId="0" borderId="0" xfId="0" applyNumberFormat="1" applyFont="1" applyFill="1" applyAlignment="1">
      <alignment wrapText="1"/>
    </xf>
    <xf numFmtId="3" fontId="1" fillId="0" borderId="0" xfId="0" applyNumberFormat="1" applyFont="1" applyFill="1" applyAlignment="1">
      <alignment vertical="top" wrapText="1"/>
    </xf>
    <xf numFmtId="3" fontId="6" fillId="0" borderId="0" xfId="0" applyNumberFormat="1" applyFont="1" applyAlignment="1">
      <alignment vertical="top" wrapText="1"/>
    </xf>
    <xf numFmtId="3" fontId="1" fillId="0" borderId="0" xfId="0" applyNumberFormat="1" applyFont="1" applyFill="1" applyAlignment="1">
      <alignment horizontal="left" vertical="top" wrapText="1"/>
    </xf>
    <xf numFmtId="0" fontId="3" fillId="0" borderId="0" xfId="0" applyFont="1" applyFill="1" applyBorder="1" applyAlignment="1">
      <alignment vertical="top" wrapText="1"/>
    </xf>
    <xf numFmtId="3" fontId="1" fillId="0" borderId="0" xfId="0" applyNumberFormat="1" applyFont="1" applyFill="1" applyAlignment="1">
      <alignment horizontal="right" vertical="top" wrapText="1"/>
    </xf>
    <xf numFmtId="0" fontId="7" fillId="0" borderId="0" xfId="0" applyFont="1" applyFill="1" applyAlignment="1">
      <alignment vertical="top" wrapText="1"/>
    </xf>
    <xf numFmtId="3" fontId="6" fillId="0" borderId="0" xfId="0" applyNumberFormat="1" applyFont="1" applyAlignment="1">
      <alignment horizontal="center" wrapText="1"/>
    </xf>
    <xf numFmtId="0" fontId="6" fillId="0" borderId="0" xfId="0" applyFont="1" applyAlignment="1">
      <alignment horizontal="center" wrapText="1"/>
    </xf>
    <xf numFmtId="0" fontId="12" fillId="0" borderId="0" xfId="4" applyFont="1" applyFill="1" applyAlignment="1">
      <alignment wrapText="1"/>
    </xf>
    <xf numFmtId="0" fontId="3" fillId="0" borderId="0" xfId="1" applyFont="1" applyAlignment="1">
      <alignment wrapText="1"/>
    </xf>
    <xf numFmtId="0" fontId="3" fillId="0" borderId="0" xfId="1" applyFont="1" applyFill="1" applyAlignment="1">
      <alignment wrapText="1"/>
    </xf>
    <xf numFmtId="3" fontId="11" fillId="0" borderId="0" xfId="0" applyNumberFormat="1" applyFont="1" applyAlignment="1">
      <alignment horizontal="right" wrapText="1"/>
    </xf>
    <xf numFmtId="3" fontId="3" fillId="0" borderId="0" xfId="1" applyNumberFormat="1" applyFont="1" applyAlignment="1">
      <alignment horizontal="right" wrapText="1"/>
    </xf>
    <xf numFmtId="3" fontId="3" fillId="0" borderId="0" xfId="1" applyNumberFormat="1" applyFont="1" applyFill="1" applyAlignment="1">
      <alignment horizontal="right" wrapText="1"/>
    </xf>
    <xf numFmtId="3" fontId="3" fillId="0" borderId="0" xfId="1" applyNumberFormat="1" applyFont="1" applyAlignment="1">
      <alignment horizontal="right" vertical="top" wrapText="1"/>
    </xf>
    <xf numFmtId="0" fontId="1" fillId="0" borderId="0" xfId="5" applyFont="1" applyAlignment="1">
      <alignment wrapText="1"/>
    </xf>
    <xf numFmtId="0" fontId="3" fillId="0" borderId="0" xfId="4" applyFont="1" applyFill="1" applyAlignment="1">
      <alignment vertical="top" wrapText="1"/>
    </xf>
    <xf numFmtId="3" fontId="3" fillId="0" borderId="0" xfId="4" applyNumberFormat="1" applyFont="1" applyFill="1" applyAlignment="1">
      <alignment horizontal="right" wrapText="1"/>
    </xf>
    <xf numFmtId="0" fontId="3" fillId="0" borderId="0" xfId="4" applyFont="1" applyFill="1" applyAlignment="1">
      <alignment wrapText="1"/>
    </xf>
    <xf numFmtId="0" fontId="10" fillId="0" borderId="0" xfId="5"/>
    <xf numFmtId="0" fontId="1" fillId="0" borderId="0" xfId="5" applyFont="1" applyAlignment="1">
      <alignment horizontal="left" wrapText="1"/>
    </xf>
    <xf numFmtId="0" fontId="7" fillId="0" borderId="0" xfId="0" applyFont="1" applyAlignment="1">
      <alignment wrapText="1"/>
    </xf>
    <xf numFmtId="9" fontId="3" fillId="0" borderId="0" xfId="3" applyFont="1" applyAlignment="1">
      <alignment vertical="top" wrapText="1"/>
    </xf>
    <xf numFmtId="0" fontId="7" fillId="0" borderId="0" xfId="0" applyFont="1" applyAlignment="1">
      <alignment vertical="top" wrapText="1"/>
    </xf>
    <xf numFmtId="3" fontId="1" fillId="0" borderId="0" xfId="5" applyNumberFormat="1" applyFont="1" applyAlignment="1">
      <alignment horizontal="right" wrapText="1"/>
    </xf>
    <xf numFmtId="0" fontId="14" fillId="0" borderId="0" xfId="4" applyFont="1" applyFill="1" applyAlignment="1">
      <alignment wrapText="1"/>
    </xf>
    <xf numFmtId="10" fontId="14" fillId="0" borderId="0" xfId="4" applyNumberFormat="1" applyFont="1" applyFill="1" applyAlignment="1">
      <alignment wrapText="1"/>
    </xf>
    <xf numFmtId="1" fontId="14" fillId="0" borderId="0" xfId="4" applyNumberFormat="1" applyFont="1" applyFill="1" applyAlignment="1">
      <alignment wrapText="1"/>
    </xf>
    <xf numFmtId="3" fontId="6" fillId="0" borderId="0" xfId="0" applyNumberFormat="1" applyFont="1" applyAlignment="1">
      <alignment horizontal="center" wrapText="1"/>
    </xf>
    <xf numFmtId="3" fontId="1" fillId="0" borderId="0" xfId="0" applyNumberFormat="1" applyFont="1" applyAlignment="1">
      <alignment horizontal="right"/>
    </xf>
    <xf numFmtId="3" fontId="11" fillId="0" borderId="0" xfId="0" applyNumberFormat="1" applyFont="1" applyAlignment="1">
      <alignment horizontal="right"/>
    </xf>
    <xf numFmtId="0" fontId="1" fillId="0" borderId="0" xfId="0" applyFont="1" applyAlignment="1"/>
    <xf numFmtId="3" fontId="1" fillId="0" borderId="0" xfId="0" applyNumberFormat="1" applyFont="1" applyBorder="1" applyAlignment="1">
      <alignment vertical="top" wrapText="1"/>
    </xf>
    <xf numFmtId="0" fontId="3" fillId="0" borderId="0" xfId="1" applyFont="1" applyBorder="1" applyAlignment="1">
      <alignment vertical="top" wrapText="1"/>
    </xf>
    <xf numFmtId="3" fontId="3" fillId="0" borderId="0" xfId="4" applyNumberFormat="1" applyFont="1" applyFill="1" applyBorder="1" applyAlignment="1">
      <alignment vertical="top" wrapText="1"/>
    </xf>
    <xf numFmtId="3" fontId="1" fillId="0" borderId="0" xfId="0" applyNumberFormat="1" applyFont="1" applyFill="1" applyBorder="1" applyAlignment="1">
      <alignment vertical="top" wrapText="1"/>
    </xf>
    <xf numFmtId="3" fontId="11" fillId="0" borderId="0" xfId="0" applyNumberFormat="1" applyFont="1" applyFill="1" applyAlignment="1">
      <alignment horizontal="righ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1" fillId="0" borderId="0" xfId="5" applyFont="1" applyAlignment="1">
      <alignment vertical="top" wrapText="1"/>
    </xf>
    <xf numFmtId="3" fontId="6" fillId="0" borderId="0" xfId="0" applyNumberFormat="1" applyFont="1" applyFill="1" applyAlignment="1">
      <alignment horizontal="left" wrapText="1"/>
    </xf>
    <xf numFmtId="3" fontId="6" fillId="0" borderId="0" xfId="0" applyNumberFormat="1" applyFont="1" applyAlignment="1">
      <alignment horizontal="left" wrapText="1"/>
    </xf>
    <xf numFmtId="3" fontId="1" fillId="0" borderId="0" xfId="0" applyNumberFormat="1" applyFont="1" applyAlignment="1">
      <alignment horizontal="left" wrapText="1"/>
    </xf>
    <xf numFmtId="3" fontId="1" fillId="0" borderId="1" xfId="5" applyNumberFormat="1" applyFont="1" applyFill="1" applyBorder="1" applyAlignment="1">
      <alignment horizontal="left" vertical="top" wrapText="1"/>
    </xf>
    <xf numFmtId="0" fontId="1" fillId="0" borderId="0" xfId="5" applyFont="1" applyBorder="1" applyAlignment="1">
      <alignment vertical="top" wrapText="1"/>
    </xf>
    <xf numFmtId="3" fontId="3" fillId="0" borderId="0" xfId="0" applyNumberFormat="1" applyFont="1" applyFill="1" applyAlignment="1">
      <alignment vertical="top" wrapText="1"/>
    </xf>
    <xf numFmtId="3" fontId="6" fillId="0" borderId="0" xfId="0" applyNumberFormat="1" applyFont="1" applyAlignment="1">
      <alignment horizontal="center" wrapText="1"/>
    </xf>
    <xf numFmtId="164" fontId="1" fillId="0" borderId="0" xfId="2" applyNumberFormat="1" applyFont="1" applyFill="1" applyAlignment="1">
      <alignment horizontal="right" vertical="top" wrapText="1"/>
    </xf>
    <xf numFmtId="164" fontId="6" fillId="0" borderId="0" xfId="2" applyNumberFormat="1" applyFont="1" applyAlignment="1">
      <alignment horizontal="right" wrapText="1"/>
    </xf>
    <xf numFmtId="0" fontId="6" fillId="0" borderId="0" xfId="0" applyFont="1" applyFill="1" applyAlignment="1">
      <alignment wrapText="1"/>
    </xf>
    <xf numFmtId="0" fontId="15" fillId="0" borderId="0" xfId="1" applyFont="1" applyAlignment="1">
      <alignment wrapText="1"/>
    </xf>
    <xf numFmtId="0" fontId="15" fillId="0" borderId="0" xfId="1" applyFont="1" applyAlignment="1">
      <alignment vertical="top" wrapText="1"/>
    </xf>
    <xf numFmtId="0" fontId="3" fillId="0" borderId="0" xfId="1" applyFont="1" applyFill="1"/>
    <xf numFmtId="3" fontId="6" fillId="0" borderId="0" xfId="0" applyNumberFormat="1" applyFont="1" applyAlignment="1">
      <alignment horizontal="center" wrapText="1"/>
    </xf>
    <xf numFmtId="0" fontId="6" fillId="0" borderId="0" xfId="0" applyFont="1" applyAlignment="1">
      <alignment horizontal="center" wrapText="1"/>
    </xf>
  </cellXfs>
  <cellStyles count="7">
    <cellStyle name="Bad" xfId="4" builtinId="27"/>
    <cellStyle name="Normal" xfId="0" builtinId="0"/>
    <cellStyle name="Normal 2" xfId="1"/>
    <cellStyle name="Normal_09-10 All Payts" xfId="5"/>
    <cellStyle name="Percent" xfId="2" builtinId="5"/>
    <cellStyle name="Percent 2" xfId="3"/>
    <cellStyle name="SAPBEXstdItem" xfId="6"/>
  </cellStyles>
  <dxfs count="0"/>
  <tableStyles count="0" defaultTableStyle="TableStyleMedium9" defaultPivotStyle="PivotStyleLight16"/>
  <colors>
    <mruColors>
      <color rgb="FF0000FF"/>
      <color rgb="FF336600"/>
      <color rgb="FF800000"/>
      <color rgb="FFFF99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3069"/>
  <sheetViews>
    <sheetView tabSelected="1" workbookViewId="0">
      <pane ySplit="4" topLeftCell="A1582" activePane="bottomLeft" state="frozen"/>
      <selection pane="bottomLeft" activeCell="H2953" sqref="H1:H1048576"/>
    </sheetView>
  </sheetViews>
  <sheetFormatPr defaultRowHeight="12.75"/>
  <cols>
    <col min="1" max="1" width="20.7109375" style="9" customWidth="1"/>
    <col min="2" max="2" width="16.7109375" style="9" customWidth="1"/>
    <col min="3" max="3" width="25.5703125" style="9" customWidth="1"/>
    <col min="4" max="6" width="12.7109375" style="10" customWidth="1"/>
    <col min="7" max="7" width="21" style="84" customWidth="1"/>
    <col min="8" max="8" width="64.28515625" style="4" customWidth="1"/>
    <col min="9" max="9" width="11" style="7" customWidth="1"/>
    <col min="10" max="10" width="11.140625" style="7" customWidth="1"/>
    <col min="11" max="11" width="23.140625" style="8" customWidth="1"/>
    <col min="12" max="16384" width="9.140625" style="7"/>
  </cols>
  <sheetData>
    <row r="1" spans="1:11" s="8" customFormat="1" ht="25.5">
      <c r="A1" s="6" t="s">
        <v>410</v>
      </c>
      <c r="B1" s="25"/>
      <c r="C1" s="9"/>
      <c r="D1" s="23"/>
      <c r="E1" s="23"/>
      <c r="F1" s="23"/>
      <c r="G1" s="82"/>
      <c r="H1" s="4"/>
    </row>
    <row r="2" spans="1:11" s="8" customFormat="1">
      <c r="A2" s="6"/>
      <c r="B2" s="6"/>
      <c r="C2" s="9"/>
      <c r="D2" s="24"/>
      <c r="E2" s="24"/>
      <c r="F2" s="24"/>
      <c r="G2" s="83"/>
      <c r="H2" s="4"/>
      <c r="I2" s="8" t="s">
        <v>2891</v>
      </c>
    </row>
    <row r="3" spans="1:11" s="8" customFormat="1" ht="25.5">
      <c r="A3" s="6" t="s">
        <v>411</v>
      </c>
      <c r="B3" s="6" t="s">
        <v>412</v>
      </c>
      <c r="C3" s="6" t="s">
        <v>413</v>
      </c>
      <c r="D3" s="95" t="s">
        <v>3413</v>
      </c>
      <c r="E3" s="95"/>
      <c r="F3" s="6" t="s">
        <v>415</v>
      </c>
      <c r="G3" s="80" t="s">
        <v>4580</v>
      </c>
      <c r="H3" s="43" t="s">
        <v>416</v>
      </c>
      <c r="I3" s="96" t="s">
        <v>889</v>
      </c>
      <c r="J3" s="96"/>
      <c r="K3" s="8" t="s">
        <v>4584</v>
      </c>
    </row>
    <row r="4" spans="1:11" s="8" customFormat="1" ht="12.75" customHeight="1">
      <c r="A4" s="6"/>
      <c r="B4" s="6"/>
      <c r="C4" s="9"/>
      <c r="D4" s="70" t="s">
        <v>883</v>
      </c>
      <c r="E4" s="70" t="s">
        <v>884</v>
      </c>
      <c r="F4" s="48"/>
      <c r="G4" s="83"/>
      <c r="H4" s="4"/>
      <c r="I4" s="49" t="s">
        <v>883</v>
      </c>
      <c r="J4" s="49" t="s">
        <v>884</v>
      </c>
    </row>
    <row r="5" spans="1:11" s="13" customFormat="1" ht="15">
      <c r="A5" s="2" t="s">
        <v>417</v>
      </c>
      <c r="B5" s="20" t="s">
        <v>3620</v>
      </c>
      <c r="C5" s="20" t="s">
        <v>1064</v>
      </c>
      <c r="D5" s="26">
        <v>103270.92</v>
      </c>
      <c r="E5" s="26" t="s">
        <v>899</v>
      </c>
      <c r="F5" s="89" t="str">
        <f>IF(ISERROR((((E5-D5)/D5))),"-",(((E5-D5)/D5)))</f>
        <v>-</v>
      </c>
      <c r="G5" t="s">
        <v>4458</v>
      </c>
      <c r="H5" s="85" t="s">
        <v>3914</v>
      </c>
      <c r="K5" s="8" t="s">
        <v>4585</v>
      </c>
    </row>
    <row r="6" spans="1:11" s="13" customFormat="1" ht="15">
      <c r="A6" s="2"/>
      <c r="B6" s="20" t="s">
        <v>3621</v>
      </c>
      <c r="C6" s="20" t="s">
        <v>1064</v>
      </c>
      <c r="D6" s="26">
        <v>104534.91</v>
      </c>
      <c r="E6" s="26">
        <v>46099.61</v>
      </c>
      <c r="F6" s="89">
        <f t="shared" ref="F6:F69" si="0">IF(ISERROR((((E6-D6)/D6))),"-",(((E6-D6)/D6)))</f>
        <v>-0.55900272932745632</v>
      </c>
      <c r="G6" t="s">
        <v>4458</v>
      </c>
      <c r="H6" s="42" t="s">
        <v>4294</v>
      </c>
      <c r="K6" s="8" t="s">
        <v>4585</v>
      </c>
    </row>
    <row r="7" spans="1:11" s="13" customFormat="1" ht="38.25">
      <c r="A7" s="2"/>
      <c r="B7" s="20" t="s">
        <v>3622</v>
      </c>
      <c r="C7" s="20" t="s">
        <v>1064</v>
      </c>
      <c r="D7" s="26">
        <v>109718.43</v>
      </c>
      <c r="E7" s="26">
        <v>64627.57</v>
      </c>
      <c r="F7" s="89">
        <f t="shared" si="0"/>
        <v>-0.41096887733446419</v>
      </c>
      <c r="G7" t="s">
        <v>4458</v>
      </c>
      <c r="H7" s="85" t="s">
        <v>4182</v>
      </c>
      <c r="K7" s="8" t="s">
        <v>4585</v>
      </c>
    </row>
    <row r="8" spans="1:11" s="13" customFormat="1" ht="25.5">
      <c r="A8" s="2"/>
      <c r="B8" s="20" t="s">
        <v>3623</v>
      </c>
      <c r="C8" s="20" t="s">
        <v>1064</v>
      </c>
      <c r="D8" s="26">
        <v>105356.91</v>
      </c>
      <c r="E8" s="26">
        <v>57561.35</v>
      </c>
      <c r="F8" s="89">
        <f t="shared" si="0"/>
        <v>-0.45365377553309039</v>
      </c>
      <c r="G8" t="s">
        <v>4458</v>
      </c>
      <c r="H8" s="85" t="s">
        <v>4295</v>
      </c>
      <c r="K8" s="8" t="s">
        <v>4585</v>
      </c>
    </row>
    <row r="9" spans="1:11" s="13" customFormat="1" ht="15">
      <c r="A9" s="2"/>
      <c r="B9" s="20" t="s">
        <v>3624</v>
      </c>
      <c r="C9" s="20" t="s">
        <v>1967</v>
      </c>
      <c r="D9" s="26">
        <v>105356.91</v>
      </c>
      <c r="E9" s="26">
        <v>107970</v>
      </c>
      <c r="F9" s="89">
        <f t="shared" si="0"/>
        <v>2.4802264986700885E-2</v>
      </c>
      <c r="G9" t="s">
        <v>4554</v>
      </c>
      <c r="H9" s="85" t="s">
        <v>4183</v>
      </c>
      <c r="K9" s="8" t="s">
        <v>4585</v>
      </c>
    </row>
    <row r="10" spans="1:11" s="13" customFormat="1" ht="15">
      <c r="A10" s="2"/>
      <c r="B10" s="20" t="s">
        <v>3625</v>
      </c>
      <c r="C10" s="20" t="s">
        <v>1967</v>
      </c>
      <c r="D10" s="26">
        <v>105356.91</v>
      </c>
      <c r="E10" s="26">
        <v>107970</v>
      </c>
      <c r="F10" s="89">
        <f t="shared" si="0"/>
        <v>2.4802264986700885E-2</v>
      </c>
      <c r="G10" t="s">
        <v>4554</v>
      </c>
      <c r="H10" s="85" t="s">
        <v>4183</v>
      </c>
      <c r="K10" s="8" t="s">
        <v>4585</v>
      </c>
    </row>
    <row r="11" spans="1:11" s="13" customFormat="1" ht="38.25">
      <c r="A11" s="2"/>
      <c r="B11" s="20" t="s">
        <v>3626</v>
      </c>
      <c r="C11" s="20" t="s">
        <v>886</v>
      </c>
      <c r="D11" s="26" t="s">
        <v>899</v>
      </c>
      <c r="E11" s="26">
        <v>143521.01999999999</v>
      </c>
      <c r="F11" s="89" t="str">
        <f t="shared" si="0"/>
        <v>-</v>
      </c>
      <c r="G11" t="s">
        <v>4554</v>
      </c>
      <c r="H11" s="85" t="s">
        <v>4184</v>
      </c>
      <c r="K11" s="8" t="s">
        <v>4585</v>
      </c>
    </row>
    <row r="12" spans="1:11" s="13" customFormat="1" ht="38.25">
      <c r="A12" s="2" t="s">
        <v>418</v>
      </c>
      <c r="B12" s="11" t="s">
        <v>3697</v>
      </c>
      <c r="C12" s="11" t="s">
        <v>4175</v>
      </c>
      <c r="D12" s="26">
        <v>117826.87</v>
      </c>
      <c r="E12" s="26">
        <v>128559</v>
      </c>
      <c r="F12" s="89">
        <f t="shared" si="0"/>
        <v>9.1083892833612609E-2</v>
      </c>
      <c r="G12" t="s">
        <v>4554</v>
      </c>
      <c r="H12" s="42" t="s">
        <v>4173</v>
      </c>
      <c r="K12" s="8" t="s">
        <v>4585</v>
      </c>
    </row>
    <row r="13" spans="1:11" s="13" customFormat="1" ht="25.5">
      <c r="A13" s="2"/>
      <c r="B13" s="11" t="s">
        <v>3698</v>
      </c>
      <c r="C13" s="11" t="s">
        <v>4174</v>
      </c>
      <c r="D13" s="26">
        <v>117708.15</v>
      </c>
      <c r="E13" s="26">
        <v>128435.28</v>
      </c>
      <c r="F13" s="89">
        <f t="shared" si="0"/>
        <v>9.1133281765111471E-2</v>
      </c>
      <c r="G13" t="s">
        <v>4554</v>
      </c>
      <c r="H13" s="42" t="s">
        <v>4170</v>
      </c>
      <c r="K13" s="8" t="s">
        <v>4585</v>
      </c>
    </row>
    <row r="14" spans="1:11" s="13" customFormat="1" ht="25.5">
      <c r="A14" s="2"/>
      <c r="B14" s="11" t="s">
        <v>3699</v>
      </c>
      <c r="C14" s="11" t="s">
        <v>3700</v>
      </c>
      <c r="D14" s="26">
        <v>124173.25</v>
      </c>
      <c r="E14" s="26">
        <v>128435.28</v>
      </c>
      <c r="F14" s="89">
        <f t="shared" si="0"/>
        <v>3.4323254001969013E-2</v>
      </c>
      <c r="G14" t="s">
        <v>4554</v>
      </c>
      <c r="H14" s="42" t="s">
        <v>4170</v>
      </c>
      <c r="K14" s="8" t="s">
        <v>4585</v>
      </c>
    </row>
    <row r="15" spans="1:11" s="13" customFormat="1" ht="25.5">
      <c r="A15" s="2"/>
      <c r="B15" s="11" t="s">
        <v>3701</v>
      </c>
      <c r="C15" s="11" t="s">
        <v>3702</v>
      </c>
      <c r="D15" s="26" t="s">
        <v>899</v>
      </c>
      <c r="E15" s="26">
        <v>128544.68</v>
      </c>
      <c r="F15" s="89" t="str">
        <f t="shared" si="0"/>
        <v>-</v>
      </c>
      <c r="G15" t="s">
        <v>4554</v>
      </c>
      <c r="H15" s="42" t="s">
        <v>4171</v>
      </c>
      <c r="K15" s="8" t="s">
        <v>4585</v>
      </c>
    </row>
    <row r="16" spans="1:11" s="13" customFormat="1" ht="38.25">
      <c r="A16" s="2"/>
      <c r="B16" s="11" t="s">
        <v>3703</v>
      </c>
      <c r="C16" s="11" t="s">
        <v>4261</v>
      </c>
      <c r="D16" s="26">
        <v>126609.37</v>
      </c>
      <c r="E16" s="26">
        <v>160484.16</v>
      </c>
      <c r="F16" s="89">
        <f t="shared" si="0"/>
        <v>0.26755357838049437</v>
      </c>
      <c r="G16" t="s">
        <v>4554</v>
      </c>
      <c r="H16" s="42" t="s">
        <v>4262</v>
      </c>
      <c r="K16" s="8" t="s">
        <v>4585</v>
      </c>
    </row>
    <row r="17" spans="1:11" s="13" customFormat="1" ht="38.25">
      <c r="A17" s="2"/>
      <c r="B17" s="11" t="s">
        <v>4172</v>
      </c>
      <c r="C17" s="11" t="s">
        <v>1015</v>
      </c>
      <c r="D17" s="26">
        <v>117826.87</v>
      </c>
      <c r="E17" s="26">
        <v>128559</v>
      </c>
      <c r="F17" s="89">
        <f t="shared" si="0"/>
        <v>9.1083892833612609E-2</v>
      </c>
      <c r="G17" t="s">
        <v>4554</v>
      </c>
      <c r="H17" s="42" t="s">
        <v>4173</v>
      </c>
      <c r="K17" s="8" t="s">
        <v>4585</v>
      </c>
    </row>
    <row r="18" spans="1:11" s="13" customFormat="1" ht="15">
      <c r="A18" s="2"/>
      <c r="B18" s="11" t="s">
        <v>4176</v>
      </c>
      <c r="C18" s="11" t="s">
        <v>4177</v>
      </c>
      <c r="D18" s="26">
        <v>117826.87</v>
      </c>
      <c r="E18" s="26" t="s">
        <v>899</v>
      </c>
      <c r="F18" s="89" t="str">
        <f t="shared" si="0"/>
        <v>-</v>
      </c>
      <c r="G18" t="s">
        <v>4458</v>
      </c>
      <c r="H18" s="42"/>
      <c r="K18" s="8" t="s">
        <v>4585</v>
      </c>
    </row>
    <row r="19" spans="1:11" s="13" customFormat="1" ht="15">
      <c r="A19" s="2"/>
      <c r="B19" s="11" t="s">
        <v>4178</v>
      </c>
      <c r="C19" s="11" t="s">
        <v>4180</v>
      </c>
      <c r="D19" s="26">
        <v>117826.87</v>
      </c>
      <c r="E19" s="26" t="s">
        <v>899</v>
      </c>
      <c r="F19" s="89" t="str">
        <f t="shared" si="0"/>
        <v>-</v>
      </c>
      <c r="G19" t="s">
        <v>4458</v>
      </c>
      <c r="H19" s="42"/>
      <c r="K19" s="8" t="s">
        <v>4585</v>
      </c>
    </row>
    <row r="20" spans="1:11" s="13" customFormat="1" ht="15">
      <c r="A20" s="2"/>
      <c r="B20" s="11" t="s">
        <v>4179</v>
      </c>
      <c r="C20" s="11" t="s">
        <v>886</v>
      </c>
      <c r="D20" s="26">
        <v>131429.26999999999</v>
      </c>
      <c r="E20" s="26" t="s">
        <v>899</v>
      </c>
      <c r="F20" s="89" t="str">
        <f t="shared" si="0"/>
        <v>-</v>
      </c>
      <c r="G20" t="s">
        <v>4458</v>
      </c>
      <c r="H20" s="42" t="s">
        <v>4181</v>
      </c>
      <c r="K20" s="8" t="s">
        <v>4585</v>
      </c>
    </row>
    <row r="21" spans="1:11" ht="38.25">
      <c r="A21" s="1" t="s">
        <v>419</v>
      </c>
      <c r="C21" s="9" t="s">
        <v>886</v>
      </c>
      <c r="D21" s="10">
        <v>136255</v>
      </c>
      <c r="E21" s="10">
        <v>135589</v>
      </c>
      <c r="F21" s="89">
        <f t="shared" si="0"/>
        <v>-4.8878940222377163E-3</v>
      </c>
      <c r="G21" t="s">
        <v>4554</v>
      </c>
      <c r="H21" s="4" t="s">
        <v>906</v>
      </c>
      <c r="K21" s="8" t="s">
        <v>4586</v>
      </c>
    </row>
    <row r="22" spans="1:11" ht="38.25">
      <c r="A22" s="1"/>
      <c r="C22" s="9" t="s">
        <v>902</v>
      </c>
      <c r="D22" s="10" t="s">
        <v>899</v>
      </c>
      <c r="E22" s="10">
        <v>105684</v>
      </c>
      <c r="F22" s="89" t="str">
        <f t="shared" si="0"/>
        <v>-</v>
      </c>
      <c r="G22" t="s">
        <v>4554</v>
      </c>
      <c r="H22" s="4" t="s">
        <v>905</v>
      </c>
      <c r="I22" s="13"/>
      <c r="J22" s="13"/>
      <c r="K22" s="8" t="s">
        <v>4586</v>
      </c>
    </row>
    <row r="23" spans="1:11" ht="38.25">
      <c r="A23" s="1"/>
      <c r="C23" s="9" t="s">
        <v>903</v>
      </c>
      <c r="D23" s="10">
        <v>106847</v>
      </c>
      <c r="E23" s="10">
        <v>106618</v>
      </c>
      <c r="F23" s="89">
        <f t="shared" si="0"/>
        <v>-2.1432515653223767E-3</v>
      </c>
      <c r="G23" t="s">
        <v>4554</v>
      </c>
      <c r="H23" s="4" t="s">
        <v>904</v>
      </c>
      <c r="K23" s="8" t="s">
        <v>4586</v>
      </c>
    </row>
    <row r="24" spans="1:11" ht="51">
      <c r="A24" s="1"/>
      <c r="C24" s="9" t="s">
        <v>907</v>
      </c>
      <c r="D24" s="10">
        <v>83392</v>
      </c>
      <c r="E24" s="10">
        <v>158137</v>
      </c>
      <c r="F24" s="89">
        <f t="shared" si="0"/>
        <v>0.89630899846508061</v>
      </c>
      <c r="G24" t="s">
        <v>4458</v>
      </c>
      <c r="H24" s="4" t="s">
        <v>908</v>
      </c>
      <c r="K24" s="8" t="s">
        <v>4586</v>
      </c>
    </row>
    <row r="25" spans="1:11" ht="51">
      <c r="A25" s="1"/>
      <c r="C25" s="9" t="s">
        <v>2919</v>
      </c>
      <c r="D25" s="10">
        <v>106404</v>
      </c>
      <c r="E25" s="10">
        <v>19874</v>
      </c>
      <c r="F25" s="89">
        <f t="shared" si="0"/>
        <v>-0.81322130746964405</v>
      </c>
      <c r="G25" t="s">
        <v>4458</v>
      </c>
      <c r="H25" s="4" t="s">
        <v>2920</v>
      </c>
      <c r="I25" s="13"/>
      <c r="J25" s="13"/>
      <c r="K25" s="8" t="s">
        <v>4586</v>
      </c>
    </row>
    <row r="26" spans="1:11" ht="63.75">
      <c r="A26" s="2" t="s">
        <v>420</v>
      </c>
      <c r="C26" s="9" t="s">
        <v>886</v>
      </c>
      <c r="D26" s="10">
        <v>94963</v>
      </c>
      <c r="E26" s="10">
        <v>117966.32</v>
      </c>
      <c r="F26" s="89">
        <f t="shared" si="0"/>
        <v>0.24223455451070425</v>
      </c>
      <c r="G26" t="s">
        <v>4554</v>
      </c>
      <c r="H26" s="74" t="s">
        <v>2040</v>
      </c>
      <c r="I26" s="7">
        <v>1</v>
      </c>
      <c r="J26" s="7">
        <v>1</v>
      </c>
      <c r="K26" s="8" t="s">
        <v>4587</v>
      </c>
    </row>
    <row r="27" spans="1:11" ht="25.5">
      <c r="A27" s="2" t="s">
        <v>421</v>
      </c>
      <c r="B27" s="9" t="s">
        <v>4456</v>
      </c>
      <c r="C27" s="9" t="s">
        <v>886</v>
      </c>
      <c r="D27" s="10">
        <v>124000</v>
      </c>
      <c r="E27" s="10">
        <v>118000</v>
      </c>
      <c r="F27" s="89">
        <f t="shared" si="0"/>
        <v>-4.8387096774193547E-2</v>
      </c>
      <c r="G27" t="s">
        <v>4554</v>
      </c>
      <c r="H27" s="74" t="s">
        <v>2921</v>
      </c>
      <c r="K27" s="8" t="s">
        <v>4588</v>
      </c>
    </row>
    <row r="28" spans="1:11" s="13" customFormat="1" ht="15">
      <c r="A28" s="2" t="s">
        <v>422</v>
      </c>
      <c r="B28" s="11" t="s">
        <v>3660</v>
      </c>
      <c r="C28" s="11" t="s">
        <v>886</v>
      </c>
      <c r="D28" s="26">
        <v>142270.29999999999</v>
      </c>
      <c r="E28" s="26">
        <v>145284.96</v>
      </c>
      <c r="F28" s="89">
        <f t="shared" si="0"/>
        <v>2.1189665024956044E-2</v>
      </c>
      <c r="G28" t="s">
        <v>4554</v>
      </c>
      <c r="H28" s="42" t="s">
        <v>4298</v>
      </c>
      <c r="K28" s="91" t="s">
        <v>4585</v>
      </c>
    </row>
    <row r="29" spans="1:11" s="13" customFormat="1" ht="27" customHeight="1">
      <c r="A29" s="2"/>
      <c r="B29" s="11" t="s">
        <v>3661</v>
      </c>
      <c r="C29" s="11" t="s">
        <v>4297</v>
      </c>
      <c r="D29" s="26">
        <v>122323.1</v>
      </c>
      <c r="E29" s="26">
        <v>124958.28</v>
      </c>
      <c r="F29" s="89">
        <f t="shared" si="0"/>
        <v>2.154278300664382E-2</v>
      </c>
      <c r="G29" t="s">
        <v>4554</v>
      </c>
      <c r="H29" s="42" t="s">
        <v>4299</v>
      </c>
      <c r="K29" s="91" t="s">
        <v>4585</v>
      </c>
    </row>
    <row r="30" spans="1:11" s="13" customFormat="1" ht="25.5">
      <c r="A30" s="2"/>
      <c r="B30" s="11" t="s">
        <v>3662</v>
      </c>
      <c r="C30" s="11" t="s">
        <v>3663</v>
      </c>
      <c r="D30" s="26">
        <v>116491.08</v>
      </c>
      <c r="E30" s="26">
        <v>119000.04000000001</v>
      </c>
      <c r="F30" s="89">
        <f t="shared" si="0"/>
        <v>2.1537786412487603E-2</v>
      </c>
      <c r="G30" t="s">
        <v>4554</v>
      </c>
      <c r="H30" s="42" t="s">
        <v>4300</v>
      </c>
      <c r="K30" s="91" t="s">
        <v>4585</v>
      </c>
    </row>
    <row r="31" spans="1:11" s="13" customFormat="1" ht="25.5">
      <c r="A31" s="2"/>
      <c r="B31" s="11" t="s">
        <v>3664</v>
      </c>
      <c r="C31" s="11" t="s">
        <v>995</v>
      </c>
      <c r="D31" s="26">
        <v>116491.08</v>
      </c>
      <c r="E31" s="26">
        <v>119000.04000000001</v>
      </c>
      <c r="F31" s="89">
        <f t="shared" si="0"/>
        <v>2.1537786412487603E-2</v>
      </c>
      <c r="G31" t="s">
        <v>4554</v>
      </c>
      <c r="H31" s="42" t="s">
        <v>4300</v>
      </c>
      <c r="K31" s="91" t="s">
        <v>4585</v>
      </c>
    </row>
    <row r="32" spans="1:11" s="13" customFormat="1" ht="25.5">
      <c r="A32" s="2"/>
      <c r="B32" s="11" t="s">
        <v>3665</v>
      </c>
      <c r="C32" s="11" t="s">
        <v>1089</v>
      </c>
      <c r="D32" s="26">
        <f>97974+18517.08</f>
        <v>116491.08</v>
      </c>
      <c r="E32" s="26">
        <v>119000.04000000001</v>
      </c>
      <c r="F32" s="89">
        <f t="shared" si="0"/>
        <v>2.1537786412487603E-2</v>
      </c>
      <c r="G32" t="s">
        <v>4554</v>
      </c>
      <c r="H32" s="42" t="s">
        <v>4300</v>
      </c>
      <c r="K32" s="91" t="s">
        <v>4585</v>
      </c>
    </row>
    <row r="33" spans="1:11" s="13" customFormat="1" ht="15">
      <c r="A33" s="2"/>
      <c r="B33" s="11" t="s">
        <v>3666</v>
      </c>
      <c r="C33" s="11" t="s">
        <v>1016</v>
      </c>
      <c r="D33" s="26">
        <v>102894.66</v>
      </c>
      <c r="E33" s="26">
        <v>105110.64</v>
      </c>
      <c r="F33" s="89">
        <f t="shared" si="0"/>
        <v>2.1536394600069585E-2</v>
      </c>
      <c r="G33" t="s">
        <v>4554</v>
      </c>
      <c r="H33" s="42" t="s">
        <v>4301</v>
      </c>
      <c r="K33" s="91" t="s">
        <v>4585</v>
      </c>
    </row>
    <row r="34" spans="1:11" s="13" customFormat="1" ht="25.5">
      <c r="A34" s="2"/>
      <c r="B34" s="11" t="s">
        <v>3667</v>
      </c>
      <c r="C34" s="11" t="s">
        <v>3668</v>
      </c>
      <c r="D34" s="26">
        <v>102893.66</v>
      </c>
      <c r="E34" s="26">
        <v>105110.64</v>
      </c>
      <c r="F34" s="89">
        <f t="shared" si="0"/>
        <v>2.1546322679162115E-2</v>
      </c>
      <c r="G34" t="s">
        <v>4554</v>
      </c>
      <c r="H34" s="42" t="s">
        <v>4301</v>
      </c>
      <c r="K34" s="91" t="s">
        <v>4585</v>
      </c>
    </row>
    <row r="35" spans="1:11" s="13" customFormat="1" ht="25.5">
      <c r="A35" s="2"/>
      <c r="B35" s="11" t="s">
        <v>3669</v>
      </c>
      <c r="C35" s="11" t="s">
        <v>3670</v>
      </c>
      <c r="D35" s="26" t="s">
        <v>899</v>
      </c>
      <c r="E35" s="26">
        <v>101129.04000000001</v>
      </c>
      <c r="F35" s="89" t="str">
        <f t="shared" si="0"/>
        <v>-</v>
      </c>
      <c r="G35" t="s">
        <v>4554</v>
      </c>
      <c r="H35" s="42" t="s">
        <v>4302</v>
      </c>
      <c r="K35" s="91" t="s">
        <v>4585</v>
      </c>
    </row>
    <row r="36" spans="1:11" ht="25.5">
      <c r="A36" s="2" t="s">
        <v>423</v>
      </c>
      <c r="B36" s="16" t="s">
        <v>2039</v>
      </c>
      <c r="D36" s="26" t="s">
        <v>899</v>
      </c>
      <c r="E36" s="26" t="s">
        <v>899</v>
      </c>
      <c r="F36" s="89" t="str">
        <f t="shared" si="0"/>
        <v>-</v>
      </c>
      <c r="G36" t="s">
        <v>4554</v>
      </c>
      <c r="I36" s="7" t="s">
        <v>910</v>
      </c>
      <c r="J36" s="7" t="s">
        <v>910</v>
      </c>
      <c r="K36" s="8" t="s">
        <v>4589</v>
      </c>
    </row>
    <row r="37" spans="1:11" ht="25.5">
      <c r="A37" s="2" t="s">
        <v>424</v>
      </c>
      <c r="B37" s="16" t="s">
        <v>2039</v>
      </c>
      <c r="D37" s="10" t="s">
        <v>899</v>
      </c>
      <c r="E37" s="10" t="s">
        <v>899</v>
      </c>
      <c r="F37" s="89" t="str">
        <f t="shared" si="0"/>
        <v>-</v>
      </c>
      <c r="G37" t="s">
        <v>4554</v>
      </c>
      <c r="K37" s="8" t="s">
        <v>4589</v>
      </c>
    </row>
    <row r="38" spans="1:11" s="13" customFormat="1" ht="38.25">
      <c r="A38" s="2" t="s">
        <v>425</v>
      </c>
      <c r="B38" s="11"/>
      <c r="C38" s="11" t="s">
        <v>4328</v>
      </c>
      <c r="D38" s="26" t="s">
        <v>899</v>
      </c>
      <c r="E38" s="26">
        <v>133282.93</v>
      </c>
      <c r="F38" s="89" t="str">
        <f t="shared" si="0"/>
        <v>-</v>
      </c>
      <c r="G38" t="s">
        <v>4554</v>
      </c>
      <c r="H38" s="42" t="s">
        <v>4329</v>
      </c>
      <c r="I38" s="13">
        <v>1</v>
      </c>
      <c r="J38" s="13">
        <v>0</v>
      </c>
      <c r="K38" s="91" t="s">
        <v>4585</v>
      </c>
    </row>
    <row r="39" spans="1:11" s="13" customFormat="1" ht="38.25">
      <c r="A39" s="2"/>
      <c r="B39" s="11"/>
      <c r="C39" s="11" t="s">
        <v>995</v>
      </c>
      <c r="D39" s="26" t="s">
        <v>899</v>
      </c>
      <c r="E39" s="26">
        <v>231479.87</v>
      </c>
      <c r="F39" s="89" t="str">
        <f t="shared" si="0"/>
        <v>-</v>
      </c>
      <c r="G39" t="s">
        <v>4458</v>
      </c>
      <c r="H39" s="42" t="s">
        <v>4330</v>
      </c>
      <c r="K39" s="91" t="s">
        <v>4585</v>
      </c>
    </row>
    <row r="40" spans="1:11" s="13" customFormat="1" ht="25.5">
      <c r="A40" s="2"/>
      <c r="B40" s="11"/>
      <c r="C40" s="11" t="s">
        <v>4185</v>
      </c>
      <c r="D40" s="26" t="s">
        <v>899</v>
      </c>
      <c r="E40" s="26">
        <v>166281.38</v>
      </c>
      <c r="F40" s="89" t="str">
        <f t="shared" si="0"/>
        <v>-</v>
      </c>
      <c r="G40" t="s">
        <v>4458</v>
      </c>
      <c r="H40" s="42" t="s">
        <v>4331</v>
      </c>
      <c r="K40" s="91" t="s">
        <v>4585</v>
      </c>
    </row>
    <row r="41" spans="1:11" s="13" customFormat="1" ht="15">
      <c r="A41" s="2"/>
      <c r="B41" s="11"/>
      <c r="C41" s="11" t="s">
        <v>4186</v>
      </c>
      <c r="D41" s="26">
        <v>135995.07</v>
      </c>
      <c r="E41" s="26" t="s">
        <v>899</v>
      </c>
      <c r="F41" s="89" t="str">
        <f t="shared" si="0"/>
        <v>-</v>
      </c>
      <c r="G41" t="s">
        <v>4458</v>
      </c>
      <c r="H41" s="42" t="s">
        <v>4187</v>
      </c>
      <c r="K41" s="91" t="s">
        <v>4585</v>
      </c>
    </row>
    <row r="42" spans="1:11" ht="25.5">
      <c r="A42" s="2" t="s">
        <v>426</v>
      </c>
      <c r="B42" s="16" t="s">
        <v>2039</v>
      </c>
      <c r="D42" s="26" t="s">
        <v>899</v>
      </c>
      <c r="E42" s="26" t="s">
        <v>899</v>
      </c>
      <c r="F42" s="89" t="str">
        <f t="shared" si="0"/>
        <v>-</v>
      </c>
      <c r="G42" t="s">
        <v>4554</v>
      </c>
      <c r="K42" s="8" t="s">
        <v>4589</v>
      </c>
    </row>
    <row r="43" spans="1:11" ht="15">
      <c r="A43" s="2" t="s">
        <v>427</v>
      </c>
      <c r="B43" s="9" t="s">
        <v>4457</v>
      </c>
      <c r="C43" s="9" t="s">
        <v>886</v>
      </c>
      <c r="D43" s="10">
        <v>149712</v>
      </c>
      <c r="E43" s="10">
        <v>146683</v>
      </c>
      <c r="F43" s="89">
        <f t="shared" si="0"/>
        <v>-2.023217911723843E-2</v>
      </c>
      <c r="G43" t="s">
        <v>4554</v>
      </c>
      <c r="H43" s="4" t="s">
        <v>2041</v>
      </c>
      <c r="K43" s="8" t="s">
        <v>4586</v>
      </c>
    </row>
    <row r="44" spans="1:11" ht="25.5" customHeight="1">
      <c r="A44" s="2"/>
      <c r="C44" s="9" t="s">
        <v>2042</v>
      </c>
      <c r="D44" s="10">
        <v>103539</v>
      </c>
      <c r="E44" s="10">
        <v>103638</v>
      </c>
      <c r="F44" s="89">
        <f t="shared" si="0"/>
        <v>9.5616144641149715E-4</v>
      </c>
      <c r="G44" t="s">
        <v>4554</v>
      </c>
      <c r="H44" s="4" t="s">
        <v>2043</v>
      </c>
      <c r="K44" s="8" t="s">
        <v>4586</v>
      </c>
    </row>
    <row r="45" spans="1:11" ht="25.5" customHeight="1">
      <c r="A45" s="2"/>
      <c r="C45" s="9" t="s">
        <v>2044</v>
      </c>
      <c r="D45" s="10">
        <v>105486</v>
      </c>
      <c r="E45" s="10">
        <v>105610</v>
      </c>
      <c r="F45" s="89">
        <f t="shared" si="0"/>
        <v>1.1755114422767002E-3</v>
      </c>
      <c r="G45" t="s">
        <v>4554</v>
      </c>
      <c r="H45" s="4" t="s">
        <v>2045</v>
      </c>
      <c r="I45" s="7">
        <v>0</v>
      </c>
      <c r="J45" s="7">
        <v>0</v>
      </c>
      <c r="K45" s="8" t="s">
        <v>4586</v>
      </c>
    </row>
    <row r="46" spans="1:11" ht="51">
      <c r="A46" s="1" t="s">
        <v>428</v>
      </c>
      <c r="C46" s="9" t="s">
        <v>886</v>
      </c>
      <c r="D46" s="10">
        <v>122180</v>
      </c>
      <c r="E46" s="10" t="s">
        <v>899</v>
      </c>
      <c r="F46" s="89" t="str">
        <f t="shared" si="0"/>
        <v>-</v>
      </c>
      <c r="G46" t="s">
        <v>4458</v>
      </c>
      <c r="H46" s="74" t="s">
        <v>2922</v>
      </c>
      <c r="K46" s="8" t="s">
        <v>4588</v>
      </c>
    </row>
    <row r="47" spans="1:11" ht="25.5" customHeight="1">
      <c r="A47" s="1"/>
      <c r="C47" s="9" t="s">
        <v>909</v>
      </c>
      <c r="D47" s="10">
        <v>91031</v>
      </c>
      <c r="E47" s="10">
        <v>133825</v>
      </c>
      <c r="F47" s="89">
        <f t="shared" si="0"/>
        <v>0.4701035910843559</v>
      </c>
      <c r="G47" t="s">
        <v>4458</v>
      </c>
      <c r="H47" s="4" t="s">
        <v>911</v>
      </c>
      <c r="K47" s="8" t="s">
        <v>4588</v>
      </c>
    </row>
    <row r="48" spans="1:11" ht="51">
      <c r="A48" s="1" t="s">
        <v>429</v>
      </c>
      <c r="C48" s="9" t="s">
        <v>886</v>
      </c>
      <c r="D48" s="10">
        <v>149183.45000000001</v>
      </c>
      <c r="E48" s="10">
        <v>57145.05</v>
      </c>
      <c r="F48" s="89">
        <f t="shared" si="0"/>
        <v>-0.61694779146078205</v>
      </c>
      <c r="G48" t="s">
        <v>4458</v>
      </c>
      <c r="H48" s="75" t="s">
        <v>4459</v>
      </c>
      <c r="I48" s="7">
        <v>1</v>
      </c>
      <c r="J48" s="7">
        <v>1</v>
      </c>
      <c r="K48" s="8" t="s">
        <v>4586</v>
      </c>
    </row>
    <row r="49" spans="1:11" ht="25.5">
      <c r="A49" s="1"/>
      <c r="C49" s="9" t="s">
        <v>912</v>
      </c>
      <c r="D49" s="10">
        <v>116865.93</v>
      </c>
      <c r="E49" s="10">
        <v>118284.02</v>
      </c>
      <c r="F49" s="89">
        <f t="shared" si="0"/>
        <v>1.2134332050410339E-2</v>
      </c>
      <c r="G49" t="s">
        <v>4554</v>
      </c>
      <c r="H49" s="4" t="s">
        <v>914</v>
      </c>
      <c r="K49" s="8" t="s">
        <v>4586</v>
      </c>
    </row>
    <row r="50" spans="1:11" ht="15">
      <c r="A50" s="1"/>
      <c r="C50" s="9" t="s">
        <v>898</v>
      </c>
      <c r="D50" s="10">
        <v>112765.82</v>
      </c>
      <c r="E50" s="10" t="s">
        <v>899</v>
      </c>
      <c r="F50" s="89" t="str">
        <f t="shared" si="0"/>
        <v>-</v>
      </c>
      <c r="G50" t="s">
        <v>4458</v>
      </c>
      <c r="H50" s="4" t="s">
        <v>915</v>
      </c>
      <c r="K50" s="8" t="s">
        <v>4586</v>
      </c>
    </row>
    <row r="51" spans="1:11" ht="25.5">
      <c r="A51" s="1"/>
      <c r="C51" s="9" t="s">
        <v>913</v>
      </c>
      <c r="D51" s="10">
        <v>111772.39</v>
      </c>
      <c r="E51" s="10">
        <v>113026.99</v>
      </c>
      <c r="F51" s="89">
        <f t="shared" si="0"/>
        <v>1.1224596700491113E-2</v>
      </c>
      <c r="G51" t="s">
        <v>4554</v>
      </c>
      <c r="H51" s="4" t="s">
        <v>916</v>
      </c>
      <c r="K51" s="8" t="s">
        <v>4586</v>
      </c>
    </row>
    <row r="52" spans="1:11" ht="25.5">
      <c r="A52" s="1" t="s">
        <v>430</v>
      </c>
      <c r="B52" s="9" t="s">
        <v>2923</v>
      </c>
      <c r="C52" s="9" t="s">
        <v>886</v>
      </c>
      <c r="D52" s="10">
        <v>125907</v>
      </c>
      <c r="E52" s="10">
        <v>180583</v>
      </c>
      <c r="F52" s="89">
        <f t="shared" si="0"/>
        <v>0.43425703098318602</v>
      </c>
      <c r="G52" t="s">
        <v>4458</v>
      </c>
      <c r="H52" s="4" t="s">
        <v>917</v>
      </c>
      <c r="K52" s="8" t="s">
        <v>4586</v>
      </c>
    </row>
    <row r="53" spans="1:11" ht="25.5">
      <c r="A53" s="1"/>
      <c r="C53" s="9" t="s">
        <v>918</v>
      </c>
      <c r="D53" s="10" t="s">
        <v>899</v>
      </c>
      <c r="E53" s="10">
        <v>122271</v>
      </c>
      <c r="F53" s="89" t="str">
        <f t="shared" si="0"/>
        <v>-</v>
      </c>
      <c r="G53" t="s">
        <v>4554</v>
      </c>
      <c r="H53" s="4" t="s">
        <v>2924</v>
      </c>
      <c r="I53" s="7">
        <v>11</v>
      </c>
      <c r="J53" s="7">
        <v>10</v>
      </c>
      <c r="K53" s="8" t="s">
        <v>4586</v>
      </c>
    </row>
    <row r="54" spans="1:11" ht="25.5">
      <c r="A54" s="1"/>
      <c r="C54" s="9" t="s">
        <v>919</v>
      </c>
      <c r="D54" s="10" t="s">
        <v>899</v>
      </c>
      <c r="E54" s="10">
        <v>118220</v>
      </c>
      <c r="F54" s="89" t="str">
        <f t="shared" si="0"/>
        <v>-</v>
      </c>
      <c r="G54" t="s">
        <v>4554</v>
      </c>
      <c r="H54" s="4" t="s">
        <v>2925</v>
      </c>
      <c r="K54" s="8" t="s">
        <v>4586</v>
      </c>
    </row>
    <row r="55" spans="1:11" ht="63.75">
      <c r="A55" s="1" t="s">
        <v>431</v>
      </c>
      <c r="C55" s="9" t="s">
        <v>886</v>
      </c>
      <c r="D55" s="10">
        <v>138672</v>
      </c>
      <c r="E55" s="10">
        <v>146945</v>
      </c>
      <c r="F55" s="89">
        <f t="shared" si="0"/>
        <v>5.9658763124495209E-2</v>
      </c>
      <c r="G55" t="s">
        <v>4554</v>
      </c>
      <c r="H55" s="4" t="s">
        <v>920</v>
      </c>
      <c r="K55" s="8" t="s">
        <v>4590</v>
      </c>
    </row>
    <row r="56" spans="1:11" ht="63.75">
      <c r="A56" s="1"/>
      <c r="C56" s="9" t="s">
        <v>912</v>
      </c>
      <c r="D56" s="10">
        <v>111871</v>
      </c>
      <c r="E56" s="10">
        <v>113645</v>
      </c>
      <c r="F56" s="89">
        <f t="shared" si="0"/>
        <v>1.5857550214085865E-2</v>
      </c>
      <c r="G56" t="s">
        <v>4554</v>
      </c>
      <c r="H56" s="4" t="s">
        <v>921</v>
      </c>
      <c r="K56" s="8" t="s">
        <v>4590</v>
      </c>
    </row>
    <row r="57" spans="1:11" ht="25.5">
      <c r="A57" s="1" t="s">
        <v>432</v>
      </c>
      <c r="B57" s="18" t="s">
        <v>2039</v>
      </c>
      <c r="D57" s="10" t="s">
        <v>899</v>
      </c>
      <c r="E57" s="10" t="s">
        <v>899</v>
      </c>
      <c r="F57" s="89" t="str">
        <f t="shared" si="0"/>
        <v>-</v>
      </c>
      <c r="G57" t="s">
        <v>4554</v>
      </c>
      <c r="K57" s="8" t="s">
        <v>4589</v>
      </c>
    </row>
    <row r="58" spans="1:11" ht="25.5">
      <c r="A58" s="1" t="s">
        <v>433</v>
      </c>
      <c r="B58" s="18" t="s">
        <v>2039</v>
      </c>
      <c r="D58" s="10" t="s">
        <v>899</v>
      </c>
      <c r="E58" s="10" t="s">
        <v>899</v>
      </c>
      <c r="F58" s="89" t="str">
        <f t="shared" si="0"/>
        <v>-</v>
      </c>
      <c r="G58" t="s">
        <v>4554</v>
      </c>
      <c r="K58" s="8" t="s">
        <v>4589</v>
      </c>
    </row>
    <row r="59" spans="1:11" ht="25.5">
      <c r="A59" s="2" t="s">
        <v>434</v>
      </c>
      <c r="B59" s="18" t="s">
        <v>2039</v>
      </c>
      <c r="D59" s="10" t="s">
        <v>899</v>
      </c>
      <c r="E59" s="10" t="s">
        <v>899</v>
      </c>
      <c r="F59" s="89" t="str">
        <f t="shared" si="0"/>
        <v>-</v>
      </c>
      <c r="G59" t="s">
        <v>4554</v>
      </c>
      <c r="K59" s="8" t="s">
        <v>4589</v>
      </c>
    </row>
    <row r="60" spans="1:11" ht="89.25">
      <c r="A60" s="1" t="s">
        <v>435</v>
      </c>
      <c r="B60" s="9" t="s">
        <v>923</v>
      </c>
      <c r="C60" s="9" t="s">
        <v>886</v>
      </c>
      <c r="D60" s="10">
        <v>190943</v>
      </c>
      <c r="E60" s="10">
        <v>224046</v>
      </c>
      <c r="F60" s="89">
        <f t="shared" si="0"/>
        <v>0.1733658735853108</v>
      </c>
      <c r="G60" t="s">
        <v>4458</v>
      </c>
      <c r="H60" s="4" t="s">
        <v>2944</v>
      </c>
      <c r="K60" s="8" t="s">
        <v>4591</v>
      </c>
    </row>
    <row r="61" spans="1:11" ht="51">
      <c r="A61" s="1"/>
      <c r="C61" s="9" t="s">
        <v>922</v>
      </c>
      <c r="D61" s="10">
        <v>133014</v>
      </c>
      <c r="E61" s="10">
        <v>155863</v>
      </c>
      <c r="F61" s="89">
        <f t="shared" si="0"/>
        <v>0.17177891049062505</v>
      </c>
      <c r="G61" t="s">
        <v>4554</v>
      </c>
      <c r="H61" s="4" t="s">
        <v>924</v>
      </c>
      <c r="K61" s="8" t="s">
        <v>4591</v>
      </c>
    </row>
    <row r="62" spans="1:11" ht="63.75">
      <c r="A62" s="1"/>
      <c r="C62" s="9" t="s">
        <v>925</v>
      </c>
      <c r="D62" s="10">
        <v>135028</v>
      </c>
      <c r="E62" s="10">
        <v>157388</v>
      </c>
      <c r="F62" s="89">
        <f t="shared" si="0"/>
        <v>0.16559528394110851</v>
      </c>
      <c r="G62" t="s">
        <v>4554</v>
      </c>
      <c r="H62" s="4" t="s">
        <v>926</v>
      </c>
      <c r="K62" s="8" t="s">
        <v>4591</v>
      </c>
    </row>
    <row r="63" spans="1:11" ht="38.25" customHeight="1">
      <c r="A63" s="1"/>
      <c r="C63" s="9" t="s">
        <v>927</v>
      </c>
      <c r="D63" s="10">
        <v>132852</v>
      </c>
      <c r="E63" s="10">
        <v>155863</v>
      </c>
      <c r="F63" s="89">
        <f t="shared" si="0"/>
        <v>0.17320778008611087</v>
      </c>
      <c r="G63" t="s">
        <v>4554</v>
      </c>
      <c r="H63" s="4" t="s">
        <v>924</v>
      </c>
      <c r="K63" s="8" t="s">
        <v>4591</v>
      </c>
    </row>
    <row r="64" spans="1:11" ht="38.25" customHeight="1">
      <c r="A64" s="1"/>
      <c r="C64" s="9" t="s">
        <v>2945</v>
      </c>
      <c r="D64" s="10">
        <v>132855</v>
      </c>
      <c r="E64" s="10" t="s">
        <v>899</v>
      </c>
      <c r="F64" s="89" t="str">
        <f t="shared" si="0"/>
        <v>-</v>
      </c>
      <c r="G64" t="s">
        <v>4458</v>
      </c>
      <c r="H64" s="74" t="s">
        <v>2946</v>
      </c>
      <c r="K64" s="8" t="s">
        <v>4591</v>
      </c>
    </row>
    <row r="65" spans="1:11" ht="25.5">
      <c r="A65" s="1"/>
      <c r="C65" s="9" t="s">
        <v>2947</v>
      </c>
      <c r="D65" s="10">
        <v>132885</v>
      </c>
      <c r="E65" s="10" t="s">
        <v>899</v>
      </c>
      <c r="F65" s="89" t="str">
        <f t="shared" si="0"/>
        <v>-</v>
      </c>
      <c r="G65" t="s">
        <v>4458</v>
      </c>
      <c r="H65" s="4" t="s">
        <v>2946</v>
      </c>
      <c r="K65" s="8" t="s">
        <v>4591</v>
      </c>
    </row>
    <row r="66" spans="1:11" ht="38.25" customHeight="1">
      <c r="A66" s="1"/>
      <c r="C66" s="9" t="s">
        <v>2948</v>
      </c>
      <c r="D66" s="10">
        <v>109935</v>
      </c>
      <c r="E66" s="10" t="s">
        <v>899</v>
      </c>
      <c r="F66" s="89" t="str">
        <f t="shared" si="0"/>
        <v>-</v>
      </c>
      <c r="G66" t="s">
        <v>4458</v>
      </c>
      <c r="H66" s="4" t="s">
        <v>2946</v>
      </c>
      <c r="K66" s="8" t="s">
        <v>4591</v>
      </c>
    </row>
    <row r="67" spans="1:11" ht="38.25" customHeight="1">
      <c r="A67" s="1"/>
      <c r="C67" s="9" t="s">
        <v>2949</v>
      </c>
      <c r="D67" s="10">
        <v>109094</v>
      </c>
      <c r="E67" s="10" t="s">
        <v>899</v>
      </c>
      <c r="F67" s="89" t="str">
        <f t="shared" si="0"/>
        <v>-</v>
      </c>
      <c r="G67" t="s">
        <v>4458</v>
      </c>
      <c r="H67" s="4" t="s">
        <v>2946</v>
      </c>
      <c r="K67" s="8" t="s">
        <v>4591</v>
      </c>
    </row>
    <row r="68" spans="1:11" ht="51">
      <c r="A68" s="1"/>
      <c r="C68" s="9" t="s">
        <v>928</v>
      </c>
      <c r="D68" s="10" t="s">
        <v>899</v>
      </c>
      <c r="E68" s="10">
        <v>124893</v>
      </c>
      <c r="F68" s="89" t="str">
        <f t="shared" si="0"/>
        <v>-</v>
      </c>
      <c r="G68" t="s">
        <v>4554</v>
      </c>
      <c r="H68" s="4" t="s">
        <v>13</v>
      </c>
      <c r="K68" s="8" t="s">
        <v>4591</v>
      </c>
    </row>
    <row r="69" spans="1:11" ht="51">
      <c r="A69" s="1"/>
      <c r="C69" s="9" t="s">
        <v>14</v>
      </c>
      <c r="D69" s="10">
        <v>109756</v>
      </c>
      <c r="E69" s="10">
        <v>128610</v>
      </c>
      <c r="F69" s="89">
        <f t="shared" si="0"/>
        <v>0.17178104158314808</v>
      </c>
      <c r="G69" t="s">
        <v>4554</v>
      </c>
      <c r="H69" s="4" t="s">
        <v>15</v>
      </c>
      <c r="K69" s="8" t="s">
        <v>4591</v>
      </c>
    </row>
    <row r="70" spans="1:11" ht="51">
      <c r="A70" s="1"/>
      <c r="C70" s="9" t="s">
        <v>16</v>
      </c>
      <c r="D70" s="10" t="s">
        <v>899</v>
      </c>
      <c r="E70" s="10">
        <v>126486</v>
      </c>
      <c r="F70" s="89" t="str">
        <f t="shared" ref="F70:F133" si="1">IF(ISERROR((((E70-D70)/D70))),"-",(((E70-D70)/D70)))</f>
        <v>-</v>
      </c>
      <c r="G70" t="s">
        <v>4554</v>
      </c>
      <c r="H70" s="4" t="s">
        <v>18</v>
      </c>
      <c r="K70" s="8" t="s">
        <v>4591</v>
      </c>
    </row>
    <row r="71" spans="1:11" ht="38.25" customHeight="1">
      <c r="A71" s="1"/>
      <c r="C71" s="9" t="s">
        <v>17</v>
      </c>
      <c r="D71" s="10">
        <v>113761</v>
      </c>
      <c r="E71" s="10">
        <v>135705</v>
      </c>
      <c r="F71" s="89">
        <f t="shared" si="1"/>
        <v>0.19289563207074481</v>
      </c>
      <c r="G71" t="s">
        <v>4554</v>
      </c>
      <c r="H71" s="4" t="s">
        <v>20</v>
      </c>
      <c r="K71" s="8" t="s">
        <v>4591</v>
      </c>
    </row>
    <row r="72" spans="1:11" ht="38.25" customHeight="1">
      <c r="A72" s="1"/>
      <c r="C72" s="9" t="s">
        <v>19</v>
      </c>
      <c r="D72" s="10" t="s">
        <v>899</v>
      </c>
      <c r="E72" s="10">
        <v>142380</v>
      </c>
      <c r="F72" s="89" t="str">
        <f t="shared" si="1"/>
        <v>-</v>
      </c>
      <c r="G72" t="s">
        <v>4554</v>
      </c>
      <c r="H72" s="4" t="s">
        <v>2926</v>
      </c>
      <c r="K72" s="8" t="s">
        <v>4591</v>
      </c>
    </row>
    <row r="73" spans="1:11" ht="38.25" customHeight="1">
      <c r="A73" s="1"/>
      <c r="C73" s="9" t="s">
        <v>21</v>
      </c>
      <c r="D73" s="10" t="s">
        <v>899</v>
      </c>
      <c r="E73" s="10">
        <v>106310</v>
      </c>
      <c r="F73" s="89" t="str">
        <f t="shared" si="1"/>
        <v>-</v>
      </c>
      <c r="G73" t="s">
        <v>4554</v>
      </c>
      <c r="H73" s="4" t="s">
        <v>22</v>
      </c>
      <c r="K73" s="8" t="s">
        <v>4591</v>
      </c>
    </row>
    <row r="74" spans="1:11" ht="38.25">
      <c r="A74" s="1"/>
      <c r="C74" s="9" t="s">
        <v>23</v>
      </c>
      <c r="D74" s="10" t="s">
        <v>899</v>
      </c>
      <c r="E74" s="10">
        <v>105920</v>
      </c>
      <c r="F74" s="89" t="str">
        <f t="shared" si="1"/>
        <v>-</v>
      </c>
      <c r="G74" t="s">
        <v>4554</v>
      </c>
      <c r="H74" s="4" t="s">
        <v>24</v>
      </c>
      <c r="K74" s="8" t="s">
        <v>4591</v>
      </c>
    </row>
    <row r="75" spans="1:11" ht="38.25" customHeight="1">
      <c r="A75" s="1"/>
      <c r="C75" s="9" t="s">
        <v>25</v>
      </c>
      <c r="D75" s="10" t="s">
        <v>899</v>
      </c>
      <c r="E75" s="10">
        <v>106310</v>
      </c>
      <c r="F75" s="89" t="str">
        <f t="shared" si="1"/>
        <v>-</v>
      </c>
      <c r="G75" t="s">
        <v>4554</v>
      </c>
      <c r="H75" s="4" t="s">
        <v>22</v>
      </c>
      <c r="K75" s="8" t="s">
        <v>4591</v>
      </c>
    </row>
    <row r="76" spans="1:11" ht="38.25">
      <c r="A76" s="1"/>
      <c r="C76" s="9" t="s">
        <v>26</v>
      </c>
      <c r="D76" s="10" t="s">
        <v>899</v>
      </c>
      <c r="E76" s="10">
        <v>105920</v>
      </c>
      <c r="F76" s="89" t="str">
        <f t="shared" si="1"/>
        <v>-</v>
      </c>
      <c r="G76" t="s">
        <v>4554</v>
      </c>
      <c r="H76" s="4" t="s">
        <v>24</v>
      </c>
      <c r="K76" s="8" t="s">
        <v>4591</v>
      </c>
    </row>
    <row r="77" spans="1:11" ht="51">
      <c r="A77" s="1"/>
      <c r="C77" s="9" t="s">
        <v>28</v>
      </c>
      <c r="D77" s="10" t="s">
        <v>899</v>
      </c>
      <c r="E77" s="10">
        <v>109527</v>
      </c>
      <c r="F77" s="89" t="str">
        <f t="shared" si="1"/>
        <v>-</v>
      </c>
      <c r="G77" t="s">
        <v>4554</v>
      </c>
      <c r="H77" s="4" t="s">
        <v>2927</v>
      </c>
      <c r="K77" s="8" t="s">
        <v>4591</v>
      </c>
    </row>
    <row r="78" spans="1:11" ht="51">
      <c r="A78" s="1"/>
      <c r="C78" s="9" t="s">
        <v>27</v>
      </c>
      <c r="D78" s="10" t="s">
        <v>899</v>
      </c>
      <c r="E78" s="10">
        <v>106310</v>
      </c>
      <c r="F78" s="89" t="str">
        <f t="shared" si="1"/>
        <v>-</v>
      </c>
      <c r="G78" t="s">
        <v>4554</v>
      </c>
      <c r="H78" s="4" t="s">
        <v>22</v>
      </c>
      <c r="I78" s="7">
        <v>21</v>
      </c>
      <c r="J78" s="7">
        <v>23</v>
      </c>
      <c r="K78" s="8" t="s">
        <v>4591</v>
      </c>
    </row>
    <row r="79" spans="1:11" ht="51">
      <c r="A79" s="1"/>
      <c r="C79" s="9" t="s">
        <v>29</v>
      </c>
      <c r="D79" s="10" t="s">
        <v>899</v>
      </c>
      <c r="E79" s="10">
        <v>106310</v>
      </c>
      <c r="F79" s="89" t="str">
        <f t="shared" si="1"/>
        <v>-</v>
      </c>
      <c r="G79" t="s">
        <v>4554</v>
      </c>
      <c r="H79" s="4" t="s">
        <v>22</v>
      </c>
      <c r="K79" s="8" t="s">
        <v>4591</v>
      </c>
    </row>
    <row r="80" spans="1:11" ht="51">
      <c r="A80" s="1"/>
      <c r="C80" s="9" t="s">
        <v>30</v>
      </c>
      <c r="D80" s="10" t="s">
        <v>899</v>
      </c>
      <c r="E80" s="10">
        <v>106343</v>
      </c>
      <c r="F80" s="89" t="str">
        <f t="shared" si="1"/>
        <v>-</v>
      </c>
      <c r="G80" t="s">
        <v>4554</v>
      </c>
      <c r="H80" s="4" t="s">
        <v>358</v>
      </c>
      <c r="K80" s="8" t="s">
        <v>4591</v>
      </c>
    </row>
    <row r="81" spans="1:11" ht="51">
      <c r="A81" s="1"/>
      <c r="C81" s="9" t="s">
        <v>359</v>
      </c>
      <c r="D81" s="10" t="s">
        <v>899</v>
      </c>
      <c r="E81" s="10">
        <v>106222</v>
      </c>
      <c r="F81" s="89" t="str">
        <f t="shared" si="1"/>
        <v>-</v>
      </c>
      <c r="G81" t="s">
        <v>4554</v>
      </c>
      <c r="H81" s="4" t="s">
        <v>360</v>
      </c>
      <c r="K81" s="8" t="s">
        <v>4591</v>
      </c>
    </row>
    <row r="82" spans="1:11" ht="38.25">
      <c r="A82" s="1"/>
      <c r="C82" s="9" t="s">
        <v>361</v>
      </c>
      <c r="D82" s="10" t="s">
        <v>899</v>
      </c>
      <c r="E82" s="10">
        <v>105920</v>
      </c>
      <c r="F82" s="89" t="str">
        <f t="shared" si="1"/>
        <v>-</v>
      </c>
      <c r="G82" t="s">
        <v>4554</v>
      </c>
      <c r="H82" s="4" t="s">
        <v>24</v>
      </c>
      <c r="K82" s="8" t="s">
        <v>4591</v>
      </c>
    </row>
    <row r="83" spans="1:11" ht="51">
      <c r="A83" s="1"/>
      <c r="C83" s="9" t="s">
        <v>236</v>
      </c>
      <c r="D83" s="10" t="s">
        <v>899</v>
      </c>
      <c r="E83" s="10">
        <v>106036</v>
      </c>
      <c r="F83" s="89" t="str">
        <f t="shared" si="1"/>
        <v>-</v>
      </c>
      <c r="G83" t="s">
        <v>4554</v>
      </c>
      <c r="H83" s="4" t="s">
        <v>237</v>
      </c>
      <c r="K83" s="8" t="s">
        <v>4591</v>
      </c>
    </row>
    <row r="84" spans="1:11" ht="25.5">
      <c r="A84" s="1"/>
      <c r="C84" s="9" t="s">
        <v>2950</v>
      </c>
      <c r="D84" s="10">
        <v>109041</v>
      </c>
      <c r="E84" s="10" t="s">
        <v>899</v>
      </c>
      <c r="F84" s="89" t="str">
        <f t="shared" si="1"/>
        <v>-</v>
      </c>
      <c r="G84" t="s">
        <v>4458</v>
      </c>
      <c r="H84" s="4" t="s">
        <v>2946</v>
      </c>
      <c r="K84" s="8" t="s">
        <v>4591</v>
      </c>
    </row>
    <row r="85" spans="1:11" ht="38.25">
      <c r="A85" s="1" t="s">
        <v>436</v>
      </c>
      <c r="B85" s="9" t="s">
        <v>238</v>
      </c>
      <c r="C85" s="9" t="s">
        <v>4460</v>
      </c>
      <c r="D85" s="10">
        <v>201289</v>
      </c>
      <c r="E85" s="10">
        <v>249210</v>
      </c>
      <c r="F85" s="89">
        <f t="shared" si="1"/>
        <v>0.23807063475897838</v>
      </c>
      <c r="G85" t="s">
        <v>4554</v>
      </c>
      <c r="H85" s="4" t="s">
        <v>239</v>
      </c>
      <c r="K85" s="8" t="s">
        <v>4591</v>
      </c>
    </row>
    <row r="86" spans="1:11" ht="25.5">
      <c r="A86" s="1"/>
      <c r="B86" s="9" t="s">
        <v>240</v>
      </c>
      <c r="C86" s="9" t="s">
        <v>253</v>
      </c>
      <c r="D86" s="10">
        <v>214503</v>
      </c>
      <c r="E86" s="10">
        <v>221247</v>
      </c>
      <c r="F86" s="89">
        <f t="shared" si="1"/>
        <v>3.1440119718605337E-2</v>
      </c>
      <c r="G86" t="s">
        <v>4554</v>
      </c>
      <c r="H86" s="4" t="s">
        <v>2928</v>
      </c>
      <c r="K86" s="8" t="s">
        <v>4591</v>
      </c>
    </row>
    <row r="87" spans="1:11" ht="25.5">
      <c r="A87" s="1"/>
      <c r="B87" s="9" t="s">
        <v>241</v>
      </c>
      <c r="C87" s="9" t="s">
        <v>252</v>
      </c>
      <c r="D87" s="10">
        <v>173267</v>
      </c>
      <c r="E87" s="10">
        <v>202306</v>
      </c>
      <c r="F87" s="89">
        <f t="shared" si="1"/>
        <v>0.16759683032545147</v>
      </c>
      <c r="G87" t="s">
        <v>4554</v>
      </c>
      <c r="H87" s="4" t="s">
        <v>2929</v>
      </c>
      <c r="K87" s="8" t="s">
        <v>4591</v>
      </c>
    </row>
    <row r="88" spans="1:11" ht="38.25">
      <c r="A88" s="1"/>
      <c r="B88" s="9" t="s">
        <v>242</v>
      </c>
      <c r="C88" s="9" t="s">
        <v>249</v>
      </c>
      <c r="D88" s="10" t="s">
        <v>899</v>
      </c>
      <c r="E88" s="10">
        <v>171021</v>
      </c>
      <c r="F88" s="89" t="str">
        <f t="shared" si="1"/>
        <v>-</v>
      </c>
      <c r="G88" t="s">
        <v>4458</v>
      </c>
      <c r="H88" s="74" t="s">
        <v>250</v>
      </c>
      <c r="K88" s="8" t="s">
        <v>4591</v>
      </c>
    </row>
    <row r="89" spans="1:11" ht="25.5">
      <c r="A89" s="1"/>
      <c r="B89" s="9" t="s">
        <v>243</v>
      </c>
      <c r="C89" s="9" t="s">
        <v>886</v>
      </c>
      <c r="D89" s="10">
        <v>180243</v>
      </c>
      <c r="E89" s="10" t="s">
        <v>899</v>
      </c>
      <c r="F89" s="89" t="str">
        <f t="shared" si="1"/>
        <v>-</v>
      </c>
      <c r="G89" t="s">
        <v>4458</v>
      </c>
      <c r="H89" s="4" t="s">
        <v>2930</v>
      </c>
      <c r="K89" s="8" t="s">
        <v>4591</v>
      </c>
    </row>
    <row r="90" spans="1:11" ht="38.25">
      <c r="A90" s="1"/>
      <c r="B90" s="9" t="s">
        <v>244</v>
      </c>
      <c r="C90" s="9" t="s">
        <v>245</v>
      </c>
      <c r="D90" s="10">
        <v>171368</v>
      </c>
      <c r="E90" s="10" t="s">
        <v>899</v>
      </c>
      <c r="F90" s="89" t="str">
        <f t="shared" si="1"/>
        <v>-</v>
      </c>
      <c r="G90" t="s">
        <v>4458</v>
      </c>
      <c r="H90" s="4" t="s">
        <v>251</v>
      </c>
      <c r="K90" s="8" t="s">
        <v>4591</v>
      </c>
    </row>
    <row r="91" spans="1:11" ht="51">
      <c r="A91" s="1"/>
      <c r="B91" s="9" t="s">
        <v>246</v>
      </c>
      <c r="C91" s="9" t="s">
        <v>247</v>
      </c>
      <c r="D91" s="10">
        <v>204153</v>
      </c>
      <c r="E91" s="10">
        <v>81481</v>
      </c>
      <c r="F91" s="89">
        <f t="shared" si="1"/>
        <v>-0.60088267132983597</v>
      </c>
      <c r="G91" t="s">
        <v>4458</v>
      </c>
      <c r="H91" s="74" t="s">
        <v>248</v>
      </c>
      <c r="K91" s="8" t="s">
        <v>4591</v>
      </c>
    </row>
    <row r="92" spans="1:11" ht="25.5">
      <c r="A92" s="1"/>
      <c r="C92" s="9" t="s">
        <v>254</v>
      </c>
      <c r="D92" s="10">
        <v>149647</v>
      </c>
      <c r="E92" s="10">
        <v>173365</v>
      </c>
      <c r="F92" s="89">
        <f t="shared" si="1"/>
        <v>0.15849298682900426</v>
      </c>
      <c r="G92" t="s">
        <v>4554</v>
      </c>
      <c r="H92" s="4" t="s">
        <v>2931</v>
      </c>
      <c r="K92" s="8" t="s">
        <v>4591</v>
      </c>
    </row>
    <row r="93" spans="1:11" ht="25.5">
      <c r="A93" s="1"/>
      <c r="C93" s="9" t="s">
        <v>255</v>
      </c>
      <c r="D93" s="10" t="s">
        <v>899</v>
      </c>
      <c r="E93" s="10">
        <v>170535</v>
      </c>
      <c r="F93" s="89" t="str">
        <f t="shared" si="1"/>
        <v>-</v>
      </c>
      <c r="G93" t="s">
        <v>4554</v>
      </c>
      <c r="H93" s="74" t="s">
        <v>2932</v>
      </c>
      <c r="K93" s="8" t="s">
        <v>4591</v>
      </c>
    </row>
    <row r="94" spans="1:11" ht="25.5">
      <c r="A94" s="1"/>
      <c r="C94" s="9" t="s">
        <v>256</v>
      </c>
      <c r="D94" s="10">
        <v>93449</v>
      </c>
      <c r="E94" s="10">
        <v>164290</v>
      </c>
      <c r="F94" s="89">
        <f t="shared" si="1"/>
        <v>0.75807124741837795</v>
      </c>
      <c r="G94" t="s">
        <v>4458</v>
      </c>
      <c r="H94" s="4" t="s">
        <v>2933</v>
      </c>
      <c r="K94" s="8" t="s">
        <v>4591</v>
      </c>
    </row>
    <row r="95" spans="1:11" ht="25.5">
      <c r="A95" s="1"/>
      <c r="C95" s="9" t="s">
        <v>257</v>
      </c>
      <c r="D95" s="10">
        <v>161434</v>
      </c>
      <c r="E95" s="10">
        <v>164275</v>
      </c>
      <c r="F95" s="89">
        <f t="shared" si="1"/>
        <v>1.7598523235501814E-2</v>
      </c>
      <c r="G95" t="s">
        <v>4554</v>
      </c>
      <c r="H95" s="4" t="s">
        <v>2934</v>
      </c>
      <c r="K95" s="8" t="s">
        <v>4591</v>
      </c>
    </row>
    <row r="96" spans="1:11" ht="25.5">
      <c r="A96" s="1"/>
      <c r="C96" s="9" t="s">
        <v>258</v>
      </c>
      <c r="D96" s="10">
        <v>137485</v>
      </c>
      <c r="E96" s="10">
        <v>156344</v>
      </c>
      <c r="F96" s="89">
        <f t="shared" si="1"/>
        <v>0.13717132778121249</v>
      </c>
      <c r="G96" t="s">
        <v>4554</v>
      </c>
      <c r="H96" s="4" t="s">
        <v>2935</v>
      </c>
      <c r="K96" s="8" t="s">
        <v>4591</v>
      </c>
    </row>
    <row r="97" spans="1:11" ht="25.5">
      <c r="A97" s="1"/>
      <c r="C97" s="9" t="s">
        <v>259</v>
      </c>
      <c r="D97" s="10" t="s">
        <v>899</v>
      </c>
      <c r="E97" s="10">
        <v>133304</v>
      </c>
      <c r="F97" s="89" t="str">
        <f t="shared" si="1"/>
        <v>-</v>
      </c>
      <c r="G97" t="s">
        <v>4554</v>
      </c>
      <c r="H97" s="74" t="s">
        <v>2936</v>
      </c>
      <c r="K97" s="8" t="s">
        <v>4591</v>
      </c>
    </row>
    <row r="98" spans="1:11" ht="25.5">
      <c r="A98" s="1"/>
      <c r="C98" s="9" t="s">
        <v>260</v>
      </c>
      <c r="D98" s="10">
        <v>92146</v>
      </c>
      <c r="E98" s="10">
        <v>132348</v>
      </c>
      <c r="F98" s="89">
        <f t="shared" si="1"/>
        <v>0.4362858941245415</v>
      </c>
      <c r="G98" t="s">
        <v>4458</v>
      </c>
      <c r="H98" s="4" t="s">
        <v>2937</v>
      </c>
      <c r="K98" s="8" t="s">
        <v>4591</v>
      </c>
    </row>
    <row r="99" spans="1:11" ht="25.5">
      <c r="A99" s="1"/>
      <c r="C99" s="9" t="s">
        <v>261</v>
      </c>
      <c r="D99" s="10">
        <v>133999</v>
      </c>
      <c r="E99" s="10">
        <v>128484</v>
      </c>
      <c r="F99" s="89">
        <f t="shared" si="1"/>
        <v>-4.1157023559877312E-2</v>
      </c>
      <c r="G99" t="s">
        <v>4554</v>
      </c>
      <c r="H99" s="4" t="s">
        <v>2938</v>
      </c>
      <c r="K99" s="8" t="s">
        <v>4591</v>
      </c>
    </row>
    <row r="100" spans="1:11" ht="25.5">
      <c r="A100" s="1"/>
      <c r="C100" s="9" t="s">
        <v>2046</v>
      </c>
      <c r="D100" s="10" t="s">
        <v>899</v>
      </c>
      <c r="E100" s="10">
        <v>124354</v>
      </c>
      <c r="F100" s="89" t="str">
        <f t="shared" si="1"/>
        <v>-</v>
      </c>
      <c r="G100" t="s">
        <v>4554</v>
      </c>
      <c r="H100" s="4" t="s">
        <v>2939</v>
      </c>
      <c r="K100" s="8" t="s">
        <v>4591</v>
      </c>
    </row>
    <row r="101" spans="1:11" ht="25.5">
      <c r="A101" s="1"/>
      <c r="C101" s="9" t="s">
        <v>262</v>
      </c>
      <c r="D101" s="10">
        <v>121062</v>
      </c>
      <c r="E101" s="10">
        <v>123448</v>
      </c>
      <c r="F101" s="89">
        <f t="shared" si="1"/>
        <v>1.9708909484396426E-2</v>
      </c>
      <c r="G101" t="s">
        <v>4554</v>
      </c>
      <c r="H101" s="4" t="s">
        <v>263</v>
      </c>
      <c r="K101" s="8" t="s">
        <v>4591</v>
      </c>
    </row>
    <row r="102" spans="1:11" ht="25.5">
      <c r="A102" s="1"/>
      <c r="C102" s="9" t="s">
        <v>264</v>
      </c>
      <c r="D102" s="10">
        <v>114254</v>
      </c>
      <c r="E102" s="10">
        <v>120548</v>
      </c>
      <c r="F102" s="89">
        <f t="shared" si="1"/>
        <v>5.5087786860853888E-2</v>
      </c>
      <c r="G102" t="s">
        <v>4554</v>
      </c>
      <c r="H102" s="4" t="s">
        <v>265</v>
      </c>
      <c r="K102" s="8" t="s">
        <v>4591</v>
      </c>
    </row>
    <row r="103" spans="1:11" ht="25.5">
      <c r="A103" s="1"/>
      <c r="C103" s="9" t="s">
        <v>266</v>
      </c>
      <c r="D103" s="10">
        <v>115659</v>
      </c>
      <c r="E103" s="10">
        <v>116659</v>
      </c>
      <c r="F103" s="89">
        <f t="shared" si="1"/>
        <v>8.6461062260610941E-3</v>
      </c>
      <c r="G103" t="s">
        <v>4554</v>
      </c>
      <c r="H103" s="4" t="s">
        <v>267</v>
      </c>
      <c r="K103" s="8" t="s">
        <v>4591</v>
      </c>
    </row>
    <row r="104" spans="1:11" ht="38.25">
      <c r="A104" s="1"/>
      <c r="C104" s="9" t="s">
        <v>268</v>
      </c>
      <c r="D104" s="10">
        <v>111355</v>
      </c>
      <c r="E104" s="10">
        <v>115622</v>
      </c>
      <c r="F104" s="89">
        <f t="shared" si="1"/>
        <v>3.8318890036370165E-2</v>
      </c>
      <c r="G104" t="s">
        <v>4554</v>
      </c>
      <c r="H104" s="4" t="s">
        <v>269</v>
      </c>
      <c r="K104" s="8" t="s">
        <v>4591</v>
      </c>
    </row>
    <row r="105" spans="1:11" ht="25.5">
      <c r="A105" s="1"/>
      <c r="C105" s="9" t="s">
        <v>270</v>
      </c>
      <c r="D105" s="10" t="s">
        <v>899</v>
      </c>
      <c r="E105" s="10">
        <v>105367</v>
      </c>
      <c r="F105" s="89" t="str">
        <f t="shared" si="1"/>
        <v>-</v>
      </c>
      <c r="G105" t="s">
        <v>4554</v>
      </c>
      <c r="H105" s="4" t="s">
        <v>271</v>
      </c>
      <c r="K105" s="8" t="s">
        <v>4591</v>
      </c>
    </row>
    <row r="106" spans="1:11" ht="25.5">
      <c r="A106" s="1"/>
      <c r="C106" s="9" t="s">
        <v>272</v>
      </c>
      <c r="D106" s="10">
        <v>99915</v>
      </c>
      <c r="E106" s="10">
        <v>105256</v>
      </c>
      <c r="F106" s="89">
        <f t="shared" si="1"/>
        <v>5.3455437121553318E-2</v>
      </c>
      <c r="G106" t="s">
        <v>4554</v>
      </c>
      <c r="H106" s="4" t="s">
        <v>273</v>
      </c>
      <c r="K106" s="8" t="s">
        <v>4591</v>
      </c>
    </row>
    <row r="107" spans="1:11" ht="25.5">
      <c r="A107" s="1"/>
      <c r="C107" s="9" t="s">
        <v>274</v>
      </c>
      <c r="D107" s="10">
        <v>99938</v>
      </c>
      <c r="E107" s="10">
        <v>106185</v>
      </c>
      <c r="F107" s="89">
        <f t="shared" si="1"/>
        <v>6.2508755428365592E-2</v>
      </c>
      <c r="G107" t="s">
        <v>4554</v>
      </c>
      <c r="H107" s="74" t="s">
        <v>275</v>
      </c>
      <c r="K107" s="8" t="s">
        <v>4591</v>
      </c>
    </row>
    <row r="108" spans="1:11" ht="25.5">
      <c r="A108" s="1"/>
      <c r="C108" s="9" t="s">
        <v>276</v>
      </c>
      <c r="D108" s="10">
        <v>105431</v>
      </c>
      <c r="E108" s="10">
        <v>107698</v>
      </c>
      <c r="F108" s="89">
        <f t="shared" si="1"/>
        <v>2.1502214718631143E-2</v>
      </c>
      <c r="G108" t="s">
        <v>4554</v>
      </c>
      <c r="H108" s="4" t="s">
        <v>2940</v>
      </c>
      <c r="K108" s="8" t="s">
        <v>4591</v>
      </c>
    </row>
    <row r="109" spans="1:11" ht="25.5">
      <c r="A109" s="1"/>
      <c r="C109" s="9" t="s">
        <v>278</v>
      </c>
      <c r="D109" s="10" t="s">
        <v>899</v>
      </c>
      <c r="E109" s="10">
        <v>104982</v>
      </c>
      <c r="F109" s="89" t="str">
        <f t="shared" si="1"/>
        <v>-</v>
      </c>
      <c r="G109" t="s">
        <v>4554</v>
      </c>
      <c r="H109" s="4" t="s">
        <v>279</v>
      </c>
      <c r="K109" s="8" t="s">
        <v>4591</v>
      </c>
    </row>
    <row r="110" spans="1:11" ht="25.5">
      <c r="A110" s="1"/>
      <c r="C110" s="9" t="s">
        <v>280</v>
      </c>
      <c r="D110" s="10" t="s">
        <v>899</v>
      </c>
      <c r="E110" s="10">
        <v>104833</v>
      </c>
      <c r="F110" s="89" t="str">
        <f t="shared" si="1"/>
        <v>-</v>
      </c>
      <c r="G110" t="s">
        <v>4554</v>
      </c>
      <c r="H110" s="4" t="s">
        <v>281</v>
      </c>
      <c r="K110" s="8" t="s">
        <v>4591</v>
      </c>
    </row>
    <row r="111" spans="1:11" ht="25.5">
      <c r="A111" s="1"/>
      <c r="C111" s="9" t="s">
        <v>282</v>
      </c>
      <c r="D111" s="10">
        <v>101303</v>
      </c>
      <c r="E111" s="10">
        <v>104649</v>
      </c>
      <c r="F111" s="89">
        <f t="shared" si="1"/>
        <v>3.3029623999289263E-2</v>
      </c>
      <c r="G111" t="s">
        <v>4554</v>
      </c>
      <c r="H111" s="4" t="s">
        <v>283</v>
      </c>
      <c r="K111" s="8" t="s">
        <v>4591</v>
      </c>
    </row>
    <row r="112" spans="1:11" ht="25.5">
      <c r="A112" s="1"/>
      <c r="C112" s="9" t="s">
        <v>284</v>
      </c>
      <c r="D112" s="10" t="s">
        <v>899</v>
      </c>
      <c r="E112" s="10">
        <v>103061</v>
      </c>
      <c r="F112" s="89" t="str">
        <f t="shared" si="1"/>
        <v>-</v>
      </c>
      <c r="G112" t="s">
        <v>4554</v>
      </c>
      <c r="H112" s="4" t="s">
        <v>285</v>
      </c>
      <c r="I112" s="7" t="s">
        <v>899</v>
      </c>
      <c r="J112" s="7">
        <v>0</v>
      </c>
      <c r="K112" s="8" t="s">
        <v>4591</v>
      </c>
    </row>
    <row r="113" spans="1:11" ht="25.5">
      <c r="A113" s="1"/>
      <c r="C113" s="9" t="s">
        <v>276</v>
      </c>
      <c r="D113" s="10">
        <v>101059</v>
      </c>
      <c r="E113" s="10">
        <v>101148</v>
      </c>
      <c r="F113" s="89">
        <f t="shared" si="1"/>
        <v>8.8067366587834834E-4</v>
      </c>
      <c r="G113" t="s">
        <v>4554</v>
      </c>
      <c r="H113" s="4" t="s">
        <v>277</v>
      </c>
      <c r="K113" s="8" t="s">
        <v>4591</v>
      </c>
    </row>
    <row r="114" spans="1:11" ht="25.5">
      <c r="A114" s="1"/>
      <c r="C114" s="9" t="s">
        <v>286</v>
      </c>
      <c r="D114" s="10" t="s">
        <v>899</v>
      </c>
      <c r="E114" s="10">
        <v>100641</v>
      </c>
      <c r="F114" s="89" t="str">
        <f t="shared" si="1"/>
        <v>-</v>
      </c>
      <c r="G114" t="s">
        <v>4554</v>
      </c>
      <c r="H114" s="4" t="s">
        <v>575</v>
      </c>
      <c r="K114" s="8" t="s">
        <v>4591</v>
      </c>
    </row>
    <row r="115" spans="1:11" ht="25.5">
      <c r="A115" s="1"/>
      <c r="C115" s="9" t="s">
        <v>576</v>
      </c>
      <c r="D115" s="10">
        <v>177204</v>
      </c>
      <c r="E115" s="10">
        <v>66670</v>
      </c>
      <c r="F115" s="89">
        <f t="shared" si="1"/>
        <v>-0.62376695785648184</v>
      </c>
      <c r="G115" t="s">
        <v>4458</v>
      </c>
      <c r="H115" s="4" t="s">
        <v>2941</v>
      </c>
      <c r="K115" s="8" t="s">
        <v>4591</v>
      </c>
    </row>
    <row r="116" spans="1:11" ht="25.5">
      <c r="A116" s="1"/>
      <c r="C116" s="9" t="s">
        <v>577</v>
      </c>
      <c r="D116" s="10">
        <v>162315</v>
      </c>
      <c r="E116" s="10">
        <v>61050</v>
      </c>
      <c r="F116" s="89">
        <f t="shared" si="1"/>
        <v>-0.62387949357730343</v>
      </c>
      <c r="G116" t="s">
        <v>4458</v>
      </c>
      <c r="H116" s="4" t="s">
        <v>2942</v>
      </c>
      <c r="K116" s="8" t="s">
        <v>4591</v>
      </c>
    </row>
    <row r="117" spans="1:11" ht="25.5">
      <c r="A117" s="1"/>
      <c r="C117" s="9" t="s">
        <v>578</v>
      </c>
      <c r="D117" s="10">
        <v>130552</v>
      </c>
      <c r="E117" s="10" t="s">
        <v>899</v>
      </c>
      <c r="F117" s="89" t="str">
        <f t="shared" si="1"/>
        <v>-</v>
      </c>
      <c r="G117" t="s">
        <v>4458</v>
      </c>
      <c r="H117" s="4" t="s">
        <v>579</v>
      </c>
      <c r="K117" s="8" t="s">
        <v>4591</v>
      </c>
    </row>
    <row r="118" spans="1:11" ht="15">
      <c r="A118" s="1"/>
      <c r="C118" s="9" t="s">
        <v>580</v>
      </c>
      <c r="D118" s="10">
        <v>101831</v>
      </c>
      <c r="E118" s="10" t="s">
        <v>899</v>
      </c>
      <c r="F118" s="89" t="str">
        <f t="shared" si="1"/>
        <v>-</v>
      </c>
      <c r="G118" t="s">
        <v>4458</v>
      </c>
      <c r="H118" s="4" t="s">
        <v>579</v>
      </c>
      <c r="K118" s="8" t="s">
        <v>4591</v>
      </c>
    </row>
    <row r="119" spans="1:11" ht="25.5">
      <c r="A119" s="1" t="s">
        <v>437</v>
      </c>
      <c r="C119" s="9" t="s">
        <v>886</v>
      </c>
      <c r="D119" s="10" t="s">
        <v>899</v>
      </c>
      <c r="E119" s="10">
        <v>161000</v>
      </c>
      <c r="F119" s="89" t="str">
        <f t="shared" si="1"/>
        <v>-</v>
      </c>
      <c r="G119" t="s">
        <v>4554</v>
      </c>
      <c r="H119" s="4" t="s">
        <v>581</v>
      </c>
      <c r="K119" s="8" t="s">
        <v>4592</v>
      </c>
    </row>
    <row r="120" spans="1:11" ht="38.25">
      <c r="A120" s="1"/>
      <c r="C120" s="9" t="s">
        <v>2047</v>
      </c>
      <c r="D120" s="10" t="s">
        <v>899</v>
      </c>
      <c r="E120" s="10">
        <v>141000</v>
      </c>
      <c r="F120" s="89" t="str">
        <f t="shared" si="1"/>
        <v>-</v>
      </c>
      <c r="G120" t="s">
        <v>4554</v>
      </c>
      <c r="H120" s="4" t="s">
        <v>582</v>
      </c>
      <c r="K120" s="8" t="s">
        <v>4592</v>
      </c>
    </row>
    <row r="121" spans="1:11" ht="38.25">
      <c r="A121" s="1"/>
      <c r="C121" s="9" t="s">
        <v>583</v>
      </c>
      <c r="D121" s="10" t="s">
        <v>899</v>
      </c>
      <c r="E121" s="10">
        <v>131000</v>
      </c>
      <c r="F121" s="89" t="str">
        <f t="shared" si="1"/>
        <v>-</v>
      </c>
      <c r="G121" t="s">
        <v>4554</v>
      </c>
      <c r="H121" s="4" t="s">
        <v>584</v>
      </c>
      <c r="K121" s="8" t="s">
        <v>4592</v>
      </c>
    </row>
    <row r="122" spans="1:11" ht="25.5">
      <c r="A122" s="1"/>
      <c r="C122" s="9" t="s">
        <v>585</v>
      </c>
      <c r="D122" s="10" t="s">
        <v>899</v>
      </c>
      <c r="E122" s="10">
        <v>119000</v>
      </c>
      <c r="F122" s="89" t="str">
        <f t="shared" si="1"/>
        <v>-</v>
      </c>
      <c r="G122" t="s">
        <v>4554</v>
      </c>
      <c r="H122" s="4" t="s">
        <v>586</v>
      </c>
      <c r="K122" s="8" t="s">
        <v>4592</v>
      </c>
    </row>
    <row r="123" spans="1:11" ht="25.5">
      <c r="A123" s="1"/>
      <c r="C123" s="9" t="s">
        <v>587</v>
      </c>
      <c r="D123" s="10" t="s">
        <v>899</v>
      </c>
      <c r="E123" s="10">
        <v>119000</v>
      </c>
      <c r="F123" s="89" t="str">
        <f t="shared" si="1"/>
        <v>-</v>
      </c>
      <c r="G123" t="s">
        <v>4554</v>
      </c>
      <c r="H123" s="4" t="s">
        <v>586</v>
      </c>
      <c r="K123" s="8" t="s">
        <v>4592</v>
      </c>
    </row>
    <row r="124" spans="1:11" ht="25.5">
      <c r="A124" s="1"/>
      <c r="C124" s="9" t="s">
        <v>588</v>
      </c>
      <c r="D124" s="10" t="s">
        <v>899</v>
      </c>
      <c r="E124" s="10">
        <v>119000</v>
      </c>
      <c r="F124" s="89" t="str">
        <f t="shared" si="1"/>
        <v>-</v>
      </c>
      <c r="G124" t="s">
        <v>4554</v>
      </c>
      <c r="H124" s="4" t="s">
        <v>586</v>
      </c>
      <c r="K124" s="8" t="s">
        <v>4592</v>
      </c>
    </row>
    <row r="125" spans="1:11" ht="25.5">
      <c r="A125" s="1"/>
      <c r="C125" s="9" t="s">
        <v>589</v>
      </c>
      <c r="D125" s="10" t="s">
        <v>899</v>
      </c>
      <c r="E125" s="10">
        <v>119000</v>
      </c>
      <c r="F125" s="89" t="str">
        <f t="shared" si="1"/>
        <v>-</v>
      </c>
      <c r="G125" t="s">
        <v>4554</v>
      </c>
      <c r="H125" s="4" t="s">
        <v>586</v>
      </c>
      <c r="K125" s="8" t="s">
        <v>4592</v>
      </c>
    </row>
    <row r="126" spans="1:11" ht="25.5">
      <c r="A126" s="1"/>
      <c r="C126" s="9" t="s">
        <v>987</v>
      </c>
      <c r="D126" s="10" t="s">
        <v>899</v>
      </c>
      <c r="E126" s="10">
        <v>105000</v>
      </c>
      <c r="F126" s="89" t="str">
        <f t="shared" si="1"/>
        <v>-</v>
      </c>
      <c r="G126" t="s">
        <v>4554</v>
      </c>
      <c r="H126" s="4" t="s">
        <v>988</v>
      </c>
      <c r="I126" s="7">
        <v>0</v>
      </c>
      <c r="J126" s="7">
        <v>0</v>
      </c>
      <c r="K126" s="8" t="s">
        <v>4592</v>
      </c>
    </row>
    <row r="127" spans="1:11" ht="25.5">
      <c r="A127" s="1"/>
      <c r="C127" s="9" t="s">
        <v>2951</v>
      </c>
      <c r="D127" s="53">
        <v>100000</v>
      </c>
      <c r="E127" s="10" t="s">
        <v>899</v>
      </c>
      <c r="F127" s="89" t="str">
        <f t="shared" si="1"/>
        <v>-</v>
      </c>
      <c r="G127" t="s">
        <v>4458</v>
      </c>
      <c r="H127" s="4" t="s">
        <v>2952</v>
      </c>
      <c r="I127" s="7">
        <v>0</v>
      </c>
      <c r="J127" s="7">
        <v>0</v>
      </c>
      <c r="K127" s="8" t="s">
        <v>4592</v>
      </c>
    </row>
    <row r="128" spans="1:11" ht="25.5">
      <c r="A128" s="1"/>
      <c r="C128" s="9" t="s">
        <v>2951</v>
      </c>
      <c r="D128" s="53">
        <v>100000</v>
      </c>
      <c r="E128" s="10" t="s">
        <v>899</v>
      </c>
      <c r="F128" s="89" t="str">
        <f t="shared" si="1"/>
        <v>-</v>
      </c>
      <c r="G128" t="s">
        <v>4458</v>
      </c>
      <c r="H128" s="4" t="s">
        <v>2952</v>
      </c>
      <c r="K128" s="8" t="s">
        <v>4592</v>
      </c>
    </row>
    <row r="129" spans="1:11" ht="25.5">
      <c r="A129" s="1"/>
      <c r="C129" s="9" t="s">
        <v>2951</v>
      </c>
      <c r="D129" s="53">
        <v>100000</v>
      </c>
      <c r="E129" s="10" t="s">
        <v>899</v>
      </c>
      <c r="F129" s="89" t="str">
        <f t="shared" si="1"/>
        <v>-</v>
      </c>
      <c r="G129" t="s">
        <v>4458</v>
      </c>
      <c r="H129" s="4" t="s">
        <v>2952</v>
      </c>
      <c r="K129" s="8" t="s">
        <v>4592</v>
      </c>
    </row>
    <row r="130" spans="1:11" ht="25.5">
      <c r="A130" s="1"/>
      <c r="C130" s="9" t="s">
        <v>2951</v>
      </c>
      <c r="D130" s="53">
        <v>100000</v>
      </c>
      <c r="E130" s="10" t="s">
        <v>899</v>
      </c>
      <c r="F130" s="89" t="str">
        <f t="shared" si="1"/>
        <v>-</v>
      </c>
      <c r="G130" t="s">
        <v>4458</v>
      </c>
      <c r="H130" s="4" t="s">
        <v>2952</v>
      </c>
      <c r="K130" s="8" t="s">
        <v>4592</v>
      </c>
    </row>
    <row r="131" spans="1:11" ht="25.5">
      <c r="A131" s="1"/>
      <c r="C131" s="9" t="s">
        <v>2951</v>
      </c>
      <c r="D131" s="53">
        <v>100000</v>
      </c>
      <c r="E131" s="10" t="s">
        <v>899</v>
      </c>
      <c r="F131" s="89" t="str">
        <f t="shared" si="1"/>
        <v>-</v>
      </c>
      <c r="G131" t="s">
        <v>4458</v>
      </c>
      <c r="H131" s="4" t="s">
        <v>2952</v>
      </c>
      <c r="K131" s="8" t="s">
        <v>4592</v>
      </c>
    </row>
    <row r="132" spans="1:11" ht="25.5">
      <c r="A132" s="1"/>
      <c r="C132" s="9" t="s">
        <v>2951</v>
      </c>
      <c r="D132" s="53">
        <v>100000</v>
      </c>
      <c r="E132" s="10" t="s">
        <v>899</v>
      </c>
      <c r="F132" s="89" t="str">
        <f t="shared" si="1"/>
        <v>-</v>
      </c>
      <c r="G132" t="s">
        <v>4458</v>
      </c>
      <c r="H132" s="4" t="s">
        <v>2952</v>
      </c>
      <c r="K132" s="8" t="s">
        <v>4592</v>
      </c>
    </row>
    <row r="133" spans="1:11" ht="15">
      <c r="A133" s="2" t="s">
        <v>438</v>
      </c>
      <c r="C133" s="9" t="s">
        <v>886</v>
      </c>
      <c r="D133" s="10">
        <v>122434</v>
      </c>
      <c r="E133" s="10">
        <v>123560</v>
      </c>
      <c r="F133" s="89">
        <f t="shared" si="1"/>
        <v>9.1967917408562975E-3</v>
      </c>
      <c r="G133" t="s">
        <v>4554</v>
      </c>
      <c r="H133" s="4" t="s">
        <v>2048</v>
      </c>
      <c r="I133" s="7">
        <v>3</v>
      </c>
      <c r="J133" s="7">
        <v>3</v>
      </c>
      <c r="K133" s="8" t="s">
        <v>4587</v>
      </c>
    </row>
    <row r="134" spans="1:11" ht="25.5">
      <c r="A134" s="1" t="s">
        <v>439</v>
      </c>
      <c r="B134" s="9" t="s">
        <v>989</v>
      </c>
      <c r="C134" s="9" t="s">
        <v>886</v>
      </c>
      <c r="D134" s="10">
        <v>210216</v>
      </c>
      <c r="E134" s="10">
        <v>227968</v>
      </c>
      <c r="F134" s="89">
        <f t="shared" ref="F134:F197" si="2">IF(ISERROR((((E134-D134)/D134))),"-",(((E134-D134)/D134)))</f>
        <v>8.4446474102827573E-2</v>
      </c>
      <c r="G134" t="s">
        <v>4554</v>
      </c>
      <c r="H134" s="4" t="s">
        <v>1003</v>
      </c>
      <c r="K134" s="8" t="s">
        <v>4590</v>
      </c>
    </row>
    <row r="135" spans="1:11" ht="25.5">
      <c r="A135" s="1"/>
      <c r="C135" s="9" t="s">
        <v>990</v>
      </c>
      <c r="D135" s="10">
        <v>147289</v>
      </c>
      <c r="E135" s="10">
        <v>156581</v>
      </c>
      <c r="F135" s="89">
        <f t="shared" si="2"/>
        <v>6.308685645228089E-2</v>
      </c>
      <c r="G135" t="s">
        <v>4554</v>
      </c>
      <c r="H135" s="4" t="s">
        <v>1002</v>
      </c>
      <c r="K135" s="8" t="s">
        <v>4590</v>
      </c>
    </row>
    <row r="136" spans="1:11" ht="25.5">
      <c r="A136" s="1"/>
      <c r="C136" s="9" t="s">
        <v>990</v>
      </c>
      <c r="D136" s="10">
        <v>146576</v>
      </c>
      <c r="E136" s="10">
        <v>155612</v>
      </c>
      <c r="F136" s="89">
        <f t="shared" si="2"/>
        <v>6.1647200087326715E-2</v>
      </c>
      <c r="G136" t="s">
        <v>4554</v>
      </c>
      <c r="H136" s="4" t="s">
        <v>1001</v>
      </c>
      <c r="K136" s="8" t="s">
        <v>4590</v>
      </c>
    </row>
    <row r="137" spans="1:11" ht="38.25">
      <c r="A137" s="1"/>
      <c r="C137" s="9" t="s">
        <v>990</v>
      </c>
      <c r="D137" s="10">
        <v>20181</v>
      </c>
      <c r="E137" s="10">
        <v>110066</v>
      </c>
      <c r="F137" s="89">
        <f t="shared" si="2"/>
        <v>4.4539418264704427</v>
      </c>
      <c r="G137" t="s">
        <v>4458</v>
      </c>
      <c r="H137" s="4" t="s">
        <v>2953</v>
      </c>
      <c r="I137" s="7">
        <v>1</v>
      </c>
      <c r="J137" s="7">
        <v>1</v>
      </c>
      <c r="K137" s="8" t="s">
        <v>4590</v>
      </c>
    </row>
    <row r="138" spans="1:11" ht="25.5">
      <c r="A138" s="1"/>
      <c r="C138" s="9" t="s">
        <v>991</v>
      </c>
      <c r="D138" s="10">
        <v>99145</v>
      </c>
      <c r="E138" s="10">
        <v>101322</v>
      </c>
      <c r="F138" s="89">
        <f t="shared" si="2"/>
        <v>2.1957738665590802E-2</v>
      </c>
      <c r="G138" t="s">
        <v>4554</v>
      </c>
      <c r="H138" s="4" t="s">
        <v>1000</v>
      </c>
      <c r="K138" s="8" t="s">
        <v>4590</v>
      </c>
    </row>
    <row r="139" spans="1:11" ht="25.5">
      <c r="A139" s="1"/>
      <c r="C139" s="9" t="s">
        <v>992</v>
      </c>
      <c r="D139" s="10">
        <v>96527</v>
      </c>
      <c r="E139" s="10">
        <v>100302</v>
      </c>
      <c r="F139" s="89">
        <f t="shared" si="2"/>
        <v>3.9108228785728345E-2</v>
      </c>
      <c r="G139" t="s">
        <v>4554</v>
      </c>
      <c r="H139" s="4" t="s">
        <v>999</v>
      </c>
      <c r="K139" s="8" t="s">
        <v>4590</v>
      </c>
    </row>
    <row r="140" spans="1:11" ht="25.5">
      <c r="A140" s="2" t="s">
        <v>440</v>
      </c>
      <c r="C140" s="9" t="s">
        <v>886</v>
      </c>
      <c r="D140" s="10">
        <v>135775</v>
      </c>
      <c r="E140" s="10">
        <v>139470</v>
      </c>
      <c r="F140" s="89">
        <f t="shared" si="2"/>
        <v>2.7214141042165348E-2</v>
      </c>
      <c r="G140" t="s">
        <v>4554</v>
      </c>
      <c r="H140" s="4" t="s">
        <v>2049</v>
      </c>
      <c r="K140" s="8" t="s">
        <v>4586</v>
      </c>
    </row>
    <row r="141" spans="1:11" ht="38.25">
      <c r="A141" s="2"/>
      <c r="C141" s="9" t="s">
        <v>1064</v>
      </c>
      <c r="D141" s="10">
        <v>122914</v>
      </c>
      <c r="E141" s="10">
        <v>125214</v>
      </c>
      <c r="F141" s="89">
        <f t="shared" si="2"/>
        <v>1.8712270367899506E-2</v>
      </c>
      <c r="G141" t="s">
        <v>4554</v>
      </c>
      <c r="H141" s="4" t="s">
        <v>2050</v>
      </c>
      <c r="I141" s="7">
        <v>6</v>
      </c>
      <c r="J141" s="7">
        <v>5</v>
      </c>
      <c r="K141" s="8" t="s">
        <v>4586</v>
      </c>
    </row>
    <row r="142" spans="1:11" ht="25.5">
      <c r="A142" s="2"/>
      <c r="C142" s="9" t="s">
        <v>1064</v>
      </c>
      <c r="D142" s="10">
        <v>110928</v>
      </c>
      <c r="E142" s="10">
        <v>112532</v>
      </c>
      <c r="F142" s="89">
        <f t="shared" si="2"/>
        <v>1.4459829799509593E-2</v>
      </c>
      <c r="G142" t="s">
        <v>4554</v>
      </c>
      <c r="H142" s="4" t="s">
        <v>2051</v>
      </c>
      <c r="K142" s="8" t="s">
        <v>4586</v>
      </c>
    </row>
    <row r="143" spans="1:11" ht="38.25">
      <c r="A143" s="2"/>
      <c r="C143" s="9" t="s">
        <v>2052</v>
      </c>
      <c r="D143" s="10">
        <v>77277</v>
      </c>
      <c r="E143" s="10">
        <v>113273</v>
      </c>
      <c r="F143" s="89">
        <f t="shared" si="2"/>
        <v>0.46580483196811473</v>
      </c>
      <c r="G143" t="s">
        <v>4458</v>
      </c>
      <c r="H143" s="4" t="s">
        <v>2053</v>
      </c>
      <c r="K143" s="8" t="s">
        <v>4586</v>
      </c>
    </row>
    <row r="144" spans="1:11" ht="25.5">
      <c r="A144" s="1" t="s">
        <v>441</v>
      </c>
      <c r="C144" s="9" t="s">
        <v>886</v>
      </c>
      <c r="D144" s="10">
        <v>138726</v>
      </c>
      <c r="E144" s="10">
        <v>141677</v>
      </c>
      <c r="F144" s="89">
        <f t="shared" si="2"/>
        <v>2.1272147975145251E-2</v>
      </c>
      <c r="G144" t="s">
        <v>4554</v>
      </c>
      <c r="H144" s="4" t="s">
        <v>993</v>
      </c>
      <c r="K144" s="8" t="s">
        <v>4588</v>
      </c>
    </row>
    <row r="145" spans="1:11" ht="25.5">
      <c r="A145" s="1"/>
      <c r="C145" s="9" t="s">
        <v>994</v>
      </c>
      <c r="D145" s="10">
        <v>102231</v>
      </c>
      <c r="E145" s="10">
        <v>102352</v>
      </c>
      <c r="F145" s="89">
        <f t="shared" si="2"/>
        <v>1.1835940174702391E-3</v>
      </c>
      <c r="G145" t="s">
        <v>4554</v>
      </c>
      <c r="H145" s="4" t="s">
        <v>997</v>
      </c>
      <c r="K145" s="8" t="s">
        <v>4588</v>
      </c>
    </row>
    <row r="146" spans="1:11" ht="25.5">
      <c r="A146" s="1"/>
      <c r="C146" s="9" t="s">
        <v>995</v>
      </c>
      <c r="D146" s="10">
        <v>99566</v>
      </c>
      <c r="E146" s="10">
        <v>102226</v>
      </c>
      <c r="F146" s="89">
        <f t="shared" si="2"/>
        <v>2.6715947210895284E-2</v>
      </c>
      <c r="G146" t="s">
        <v>4554</v>
      </c>
      <c r="H146" s="4" t="s">
        <v>2954</v>
      </c>
      <c r="K146" s="8" t="s">
        <v>4588</v>
      </c>
    </row>
    <row r="147" spans="1:11" ht="25.5">
      <c r="A147" s="1"/>
      <c r="C147" s="9" t="s">
        <v>996</v>
      </c>
      <c r="D147" s="10">
        <v>102973</v>
      </c>
      <c r="E147" s="10">
        <v>31100</v>
      </c>
      <c r="F147" s="89">
        <f t="shared" si="2"/>
        <v>-0.69797908189525415</v>
      </c>
      <c r="G147" t="s">
        <v>4458</v>
      </c>
      <c r="H147" s="4" t="s">
        <v>998</v>
      </c>
      <c r="K147" s="8" t="s">
        <v>4588</v>
      </c>
    </row>
    <row r="148" spans="1:11" ht="25.5">
      <c r="A148" s="2" t="s">
        <v>442</v>
      </c>
      <c r="B148" s="11" t="s">
        <v>2054</v>
      </c>
      <c r="C148" s="9" t="s">
        <v>886</v>
      </c>
      <c r="D148" s="26">
        <v>211626</v>
      </c>
      <c r="E148" s="26">
        <v>211859</v>
      </c>
      <c r="F148" s="89">
        <f t="shared" si="2"/>
        <v>1.1009989320782891E-3</v>
      </c>
      <c r="G148" t="s">
        <v>4554</v>
      </c>
      <c r="H148" s="4" t="s">
        <v>2055</v>
      </c>
      <c r="I148" s="7">
        <v>3</v>
      </c>
      <c r="J148" s="7">
        <v>12</v>
      </c>
      <c r="K148" s="8" t="s">
        <v>4593</v>
      </c>
    </row>
    <row r="149" spans="1:11" ht="25.5">
      <c r="A149" s="2"/>
      <c r="B149" s="11"/>
      <c r="C149" s="9" t="s">
        <v>2056</v>
      </c>
      <c r="D149" s="26">
        <v>155202</v>
      </c>
      <c r="E149" s="26">
        <v>155102</v>
      </c>
      <c r="F149" s="89">
        <f t="shared" si="2"/>
        <v>-6.4432159379389437E-4</v>
      </c>
      <c r="G149" t="s">
        <v>4554</v>
      </c>
      <c r="H149" s="74" t="s">
        <v>2057</v>
      </c>
      <c r="K149" s="8" t="s">
        <v>4593</v>
      </c>
    </row>
    <row r="150" spans="1:11" ht="102">
      <c r="A150" s="2"/>
      <c r="B150" s="11"/>
      <c r="C150" s="9" t="s">
        <v>2058</v>
      </c>
      <c r="D150" s="26">
        <v>134873</v>
      </c>
      <c r="E150" s="26">
        <v>50207</v>
      </c>
      <c r="F150" s="89">
        <f t="shared" si="2"/>
        <v>-0.62774610188844315</v>
      </c>
      <c r="G150" t="s">
        <v>4458</v>
      </c>
      <c r="H150" s="4" t="s">
        <v>2059</v>
      </c>
      <c r="K150" s="8" t="s">
        <v>4593</v>
      </c>
    </row>
    <row r="151" spans="1:11" ht="25.5">
      <c r="A151" s="2"/>
      <c r="B151" s="11"/>
      <c r="C151" s="9" t="s">
        <v>2060</v>
      </c>
      <c r="D151" s="26">
        <v>132982</v>
      </c>
      <c r="E151" s="26">
        <v>134505</v>
      </c>
      <c r="F151" s="89">
        <f t="shared" si="2"/>
        <v>1.1452677806018859E-2</v>
      </c>
      <c r="G151" t="s">
        <v>4554</v>
      </c>
      <c r="H151" s="4" t="s">
        <v>2061</v>
      </c>
      <c r="K151" s="8" t="s">
        <v>4593</v>
      </c>
    </row>
    <row r="152" spans="1:11" ht="63.75">
      <c r="A152" s="2"/>
      <c r="B152" s="11"/>
      <c r="C152" s="9" t="s">
        <v>2062</v>
      </c>
      <c r="D152" s="26">
        <v>37845</v>
      </c>
      <c r="E152" s="26">
        <v>136378</v>
      </c>
      <c r="F152" s="89">
        <f t="shared" si="2"/>
        <v>2.6035936054961026</v>
      </c>
      <c r="G152" t="s">
        <v>4458</v>
      </c>
      <c r="H152" s="4" t="s">
        <v>2063</v>
      </c>
      <c r="K152" s="8" t="s">
        <v>4593</v>
      </c>
    </row>
    <row r="153" spans="1:11" ht="51">
      <c r="A153" s="2"/>
      <c r="B153" s="11"/>
      <c r="C153" s="9" t="s">
        <v>2064</v>
      </c>
      <c r="D153" s="26">
        <v>170459</v>
      </c>
      <c r="E153" s="26">
        <v>115204</v>
      </c>
      <c r="F153" s="89">
        <f t="shared" si="2"/>
        <v>-0.32415419543702589</v>
      </c>
      <c r="G153" t="s">
        <v>4458</v>
      </c>
      <c r="H153" s="74" t="s">
        <v>2955</v>
      </c>
      <c r="K153" s="8" t="s">
        <v>4593</v>
      </c>
    </row>
    <row r="154" spans="1:11" ht="25.5">
      <c r="A154" s="2"/>
      <c r="B154" s="11"/>
      <c r="C154" s="9" t="s">
        <v>2065</v>
      </c>
      <c r="D154" s="26">
        <v>104058</v>
      </c>
      <c r="E154" s="26">
        <v>102498</v>
      </c>
      <c r="F154" s="89">
        <f t="shared" si="2"/>
        <v>-1.4991639278094909E-2</v>
      </c>
      <c r="G154" t="s">
        <v>4554</v>
      </c>
      <c r="H154" s="4" t="s">
        <v>2066</v>
      </c>
      <c r="K154" s="8" t="s">
        <v>4593</v>
      </c>
    </row>
    <row r="155" spans="1:11" ht="89.25">
      <c r="A155" s="3" t="s">
        <v>443</v>
      </c>
      <c r="B155" s="9" t="s">
        <v>1004</v>
      </c>
      <c r="C155" s="9" t="s">
        <v>886</v>
      </c>
      <c r="D155" s="10">
        <v>185000</v>
      </c>
      <c r="E155" s="10">
        <v>411127</v>
      </c>
      <c r="F155" s="89">
        <f t="shared" si="2"/>
        <v>1.2223081081081082</v>
      </c>
      <c r="G155" t="s">
        <v>4458</v>
      </c>
      <c r="H155" s="4" t="s">
        <v>3027</v>
      </c>
      <c r="K155" s="8" t="s">
        <v>4590</v>
      </c>
    </row>
    <row r="156" spans="1:11" ht="89.25">
      <c r="A156" s="3"/>
      <c r="B156" s="9" t="s">
        <v>1005</v>
      </c>
      <c r="C156" s="9" t="s">
        <v>4461</v>
      </c>
      <c r="D156" s="10">
        <v>125000</v>
      </c>
      <c r="E156" s="10">
        <v>175145</v>
      </c>
      <c r="F156" s="89">
        <f t="shared" si="2"/>
        <v>0.40116000000000002</v>
      </c>
      <c r="G156" t="s">
        <v>4458</v>
      </c>
      <c r="H156" s="4" t="s">
        <v>3028</v>
      </c>
      <c r="K156" s="8" t="s">
        <v>4590</v>
      </c>
    </row>
    <row r="157" spans="1:11" ht="89.25">
      <c r="A157" s="3"/>
      <c r="C157" s="9" t="s">
        <v>912</v>
      </c>
      <c r="D157" s="10" t="s">
        <v>899</v>
      </c>
      <c r="E157" s="10">
        <v>291997</v>
      </c>
      <c r="F157" s="89" t="str">
        <f t="shared" si="2"/>
        <v>-</v>
      </c>
      <c r="G157" t="s">
        <v>4458</v>
      </c>
      <c r="H157" s="4" t="s">
        <v>3026</v>
      </c>
      <c r="K157" s="8" t="s">
        <v>4590</v>
      </c>
    </row>
    <row r="158" spans="1:11" ht="63.75">
      <c r="A158" s="3"/>
      <c r="B158" s="9" t="s">
        <v>2957</v>
      </c>
      <c r="C158" s="9" t="s">
        <v>2956</v>
      </c>
      <c r="D158" s="10">
        <v>135000</v>
      </c>
      <c r="E158" s="10" t="s">
        <v>899</v>
      </c>
      <c r="F158" s="89" t="str">
        <f t="shared" si="2"/>
        <v>-</v>
      </c>
      <c r="G158" t="s">
        <v>4458</v>
      </c>
      <c r="H158" s="4" t="s">
        <v>3029</v>
      </c>
      <c r="K158" s="8" t="s">
        <v>4590</v>
      </c>
    </row>
    <row r="159" spans="1:11" ht="76.5">
      <c r="A159" s="3"/>
      <c r="C159" s="9" t="s">
        <v>2067</v>
      </c>
      <c r="D159" s="10" t="s">
        <v>899</v>
      </c>
      <c r="E159" s="10">
        <v>139854</v>
      </c>
      <c r="F159" s="89" t="str">
        <f t="shared" si="2"/>
        <v>-</v>
      </c>
      <c r="G159" t="s">
        <v>4554</v>
      </c>
      <c r="H159" s="4" t="s">
        <v>3030</v>
      </c>
      <c r="I159" s="7">
        <v>10</v>
      </c>
      <c r="J159" s="7">
        <v>12</v>
      </c>
      <c r="K159" s="8" t="s">
        <v>4590</v>
      </c>
    </row>
    <row r="160" spans="1:11" ht="76.5">
      <c r="A160" s="3"/>
      <c r="C160" s="9" t="s">
        <v>1007</v>
      </c>
      <c r="D160" s="10" t="s">
        <v>899</v>
      </c>
      <c r="E160" s="10">
        <v>138849</v>
      </c>
      <c r="F160" s="89" t="str">
        <f t="shared" si="2"/>
        <v>-</v>
      </c>
      <c r="G160" t="s">
        <v>4554</v>
      </c>
      <c r="H160" s="4" t="s">
        <v>3031</v>
      </c>
      <c r="K160" s="8" t="s">
        <v>4590</v>
      </c>
    </row>
    <row r="161" spans="1:11" ht="76.5">
      <c r="A161" s="3"/>
      <c r="C161" s="9" t="s">
        <v>1006</v>
      </c>
      <c r="D161" s="10" t="s">
        <v>899</v>
      </c>
      <c r="E161" s="10">
        <v>128591</v>
      </c>
      <c r="F161" s="89" t="str">
        <f t="shared" si="2"/>
        <v>-</v>
      </c>
      <c r="G161" t="s">
        <v>4554</v>
      </c>
      <c r="H161" s="4" t="s">
        <v>3032</v>
      </c>
      <c r="K161" s="8" t="s">
        <v>4590</v>
      </c>
    </row>
    <row r="162" spans="1:11" ht="76.5">
      <c r="A162" s="3"/>
      <c r="C162" s="9" t="s">
        <v>1008</v>
      </c>
      <c r="D162" s="10" t="s">
        <v>899</v>
      </c>
      <c r="E162" s="10">
        <v>128269</v>
      </c>
      <c r="F162" s="89" t="str">
        <f t="shared" si="2"/>
        <v>-</v>
      </c>
      <c r="G162" t="s">
        <v>4554</v>
      </c>
      <c r="H162" s="4" t="s">
        <v>3033</v>
      </c>
      <c r="K162" s="8" t="s">
        <v>4590</v>
      </c>
    </row>
    <row r="163" spans="1:11" ht="38.25">
      <c r="A163" s="3"/>
      <c r="B163" s="3" t="s">
        <v>4547</v>
      </c>
      <c r="C163" s="3" t="s">
        <v>4547</v>
      </c>
      <c r="D163" s="71" t="s">
        <v>899</v>
      </c>
      <c r="E163" s="72">
        <v>100000</v>
      </c>
      <c r="F163" s="89" t="str">
        <f t="shared" si="2"/>
        <v>-</v>
      </c>
      <c r="G163" t="s">
        <v>4458</v>
      </c>
      <c r="H163" s="4" t="s">
        <v>4548</v>
      </c>
      <c r="K163" s="8" t="s">
        <v>4590</v>
      </c>
    </row>
    <row r="164" spans="1:11" ht="38.25">
      <c r="A164" s="3"/>
      <c r="B164" s="3" t="s">
        <v>4547</v>
      </c>
      <c r="C164" s="3" t="s">
        <v>4547</v>
      </c>
      <c r="D164" s="71" t="s">
        <v>899</v>
      </c>
      <c r="E164" s="72">
        <v>100000</v>
      </c>
      <c r="F164" s="89" t="str">
        <f t="shared" si="2"/>
        <v>-</v>
      </c>
      <c r="G164" t="s">
        <v>4458</v>
      </c>
      <c r="H164" s="4" t="s">
        <v>4548</v>
      </c>
      <c r="K164" s="8" t="s">
        <v>4590</v>
      </c>
    </row>
    <row r="165" spans="1:11" ht="38.25">
      <c r="A165" s="3"/>
      <c r="B165" s="3" t="s">
        <v>4547</v>
      </c>
      <c r="C165" s="3" t="s">
        <v>4547</v>
      </c>
      <c r="D165" s="71" t="s">
        <v>899</v>
      </c>
      <c r="E165" s="72">
        <v>100000</v>
      </c>
      <c r="F165" s="89" t="str">
        <f t="shared" si="2"/>
        <v>-</v>
      </c>
      <c r="G165" t="s">
        <v>4458</v>
      </c>
      <c r="H165" s="4" t="s">
        <v>4548</v>
      </c>
      <c r="K165" s="8" t="s">
        <v>4590</v>
      </c>
    </row>
    <row r="166" spans="1:11" ht="38.25">
      <c r="A166" s="3"/>
      <c r="B166" s="3" t="s">
        <v>4547</v>
      </c>
      <c r="C166" s="3" t="s">
        <v>4547</v>
      </c>
      <c r="D166" s="71" t="s">
        <v>899</v>
      </c>
      <c r="E166" s="72">
        <v>100000</v>
      </c>
      <c r="F166" s="89" t="str">
        <f t="shared" si="2"/>
        <v>-</v>
      </c>
      <c r="G166" t="s">
        <v>4458</v>
      </c>
      <c r="H166" s="4" t="s">
        <v>4548</v>
      </c>
      <c r="K166" s="8" t="s">
        <v>4590</v>
      </c>
    </row>
    <row r="167" spans="1:11" ht="38.25">
      <c r="A167" s="3"/>
      <c r="B167" s="3" t="s">
        <v>4547</v>
      </c>
      <c r="C167" s="3" t="s">
        <v>4547</v>
      </c>
      <c r="D167" s="71" t="s">
        <v>899</v>
      </c>
      <c r="E167" s="72">
        <v>100000</v>
      </c>
      <c r="F167" s="89" t="str">
        <f t="shared" si="2"/>
        <v>-</v>
      </c>
      <c r="G167" t="s">
        <v>4458</v>
      </c>
      <c r="H167" s="4" t="s">
        <v>4548</v>
      </c>
      <c r="K167" s="8" t="s">
        <v>4590</v>
      </c>
    </row>
    <row r="168" spans="1:11" ht="38.25">
      <c r="A168" s="2" t="s">
        <v>444</v>
      </c>
      <c r="B168" s="9" t="s">
        <v>3329</v>
      </c>
      <c r="C168" s="9" t="s">
        <v>886</v>
      </c>
      <c r="D168" s="10">
        <v>124175.37</v>
      </c>
      <c r="E168" s="10">
        <f>122000+1518.33+610.78</f>
        <v>124129.11</v>
      </c>
      <c r="F168" s="89">
        <f t="shared" si="2"/>
        <v>-3.7253764575047982E-4</v>
      </c>
      <c r="G168" t="s">
        <v>4554</v>
      </c>
      <c r="H168" s="4" t="s">
        <v>3330</v>
      </c>
      <c r="K168" s="8" t="s">
        <v>4589</v>
      </c>
    </row>
    <row r="169" spans="1:11" ht="63.75">
      <c r="A169" s="2"/>
      <c r="B169" s="9" t="s">
        <v>3331</v>
      </c>
      <c r="C169" s="9" t="s">
        <v>3332</v>
      </c>
      <c r="D169" s="10">
        <v>101701.28</v>
      </c>
      <c r="E169" s="10" t="s">
        <v>899</v>
      </c>
      <c r="F169" s="89" t="str">
        <f t="shared" si="2"/>
        <v>-</v>
      </c>
      <c r="G169" t="s">
        <v>4458</v>
      </c>
      <c r="H169" s="4" t="s">
        <v>3333</v>
      </c>
      <c r="K169" s="8" t="s">
        <v>4589</v>
      </c>
    </row>
    <row r="170" spans="1:11" ht="25.5">
      <c r="A170" s="2"/>
      <c r="B170" s="9" t="s">
        <v>3334</v>
      </c>
      <c r="C170" s="9" t="s">
        <v>995</v>
      </c>
      <c r="D170" s="10">
        <v>107968.06</v>
      </c>
      <c r="E170" s="10" t="s">
        <v>899</v>
      </c>
      <c r="F170" s="89" t="str">
        <f t="shared" si="2"/>
        <v>-</v>
      </c>
      <c r="G170" t="s">
        <v>4458</v>
      </c>
      <c r="H170" s="4" t="s">
        <v>3335</v>
      </c>
      <c r="K170" s="8" t="s">
        <v>4589</v>
      </c>
    </row>
    <row r="171" spans="1:11" ht="63.75">
      <c r="A171" s="1" t="s">
        <v>445</v>
      </c>
      <c r="B171" s="9" t="s">
        <v>1009</v>
      </c>
      <c r="C171" s="9" t="s">
        <v>886</v>
      </c>
      <c r="D171" s="10">
        <v>221676</v>
      </c>
      <c r="E171" s="10">
        <v>242363</v>
      </c>
      <c r="F171" s="89">
        <f t="shared" si="2"/>
        <v>9.3320882729749727E-2</v>
      </c>
      <c r="G171" t="s">
        <v>4554</v>
      </c>
      <c r="H171" s="4" t="s">
        <v>2958</v>
      </c>
      <c r="K171" s="8" t="s">
        <v>4591</v>
      </c>
    </row>
    <row r="172" spans="1:11" ht="38.25">
      <c r="A172" s="1"/>
      <c r="B172" s="9" t="s">
        <v>1010</v>
      </c>
      <c r="C172" s="9" t="s">
        <v>2068</v>
      </c>
      <c r="D172" s="10">
        <v>200593</v>
      </c>
      <c r="E172" s="10">
        <v>210998</v>
      </c>
      <c r="F172" s="89">
        <f t="shared" si="2"/>
        <v>5.1871201886406801E-2</v>
      </c>
      <c r="G172" t="s">
        <v>4554</v>
      </c>
      <c r="H172" s="4" t="s">
        <v>1018</v>
      </c>
      <c r="K172" s="8" t="s">
        <v>4591</v>
      </c>
    </row>
    <row r="173" spans="1:11" ht="38.25">
      <c r="A173" s="1"/>
      <c r="B173" s="9" t="s">
        <v>1011</v>
      </c>
      <c r="C173" s="9" t="s">
        <v>1012</v>
      </c>
      <c r="D173" s="10">
        <v>188323</v>
      </c>
      <c r="E173" s="10">
        <v>210818</v>
      </c>
      <c r="F173" s="89">
        <f t="shared" si="2"/>
        <v>0.11944903171678446</v>
      </c>
      <c r="G173" t="s">
        <v>4554</v>
      </c>
      <c r="H173" s="4" t="s">
        <v>1040</v>
      </c>
      <c r="I173" s="7">
        <v>13</v>
      </c>
      <c r="J173" s="7">
        <v>13</v>
      </c>
      <c r="K173" s="8" t="s">
        <v>4591</v>
      </c>
    </row>
    <row r="174" spans="1:11" ht="38.25">
      <c r="A174" s="1"/>
      <c r="C174" s="9" t="s">
        <v>1013</v>
      </c>
      <c r="D174" s="10">
        <v>164417</v>
      </c>
      <c r="E174" s="10">
        <v>170072</v>
      </c>
      <c r="F174" s="89">
        <f t="shared" si="2"/>
        <v>3.4394253635572962E-2</v>
      </c>
      <c r="G174" t="s">
        <v>4554</v>
      </c>
      <c r="H174" s="4" t="s">
        <v>1041</v>
      </c>
      <c r="K174" s="8" t="s">
        <v>4591</v>
      </c>
    </row>
    <row r="175" spans="1:11" ht="38.25">
      <c r="A175" s="1"/>
      <c r="C175" s="9" t="s">
        <v>1014</v>
      </c>
      <c r="D175" s="10" t="s">
        <v>899</v>
      </c>
      <c r="E175" s="10">
        <v>140629</v>
      </c>
      <c r="F175" s="89" t="str">
        <f t="shared" si="2"/>
        <v>-</v>
      </c>
      <c r="G175" t="s">
        <v>4458</v>
      </c>
      <c r="H175" s="4" t="s">
        <v>1043</v>
      </c>
      <c r="K175" s="8" t="s">
        <v>4591</v>
      </c>
    </row>
    <row r="176" spans="1:11" ht="38.25">
      <c r="A176" s="1"/>
      <c r="C176" s="9" t="s">
        <v>1015</v>
      </c>
      <c r="D176" s="10" t="s">
        <v>899</v>
      </c>
      <c r="E176" s="10">
        <v>136063</v>
      </c>
      <c r="F176" s="89" t="str">
        <f t="shared" si="2"/>
        <v>-</v>
      </c>
      <c r="G176" t="s">
        <v>4458</v>
      </c>
      <c r="H176" s="4" t="s">
        <v>1044</v>
      </c>
      <c r="K176" s="8" t="s">
        <v>4591</v>
      </c>
    </row>
    <row r="177" spans="1:11" ht="38.25">
      <c r="A177" s="1"/>
      <c r="C177" s="9" t="s">
        <v>1016</v>
      </c>
      <c r="D177" s="10">
        <v>114224</v>
      </c>
      <c r="E177" s="10">
        <v>121761</v>
      </c>
      <c r="F177" s="89">
        <f t="shared" si="2"/>
        <v>6.5984381566045663E-2</v>
      </c>
      <c r="G177" t="s">
        <v>4554</v>
      </c>
      <c r="H177" s="4" t="s">
        <v>1042</v>
      </c>
      <c r="K177" s="8" t="s">
        <v>4591</v>
      </c>
    </row>
    <row r="178" spans="1:11" ht="38.25">
      <c r="A178" s="1"/>
      <c r="C178" s="9" t="s">
        <v>1017</v>
      </c>
      <c r="D178" s="10">
        <v>82572</v>
      </c>
      <c r="E178" s="10">
        <v>105315</v>
      </c>
      <c r="F178" s="89">
        <f t="shared" si="2"/>
        <v>0.27543234994913529</v>
      </c>
      <c r="G178" t="s">
        <v>4458</v>
      </c>
      <c r="H178" s="4" t="s">
        <v>2959</v>
      </c>
      <c r="K178" s="8" t="s">
        <v>4591</v>
      </c>
    </row>
    <row r="179" spans="1:11" ht="38.25">
      <c r="A179" s="1"/>
      <c r="B179" s="9" t="s">
        <v>1046</v>
      </c>
      <c r="C179" s="9" t="s">
        <v>1045</v>
      </c>
      <c r="D179" s="10">
        <v>210296</v>
      </c>
      <c r="E179" s="10" t="s">
        <v>899</v>
      </c>
      <c r="F179" s="89" t="str">
        <f t="shared" si="2"/>
        <v>-</v>
      </c>
      <c r="G179" t="s">
        <v>4458</v>
      </c>
      <c r="H179" s="4" t="s">
        <v>1047</v>
      </c>
      <c r="K179" s="8" t="s">
        <v>4591</v>
      </c>
    </row>
    <row r="180" spans="1:11" ht="25.5">
      <c r="A180" s="1"/>
      <c r="B180" s="3" t="s">
        <v>4547</v>
      </c>
      <c r="C180" s="3" t="s">
        <v>4547</v>
      </c>
      <c r="D180" s="72">
        <v>100000</v>
      </c>
      <c r="E180" s="71" t="s">
        <v>899</v>
      </c>
      <c r="F180" s="89" t="str">
        <f t="shared" si="2"/>
        <v>-</v>
      </c>
      <c r="G180" t="s">
        <v>4458</v>
      </c>
      <c r="H180" s="4" t="s">
        <v>4549</v>
      </c>
      <c r="K180" s="8" t="s">
        <v>4591</v>
      </c>
    </row>
    <row r="181" spans="1:11" ht="25.5">
      <c r="A181" s="1"/>
      <c r="B181" s="3" t="s">
        <v>4547</v>
      </c>
      <c r="C181" s="3" t="s">
        <v>4547</v>
      </c>
      <c r="D181" s="72">
        <v>100000</v>
      </c>
      <c r="E181" s="71" t="s">
        <v>899</v>
      </c>
      <c r="F181" s="89" t="str">
        <f t="shared" si="2"/>
        <v>-</v>
      </c>
      <c r="G181" t="s">
        <v>4458</v>
      </c>
      <c r="H181" s="4" t="s">
        <v>4549</v>
      </c>
      <c r="K181" s="8" t="s">
        <v>4591</v>
      </c>
    </row>
    <row r="182" spans="1:11" ht="25.5">
      <c r="A182" s="1"/>
      <c r="B182" s="3" t="s">
        <v>4547</v>
      </c>
      <c r="C182" s="3" t="s">
        <v>4547</v>
      </c>
      <c r="D182" s="72">
        <v>100000</v>
      </c>
      <c r="E182" s="71" t="s">
        <v>899</v>
      </c>
      <c r="F182" s="89" t="str">
        <f t="shared" si="2"/>
        <v>-</v>
      </c>
      <c r="G182" t="s">
        <v>4458</v>
      </c>
      <c r="H182" s="4" t="s">
        <v>4549</v>
      </c>
      <c r="K182" s="8" t="s">
        <v>4591</v>
      </c>
    </row>
    <row r="183" spans="1:11" ht="25.5">
      <c r="A183" s="1"/>
      <c r="B183" s="3" t="s">
        <v>4547</v>
      </c>
      <c r="C183" s="3" t="s">
        <v>4547</v>
      </c>
      <c r="D183" s="71" t="s">
        <v>899</v>
      </c>
      <c r="E183" s="72">
        <v>100000</v>
      </c>
      <c r="F183" s="89" t="str">
        <f t="shared" si="2"/>
        <v>-</v>
      </c>
      <c r="G183" t="s">
        <v>4458</v>
      </c>
      <c r="H183" s="4" t="s">
        <v>4549</v>
      </c>
      <c r="K183" s="8" t="s">
        <v>4591</v>
      </c>
    </row>
    <row r="184" spans="1:11" ht="25.5">
      <c r="A184" s="1"/>
      <c r="B184" s="3" t="s">
        <v>4547</v>
      </c>
      <c r="C184" s="3" t="s">
        <v>4547</v>
      </c>
      <c r="D184" s="71" t="s">
        <v>899</v>
      </c>
      <c r="E184" s="72">
        <v>100000</v>
      </c>
      <c r="F184" s="89" t="str">
        <f t="shared" si="2"/>
        <v>-</v>
      </c>
      <c r="G184" t="s">
        <v>4458</v>
      </c>
      <c r="H184" s="4" t="s">
        <v>4549</v>
      </c>
      <c r="K184" s="8" t="s">
        <v>4591</v>
      </c>
    </row>
    <row r="185" spans="1:11" ht="25.5">
      <c r="A185" s="1"/>
      <c r="B185" s="3" t="s">
        <v>4547</v>
      </c>
      <c r="C185" s="3" t="s">
        <v>4547</v>
      </c>
      <c r="D185" s="71" t="s">
        <v>899</v>
      </c>
      <c r="E185" s="72">
        <v>100000</v>
      </c>
      <c r="F185" s="89" t="str">
        <f t="shared" si="2"/>
        <v>-</v>
      </c>
      <c r="G185" t="s">
        <v>4458</v>
      </c>
      <c r="H185" s="4" t="s">
        <v>4549</v>
      </c>
      <c r="K185" s="8" t="s">
        <v>4591</v>
      </c>
    </row>
    <row r="186" spans="1:11" ht="25.5">
      <c r="A186" s="1"/>
      <c r="B186" s="3" t="s">
        <v>4547</v>
      </c>
      <c r="C186" s="3" t="s">
        <v>4547</v>
      </c>
      <c r="D186" s="71" t="s">
        <v>899</v>
      </c>
      <c r="E186" s="72">
        <v>100000</v>
      </c>
      <c r="F186" s="89" t="str">
        <f t="shared" si="2"/>
        <v>-</v>
      </c>
      <c r="G186" t="s">
        <v>4458</v>
      </c>
      <c r="H186" s="4" t="s">
        <v>4549</v>
      </c>
      <c r="K186" s="8" t="s">
        <v>4591</v>
      </c>
    </row>
    <row r="187" spans="1:11" ht="15">
      <c r="A187" s="1" t="s">
        <v>446</v>
      </c>
      <c r="B187" s="9" t="s">
        <v>1048</v>
      </c>
      <c r="C187" s="9" t="s">
        <v>886</v>
      </c>
      <c r="D187" s="10">
        <v>217489</v>
      </c>
      <c r="E187" s="10">
        <v>233097</v>
      </c>
      <c r="F187" s="89">
        <f t="shared" si="2"/>
        <v>7.1764549011674159E-2</v>
      </c>
      <c r="G187" t="s">
        <v>4554</v>
      </c>
      <c r="H187" s="4" t="s">
        <v>1060</v>
      </c>
      <c r="K187" s="8" t="s">
        <v>4594</v>
      </c>
    </row>
    <row r="188" spans="1:11" ht="25.5">
      <c r="A188" s="1"/>
      <c r="C188" s="9" t="s">
        <v>4462</v>
      </c>
      <c r="D188" s="10">
        <v>162322</v>
      </c>
      <c r="E188" s="10">
        <v>165455</v>
      </c>
      <c r="F188" s="89">
        <f t="shared" si="2"/>
        <v>1.9301142174196966E-2</v>
      </c>
      <c r="G188" t="s">
        <v>4554</v>
      </c>
      <c r="H188" s="4" t="s">
        <v>1061</v>
      </c>
      <c r="K188" s="8" t="s">
        <v>4594</v>
      </c>
    </row>
    <row r="189" spans="1:11" ht="25.5">
      <c r="A189" s="1"/>
      <c r="C189" s="9" t="s">
        <v>1049</v>
      </c>
      <c r="D189" s="10">
        <v>133490</v>
      </c>
      <c r="E189" s="10" t="s">
        <v>899</v>
      </c>
      <c r="F189" s="89" t="str">
        <f t="shared" si="2"/>
        <v>-</v>
      </c>
      <c r="G189" t="s">
        <v>4458</v>
      </c>
      <c r="H189" s="4" t="s">
        <v>2960</v>
      </c>
      <c r="K189" s="8" t="s">
        <v>4594</v>
      </c>
    </row>
    <row r="190" spans="1:11" ht="25.5">
      <c r="A190" s="1"/>
      <c r="C190" s="9" t="s">
        <v>1050</v>
      </c>
      <c r="D190" s="10" t="s">
        <v>899</v>
      </c>
      <c r="E190" s="10">
        <v>169597</v>
      </c>
      <c r="F190" s="89" t="str">
        <f t="shared" si="2"/>
        <v>-</v>
      </c>
      <c r="G190" t="s">
        <v>4554</v>
      </c>
      <c r="H190" s="4" t="s">
        <v>2961</v>
      </c>
      <c r="K190" s="8" t="s">
        <v>4594</v>
      </c>
    </row>
    <row r="191" spans="1:11" ht="25.5">
      <c r="A191" s="1"/>
      <c r="C191" s="9" t="s">
        <v>1051</v>
      </c>
      <c r="D191" s="10">
        <v>137292</v>
      </c>
      <c r="E191" s="10">
        <v>67992</v>
      </c>
      <c r="F191" s="89">
        <f t="shared" si="2"/>
        <v>-0.50476356961804036</v>
      </c>
      <c r="G191" t="s">
        <v>4458</v>
      </c>
      <c r="H191" s="4" t="s">
        <v>1062</v>
      </c>
      <c r="K191" s="8" t="s">
        <v>4594</v>
      </c>
    </row>
    <row r="192" spans="1:11" ht="15">
      <c r="A192" s="1"/>
      <c r="C192" s="9" t="s">
        <v>1052</v>
      </c>
      <c r="D192" s="10">
        <v>162322</v>
      </c>
      <c r="E192" s="10">
        <v>165455</v>
      </c>
      <c r="F192" s="89">
        <f t="shared" si="2"/>
        <v>1.9301142174196966E-2</v>
      </c>
      <c r="G192" t="s">
        <v>4554</v>
      </c>
      <c r="H192" s="4" t="s">
        <v>1061</v>
      </c>
      <c r="K192" s="8" t="s">
        <v>4594</v>
      </c>
    </row>
    <row r="193" spans="1:11" ht="25.5">
      <c r="A193" s="1"/>
      <c r="C193" s="9" t="s">
        <v>1053</v>
      </c>
      <c r="D193" s="10">
        <v>162322</v>
      </c>
      <c r="E193" s="10">
        <v>165455</v>
      </c>
      <c r="F193" s="89">
        <f t="shared" si="2"/>
        <v>1.9301142174196966E-2</v>
      </c>
      <c r="G193" t="s">
        <v>4554</v>
      </c>
      <c r="H193" s="4" t="s">
        <v>1061</v>
      </c>
      <c r="K193" s="8" t="s">
        <v>4594</v>
      </c>
    </row>
    <row r="194" spans="1:11" ht="25.5">
      <c r="A194" s="1"/>
      <c r="C194" s="9" t="s">
        <v>927</v>
      </c>
      <c r="D194" s="10">
        <v>161361</v>
      </c>
      <c r="E194" s="10">
        <v>162622</v>
      </c>
      <c r="F194" s="89">
        <f t="shared" si="2"/>
        <v>7.814775565347265E-3</v>
      </c>
      <c r="G194" t="s">
        <v>4554</v>
      </c>
      <c r="H194" s="4" t="s">
        <v>1063</v>
      </c>
      <c r="I194" s="7">
        <v>0</v>
      </c>
      <c r="J194" s="7">
        <v>0</v>
      </c>
      <c r="K194" s="8" t="s">
        <v>4594</v>
      </c>
    </row>
    <row r="195" spans="1:11" ht="25.5">
      <c r="A195" s="1"/>
      <c r="C195" s="9" t="s">
        <v>1054</v>
      </c>
      <c r="D195" s="10">
        <v>100070</v>
      </c>
      <c r="E195" s="10">
        <v>103936</v>
      </c>
      <c r="F195" s="89">
        <f t="shared" si="2"/>
        <v>3.8632956930148898E-2</v>
      </c>
      <c r="G195" t="s">
        <v>4554</v>
      </c>
      <c r="H195" s="4" t="s">
        <v>662</v>
      </c>
      <c r="K195" s="8" t="s">
        <v>4594</v>
      </c>
    </row>
    <row r="196" spans="1:11" ht="25.5">
      <c r="A196" s="1"/>
      <c r="C196" s="9" t="s">
        <v>1055</v>
      </c>
      <c r="D196" s="10">
        <v>102356</v>
      </c>
      <c r="E196" s="10">
        <v>106722</v>
      </c>
      <c r="F196" s="89">
        <f t="shared" si="2"/>
        <v>4.2655047090546717E-2</v>
      </c>
      <c r="G196" t="s">
        <v>4554</v>
      </c>
      <c r="H196" s="4" t="s">
        <v>663</v>
      </c>
      <c r="I196" s="7">
        <v>8</v>
      </c>
      <c r="J196" s="7">
        <v>10</v>
      </c>
      <c r="K196" s="8" t="s">
        <v>4594</v>
      </c>
    </row>
    <row r="197" spans="1:11" ht="15">
      <c r="A197" s="1"/>
      <c r="C197" s="9" t="s">
        <v>1056</v>
      </c>
      <c r="D197" s="10">
        <v>112557</v>
      </c>
      <c r="E197" s="10">
        <v>121621</v>
      </c>
      <c r="F197" s="89">
        <f t="shared" si="2"/>
        <v>8.0528087990973468E-2</v>
      </c>
      <c r="G197" t="s">
        <v>4554</v>
      </c>
      <c r="H197" s="4" t="s">
        <v>664</v>
      </c>
      <c r="K197" s="8" t="s">
        <v>4594</v>
      </c>
    </row>
    <row r="198" spans="1:11" ht="25.5">
      <c r="A198" s="1"/>
      <c r="C198" s="9" t="s">
        <v>1057</v>
      </c>
      <c r="D198" s="10">
        <v>105566</v>
      </c>
      <c r="E198" s="10">
        <v>106392</v>
      </c>
      <c r="F198" s="89">
        <f t="shared" ref="F198:F261" si="3">IF(ISERROR((((E198-D198)/D198))),"-",(((E198-D198)/D198)))</f>
        <v>7.8244889453043601E-3</v>
      </c>
      <c r="G198" t="s">
        <v>4554</v>
      </c>
      <c r="H198" s="4" t="s">
        <v>665</v>
      </c>
      <c r="K198" s="8" t="s">
        <v>4594</v>
      </c>
    </row>
    <row r="199" spans="1:11" ht="25.5">
      <c r="A199" s="1"/>
      <c r="C199" s="9" t="s">
        <v>1058</v>
      </c>
      <c r="D199" s="10">
        <v>126485</v>
      </c>
      <c r="E199" s="10">
        <v>132844</v>
      </c>
      <c r="F199" s="89">
        <f t="shared" si="3"/>
        <v>5.0274736134719535E-2</v>
      </c>
      <c r="G199" t="s">
        <v>4554</v>
      </c>
      <c r="H199" s="4" t="s">
        <v>666</v>
      </c>
      <c r="K199" s="8" t="s">
        <v>4594</v>
      </c>
    </row>
    <row r="200" spans="1:11" ht="15">
      <c r="A200" s="1"/>
      <c r="C200" s="9" t="s">
        <v>1059</v>
      </c>
      <c r="D200" s="10">
        <v>111955</v>
      </c>
      <c r="E200" s="10">
        <v>112830</v>
      </c>
      <c r="F200" s="89">
        <f t="shared" si="3"/>
        <v>7.8156402125854132E-3</v>
      </c>
      <c r="G200" t="s">
        <v>4554</v>
      </c>
      <c r="H200" s="4" t="s">
        <v>667</v>
      </c>
      <c r="K200" s="8" t="s">
        <v>4594</v>
      </c>
    </row>
    <row r="201" spans="1:11" ht="25.5">
      <c r="A201" s="1" t="s">
        <v>447</v>
      </c>
      <c r="C201" s="9" t="s">
        <v>886</v>
      </c>
      <c r="D201" s="10">
        <v>110406</v>
      </c>
      <c r="E201" s="10">
        <v>110064</v>
      </c>
      <c r="F201" s="89">
        <f t="shared" si="3"/>
        <v>-3.0976577359926091E-3</v>
      </c>
      <c r="G201" t="s">
        <v>4554</v>
      </c>
      <c r="H201" s="4" t="s">
        <v>668</v>
      </c>
      <c r="K201" s="8" t="s">
        <v>4588</v>
      </c>
    </row>
    <row r="202" spans="1:11" ht="25.5">
      <c r="A202" s="1"/>
      <c r="C202" s="9" t="s">
        <v>912</v>
      </c>
      <c r="D202" s="10">
        <v>97592</v>
      </c>
      <c r="E202" s="10">
        <v>102961</v>
      </c>
      <c r="F202" s="89">
        <f t="shared" si="3"/>
        <v>5.5014755307812115E-2</v>
      </c>
      <c r="G202" t="s">
        <v>4554</v>
      </c>
      <c r="H202" s="4" t="s">
        <v>669</v>
      </c>
      <c r="K202" s="8" t="s">
        <v>4588</v>
      </c>
    </row>
    <row r="203" spans="1:11" ht="15">
      <c r="A203" s="1" t="s">
        <v>448</v>
      </c>
      <c r="B203" s="9" t="s">
        <v>670</v>
      </c>
      <c r="C203" s="9" t="s">
        <v>671</v>
      </c>
      <c r="D203" s="10">
        <v>176000</v>
      </c>
      <c r="E203" s="10">
        <v>183000</v>
      </c>
      <c r="F203" s="89">
        <f t="shared" si="3"/>
        <v>3.9772727272727272E-2</v>
      </c>
      <c r="G203" t="s">
        <v>4554</v>
      </c>
      <c r="H203" s="4" t="s">
        <v>672</v>
      </c>
      <c r="K203" s="8" t="s">
        <v>4587</v>
      </c>
    </row>
    <row r="204" spans="1:11" ht="38.25">
      <c r="A204" s="1"/>
      <c r="C204" s="9" t="s">
        <v>673</v>
      </c>
      <c r="D204" s="10">
        <v>98000</v>
      </c>
      <c r="E204" s="10">
        <v>106000</v>
      </c>
      <c r="F204" s="89">
        <f t="shared" si="3"/>
        <v>8.1632653061224483E-2</v>
      </c>
      <c r="G204" t="s">
        <v>4554</v>
      </c>
      <c r="H204" s="4" t="s">
        <v>674</v>
      </c>
      <c r="K204" s="8" t="s">
        <v>4587</v>
      </c>
    </row>
    <row r="205" spans="1:11" ht="38.25" customHeight="1">
      <c r="A205" s="1"/>
      <c r="C205" s="9" t="s">
        <v>675</v>
      </c>
      <c r="D205" s="10">
        <v>145000</v>
      </c>
      <c r="E205" s="10">
        <v>107000</v>
      </c>
      <c r="F205" s="89">
        <f t="shared" si="3"/>
        <v>-0.2620689655172414</v>
      </c>
      <c r="G205" t="s">
        <v>4458</v>
      </c>
      <c r="H205" s="4" t="s">
        <v>2962</v>
      </c>
      <c r="K205" s="8" t="s">
        <v>4587</v>
      </c>
    </row>
    <row r="206" spans="1:11" ht="39" customHeight="1">
      <c r="A206" s="1"/>
      <c r="C206" s="9" t="s">
        <v>676</v>
      </c>
      <c r="D206" s="10" t="s">
        <v>899</v>
      </c>
      <c r="E206" s="10">
        <v>114000</v>
      </c>
      <c r="F206" s="89" t="str">
        <f t="shared" si="3"/>
        <v>-</v>
      </c>
      <c r="G206" t="s">
        <v>4554</v>
      </c>
      <c r="H206" s="4" t="s">
        <v>688</v>
      </c>
      <c r="K206" s="8" t="s">
        <v>4587</v>
      </c>
    </row>
    <row r="207" spans="1:11" ht="38.25">
      <c r="A207" s="1"/>
      <c r="C207" s="9" t="s">
        <v>677</v>
      </c>
      <c r="D207" s="10">
        <v>105000</v>
      </c>
      <c r="E207" s="10">
        <v>119000</v>
      </c>
      <c r="F207" s="89">
        <f t="shared" si="3"/>
        <v>0.13333333333333333</v>
      </c>
      <c r="G207" t="s">
        <v>4554</v>
      </c>
      <c r="H207" s="4" t="s">
        <v>678</v>
      </c>
      <c r="I207" s="7">
        <v>9</v>
      </c>
      <c r="J207" s="7">
        <v>10</v>
      </c>
      <c r="K207" s="8" t="s">
        <v>4587</v>
      </c>
    </row>
    <row r="208" spans="1:11" ht="25.5">
      <c r="A208" s="1"/>
      <c r="C208" s="9" t="s">
        <v>679</v>
      </c>
      <c r="D208" s="10">
        <v>122000</v>
      </c>
      <c r="E208" s="10">
        <v>126000</v>
      </c>
      <c r="F208" s="89">
        <f t="shared" si="3"/>
        <v>3.2786885245901641E-2</v>
      </c>
      <c r="G208" t="s">
        <v>4554</v>
      </c>
      <c r="H208" s="4" t="s">
        <v>680</v>
      </c>
      <c r="K208" s="8" t="s">
        <v>4587</v>
      </c>
    </row>
    <row r="209" spans="1:11" ht="25.5">
      <c r="A209" s="1"/>
      <c r="C209" s="9" t="s">
        <v>681</v>
      </c>
      <c r="D209" s="10" t="s">
        <v>899</v>
      </c>
      <c r="E209" s="10">
        <v>126000</v>
      </c>
      <c r="F209" s="89" t="str">
        <f t="shared" si="3"/>
        <v>-</v>
      </c>
      <c r="G209" t="s">
        <v>4554</v>
      </c>
      <c r="H209" s="4" t="s">
        <v>687</v>
      </c>
      <c r="K209" s="8" t="s">
        <v>4587</v>
      </c>
    </row>
    <row r="210" spans="1:11" ht="38.25">
      <c r="A210" s="1"/>
      <c r="C210" s="9" t="s">
        <v>4463</v>
      </c>
      <c r="D210" s="10">
        <v>111000</v>
      </c>
      <c r="E210" s="10">
        <v>129000</v>
      </c>
      <c r="F210" s="89">
        <f t="shared" si="3"/>
        <v>0.16216216216216217</v>
      </c>
      <c r="G210" t="s">
        <v>4458</v>
      </c>
      <c r="H210" s="74" t="s">
        <v>2963</v>
      </c>
      <c r="K210" s="8" t="s">
        <v>4587</v>
      </c>
    </row>
    <row r="211" spans="1:11" ht="25.5">
      <c r="A211" s="1"/>
      <c r="C211" s="9" t="s">
        <v>682</v>
      </c>
      <c r="D211" s="10">
        <v>139000</v>
      </c>
      <c r="E211" s="10">
        <v>140000</v>
      </c>
      <c r="F211" s="89">
        <f t="shared" si="3"/>
        <v>7.1942446043165471E-3</v>
      </c>
      <c r="G211" t="s">
        <v>4554</v>
      </c>
      <c r="H211" s="4" t="s">
        <v>683</v>
      </c>
      <c r="K211" s="8" t="s">
        <v>4587</v>
      </c>
    </row>
    <row r="212" spans="1:11" ht="25.5">
      <c r="A212" s="1"/>
      <c r="C212" s="9" t="s">
        <v>684</v>
      </c>
      <c r="D212" s="10">
        <v>145000</v>
      </c>
      <c r="E212" s="10">
        <v>145000</v>
      </c>
      <c r="F212" s="89">
        <f t="shared" si="3"/>
        <v>0</v>
      </c>
      <c r="G212" t="s">
        <v>4554</v>
      </c>
      <c r="H212" s="4" t="s">
        <v>685</v>
      </c>
      <c r="K212" s="8" t="s">
        <v>4587</v>
      </c>
    </row>
    <row r="213" spans="1:11" ht="15">
      <c r="A213" s="1"/>
      <c r="C213" s="9" t="s">
        <v>686</v>
      </c>
      <c r="D213" s="10">
        <v>122000</v>
      </c>
      <c r="E213" s="10" t="s">
        <v>899</v>
      </c>
      <c r="F213" s="89" t="str">
        <f t="shared" si="3"/>
        <v>-</v>
      </c>
      <c r="G213" t="s">
        <v>4458</v>
      </c>
      <c r="H213" s="4" t="s">
        <v>689</v>
      </c>
      <c r="K213" s="8" t="s">
        <v>4587</v>
      </c>
    </row>
    <row r="214" spans="1:11" ht="25.5">
      <c r="A214" s="2" t="s">
        <v>449</v>
      </c>
      <c r="B214" s="9" t="s">
        <v>2964</v>
      </c>
      <c r="C214" s="9" t="s">
        <v>886</v>
      </c>
      <c r="D214" s="10">
        <v>168304</v>
      </c>
      <c r="E214" s="10">
        <v>168039</v>
      </c>
      <c r="F214" s="89">
        <f t="shared" si="3"/>
        <v>-1.5745317996007225E-3</v>
      </c>
      <c r="G214" t="s">
        <v>4554</v>
      </c>
      <c r="H214" s="4" t="s">
        <v>4559</v>
      </c>
      <c r="K214" s="8" t="s">
        <v>4587</v>
      </c>
    </row>
    <row r="215" spans="1:11" s="13" customFormat="1" ht="38.25">
      <c r="A215" s="2"/>
      <c r="B215" s="9"/>
      <c r="C215" s="9" t="s">
        <v>2069</v>
      </c>
      <c r="D215" s="10">
        <v>146078</v>
      </c>
      <c r="E215" s="10">
        <v>338447</v>
      </c>
      <c r="F215" s="89">
        <f t="shared" si="3"/>
        <v>1.3168923451854488</v>
      </c>
      <c r="G215" t="s">
        <v>4458</v>
      </c>
      <c r="H215" s="4" t="s">
        <v>4574</v>
      </c>
      <c r="K215" s="8" t="s">
        <v>4587</v>
      </c>
    </row>
    <row r="216" spans="1:11" ht="25.5">
      <c r="A216" s="2"/>
      <c r="C216" s="9" t="s">
        <v>2070</v>
      </c>
      <c r="D216" s="10">
        <v>137123</v>
      </c>
      <c r="E216" s="10">
        <v>135862</v>
      </c>
      <c r="F216" s="89">
        <f t="shared" si="3"/>
        <v>-9.1961231886700263E-3</v>
      </c>
      <c r="G216" t="s">
        <v>4554</v>
      </c>
      <c r="H216" s="4" t="s">
        <v>4560</v>
      </c>
      <c r="K216" s="8" t="s">
        <v>4587</v>
      </c>
    </row>
    <row r="217" spans="1:11" ht="38.25">
      <c r="A217" s="2"/>
      <c r="C217" s="9" t="s">
        <v>2071</v>
      </c>
      <c r="D217" s="10">
        <v>121816</v>
      </c>
      <c r="E217" s="10">
        <v>311864</v>
      </c>
      <c r="F217" s="89">
        <f t="shared" si="3"/>
        <v>1.5601234648978788</v>
      </c>
      <c r="G217" t="s">
        <v>4458</v>
      </c>
      <c r="H217" s="4" t="s">
        <v>4561</v>
      </c>
      <c r="K217" s="8" t="s">
        <v>4587</v>
      </c>
    </row>
    <row r="218" spans="1:11" ht="25.5">
      <c r="A218" s="2"/>
      <c r="C218" s="9" t="s">
        <v>2072</v>
      </c>
      <c r="D218" s="10">
        <v>119630</v>
      </c>
      <c r="E218" s="10">
        <v>120636</v>
      </c>
      <c r="F218" s="89">
        <f t="shared" si="3"/>
        <v>8.4092618908300585E-3</v>
      </c>
      <c r="G218" t="s">
        <v>4554</v>
      </c>
      <c r="H218" s="74" t="s">
        <v>4562</v>
      </c>
      <c r="K218" s="8" t="s">
        <v>4587</v>
      </c>
    </row>
    <row r="219" spans="1:11" ht="38.25">
      <c r="A219" s="2"/>
      <c r="C219" s="9" t="s">
        <v>2073</v>
      </c>
      <c r="D219" s="10">
        <v>111281</v>
      </c>
      <c r="E219" s="10">
        <v>130021</v>
      </c>
      <c r="F219" s="89">
        <f t="shared" si="3"/>
        <v>0.16840251255829836</v>
      </c>
      <c r="G219" t="s">
        <v>4458</v>
      </c>
      <c r="H219" s="4" t="s">
        <v>4563</v>
      </c>
      <c r="K219" s="8" t="s">
        <v>4587</v>
      </c>
    </row>
    <row r="220" spans="1:11" ht="25.5">
      <c r="A220" s="2"/>
      <c r="C220" s="9" t="s">
        <v>2074</v>
      </c>
      <c r="D220" s="10">
        <v>178385</v>
      </c>
      <c r="E220" s="10">
        <v>175995</v>
      </c>
      <c r="F220" s="89">
        <f t="shared" si="3"/>
        <v>-1.3397987498948903E-2</v>
      </c>
      <c r="G220" t="s">
        <v>4554</v>
      </c>
      <c r="H220" s="4" t="s">
        <v>4564</v>
      </c>
      <c r="I220" s="7">
        <v>0</v>
      </c>
      <c r="J220" s="7">
        <v>0</v>
      </c>
      <c r="K220" s="8" t="s">
        <v>4587</v>
      </c>
    </row>
    <row r="221" spans="1:11" ht="51">
      <c r="A221" s="1" t="s">
        <v>450</v>
      </c>
      <c r="C221" s="9" t="s">
        <v>886</v>
      </c>
      <c r="D221" s="10">
        <v>135109</v>
      </c>
      <c r="E221" s="10">
        <v>141175</v>
      </c>
      <c r="F221" s="89">
        <f t="shared" si="3"/>
        <v>4.4897083095870739E-2</v>
      </c>
      <c r="G221" t="s">
        <v>4554</v>
      </c>
      <c r="H221" s="4" t="s">
        <v>2965</v>
      </c>
      <c r="I221" s="7">
        <v>9</v>
      </c>
      <c r="J221" s="7">
        <v>7</v>
      </c>
      <c r="K221" s="8" t="s">
        <v>4595</v>
      </c>
    </row>
    <row r="222" spans="1:11" ht="38.25">
      <c r="A222" s="1"/>
      <c r="B222" s="11"/>
      <c r="C222" s="9" t="s">
        <v>694</v>
      </c>
      <c r="D222" s="26">
        <v>123814</v>
      </c>
      <c r="E222" s="26">
        <v>123707</v>
      </c>
      <c r="F222" s="89">
        <f t="shared" si="3"/>
        <v>-8.6419952509409273E-4</v>
      </c>
      <c r="G222" t="s">
        <v>4554</v>
      </c>
      <c r="H222" s="4" t="s">
        <v>407</v>
      </c>
      <c r="K222" s="8" t="s">
        <v>4595</v>
      </c>
    </row>
    <row r="223" spans="1:11" ht="38.25">
      <c r="A223" s="1"/>
      <c r="C223" s="9" t="s">
        <v>690</v>
      </c>
      <c r="D223" s="10">
        <v>102116</v>
      </c>
      <c r="E223" s="10">
        <v>77896</v>
      </c>
      <c r="F223" s="89">
        <f t="shared" si="3"/>
        <v>-0.23718124485878805</v>
      </c>
      <c r="G223" t="s">
        <v>4458</v>
      </c>
      <c r="H223" s="4" t="s">
        <v>2966</v>
      </c>
      <c r="K223" s="8" t="s">
        <v>4595</v>
      </c>
    </row>
    <row r="224" spans="1:11" ht="38.25">
      <c r="A224" s="1"/>
      <c r="C224" s="9" t="s">
        <v>691</v>
      </c>
      <c r="D224" s="10">
        <v>100700</v>
      </c>
      <c r="E224" s="10">
        <v>197057</v>
      </c>
      <c r="F224" s="89">
        <f t="shared" si="3"/>
        <v>0.95687189672293937</v>
      </c>
      <c r="G224" t="s">
        <v>4458</v>
      </c>
      <c r="H224" s="4" t="s">
        <v>2967</v>
      </c>
      <c r="K224" s="8" t="s">
        <v>4595</v>
      </c>
    </row>
    <row r="225" spans="1:11" ht="38.25">
      <c r="A225" s="1"/>
      <c r="C225" s="9" t="s">
        <v>692</v>
      </c>
      <c r="D225" s="10">
        <v>100609</v>
      </c>
      <c r="E225" s="10">
        <v>100663</v>
      </c>
      <c r="F225" s="89">
        <f t="shared" si="3"/>
        <v>5.3673130634436278E-4</v>
      </c>
      <c r="G225" t="s">
        <v>4554</v>
      </c>
      <c r="H225" s="4" t="s">
        <v>408</v>
      </c>
      <c r="K225" s="8" t="s">
        <v>4595</v>
      </c>
    </row>
    <row r="226" spans="1:11" ht="38.25">
      <c r="A226" s="1"/>
      <c r="C226" s="9" t="s">
        <v>693</v>
      </c>
      <c r="D226" s="10">
        <v>101188</v>
      </c>
      <c r="E226" s="10">
        <v>100780</v>
      </c>
      <c r="F226" s="89">
        <f t="shared" si="3"/>
        <v>-4.0320986678262245E-3</v>
      </c>
      <c r="G226" t="s">
        <v>4554</v>
      </c>
      <c r="H226" s="4" t="s">
        <v>409</v>
      </c>
      <c r="K226" s="8" t="s">
        <v>4595</v>
      </c>
    </row>
    <row r="227" spans="1:11" ht="25.5">
      <c r="A227" s="2" t="s">
        <v>451</v>
      </c>
      <c r="B227" s="18" t="s">
        <v>2039</v>
      </c>
      <c r="D227" s="10" t="s">
        <v>899</v>
      </c>
      <c r="E227" s="10" t="s">
        <v>899</v>
      </c>
      <c r="F227" s="89" t="str">
        <f t="shared" si="3"/>
        <v>-</v>
      </c>
      <c r="G227" t="s">
        <v>4554</v>
      </c>
      <c r="H227" s="74"/>
      <c r="K227" s="8" t="s">
        <v>4588</v>
      </c>
    </row>
    <row r="228" spans="1:11" ht="38.25">
      <c r="A228" s="2" t="s">
        <v>452</v>
      </c>
      <c r="B228" s="9" t="s">
        <v>887</v>
      </c>
      <c r="C228" s="9" t="s">
        <v>886</v>
      </c>
      <c r="D228" s="10">
        <v>186443</v>
      </c>
      <c r="E228" s="10">
        <v>190647</v>
      </c>
      <c r="F228" s="89">
        <f t="shared" si="3"/>
        <v>2.2548446442076129E-2</v>
      </c>
      <c r="G228" t="s">
        <v>4554</v>
      </c>
      <c r="H228" s="4" t="s">
        <v>890</v>
      </c>
      <c r="I228" s="7">
        <v>0</v>
      </c>
      <c r="J228" s="7">
        <v>0</v>
      </c>
      <c r="K228" s="8" t="s">
        <v>4587</v>
      </c>
    </row>
    <row r="229" spans="1:11" ht="38.25">
      <c r="A229" s="2"/>
      <c r="C229" s="9" t="s">
        <v>888</v>
      </c>
      <c r="D229" s="10">
        <v>148068</v>
      </c>
      <c r="E229" s="10">
        <v>151039</v>
      </c>
      <c r="F229" s="89">
        <f t="shared" si="3"/>
        <v>2.0065105221925061E-2</v>
      </c>
      <c r="G229" t="s">
        <v>4554</v>
      </c>
      <c r="H229" s="4" t="s">
        <v>891</v>
      </c>
      <c r="K229" s="8" t="s">
        <v>4587</v>
      </c>
    </row>
    <row r="230" spans="1:11" ht="38.25">
      <c r="A230" s="2"/>
      <c r="C230" s="9" t="s">
        <v>249</v>
      </c>
      <c r="D230" s="10">
        <v>145064</v>
      </c>
      <c r="E230" s="10">
        <v>148101</v>
      </c>
      <c r="F230" s="89">
        <f t="shared" si="3"/>
        <v>2.0935587051232558E-2</v>
      </c>
      <c r="G230" t="s">
        <v>4554</v>
      </c>
      <c r="H230" s="4" t="s">
        <v>893</v>
      </c>
      <c r="K230" s="8" t="s">
        <v>4587</v>
      </c>
    </row>
    <row r="231" spans="1:11" ht="38.25">
      <c r="A231" s="2"/>
      <c r="C231" s="9" t="s">
        <v>892</v>
      </c>
      <c r="D231" s="10">
        <v>137606</v>
      </c>
      <c r="E231" s="10">
        <v>148774</v>
      </c>
      <c r="F231" s="89">
        <f t="shared" si="3"/>
        <v>8.1159251776812061E-2</v>
      </c>
      <c r="G231" t="s">
        <v>4554</v>
      </c>
      <c r="H231" s="74" t="s">
        <v>2968</v>
      </c>
      <c r="I231" s="13">
        <v>5</v>
      </c>
      <c r="J231" s="13">
        <v>6</v>
      </c>
      <c r="K231" s="8" t="s">
        <v>4587</v>
      </c>
    </row>
    <row r="232" spans="1:11" ht="38.25">
      <c r="A232" s="2"/>
      <c r="C232" s="9" t="s">
        <v>894</v>
      </c>
      <c r="D232" s="10">
        <v>137489</v>
      </c>
      <c r="E232" s="10">
        <v>148502</v>
      </c>
      <c r="F232" s="89">
        <f t="shared" si="3"/>
        <v>8.0100953530827926E-2</v>
      </c>
      <c r="G232" t="s">
        <v>4554</v>
      </c>
      <c r="H232" s="4" t="s">
        <v>895</v>
      </c>
      <c r="I232" s="13"/>
      <c r="J232" s="13"/>
      <c r="K232" s="8" t="s">
        <v>4587</v>
      </c>
    </row>
    <row r="233" spans="1:11" ht="38.25">
      <c r="A233" s="2"/>
      <c r="C233" s="9" t="s">
        <v>896</v>
      </c>
      <c r="D233" s="10">
        <v>117862</v>
      </c>
      <c r="E233" s="10">
        <v>122873</v>
      </c>
      <c r="F233" s="89">
        <f t="shared" si="3"/>
        <v>4.2515823590300518E-2</v>
      </c>
      <c r="G233" t="s">
        <v>4554</v>
      </c>
      <c r="H233" s="4" t="s">
        <v>897</v>
      </c>
      <c r="I233" s="13"/>
      <c r="J233" s="13"/>
      <c r="K233" s="8" t="s">
        <v>4587</v>
      </c>
    </row>
    <row r="234" spans="1:11" ht="38.25">
      <c r="A234" s="2"/>
      <c r="C234" s="9" t="s">
        <v>2075</v>
      </c>
      <c r="D234" s="10">
        <v>120923</v>
      </c>
      <c r="E234" s="10">
        <v>125835</v>
      </c>
      <c r="F234" s="89">
        <f t="shared" si="3"/>
        <v>4.0620890980210544E-2</v>
      </c>
      <c r="G234" t="s">
        <v>4554</v>
      </c>
      <c r="H234" s="4" t="s">
        <v>2969</v>
      </c>
      <c r="I234" s="13"/>
      <c r="J234" s="13"/>
      <c r="K234" s="8" t="s">
        <v>4587</v>
      </c>
    </row>
    <row r="235" spans="1:11" ht="25.5">
      <c r="A235" s="2"/>
      <c r="B235" s="3" t="s">
        <v>4547</v>
      </c>
      <c r="C235" s="3" t="s">
        <v>4547</v>
      </c>
      <c r="D235" s="72">
        <v>100000</v>
      </c>
      <c r="E235" s="10" t="s">
        <v>899</v>
      </c>
      <c r="F235" s="89" t="str">
        <f t="shared" si="3"/>
        <v>-</v>
      </c>
      <c r="G235" t="s">
        <v>4458</v>
      </c>
      <c r="H235" s="4" t="s">
        <v>4549</v>
      </c>
      <c r="I235" s="13"/>
      <c r="J235" s="13"/>
      <c r="K235" s="8" t="s">
        <v>4587</v>
      </c>
    </row>
    <row r="236" spans="1:11" ht="25.5">
      <c r="A236" s="2"/>
      <c r="B236" s="3" t="s">
        <v>4547</v>
      </c>
      <c r="C236" s="3" t="s">
        <v>4547</v>
      </c>
      <c r="D236" s="72">
        <v>100000</v>
      </c>
      <c r="E236" s="10" t="s">
        <v>899</v>
      </c>
      <c r="F236" s="89" t="str">
        <f t="shared" si="3"/>
        <v>-</v>
      </c>
      <c r="G236" t="s">
        <v>4458</v>
      </c>
      <c r="H236" s="4" t="s">
        <v>4549</v>
      </c>
      <c r="I236" s="13"/>
      <c r="J236" s="13"/>
      <c r="K236" s="8" t="s">
        <v>4587</v>
      </c>
    </row>
    <row r="237" spans="1:11" ht="63.75">
      <c r="A237" s="1" t="s">
        <v>453</v>
      </c>
      <c r="C237" s="9" t="s">
        <v>886</v>
      </c>
      <c r="D237" s="10">
        <v>114607</v>
      </c>
      <c r="E237" s="10">
        <v>38251</v>
      </c>
      <c r="F237" s="89">
        <f t="shared" si="3"/>
        <v>-0.66624202710131142</v>
      </c>
      <c r="G237" t="s">
        <v>4458</v>
      </c>
      <c r="H237" s="4" t="s">
        <v>2970</v>
      </c>
      <c r="I237" s="13"/>
      <c r="J237" s="13"/>
      <c r="K237" s="8" t="s">
        <v>4588</v>
      </c>
    </row>
    <row r="238" spans="1:11" ht="25.5">
      <c r="A238" s="1"/>
      <c r="C238" s="9" t="s">
        <v>898</v>
      </c>
      <c r="D238" s="10" t="s">
        <v>899</v>
      </c>
      <c r="E238" s="10">
        <v>101751</v>
      </c>
      <c r="F238" s="89" t="str">
        <f t="shared" si="3"/>
        <v>-</v>
      </c>
      <c r="G238" t="s">
        <v>4554</v>
      </c>
      <c r="H238" s="4" t="s">
        <v>900</v>
      </c>
      <c r="I238" s="13"/>
      <c r="K238" s="8" t="s">
        <v>4588</v>
      </c>
    </row>
    <row r="239" spans="1:11" ht="25.5">
      <c r="A239" s="1"/>
      <c r="C239" s="9" t="s">
        <v>901</v>
      </c>
      <c r="D239" s="10">
        <v>101676</v>
      </c>
      <c r="E239" s="10" t="s">
        <v>899</v>
      </c>
      <c r="F239" s="89" t="str">
        <f t="shared" si="3"/>
        <v>-</v>
      </c>
      <c r="G239" t="s">
        <v>4458</v>
      </c>
      <c r="K239" s="8" t="s">
        <v>4588</v>
      </c>
    </row>
    <row r="240" spans="1:11" ht="25.5">
      <c r="A240" s="2" t="s">
        <v>454</v>
      </c>
      <c r="B240" s="11"/>
      <c r="C240" s="9" t="s">
        <v>2076</v>
      </c>
      <c r="D240" s="26">
        <v>149269</v>
      </c>
      <c r="E240" s="26">
        <v>149343</v>
      </c>
      <c r="F240" s="89">
        <f t="shared" si="3"/>
        <v>4.9574928484816001E-4</v>
      </c>
      <c r="G240" t="s">
        <v>4554</v>
      </c>
      <c r="H240" s="4" t="s">
        <v>2077</v>
      </c>
      <c r="K240" s="8" t="s">
        <v>4593</v>
      </c>
    </row>
    <row r="241" spans="1:11" ht="25.5">
      <c r="A241" s="2"/>
      <c r="B241" s="11"/>
      <c r="C241" s="9" t="s">
        <v>2078</v>
      </c>
      <c r="D241" s="26">
        <v>126870</v>
      </c>
      <c r="E241" s="26">
        <v>125628</v>
      </c>
      <c r="F241" s="89">
        <f t="shared" si="3"/>
        <v>-9.789548356585482E-3</v>
      </c>
      <c r="G241" t="s">
        <v>4554</v>
      </c>
      <c r="H241" s="4" t="s">
        <v>2079</v>
      </c>
      <c r="K241" s="8" t="s">
        <v>4593</v>
      </c>
    </row>
    <row r="242" spans="1:11" ht="25.5">
      <c r="A242" s="2"/>
      <c r="B242" s="11"/>
      <c r="C242" s="9" t="s">
        <v>2080</v>
      </c>
      <c r="D242" s="26">
        <v>123742</v>
      </c>
      <c r="E242" s="26">
        <v>123817</v>
      </c>
      <c r="F242" s="89">
        <f t="shared" si="3"/>
        <v>6.0609978826914063E-4</v>
      </c>
      <c r="G242" t="s">
        <v>4554</v>
      </c>
      <c r="H242" s="4" t="s">
        <v>2081</v>
      </c>
      <c r="K242" s="8" t="s">
        <v>4593</v>
      </c>
    </row>
    <row r="243" spans="1:11" ht="25.5">
      <c r="A243" s="2"/>
      <c r="B243" s="11"/>
      <c r="C243" s="9" t="s">
        <v>2082</v>
      </c>
      <c r="D243" s="26">
        <v>123744</v>
      </c>
      <c r="E243" s="26">
        <v>123817</v>
      </c>
      <c r="F243" s="89">
        <f t="shared" si="3"/>
        <v>5.899275924489268E-4</v>
      </c>
      <c r="G243" t="s">
        <v>4554</v>
      </c>
      <c r="H243" s="4" t="s">
        <v>2081</v>
      </c>
      <c r="K243" s="8" t="s">
        <v>4593</v>
      </c>
    </row>
    <row r="244" spans="1:11" ht="25.5">
      <c r="A244" s="2"/>
      <c r="B244" s="11"/>
      <c r="C244" s="9" t="s">
        <v>2083</v>
      </c>
      <c r="D244" s="26">
        <v>106315</v>
      </c>
      <c r="E244" s="26">
        <v>106000</v>
      </c>
      <c r="F244" s="89">
        <f t="shared" si="3"/>
        <v>-2.9628932888115505E-3</v>
      </c>
      <c r="G244" t="s">
        <v>4554</v>
      </c>
      <c r="H244" s="4" t="s">
        <v>2084</v>
      </c>
      <c r="K244" s="8" t="s">
        <v>4593</v>
      </c>
    </row>
    <row r="245" spans="1:11" ht="38.25">
      <c r="A245" s="2"/>
      <c r="B245" s="11"/>
      <c r="C245" s="9" t="s">
        <v>2085</v>
      </c>
      <c r="D245" s="26">
        <v>84875</v>
      </c>
      <c r="E245" s="26">
        <v>265842</v>
      </c>
      <c r="F245" s="89">
        <f t="shared" si="3"/>
        <v>2.1321590574374079</v>
      </c>
      <c r="G245" t="s">
        <v>4458</v>
      </c>
      <c r="H245" s="4" t="s">
        <v>2086</v>
      </c>
      <c r="K245" s="8" t="s">
        <v>4593</v>
      </c>
    </row>
    <row r="246" spans="1:11" ht="15">
      <c r="A246" s="2" t="s">
        <v>455</v>
      </c>
      <c r="B246" s="9" t="s">
        <v>2087</v>
      </c>
      <c r="C246" s="9" t="s">
        <v>886</v>
      </c>
      <c r="D246" s="10">
        <v>183400</v>
      </c>
      <c r="E246" s="10">
        <v>182600</v>
      </c>
      <c r="F246" s="89">
        <f t="shared" si="3"/>
        <v>-4.3620501635768813E-3</v>
      </c>
      <c r="G246" t="s">
        <v>4554</v>
      </c>
      <c r="H246" s="4" t="s">
        <v>2088</v>
      </c>
      <c r="K246" s="8" t="s">
        <v>4586</v>
      </c>
    </row>
    <row r="247" spans="1:11" ht="25.5">
      <c r="A247" s="2"/>
      <c r="C247" s="9" t="s">
        <v>995</v>
      </c>
      <c r="D247" s="10">
        <v>125300</v>
      </c>
      <c r="E247" s="10">
        <v>131100</v>
      </c>
      <c r="F247" s="89">
        <f t="shared" si="3"/>
        <v>4.6288906624102157E-2</v>
      </c>
      <c r="G247" t="s">
        <v>4554</v>
      </c>
      <c r="H247" s="4" t="s">
        <v>2089</v>
      </c>
      <c r="I247" s="7">
        <v>12</v>
      </c>
      <c r="J247" s="7">
        <v>14</v>
      </c>
      <c r="K247" s="8" t="s">
        <v>4586</v>
      </c>
    </row>
    <row r="248" spans="1:11" ht="38.25">
      <c r="A248" s="2"/>
      <c r="C248" s="9" t="s">
        <v>2090</v>
      </c>
      <c r="D248" s="10">
        <v>100500</v>
      </c>
      <c r="E248" s="10">
        <v>77500</v>
      </c>
      <c r="F248" s="89">
        <f t="shared" si="3"/>
        <v>-0.22885572139303484</v>
      </c>
      <c r="G248" t="s">
        <v>4458</v>
      </c>
      <c r="H248" s="4" t="s">
        <v>2971</v>
      </c>
      <c r="K248" s="8" t="s">
        <v>4586</v>
      </c>
    </row>
    <row r="249" spans="1:11" ht="25.5">
      <c r="A249" s="2"/>
      <c r="C249" s="9" t="s">
        <v>2091</v>
      </c>
      <c r="D249" s="10" t="s">
        <v>899</v>
      </c>
      <c r="E249" s="10">
        <v>112900</v>
      </c>
      <c r="F249" s="89" t="str">
        <f t="shared" si="3"/>
        <v>-</v>
      </c>
      <c r="G249" t="s">
        <v>4458</v>
      </c>
      <c r="H249" s="4" t="s">
        <v>2972</v>
      </c>
      <c r="K249" s="8" t="s">
        <v>4586</v>
      </c>
    </row>
    <row r="250" spans="1:11" ht="25.5">
      <c r="A250" s="2"/>
      <c r="C250" s="9" t="s">
        <v>2092</v>
      </c>
      <c r="D250" s="10" t="s">
        <v>899</v>
      </c>
      <c r="E250" s="10">
        <v>108200</v>
      </c>
      <c r="F250" s="89" t="str">
        <f t="shared" si="3"/>
        <v>-</v>
      </c>
      <c r="G250" t="s">
        <v>4458</v>
      </c>
      <c r="H250" s="4" t="s">
        <v>2973</v>
      </c>
      <c r="K250" s="8" t="s">
        <v>4586</v>
      </c>
    </row>
    <row r="251" spans="1:11" ht="25.5">
      <c r="A251" s="2"/>
      <c r="C251" s="9" t="s">
        <v>2093</v>
      </c>
      <c r="D251" s="10">
        <v>134700</v>
      </c>
      <c r="E251" s="10">
        <v>135300</v>
      </c>
      <c r="F251" s="89">
        <f t="shared" si="3"/>
        <v>4.4543429844097994E-3</v>
      </c>
      <c r="G251" t="s">
        <v>4554</v>
      </c>
      <c r="H251" s="4" t="s">
        <v>2094</v>
      </c>
      <c r="K251" s="8" t="s">
        <v>4586</v>
      </c>
    </row>
    <row r="252" spans="1:11" ht="15">
      <c r="A252" s="2"/>
      <c r="C252" s="9" t="s">
        <v>2095</v>
      </c>
      <c r="D252" s="10">
        <v>115200</v>
      </c>
      <c r="E252" s="10">
        <v>117200</v>
      </c>
      <c r="F252" s="89">
        <f t="shared" si="3"/>
        <v>1.7361111111111112E-2</v>
      </c>
      <c r="G252" t="s">
        <v>4554</v>
      </c>
      <c r="H252" s="4" t="s">
        <v>2096</v>
      </c>
      <c r="K252" s="8" t="s">
        <v>4586</v>
      </c>
    </row>
    <row r="253" spans="1:11" ht="15">
      <c r="A253" s="2"/>
      <c r="C253" s="9" t="s">
        <v>2097</v>
      </c>
      <c r="D253" s="10">
        <v>98200</v>
      </c>
      <c r="E253" s="10">
        <v>100400</v>
      </c>
      <c r="F253" s="89">
        <f t="shared" si="3"/>
        <v>2.2403258655804479E-2</v>
      </c>
      <c r="G253" t="s">
        <v>4554</v>
      </c>
      <c r="H253" s="4" t="s">
        <v>2098</v>
      </c>
      <c r="K253" s="8" t="s">
        <v>4586</v>
      </c>
    </row>
    <row r="254" spans="1:11" ht="38.25">
      <c r="A254" s="1" t="s">
        <v>456</v>
      </c>
      <c r="B254" s="9" t="s">
        <v>695</v>
      </c>
      <c r="C254" s="9" t="s">
        <v>886</v>
      </c>
      <c r="D254" s="10">
        <v>205601</v>
      </c>
      <c r="E254" s="10">
        <v>223760</v>
      </c>
      <c r="F254" s="89">
        <f t="shared" si="3"/>
        <v>8.8321554856250706E-2</v>
      </c>
      <c r="G254" t="s">
        <v>4554</v>
      </c>
      <c r="H254" s="4" t="s">
        <v>2974</v>
      </c>
      <c r="K254" s="8" t="s">
        <v>4592</v>
      </c>
    </row>
    <row r="255" spans="1:11" ht="25.5">
      <c r="A255" s="1"/>
      <c r="C255" s="9" t="s">
        <v>396</v>
      </c>
      <c r="D255" s="10">
        <v>159113</v>
      </c>
      <c r="E255" s="10">
        <v>174101</v>
      </c>
      <c r="F255" s="89">
        <f t="shared" si="3"/>
        <v>9.4197205759428831E-2</v>
      </c>
      <c r="G255" t="s">
        <v>4554</v>
      </c>
      <c r="H255" s="4" t="s">
        <v>390</v>
      </c>
      <c r="K255" s="8" t="s">
        <v>4592</v>
      </c>
    </row>
    <row r="256" spans="1:11" ht="38.25">
      <c r="A256" s="1"/>
      <c r="C256" s="9" t="s">
        <v>397</v>
      </c>
      <c r="D256" s="10">
        <v>130503</v>
      </c>
      <c r="E256" s="10">
        <v>139029</v>
      </c>
      <c r="F256" s="89">
        <f t="shared" si="3"/>
        <v>6.5331831452150518E-2</v>
      </c>
      <c r="G256" t="s">
        <v>4554</v>
      </c>
      <c r="H256" s="4" t="s">
        <v>391</v>
      </c>
      <c r="K256" s="8" t="s">
        <v>4592</v>
      </c>
    </row>
    <row r="257" spans="1:11" ht="25.5">
      <c r="A257" s="1"/>
      <c r="C257" s="9" t="s">
        <v>398</v>
      </c>
      <c r="D257" s="10">
        <v>147480</v>
      </c>
      <c r="E257" s="10">
        <v>164483</v>
      </c>
      <c r="F257" s="89">
        <f t="shared" si="3"/>
        <v>0.11529020884187687</v>
      </c>
      <c r="G257" t="s">
        <v>4554</v>
      </c>
      <c r="H257" s="4" t="s">
        <v>392</v>
      </c>
      <c r="I257" s="7">
        <v>0</v>
      </c>
      <c r="J257" s="7">
        <v>1</v>
      </c>
      <c r="K257" s="8" t="s">
        <v>4592</v>
      </c>
    </row>
    <row r="258" spans="1:11" ht="25.5">
      <c r="A258" s="1"/>
      <c r="C258" s="9" t="s">
        <v>399</v>
      </c>
      <c r="D258" s="10">
        <v>129775</v>
      </c>
      <c r="E258" s="10">
        <v>139466</v>
      </c>
      <c r="F258" s="89">
        <f t="shared" si="3"/>
        <v>7.4675399730302447E-2</v>
      </c>
      <c r="G258" t="s">
        <v>4554</v>
      </c>
      <c r="H258" s="4" t="s">
        <v>393</v>
      </c>
      <c r="K258" s="8" t="s">
        <v>4592</v>
      </c>
    </row>
    <row r="259" spans="1:11" ht="25.5">
      <c r="A259" s="1"/>
      <c r="C259" s="9" t="s">
        <v>400</v>
      </c>
      <c r="D259" s="10">
        <v>135615</v>
      </c>
      <c r="E259" s="10">
        <v>140040</v>
      </c>
      <c r="F259" s="89">
        <f t="shared" si="3"/>
        <v>3.2629133945360024E-2</v>
      </c>
      <c r="G259" t="s">
        <v>4554</v>
      </c>
      <c r="H259" s="4" t="s">
        <v>394</v>
      </c>
      <c r="K259" s="8" t="s">
        <v>4592</v>
      </c>
    </row>
    <row r="260" spans="1:11" ht="38.25">
      <c r="A260" s="1"/>
      <c r="C260" s="9" t="s">
        <v>401</v>
      </c>
      <c r="D260" s="10">
        <v>107818</v>
      </c>
      <c r="E260" s="10">
        <v>134300</v>
      </c>
      <c r="F260" s="89">
        <f t="shared" si="3"/>
        <v>0.24561761486950232</v>
      </c>
      <c r="G260" t="s">
        <v>4554</v>
      </c>
      <c r="H260" s="4" t="s">
        <v>395</v>
      </c>
      <c r="K260" s="8" t="s">
        <v>4592</v>
      </c>
    </row>
    <row r="261" spans="1:11" ht="38.25">
      <c r="A261" s="1"/>
      <c r="C261" s="9" t="s">
        <v>402</v>
      </c>
      <c r="D261" s="10">
        <v>105349</v>
      </c>
      <c r="E261" s="10">
        <v>117544</v>
      </c>
      <c r="F261" s="89">
        <f t="shared" si="3"/>
        <v>0.11575809927004528</v>
      </c>
      <c r="G261" t="s">
        <v>4554</v>
      </c>
      <c r="H261" s="4" t="s">
        <v>2975</v>
      </c>
      <c r="K261" s="8" t="s">
        <v>4592</v>
      </c>
    </row>
    <row r="262" spans="1:11" ht="63.75">
      <c r="A262" s="1"/>
      <c r="C262" s="9" t="s">
        <v>4565</v>
      </c>
      <c r="D262" s="10">
        <v>103460</v>
      </c>
      <c r="E262" s="10">
        <v>64979</v>
      </c>
      <c r="F262" s="89">
        <f t="shared" ref="F262:F325" si="4">IF(ISERROR((((E262-D262)/D262))),"-",(((E262-D262)/D262)))</f>
        <v>-0.37194084670404021</v>
      </c>
      <c r="G262" t="s">
        <v>4458</v>
      </c>
      <c r="H262" s="4" t="s">
        <v>405</v>
      </c>
      <c r="K262" s="8" t="s">
        <v>4592</v>
      </c>
    </row>
    <row r="263" spans="1:11" ht="25.5">
      <c r="A263" s="1"/>
      <c r="B263" s="9" t="s">
        <v>403</v>
      </c>
      <c r="C263" s="9" t="s">
        <v>912</v>
      </c>
      <c r="D263" s="10">
        <v>175201</v>
      </c>
      <c r="E263" s="10" t="s">
        <v>899</v>
      </c>
      <c r="F263" s="89" t="str">
        <f t="shared" si="4"/>
        <v>-</v>
      </c>
      <c r="G263" t="s">
        <v>4458</v>
      </c>
      <c r="H263" s="4" t="s">
        <v>404</v>
      </c>
      <c r="I263" s="7">
        <v>1</v>
      </c>
      <c r="J263" s="7">
        <v>1</v>
      </c>
      <c r="K263" s="8" t="s">
        <v>4592</v>
      </c>
    </row>
    <row r="264" spans="1:11" ht="51">
      <c r="A264" s="1" t="s">
        <v>457</v>
      </c>
      <c r="C264" s="9" t="s">
        <v>886</v>
      </c>
      <c r="D264" s="10">
        <v>140000</v>
      </c>
      <c r="E264" s="10">
        <v>135000</v>
      </c>
      <c r="F264" s="89">
        <f t="shared" si="4"/>
        <v>-3.5714285714285712E-2</v>
      </c>
      <c r="G264" t="s">
        <v>4554</v>
      </c>
      <c r="H264" s="4" t="s">
        <v>324</v>
      </c>
      <c r="K264" s="8" t="s">
        <v>4590</v>
      </c>
    </row>
    <row r="265" spans="1:11" ht="15">
      <c r="A265" s="1"/>
      <c r="C265" s="9" t="s">
        <v>1064</v>
      </c>
      <c r="D265" s="10">
        <v>97000</v>
      </c>
      <c r="E265" s="10" t="s">
        <v>899</v>
      </c>
      <c r="F265" s="89" t="str">
        <f t="shared" si="4"/>
        <v>-</v>
      </c>
      <c r="G265" t="s">
        <v>4458</v>
      </c>
      <c r="H265" s="4" t="s">
        <v>689</v>
      </c>
      <c r="I265" s="7">
        <v>18</v>
      </c>
      <c r="J265" s="7">
        <v>19</v>
      </c>
      <c r="K265" s="8" t="s">
        <v>4590</v>
      </c>
    </row>
    <row r="266" spans="1:11" ht="15">
      <c r="A266" s="1"/>
      <c r="C266" s="9" t="s">
        <v>1064</v>
      </c>
      <c r="D266" s="10">
        <v>103000</v>
      </c>
      <c r="E266" s="10" t="s">
        <v>899</v>
      </c>
      <c r="F266" s="89" t="str">
        <f t="shared" si="4"/>
        <v>-</v>
      </c>
      <c r="G266" t="s">
        <v>4458</v>
      </c>
      <c r="H266" s="4" t="s">
        <v>689</v>
      </c>
      <c r="K266" s="8" t="s">
        <v>4590</v>
      </c>
    </row>
    <row r="267" spans="1:11" ht="25.5">
      <c r="A267" s="1"/>
      <c r="C267" s="9" t="s">
        <v>1064</v>
      </c>
      <c r="D267" s="10" t="s">
        <v>899</v>
      </c>
      <c r="E267" s="10">
        <v>108000</v>
      </c>
      <c r="F267" s="89" t="str">
        <f t="shared" si="4"/>
        <v>-</v>
      </c>
      <c r="G267" t="s">
        <v>4554</v>
      </c>
      <c r="H267" s="4" t="s">
        <v>1067</v>
      </c>
      <c r="K267" s="8" t="s">
        <v>4590</v>
      </c>
    </row>
    <row r="268" spans="1:11" ht="25.5">
      <c r="A268" s="1"/>
      <c r="C268" s="9" t="s">
        <v>1064</v>
      </c>
      <c r="D268" s="10" t="s">
        <v>899</v>
      </c>
      <c r="E268" s="10">
        <v>104000</v>
      </c>
      <c r="F268" s="89" t="str">
        <f t="shared" si="4"/>
        <v>-</v>
      </c>
      <c r="G268" t="s">
        <v>4554</v>
      </c>
      <c r="H268" s="4" t="s">
        <v>1066</v>
      </c>
      <c r="K268" s="8" t="s">
        <v>4590</v>
      </c>
    </row>
    <row r="269" spans="1:11" ht="25.5">
      <c r="A269" s="1"/>
      <c r="C269" s="9" t="s">
        <v>1065</v>
      </c>
      <c r="D269" s="10">
        <v>76000</v>
      </c>
      <c r="E269" s="10">
        <v>107000</v>
      </c>
      <c r="F269" s="89">
        <f t="shared" si="4"/>
        <v>0.40789473684210525</v>
      </c>
      <c r="G269" t="s">
        <v>4458</v>
      </c>
      <c r="H269" s="4" t="s">
        <v>2976</v>
      </c>
      <c r="K269" s="8" t="s">
        <v>4590</v>
      </c>
    </row>
    <row r="270" spans="1:11" ht="25.5">
      <c r="A270" s="1"/>
      <c r="B270" s="9" t="s">
        <v>4547</v>
      </c>
      <c r="C270" s="9" t="s">
        <v>4547</v>
      </c>
      <c r="D270" s="10" t="s">
        <v>899</v>
      </c>
      <c r="E270" s="72">
        <v>100000</v>
      </c>
      <c r="F270" s="89" t="str">
        <f t="shared" si="4"/>
        <v>-</v>
      </c>
      <c r="G270" t="s">
        <v>4458</v>
      </c>
      <c r="H270" s="4" t="s">
        <v>4549</v>
      </c>
      <c r="K270" s="8" t="s">
        <v>4590</v>
      </c>
    </row>
    <row r="271" spans="1:11" ht="25.5">
      <c r="A271" s="2" t="s">
        <v>458</v>
      </c>
      <c r="C271" s="9" t="s">
        <v>886</v>
      </c>
      <c r="D271" s="10">
        <v>129724</v>
      </c>
      <c r="E271" s="10">
        <v>133099</v>
      </c>
      <c r="F271" s="89">
        <f t="shared" si="4"/>
        <v>2.6016774074188277E-2</v>
      </c>
      <c r="G271" t="s">
        <v>4554</v>
      </c>
      <c r="H271" s="4" t="s">
        <v>2099</v>
      </c>
      <c r="K271" s="8" t="s">
        <v>4590</v>
      </c>
    </row>
    <row r="272" spans="1:11" ht="25.5">
      <c r="A272" s="2"/>
      <c r="C272" s="9" t="s">
        <v>912</v>
      </c>
      <c r="D272" s="10">
        <v>106303</v>
      </c>
      <c r="E272" s="10">
        <v>105862</v>
      </c>
      <c r="F272" s="89">
        <f t="shared" si="4"/>
        <v>-4.1485188564762991E-3</v>
      </c>
      <c r="G272" t="s">
        <v>4554</v>
      </c>
      <c r="H272" s="4" t="s">
        <v>2100</v>
      </c>
      <c r="K272" s="8" t="s">
        <v>4590</v>
      </c>
    </row>
    <row r="273" spans="1:11" ht="25.5">
      <c r="A273" s="2" t="s">
        <v>459</v>
      </c>
      <c r="B273" s="9" t="s">
        <v>2101</v>
      </c>
      <c r="C273" s="9" t="s">
        <v>886</v>
      </c>
      <c r="D273" s="10">
        <v>256953</v>
      </c>
      <c r="E273" s="10">
        <v>249884</v>
      </c>
      <c r="F273" s="89">
        <f t="shared" si="4"/>
        <v>-2.7510867746241532E-2</v>
      </c>
      <c r="G273" t="s">
        <v>4554</v>
      </c>
      <c r="H273" s="4" t="s">
        <v>2102</v>
      </c>
      <c r="K273" s="8" t="s">
        <v>4591</v>
      </c>
    </row>
    <row r="274" spans="1:11" ht="25.5">
      <c r="A274" s="2"/>
      <c r="C274" s="9" t="s">
        <v>2977</v>
      </c>
      <c r="D274" s="10">
        <v>172684</v>
      </c>
      <c r="E274" s="10">
        <v>172684</v>
      </c>
      <c r="F274" s="89">
        <f t="shared" si="4"/>
        <v>0</v>
      </c>
      <c r="G274" t="s">
        <v>4554</v>
      </c>
      <c r="H274" s="4" t="s">
        <v>2103</v>
      </c>
      <c r="K274" s="8" t="s">
        <v>4591</v>
      </c>
    </row>
    <row r="275" spans="1:11" ht="25.5">
      <c r="A275" s="2"/>
      <c r="C275" s="9" t="s">
        <v>2104</v>
      </c>
      <c r="D275" s="10">
        <v>172684</v>
      </c>
      <c r="E275" s="10">
        <v>172684</v>
      </c>
      <c r="F275" s="89">
        <f t="shared" si="4"/>
        <v>0</v>
      </c>
      <c r="G275" t="s">
        <v>4554</v>
      </c>
      <c r="H275" s="4" t="s">
        <v>2103</v>
      </c>
      <c r="K275" s="8" t="s">
        <v>4591</v>
      </c>
    </row>
    <row r="276" spans="1:11" ht="25.5">
      <c r="A276" s="2"/>
      <c r="C276" s="9" t="s">
        <v>296</v>
      </c>
      <c r="D276" s="10">
        <v>172684</v>
      </c>
      <c r="E276" s="10">
        <v>172684</v>
      </c>
      <c r="F276" s="89">
        <f t="shared" si="4"/>
        <v>0</v>
      </c>
      <c r="G276" t="s">
        <v>4554</v>
      </c>
      <c r="H276" s="4" t="s">
        <v>2103</v>
      </c>
      <c r="I276" s="7">
        <v>0</v>
      </c>
      <c r="J276" s="7">
        <v>0</v>
      </c>
      <c r="K276" s="8" t="s">
        <v>4591</v>
      </c>
    </row>
    <row r="277" spans="1:11" ht="25.5">
      <c r="A277" s="2"/>
      <c r="C277" s="9" t="s">
        <v>2105</v>
      </c>
      <c r="D277" s="10">
        <v>172684</v>
      </c>
      <c r="E277" s="10">
        <v>172684</v>
      </c>
      <c r="F277" s="89">
        <f t="shared" si="4"/>
        <v>0</v>
      </c>
      <c r="G277" t="s">
        <v>4554</v>
      </c>
      <c r="H277" s="4" t="s">
        <v>2103</v>
      </c>
      <c r="K277" s="8" t="s">
        <v>4591</v>
      </c>
    </row>
    <row r="278" spans="1:11" ht="25.5">
      <c r="A278" s="2"/>
      <c r="C278" s="9" t="s">
        <v>2106</v>
      </c>
      <c r="D278" s="10">
        <v>171024</v>
      </c>
      <c r="E278" s="10">
        <v>172684</v>
      </c>
      <c r="F278" s="89">
        <f t="shared" si="4"/>
        <v>9.7062400598746379E-3</v>
      </c>
      <c r="G278" t="s">
        <v>4554</v>
      </c>
      <c r="H278" s="4" t="s">
        <v>2103</v>
      </c>
      <c r="I278" s="7">
        <v>5</v>
      </c>
      <c r="J278" s="7">
        <v>4</v>
      </c>
      <c r="K278" s="8" t="s">
        <v>4591</v>
      </c>
    </row>
    <row r="279" spans="1:11" ht="38.25">
      <c r="A279" s="2"/>
      <c r="C279" s="9" t="s">
        <v>4464</v>
      </c>
      <c r="D279" s="10">
        <v>22771</v>
      </c>
      <c r="E279" s="10">
        <v>160349</v>
      </c>
      <c r="F279" s="89">
        <f t="shared" si="4"/>
        <v>6.0418075622502307</v>
      </c>
      <c r="G279" t="s">
        <v>4458</v>
      </c>
      <c r="H279" s="4" t="s">
        <v>4465</v>
      </c>
      <c r="K279" s="8" t="s">
        <v>4591</v>
      </c>
    </row>
    <row r="280" spans="1:11" ht="25.5">
      <c r="A280" s="2"/>
      <c r="C280" s="9" t="s">
        <v>4466</v>
      </c>
      <c r="D280" s="10">
        <v>180059</v>
      </c>
      <c r="E280" s="10" t="s">
        <v>899</v>
      </c>
      <c r="F280" s="89" t="str">
        <f t="shared" si="4"/>
        <v>-</v>
      </c>
      <c r="G280" t="s">
        <v>4458</v>
      </c>
      <c r="H280" s="4" t="s">
        <v>4467</v>
      </c>
      <c r="K280" s="8" t="s">
        <v>4591</v>
      </c>
    </row>
    <row r="281" spans="1:11" ht="38.25">
      <c r="A281" s="2"/>
      <c r="C281" s="9" t="s">
        <v>2107</v>
      </c>
      <c r="D281" s="10">
        <v>122873</v>
      </c>
      <c r="E281" s="10">
        <v>154864</v>
      </c>
      <c r="F281" s="89">
        <f t="shared" si="4"/>
        <v>0.26035825608555174</v>
      </c>
      <c r="G281" t="s">
        <v>4554</v>
      </c>
      <c r="H281" s="4" t="s">
        <v>2108</v>
      </c>
      <c r="K281" s="8" t="s">
        <v>4591</v>
      </c>
    </row>
    <row r="282" spans="1:11" ht="63.75">
      <c r="A282" s="2"/>
      <c r="C282" s="9" t="s">
        <v>2097</v>
      </c>
      <c r="D282" s="10">
        <v>132835</v>
      </c>
      <c r="E282" s="10">
        <v>112731</v>
      </c>
      <c r="F282" s="89">
        <f t="shared" si="4"/>
        <v>-0.15134565438325742</v>
      </c>
      <c r="G282" t="s">
        <v>4458</v>
      </c>
      <c r="H282" s="4" t="s">
        <v>4468</v>
      </c>
      <c r="K282" s="8" t="s">
        <v>4591</v>
      </c>
    </row>
    <row r="283" spans="1:11" ht="25.5">
      <c r="A283" s="2"/>
      <c r="B283" s="9" t="s">
        <v>4547</v>
      </c>
      <c r="C283" s="9" t="s">
        <v>4547</v>
      </c>
      <c r="D283" s="10" t="s">
        <v>899</v>
      </c>
      <c r="E283" s="72">
        <v>100000</v>
      </c>
      <c r="F283" s="89" t="str">
        <f t="shared" si="4"/>
        <v>-</v>
      </c>
      <c r="G283" t="s">
        <v>4458</v>
      </c>
      <c r="H283" s="4" t="s">
        <v>4549</v>
      </c>
      <c r="K283" s="8" t="s">
        <v>4591</v>
      </c>
    </row>
    <row r="284" spans="1:11" ht="25.5">
      <c r="A284" s="2"/>
      <c r="B284" s="9" t="s">
        <v>4547</v>
      </c>
      <c r="C284" s="9" t="s">
        <v>4547</v>
      </c>
      <c r="D284" s="10" t="s">
        <v>899</v>
      </c>
      <c r="E284" s="72">
        <v>100000</v>
      </c>
      <c r="F284" s="89" t="str">
        <f t="shared" si="4"/>
        <v>-</v>
      </c>
      <c r="G284" t="s">
        <v>4458</v>
      </c>
      <c r="H284" s="4" t="s">
        <v>4549</v>
      </c>
      <c r="K284" s="8" t="s">
        <v>4591</v>
      </c>
    </row>
    <row r="285" spans="1:11" ht="25.5">
      <c r="A285" s="2"/>
      <c r="B285" s="9" t="s">
        <v>4547</v>
      </c>
      <c r="C285" s="9" t="s">
        <v>4547</v>
      </c>
      <c r="D285" s="10" t="s">
        <v>899</v>
      </c>
      <c r="E285" s="72">
        <v>100000</v>
      </c>
      <c r="F285" s="89" t="str">
        <f t="shared" si="4"/>
        <v>-</v>
      </c>
      <c r="G285" t="s">
        <v>4458</v>
      </c>
      <c r="H285" s="4" t="s">
        <v>4549</v>
      </c>
      <c r="K285" s="8" t="s">
        <v>4591</v>
      </c>
    </row>
    <row r="286" spans="1:11" ht="25.5">
      <c r="A286" s="2"/>
      <c r="B286" s="9" t="s">
        <v>4547</v>
      </c>
      <c r="C286" s="9" t="s">
        <v>4547</v>
      </c>
      <c r="D286" s="10" t="s">
        <v>899</v>
      </c>
      <c r="E286" s="72">
        <v>100000</v>
      </c>
      <c r="F286" s="89" t="str">
        <f t="shared" si="4"/>
        <v>-</v>
      </c>
      <c r="G286" t="s">
        <v>4458</v>
      </c>
      <c r="H286" s="4" t="s">
        <v>4549</v>
      </c>
      <c r="K286" s="8" t="s">
        <v>4591</v>
      </c>
    </row>
    <row r="287" spans="1:11" ht="25.5">
      <c r="A287" s="2"/>
      <c r="B287" s="9" t="s">
        <v>4547</v>
      </c>
      <c r="C287" s="9" t="s">
        <v>4547</v>
      </c>
      <c r="D287" s="10" t="s">
        <v>899</v>
      </c>
      <c r="E287" s="72">
        <v>100000</v>
      </c>
      <c r="F287" s="89" t="str">
        <f t="shared" si="4"/>
        <v>-</v>
      </c>
      <c r="G287" t="s">
        <v>4458</v>
      </c>
      <c r="H287" s="4" t="s">
        <v>4549</v>
      </c>
      <c r="K287" s="8" t="s">
        <v>4591</v>
      </c>
    </row>
    <row r="288" spans="1:11" ht="25.5">
      <c r="A288" s="2"/>
      <c r="B288" s="9" t="s">
        <v>4547</v>
      </c>
      <c r="C288" s="9" t="s">
        <v>4547</v>
      </c>
      <c r="D288" s="10" t="s">
        <v>899</v>
      </c>
      <c r="E288" s="72">
        <v>100000</v>
      </c>
      <c r="F288" s="89" t="str">
        <f t="shared" si="4"/>
        <v>-</v>
      </c>
      <c r="G288" t="s">
        <v>4458</v>
      </c>
      <c r="H288" s="4" t="s">
        <v>4549</v>
      </c>
      <c r="K288" s="8" t="s">
        <v>4591</v>
      </c>
    </row>
    <row r="289" spans="1:11" ht="25.5">
      <c r="A289" s="2"/>
      <c r="B289" s="9" t="s">
        <v>4547</v>
      </c>
      <c r="C289" s="9" t="s">
        <v>4547</v>
      </c>
      <c r="D289" s="10" t="s">
        <v>899</v>
      </c>
      <c r="E289" s="72">
        <v>100000</v>
      </c>
      <c r="F289" s="89" t="str">
        <f t="shared" si="4"/>
        <v>-</v>
      </c>
      <c r="G289" t="s">
        <v>4458</v>
      </c>
      <c r="H289" s="4" t="s">
        <v>4549</v>
      </c>
      <c r="K289" s="8" t="s">
        <v>4591</v>
      </c>
    </row>
    <row r="290" spans="1:11" ht="25.5">
      <c r="A290" s="2"/>
      <c r="B290" s="9" t="s">
        <v>4547</v>
      </c>
      <c r="C290" s="9" t="s">
        <v>4547</v>
      </c>
      <c r="D290" s="10" t="s">
        <v>899</v>
      </c>
      <c r="E290" s="72">
        <v>100000</v>
      </c>
      <c r="F290" s="89" t="str">
        <f t="shared" si="4"/>
        <v>-</v>
      </c>
      <c r="G290" t="s">
        <v>4458</v>
      </c>
      <c r="H290" s="4" t="s">
        <v>4549</v>
      </c>
      <c r="K290" s="8" t="s">
        <v>4591</v>
      </c>
    </row>
    <row r="291" spans="1:11" ht="25.5">
      <c r="A291" s="2"/>
      <c r="B291" s="9" t="s">
        <v>4547</v>
      </c>
      <c r="C291" s="9" t="s">
        <v>4547</v>
      </c>
      <c r="D291" s="10" t="s">
        <v>899</v>
      </c>
      <c r="E291" s="72">
        <v>100000</v>
      </c>
      <c r="F291" s="89" t="str">
        <f t="shared" si="4"/>
        <v>-</v>
      </c>
      <c r="G291" t="s">
        <v>4458</v>
      </c>
      <c r="H291" s="4" t="s">
        <v>4549</v>
      </c>
      <c r="K291" s="8" t="s">
        <v>4591</v>
      </c>
    </row>
    <row r="292" spans="1:11" ht="25.5">
      <c r="A292" s="2"/>
      <c r="B292" s="9" t="s">
        <v>4547</v>
      </c>
      <c r="C292" s="9" t="s">
        <v>4547</v>
      </c>
      <c r="D292" s="10" t="s">
        <v>899</v>
      </c>
      <c r="E292" s="72">
        <v>100000</v>
      </c>
      <c r="F292" s="89" t="str">
        <f t="shared" si="4"/>
        <v>-</v>
      </c>
      <c r="G292" t="s">
        <v>4458</v>
      </c>
      <c r="H292" s="4" t="s">
        <v>4549</v>
      </c>
      <c r="K292" s="8" t="s">
        <v>4591</v>
      </c>
    </row>
    <row r="293" spans="1:11" ht="25.5">
      <c r="A293" s="2"/>
      <c r="B293" s="9" t="s">
        <v>4547</v>
      </c>
      <c r="C293" s="9" t="s">
        <v>4547</v>
      </c>
      <c r="D293" s="72">
        <v>100000</v>
      </c>
      <c r="E293" s="10" t="s">
        <v>899</v>
      </c>
      <c r="F293" s="89" t="str">
        <f t="shared" si="4"/>
        <v>-</v>
      </c>
      <c r="G293" t="s">
        <v>4458</v>
      </c>
      <c r="H293" s="4" t="s">
        <v>4549</v>
      </c>
      <c r="K293" s="8" t="s">
        <v>4591</v>
      </c>
    </row>
    <row r="294" spans="1:11" ht="25.5">
      <c r="A294" s="2"/>
      <c r="B294" s="9" t="s">
        <v>4547</v>
      </c>
      <c r="C294" s="9" t="s">
        <v>4547</v>
      </c>
      <c r="D294" s="72">
        <v>100000</v>
      </c>
      <c r="E294" s="10" t="s">
        <v>899</v>
      </c>
      <c r="F294" s="89" t="str">
        <f t="shared" si="4"/>
        <v>-</v>
      </c>
      <c r="G294" t="s">
        <v>4458</v>
      </c>
      <c r="H294" s="4" t="s">
        <v>4549</v>
      </c>
      <c r="K294" s="8" t="s">
        <v>4591</v>
      </c>
    </row>
    <row r="295" spans="1:11" ht="25.5">
      <c r="A295" s="2"/>
      <c r="B295" s="9" t="s">
        <v>4547</v>
      </c>
      <c r="C295" s="9" t="s">
        <v>4547</v>
      </c>
      <c r="D295" s="72">
        <v>100000</v>
      </c>
      <c r="E295" s="10" t="s">
        <v>899</v>
      </c>
      <c r="F295" s="89" t="str">
        <f t="shared" si="4"/>
        <v>-</v>
      </c>
      <c r="G295" t="s">
        <v>4458</v>
      </c>
      <c r="H295" s="4" t="s">
        <v>4549</v>
      </c>
      <c r="K295" s="8" t="s">
        <v>4591</v>
      </c>
    </row>
    <row r="296" spans="1:11" ht="25.5">
      <c r="A296" s="2"/>
      <c r="B296" s="9" t="s">
        <v>4547</v>
      </c>
      <c r="C296" s="9" t="s">
        <v>4547</v>
      </c>
      <c r="D296" s="72">
        <v>100000</v>
      </c>
      <c r="E296" s="10" t="s">
        <v>899</v>
      </c>
      <c r="F296" s="89" t="str">
        <f t="shared" si="4"/>
        <v>-</v>
      </c>
      <c r="G296" t="s">
        <v>4458</v>
      </c>
      <c r="H296" s="4" t="s">
        <v>4549</v>
      </c>
      <c r="K296" s="8" t="s">
        <v>4591</v>
      </c>
    </row>
    <row r="297" spans="1:11" ht="25.5">
      <c r="A297" s="2"/>
      <c r="B297" s="9" t="s">
        <v>4547</v>
      </c>
      <c r="C297" s="9" t="s">
        <v>4547</v>
      </c>
      <c r="D297" s="72">
        <v>100000</v>
      </c>
      <c r="E297" s="10" t="s">
        <v>899</v>
      </c>
      <c r="F297" s="89" t="str">
        <f t="shared" si="4"/>
        <v>-</v>
      </c>
      <c r="G297" t="s">
        <v>4458</v>
      </c>
      <c r="H297" s="4" t="s">
        <v>4549</v>
      </c>
      <c r="K297" s="8" t="s">
        <v>4591</v>
      </c>
    </row>
    <row r="298" spans="1:11" ht="25.5">
      <c r="A298" s="2"/>
      <c r="B298" s="9" t="s">
        <v>4547</v>
      </c>
      <c r="C298" s="9" t="s">
        <v>4547</v>
      </c>
      <c r="D298" s="72">
        <v>100000</v>
      </c>
      <c r="E298" s="10" t="s">
        <v>899</v>
      </c>
      <c r="F298" s="89" t="str">
        <f t="shared" si="4"/>
        <v>-</v>
      </c>
      <c r="G298" t="s">
        <v>4458</v>
      </c>
      <c r="H298" s="4" t="s">
        <v>4549</v>
      </c>
      <c r="K298" s="8" t="s">
        <v>4591</v>
      </c>
    </row>
    <row r="299" spans="1:11" ht="25.5">
      <c r="A299" s="2"/>
      <c r="B299" s="9" t="s">
        <v>4547</v>
      </c>
      <c r="C299" s="9" t="s">
        <v>4547</v>
      </c>
      <c r="D299" s="72">
        <v>100000</v>
      </c>
      <c r="E299" s="10" t="s">
        <v>899</v>
      </c>
      <c r="F299" s="89" t="str">
        <f t="shared" si="4"/>
        <v>-</v>
      </c>
      <c r="G299" t="s">
        <v>4458</v>
      </c>
      <c r="H299" s="4" t="s">
        <v>4549</v>
      </c>
      <c r="K299" s="8" t="s">
        <v>4591</v>
      </c>
    </row>
    <row r="300" spans="1:11" ht="25.5">
      <c r="A300" s="2"/>
      <c r="B300" s="9" t="s">
        <v>4547</v>
      </c>
      <c r="C300" s="9" t="s">
        <v>4547</v>
      </c>
      <c r="D300" s="72">
        <v>100000</v>
      </c>
      <c r="E300" s="10" t="s">
        <v>899</v>
      </c>
      <c r="F300" s="89" t="str">
        <f t="shared" si="4"/>
        <v>-</v>
      </c>
      <c r="G300" t="s">
        <v>4458</v>
      </c>
      <c r="H300" s="4" t="s">
        <v>4549</v>
      </c>
      <c r="K300" s="8" t="s">
        <v>4591</v>
      </c>
    </row>
    <row r="301" spans="1:11" ht="25.5">
      <c r="A301" s="2"/>
      <c r="B301" s="9" t="s">
        <v>4547</v>
      </c>
      <c r="C301" s="9" t="s">
        <v>4547</v>
      </c>
      <c r="D301" s="72">
        <v>100000</v>
      </c>
      <c r="E301" s="10" t="s">
        <v>899</v>
      </c>
      <c r="F301" s="89" t="str">
        <f t="shared" si="4"/>
        <v>-</v>
      </c>
      <c r="G301" t="s">
        <v>4458</v>
      </c>
      <c r="H301" s="4" t="s">
        <v>4549</v>
      </c>
      <c r="K301" s="8" t="s">
        <v>4591</v>
      </c>
    </row>
    <row r="302" spans="1:11" ht="63.75">
      <c r="A302" s="1" t="s">
        <v>2909</v>
      </c>
      <c r="C302" s="9" t="s">
        <v>325</v>
      </c>
      <c r="D302" s="10">
        <v>25601</v>
      </c>
      <c r="E302" s="10">
        <v>106561</v>
      </c>
      <c r="F302" s="89">
        <f t="shared" si="4"/>
        <v>3.1623764696691534</v>
      </c>
      <c r="G302" t="s">
        <v>4458</v>
      </c>
      <c r="H302" s="4" t="s">
        <v>2991</v>
      </c>
      <c r="K302" s="8" t="s">
        <v>4590</v>
      </c>
    </row>
    <row r="303" spans="1:11" ht="25.5">
      <c r="A303" s="1"/>
      <c r="C303" s="9" t="s">
        <v>326</v>
      </c>
      <c r="D303" s="10">
        <v>335931</v>
      </c>
      <c r="E303" s="10" t="s">
        <v>899</v>
      </c>
      <c r="F303" s="89" t="str">
        <f t="shared" si="4"/>
        <v>-</v>
      </c>
      <c r="G303" t="s">
        <v>4458</v>
      </c>
      <c r="H303" s="4" t="s">
        <v>2978</v>
      </c>
      <c r="K303" s="8" t="s">
        <v>4590</v>
      </c>
    </row>
    <row r="304" spans="1:11" ht="25.5">
      <c r="A304" s="1" t="s">
        <v>460</v>
      </c>
      <c r="C304" s="9" t="s">
        <v>327</v>
      </c>
      <c r="D304" s="10">
        <v>170804</v>
      </c>
      <c r="E304" s="10">
        <v>170310</v>
      </c>
      <c r="F304" s="89">
        <f t="shared" si="4"/>
        <v>-2.8922039296503596E-3</v>
      </c>
      <c r="G304" t="s">
        <v>4554</v>
      </c>
      <c r="H304" s="4" t="s">
        <v>328</v>
      </c>
      <c r="I304" s="7">
        <v>2</v>
      </c>
      <c r="J304" s="7">
        <v>5</v>
      </c>
      <c r="K304" s="8" t="s">
        <v>4595</v>
      </c>
    </row>
    <row r="305" spans="1:11" ht="25.5">
      <c r="A305" s="1"/>
      <c r="C305" s="9" t="s">
        <v>919</v>
      </c>
      <c r="D305" s="10">
        <v>135695</v>
      </c>
      <c r="E305" s="10">
        <v>112495</v>
      </c>
      <c r="F305" s="89">
        <f t="shared" si="4"/>
        <v>-0.17097166439441394</v>
      </c>
      <c r="G305" t="s">
        <v>4458</v>
      </c>
      <c r="H305" s="4" t="s">
        <v>2979</v>
      </c>
      <c r="K305" s="8" t="s">
        <v>4595</v>
      </c>
    </row>
    <row r="306" spans="1:11" ht="25.5">
      <c r="A306" s="1"/>
      <c r="C306" s="9" t="s">
        <v>329</v>
      </c>
      <c r="D306" s="10">
        <v>129996</v>
      </c>
      <c r="E306" s="10">
        <v>130027</v>
      </c>
      <c r="F306" s="89">
        <f t="shared" si="4"/>
        <v>2.3846887596541431E-4</v>
      </c>
      <c r="G306" t="s">
        <v>4554</v>
      </c>
      <c r="H306" s="4" t="s">
        <v>330</v>
      </c>
      <c r="K306" s="8" t="s">
        <v>4595</v>
      </c>
    </row>
    <row r="307" spans="1:11" ht="25.5">
      <c r="A307" s="1"/>
      <c r="C307" s="9" t="s">
        <v>918</v>
      </c>
      <c r="D307" s="10">
        <v>124869</v>
      </c>
      <c r="E307" s="10">
        <v>127875</v>
      </c>
      <c r="F307" s="89">
        <f t="shared" si="4"/>
        <v>2.4073228743723422E-2</v>
      </c>
      <c r="G307" t="s">
        <v>4554</v>
      </c>
      <c r="H307" s="4" t="s">
        <v>331</v>
      </c>
      <c r="K307" s="8" t="s">
        <v>4595</v>
      </c>
    </row>
    <row r="308" spans="1:11" ht="25.5">
      <c r="A308" s="1"/>
      <c r="C308" s="9" t="s">
        <v>332</v>
      </c>
      <c r="D308" s="10">
        <v>91800</v>
      </c>
      <c r="E308" s="10">
        <v>126773</v>
      </c>
      <c r="F308" s="89">
        <f t="shared" si="4"/>
        <v>0.38096949891067539</v>
      </c>
      <c r="G308" t="s">
        <v>4458</v>
      </c>
      <c r="H308" s="4" t="s">
        <v>2980</v>
      </c>
      <c r="K308" s="8" t="s">
        <v>4595</v>
      </c>
    </row>
    <row r="309" spans="1:11" ht="25.5">
      <c r="A309" s="1"/>
      <c r="C309" s="9" t="s">
        <v>333</v>
      </c>
      <c r="D309" s="10">
        <v>114851</v>
      </c>
      <c r="E309" s="10">
        <v>116139</v>
      </c>
      <c r="F309" s="89">
        <f t="shared" si="4"/>
        <v>1.1214530130342792E-2</v>
      </c>
      <c r="G309" t="s">
        <v>4554</v>
      </c>
      <c r="H309" s="4" t="s">
        <v>335</v>
      </c>
      <c r="K309" s="8" t="s">
        <v>4595</v>
      </c>
    </row>
    <row r="310" spans="1:11" ht="25.5">
      <c r="A310" s="1"/>
      <c r="C310" s="9" t="s">
        <v>334</v>
      </c>
      <c r="D310" s="10">
        <v>110414</v>
      </c>
      <c r="E310" s="10">
        <v>112926</v>
      </c>
      <c r="F310" s="89">
        <f t="shared" si="4"/>
        <v>2.2750738131034107E-2</v>
      </c>
      <c r="G310" t="s">
        <v>4554</v>
      </c>
      <c r="H310" s="4" t="s">
        <v>336</v>
      </c>
      <c r="K310" s="8" t="s">
        <v>4595</v>
      </c>
    </row>
    <row r="311" spans="1:11" ht="25.5">
      <c r="A311" s="1" t="s">
        <v>461</v>
      </c>
      <c r="B311" s="9" t="s">
        <v>337</v>
      </c>
      <c r="C311" s="9" t="s">
        <v>886</v>
      </c>
      <c r="D311" s="10">
        <v>203200</v>
      </c>
      <c r="E311" s="10">
        <v>22700</v>
      </c>
      <c r="F311" s="89">
        <f t="shared" si="4"/>
        <v>-0.88828740157480313</v>
      </c>
      <c r="G311" t="s">
        <v>4458</v>
      </c>
      <c r="H311" s="4" t="s">
        <v>340</v>
      </c>
      <c r="I311" s="7">
        <v>2</v>
      </c>
      <c r="J311" s="7">
        <v>4</v>
      </c>
      <c r="K311" s="8" t="s">
        <v>4586</v>
      </c>
    </row>
    <row r="312" spans="1:11" ht="25.5">
      <c r="A312" s="1"/>
      <c r="B312" s="9" t="s">
        <v>338</v>
      </c>
      <c r="C312" s="9" t="s">
        <v>886</v>
      </c>
      <c r="D312" s="10" t="s">
        <v>899</v>
      </c>
      <c r="E312" s="10">
        <v>107900</v>
      </c>
      <c r="F312" s="89" t="str">
        <f t="shared" si="4"/>
        <v>-</v>
      </c>
      <c r="G312" t="s">
        <v>4458</v>
      </c>
      <c r="H312" s="4" t="s">
        <v>339</v>
      </c>
      <c r="K312" s="8" t="s">
        <v>4586</v>
      </c>
    </row>
    <row r="313" spans="1:11" ht="25.5">
      <c r="A313" s="1"/>
      <c r="C313" s="9" t="s">
        <v>341</v>
      </c>
      <c r="D313" s="10">
        <v>143300</v>
      </c>
      <c r="E313" s="10">
        <v>128500</v>
      </c>
      <c r="F313" s="89">
        <f t="shared" si="4"/>
        <v>-0.10327983251919051</v>
      </c>
      <c r="G313" t="s">
        <v>4554</v>
      </c>
      <c r="H313" s="4" t="s">
        <v>342</v>
      </c>
      <c r="K313" s="8" t="s">
        <v>4586</v>
      </c>
    </row>
    <row r="314" spans="1:11" ht="51">
      <c r="A314" s="1"/>
      <c r="C314" s="9" t="s">
        <v>343</v>
      </c>
      <c r="D314" s="10">
        <v>70600</v>
      </c>
      <c r="E314" s="10">
        <v>110500</v>
      </c>
      <c r="F314" s="89">
        <f t="shared" si="4"/>
        <v>0.56515580736543913</v>
      </c>
      <c r="G314" t="s">
        <v>4458</v>
      </c>
      <c r="H314" s="4" t="s">
        <v>612</v>
      </c>
      <c r="K314" s="8" t="s">
        <v>4586</v>
      </c>
    </row>
    <row r="315" spans="1:11" ht="25.5">
      <c r="A315" s="1"/>
      <c r="C315" s="9" t="s">
        <v>613</v>
      </c>
      <c r="D315" s="10">
        <v>128200</v>
      </c>
      <c r="E315" s="10">
        <v>126400</v>
      </c>
      <c r="F315" s="89">
        <f t="shared" si="4"/>
        <v>-1.4040561622464899E-2</v>
      </c>
      <c r="G315" t="s">
        <v>4554</v>
      </c>
      <c r="H315" s="74" t="s">
        <v>614</v>
      </c>
      <c r="K315" s="8" t="s">
        <v>4586</v>
      </c>
    </row>
    <row r="316" spans="1:11" ht="25.5">
      <c r="A316" s="1"/>
      <c r="C316" s="9" t="s">
        <v>615</v>
      </c>
      <c r="D316" s="10">
        <v>152700</v>
      </c>
      <c r="E316" s="10">
        <v>143400</v>
      </c>
      <c r="F316" s="89">
        <f t="shared" si="4"/>
        <v>-6.0903732809430254E-2</v>
      </c>
      <c r="G316" t="s">
        <v>4554</v>
      </c>
      <c r="H316" s="4" t="s">
        <v>616</v>
      </c>
      <c r="K316" s="8" t="s">
        <v>4586</v>
      </c>
    </row>
    <row r="317" spans="1:11" ht="25.5">
      <c r="A317" s="1"/>
      <c r="C317" s="9" t="s">
        <v>617</v>
      </c>
      <c r="D317" s="10">
        <v>109400</v>
      </c>
      <c r="E317" s="10" t="s">
        <v>899</v>
      </c>
      <c r="F317" s="89" t="str">
        <f t="shared" si="4"/>
        <v>-</v>
      </c>
      <c r="G317" t="s">
        <v>4458</v>
      </c>
      <c r="H317" s="4" t="s">
        <v>618</v>
      </c>
      <c r="K317" s="8" t="s">
        <v>4586</v>
      </c>
    </row>
    <row r="318" spans="1:11" ht="25.5">
      <c r="A318" s="2" t="s">
        <v>462</v>
      </c>
      <c r="B318" s="9" t="s">
        <v>2981</v>
      </c>
      <c r="C318" s="9" t="s">
        <v>886</v>
      </c>
      <c r="D318" s="10">
        <v>214204</v>
      </c>
      <c r="E318" s="10">
        <v>220457</v>
      </c>
      <c r="F318" s="89">
        <f t="shared" si="4"/>
        <v>2.9191798472484175E-2</v>
      </c>
      <c r="G318" t="s">
        <v>4554</v>
      </c>
      <c r="H318" s="4" t="s">
        <v>2109</v>
      </c>
      <c r="K318" s="8" t="s">
        <v>4593</v>
      </c>
    </row>
    <row r="319" spans="1:11" ht="25.5">
      <c r="A319" s="2"/>
      <c r="C319" s="9" t="s">
        <v>912</v>
      </c>
      <c r="D319" s="10">
        <v>92134</v>
      </c>
      <c r="E319" s="10">
        <v>157876</v>
      </c>
      <c r="F319" s="89">
        <f t="shared" si="4"/>
        <v>0.71354765884472615</v>
      </c>
      <c r="G319" t="s">
        <v>4458</v>
      </c>
      <c r="H319" s="4" t="s">
        <v>2110</v>
      </c>
      <c r="K319" s="8" t="s">
        <v>4593</v>
      </c>
    </row>
    <row r="320" spans="1:11" ht="38.25">
      <c r="A320" s="2"/>
      <c r="C320" s="9" t="s">
        <v>2111</v>
      </c>
      <c r="D320" s="10">
        <v>127425</v>
      </c>
      <c r="E320" s="10">
        <v>144017</v>
      </c>
      <c r="F320" s="89">
        <f t="shared" si="4"/>
        <v>0.13020992740827939</v>
      </c>
      <c r="G320" t="s">
        <v>4554</v>
      </c>
      <c r="H320" s="4" t="s">
        <v>2112</v>
      </c>
      <c r="I320" s="7">
        <v>1</v>
      </c>
      <c r="J320" s="7">
        <v>1</v>
      </c>
      <c r="K320" s="8" t="s">
        <v>4593</v>
      </c>
    </row>
    <row r="321" spans="1:11" ht="25.5">
      <c r="A321" s="2"/>
      <c r="C321" s="9" t="s">
        <v>2113</v>
      </c>
      <c r="D321" s="10">
        <v>129941</v>
      </c>
      <c r="E321" s="10">
        <v>130950</v>
      </c>
      <c r="F321" s="89">
        <f t="shared" si="4"/>
        <v>7.7650626053362677E-3</v>
      </c>
      <c r="G321" t="s">
        <v>4554</v>
      </c>
      <c r="H321" s="4" t="s">
        <v>2114</v>
      </c>
      <c r="I321" s="7">
        <v>7</v>
      </c>
      <c r="J321" s="7">
        <v>13</v>
      </c>
      <c r="K321" s="8" t="s">
        <v>4593</v>
      </c>
    </row>
    <row r="322" spans="1:11" ht="25.5">
      <c r="A322" s="2"/>
      <c r="C322" s="9" t="s">
        <v>2115</v>
      </c>
      <c r="D322" s="10">
        <v>118085</v>
      </c>
      <c r="E322" s="10">
        <v>122292</v>
      </c>
      <c r="F322" s="89">
        <f t="shared" si="4"/>
        <v>3.5626878943134183E-2</v>
      </c>
      <c r="G322" t="s">
        <v>4554</v>
      </c>
      <c r="H322" s="4" t="s">
        <v>2116</v>
      </c>
      <c r="K322" s="8" t="s">
        <v>4593</v>
      </c>
    </row>
    <row r="323" spans="1:11" ht="25.5">
      <c r="A323" s="2"/>
      <c r="C323" s="9" t="s">
        <v>4469</v>
      </c>
      <c r="D323" s="10" t="s">
        <v>899</v>
      </c>
      <c r="E323" s="10">
        <v>103387</v>
      </c>
      <c r="F323" s="89" t="str">
        <f t="shared" si="4"/>
        <v>-</v>
      </c>
      <c r="G323" t="s">
        <v>4458</v>
      </c>
      <c r="H323" s="4" t="s">
        <v>4470</v>
      </c>
      <c r="K323" s="8" t="s">
        <v>4593</v>
      </c>
    </row>
    <row r="324" spans="1:11" ht="25.5">
      <c r="A324" s="2"/>
      <c r="C324" s="9" t="s">
        <v>2117</v>
      </c>
      <c r="D324" s="10">
        <v>69125</v>
      </c>
      <c r="E324" s="10">
        <v>122273</v>
      </c>
      <c r="F324" s="89">
        <f t="shared" si="4"/>
        <v>0.7688679927667269</v>
      </c>
      <c r="G324" t="s">
        <v>4458</v>
      </c>
      <c r="H324" s="74" t="s">
        <v>2118</v>
      </c>
      <c r="K324" s="8" t="s">
        <v>4593</v>
      </c>
    </row>
    <row r="325" spans="1:11" ht="25.5">
      <c r="A325" s="2"/>
      <c r="C325" s="9" t="s">
        <v>2119</v>
      </c>
      <c r="D325" s="10" t="s">
        <v>899</v>
      </c>
      <c r="E325" s="10">
        <v>121364</v>
      </c>
      <c r="F325" s="89" t="str">
        <f t="shared" si="4"/>
        <v>-</v>
      </c>
      <c r="G325" t="s">
        <v>4554</v>
      </c>
      <c r="H325" s="4" t="s">
        <v>2120</v>
      </c>
      <c r="K325" s="8" t="s">
        <v>4593</v>
      </c>
    </row>
    <row r="326" spans="1:11" ht="25.5">
      <c r="A326" s="2"/>
      <c r="C326" s="9" t="s">
        <v>4471</v>
      </c>
      <c r="D326" s="10">
        <v>118500</v>
      </c>
      <c r="E326" s="10">
        <v>160847</v>
      </c>
      <c r="F326" s="89">
        <f t="shared" ref="F326:F389" si="5">IF(ISERROR((((E326-D326)/D326))),"-",(((E326-D326)/D326)))</f>
        <v>0.35735864978902954</v>
      </c>
      <c r="G326" t="s">
        <v>4458</v>
      </c>
      <c r="H326" s="4" t="s">
        <v>4472</v>
      </c>
      <c r="K326" s="8" t="s">
        <v>4593</v>
      </c>
    </row>
    <row r="327" spans="1:11" ht="25.5">
      <c r="A327" s="2"/>
      <c r="B327" s="9" t="s">
        <v>4547</v>
      </c>
      <c r="C327" s="9" t="s">
        <v>4547</v>
      </c>
      <c r="D327" s="72">
        <v>100000</v>
      </c>
      <c r="E327" s="10" t="s">
        <v>899</v>
      </c>
      <c r="F327" s="89" t="str">
        <f t="shared" si="5"/>
        <v>-</v>
      </c>
      <c r="G327" t="s">
        <v>4458</v>
      </c>
      <c r="H327" s="4" t="s">
        <v>4549</v>
      </c>
      <c r="K327" s="8" t="s">
        <v>4593</v>
      </c>
    </row>
    <row r="328" spans="1:11" ht="25.5">
      <c r="A328" s="2"/>
      <c r="B328" s="9" t="s">
        <v>4547</v>
      </c>
      <c r="C328" s="9" t="s">
        <v>4547</v>
      </c>
      <c r="D328" s="72">
        <v>100000</v>
      </c>
      <c r="E328" s="10" t="s">
        <v>899</v>
      </c>
      <c r="F328" s="89" t="str">
        <f t="shared" si="5"/>
        <v>-</v>
      </c>
      <c r="G328" t="s">
        <v>4458</v>
      </c>
      <c r="H328" s="4" t="s">
        <v>4549</v>
      </c>
      <c r="K328" s="8" t="s">
        <v>4593</v>
      </c>
    </row>
    <row r="329" spans="1:11" ht="25.5">
      <c r="A329" s="2"/>
      <c r="B329" s="9" t="s">
        <v>4547</v>
      </c>
      <c r="C329" s="9" t="s">
        <v>4547</v>
      </c>
      <c r="D329" s="10" t="s">
        <v>899</v>
      </c>
      <c r="E329" s="72">
        <v>100000</v>
      </c>
      <c r="F329" s="89" t="str">
        <f t="shared" si="5"/>
        <v>-</v>
      </c>
      <c r="G329" t="s">
        <v>4458</v>
      </c>
      <c r="H329" s="4" t="s">
        <v>4549</v>
      </c>
      <c r="K329" s="8" t="s">
        <v>4593</v>
      </c>
    </row>
    <row r="330" spans="1:11" ht="25.5">
      <c r="A330" s="2"/>
      <c r="B330" s="9" t="s">
        <v>4547</v>
      </c>
      <c r="C330" s="9" t="s">
        <v>4547</v>
      </c>
      <c r="D330" s="10" t="s">
        <v>899</v>
      </c>
      <c r="E330" s="72">
        <v>100000</v>
      </c>
      <c r="F330" s="89" t="str">
        <f t="shared" si="5"/>
        <v>-</v>
      </c>
      <c r="G330" t="s">
        <v>4458</v>
      </c>
      <c r="H330" s="4" t="s">
        <v>4549</v>
      </c>
      <c r="K330" s="8" t="s">
        <v>4593</v>
      </c>
    </row>
    <row r="331" spans="1:11" ht="25.5">
      <c r="A331" s="2"/>
      <c r="B331" s="9" t="s">
        <v>4547</v>
      </c>
      <c r="C331" s="9" t="s">
        <v>4547</v>
      </c>
      <c r="D331" s="10" t="s">
        <v>899</v>
      </c>
      <c r="E331" s="72">
        <v>100000</v>
      </c>
      <c r="F331" s="89" t="str">
        <f t="shared" si="5"/>
        <v>-</v>
      </c>
      <c r="G331" t="s">
        <v>4458</v>
      </c>
      <c r="H331" s="4" t="s">
        <v>4549</v>
      </c>
      <c r="K331" s="8" t="s">
        <v>4593</v>
      </c>
    </row>
    <row r="332" spans="1:11" ht="25.5">
      <c r="A332" s="2"/>
      <c r="B332" s="9" t="s">
        <v>4547</v>
      </c>
      <c r="C332" s="9" t="s">
        <v>4547</v>
      </c>
      <c r="D332" s="10" t="s">
        <v>899</v>
      </c>
      <c r="E332" s="72">
        <v>100000</v>
      </c>
      <c r="F332" s="89" t="str">
        <f t="shared" si="5"/>
        <v>-</v>
      </c>
      <c r="G332" t="s">
        <v>4458</v>
      </c>
      <c r="H332" s="4" t="s">
        <v>4549</v>
      </c>
      <c r="K332" s="8" t="s">
        <v>4593</v>
      </c>
    </row>
    <row r="333" spans="1:11" ht="25.5">
      <c r="A333" s="1" t="s">
        <v>463</v>
      </c>
      <c r="C333" s="9" t="s">
        <v>886</v>
      </c>
      <c r="D333" s="10">
        <v>119988</v>
      </c>
      <c r="E333" s="10">
        <v>135371</v>
      </c>
      <c r="F333" s="89">
        <f t="shared" si="5"/>
        <v>0.12820448711537821</v>
      </c>
      <c r="G333" t="s">
        <v>4554</v>
      </c>
      <c r="H333" s="4" t="s">
        <v>619</v>
      </c>
      <c r="K333" s="8" t="s">
        <v>4590</v>
      </c>
    </row>
    <row r="334" spans="1:11" ht="38.25">
      <c r="A334" s="1" t="s">
        <v>464</v>
      </c>
      <c r="B334" s="9" t="s">
        <v>620</v>
      </c>
      <c r="C334" s="9" t="s">
        <v>886</v>
      </c>
      <c r="D334" s="10">
        <v>196954</v>
      </c>
      <c r="E334" s="10">
        <v>215287</v>
      </c>
      <c r="F334" s="89">
        <f t="shared" si="5"/>
        <v>9.3082648740314994E-2</v>
      </c>
      <c r="G334" t="s">
        <v>4554</v>
      </c>
      <c r="H334" s="74" t="s">
        <v>2121</v>
      </c>
      <c r="K334" s="8" t="s">
        <v>4591</v>
      </c>
    </row>
    <row r="335" spans="1:11" ht="25.5">
      <c r="A335" s="1"/>
      <c r="C335" s="9" t="s">
        <v>994</v>
      </c>
      <c r="D335" s="10">
        <v>153183</v>
      </c>
      <c r="E335" s="10">
        <v>155570</v>
      </c>
      <c r="F335" s="89">
        <f t="shared" si="5"/>
        <v>1.5582669095134578E-2</v>
      </c>
      <c r="G335" t="s">
        <v>4554</v>
      </c>
      <c r="H335" s="4" t="s">
        <v>2122</v>
      </c>
      <c r="I335" s="7">
        <v>1</v>
      </c>
      <c r="J335" s="7">
        <v>1</v>
      </c>
      <c r="K335" s="8" t="s">
        <v>4591</v>
      </c>
    </row>
    <row r="336" spans="1:11" ht="25.5">
      <c r="A336" s="1"/>
      <c r="C336" s="9" t="s">
        <v>621</v>
      </c>
      <c r="D336" s="10">
        <v>138453</v>
      </c>
      <c r="E336" s="10">
        <v>124026</v>
      </c>
      <c r="F336" s="89">
        <f t="shared" si="5"/>
        <v>-0.1042014257545882</v>
      </c>
      <c r="G336" t="s">
        <v>4554</v>
      </c>
      <c r="H336" s="4" t="s">
        <v>2123</v>
      </c>
      <c r="K336" s="8" t="s">
        <v>4591</v>
      </c>
    </row>
    <row r="337" spans="1:11" ht="25.5">
      <c r="A337" s="1"/>
      <c r="C337" s="9" t="s">
        <v>622</v>
      </c>
      <c r="D337" s="10">
        <v>116894</v>
      </c>
      <c r="E337" s="10">
        <v>123687</v>
      </c>
      <c r="F337" s="89">
        <f t="shared" si="5"/>
        <v>5.8112477971495546E-2</v>
      </c>
      <c r="G337" t="s">
        <v>4554</v>
      </c>
      <c r="H337" s="4" t="s">
        <v>2124</v>
      </c>
      <c r="K337" s="8" t="s">
        <v>4591</v>
      </c>
    </row>
    <row r="338" spans="1:11" ht="51">
      <c r="A338" s="1"/>
      <c r="C338" s="9" t="s">
        <v>623</v>
      </c>
      <c r="D338" s="10">
        <v>98519</v>
      </c>
      <c r="E338" s="10">
        <v>134014</v>
      </c>
      <c r="F338" s="89">
        <f t="shared" si="5"/>
        <v>0.36028583318953705</v>
      </c>
      <c r="G338" t="s">
        <v>4458</v>
      </c>
      <c r="H338" s="4" t="s">
        <v>2125</v>
      </c>
      <c r="I338" s="7">
        <v>1</v>
      </c>
      <c r="J338" s="7">
        <v>1</v>
      </c>
      <c r="K338" s="8" t="s">
        <v>4591</v>
      </c>
    </row>
    <row r="339" spans="1:11" ht="25.5">
      <c r="A339" s="1"/>
      <c r="C339" s="9" t="s">
        <v>896</v>
      </c>
      <c r="D339" s="10">
        <v>124506</v>
      </c>
      <c r="E339" s="10">
        <v>134254</v>
      </c>
      <c r="F339" s="89">
        <f t="shared" si="5"/>
        <v>7.8293415578365708E-2</v>
      </c>
      <c r="G339" t="s">
        <v>4554</v>
      </c>
      <c r="H339" s="4" t="s">
        <v>2126</v>
      </c>
      <c r="I339" s="7">
        <v>1</v>
      </c>
      <c r="J339" s="7">
        <v>1</v>
      </c>
      <c r="K339" s="8" t="s">
        <v>4591</v>
      </c>
    </row>
    <row r="340" spans="1:11" ht="25.5">
      <c r="A340" s="1"/>
      <c r="C340" s="9" t="s">
        <v>624</v>
      </c>
      <c r="D340" s="10">
        <v>147240</v>
      </c>
      <c r="E340" s="10">
        <v>154201</v>
      </c>
      <c r="F340" s="89">
        <f t="shared" si="5"/>
        <v>4.7276555283890249E-2</v>
      </c>
      <c r="G340" t="s">
        <v>4554</v>
      </c>
      <c r="H340" s="4" t="s">
        <v>2127</v>
      </c>
      <c r="K340" s="8" t="s">
        <v>4591</v>
      </c>
    </row>
    <row r="341" spans="1:11" ht="25.5">
      <c r="A341" s="1"/>
      <c r="C341" s="9" t="s">
        <v>625</v>
      </c>
      <c r="D341" s="10">
        <v>149792</v>
      </c>
      <c r="E341" s="10">
        <v>153934</v>
      </c>
      <c r="F341" s="89">
        <f t="shared" si="5"/>
        <v>2.7651676992095708E-2</v>
      </c>
      <c r="G341" t="s">
        <v>4554</v>
      </c>
      <c r="H341" s="4" t="s">
        <v>2128</v>
      </c>
      <c r="I341" s="7">
        <v>6</v>
      </c>
      <c r="J341" s="7">
        <v>6</v>
      </c>
      <c r="K341" s="8" t="s">
        <v>4591</v>
      </c>
    </row>
    <row r="342" spans="1:11" ht="25.5">
      <c r="A342" s="1"/>
      <c r="B342" s="9" t="s">
        <v>4547</v>
      </c>
      <c r="C342" s="9" t="s">
        <v>4547</v>
      </c>
      <c r="D342" s="10" t="s">
        <v>899</v>
      </c>
      <c r="E342" s="72">
        <v>100000</v>
      </c>
      <c r="F342" s="89" t="str">
        <f t="shared" si="5"/>
        <v>-</v>
      </c>
      <c r="G342" t="s">
        <v>4458</v>
      </c>
      <c r="H342" s="4" t="s">
        <v>4549</v>
      </c>
      <c r="K342" s="8" t="s">
        <v>4591</v>
      </c>
    </row>
    <row r="343" spans="1:11" ht="25.5">
      <c r="A343" s="1"/>
      <c r="B343" s="9" t="s">
        <v>4547</v>
      </c>
      <c r="C343" s="9" t="s">
        <v>4547</v>
      </c>
      <c r="D343" s="10" t="s">
        <v>899</v>
      </c>
      <c r="E343" s="72">
        <v>100000</v>
      </c>
      <c r="F343" s="89" t="str">
        <f t="shared" si="5"/>
        <v>-</v>
      </c>
      <c r="G343" t="s">
        <v>4458</v>
      </c>
      <c r="H343" s="4" t="s">
        <v>4549</v>
      </c>
      <c r="K343" s="8" t="s">
        <v>4591</v>
      </c>
    </row>
    <row r="344" spans="1:11" ht="25.5">
      <c r="A344" s="1"/>
      <c r="B344" s="9" t="s">
        <v>4547</v>
      </c>
      <c r="C344" s="9" t="s">
        <v>4547</v>
      </c>
      <c r="D344" s="10" t="s">
        <v>899</v>
      </c>
      <c r="E344" s="72">
        <v>100000</v>
      </c>
      <c r="F344" s="89" t="str">
        <f t="shared" si="5"/>
        <v>-</v>
      </c>
      <c r="G344" t="s">
        <v>4458</v>
      </c>
      <c r="H344" s="4" t="s">
        <v>4549</v>
      </c>
      <c r="K344" s="8" t="s">
        <v>4591</v>
      </c>
    </row>
    <row r="345" spans="1:11" ht="25.5">
      <c r="A345" s="1"/>
      <c r="B345" s="9" t="s">
        <v>4547</v>
      </c>
      <c r="C345" s="9" t="s">
        <v>4547</v>
      </c>
      <c r="D345" s="10" t="s">
        <v>899</v>
      </c>
      <c r="E345" s="72">
        <v>100000</v>
      </c>
      <c r="F345" s="89" t="str">
        <f t="shared" si="5"/>
        <v>-</v>
      </c>
      <c r="G345" t="s">
        <v>4458</v>
      </c>
      <c r="H345" s="4" t="s">
        <v>4549</v>
      </c>
      <c r="K345" s="8" t="s">
        <v>4591</v>
      </c>
    </row>
    <row r="346" spans="1:11" ht="25.5">
      <c r="A346" s="1"/>
      <c r="B346" s="9" t="s">
        <v>4547</v>
      </c>
      <c r="C346" s="9" t="s">
        <v>4547</v>
      </c>
      <c r="D346" s="10" t="s">
        <v>899</v>
      </c>
      <c r="E346" s="72">
        <v>100000</v>
      </c>
      <c r="F346" s="89" t="str">
        <f t="shared" si="5"/>
        <v>-</v>
      </c>
      <c r="G346" t="s">
        <v>4458</v>
      </c>
      <c r="H346" s="4" t="s">
        <v>4549</v>
      </c>
      <c r="K346" s="8" t="s">
        <v>4591</v>
      </c>
    </row>
    <row r="347" spans="1:11" ht="25.5">
      <c r="A347" s="1" t="s">
        <v>465</v>
      </c>
      <c r="B347" s="9" t="s">
        <v>2984</v>
      </c>
      <c r="C347" s="9" t="s">
        <v>886</v>
      </c>
      <c r="D347" s="10">
        <v>120568</v>
      </c>
      <c r="E347" s="10">
        <v>143981</v>
      </c>
      <c r="F347" s="89">
        <f t="shared" si="5"/>
        <v>0.19418917125605467</v>
      </c>
      <c r="G347" t="s">
        <v>4554</v>
      </c>
      <c r="H347" s="4" t="s">
        <v>628</v>
      </c>
      <c r="K347" s="8" t="s">
        <v>4594</v>
      </c>
    </row>
    <row r="348" spans="1:11" ht="25.5">
      <c r="A348" s="1"/>
      <c r="C348" s="9" t="s">
        <v>626</v>
      </c>
      <c r="D348" s="10" t="s">
        <v>899</v>
      </c>
      <c r="E348" s="10">
        <v>104921</v>
      </c>
      <c r="F348" s="89" t="str">
        <f t="shared" si="5"/>
        <v>-</v>
      </c>
      <c r="G348" t="s">
        <v>4458</v>
      </c>
      <c r="H348" s="4" t="s">
        <v>2982</v>
      </c>
      <c r="K348" s="8" t="s">
        <v>4594</v>
      </c>
    </row>
    <row r="349" spans="1:11" ht="25.5">
      <c r="A349" s="1"/>
      <c r="C349" s="9" t="s">
        <v>627</v>
      </c>
      <c r="D349" s="10" t="s">
        <v>899</v>
      </c>
      <c r="E349" s="10">
        <v>100481</v>
      </c>
      <c r="F349" s="89" t="str">
        <f t="shared" si="5"/>
        <v>-</v>
      </c>
      <c r="G349" t="s">
        <v>4458</v>
      </c>
      <c r="H349" s="4" t="s">
        <v>2983</v>
      </c>
      <c r="K349" s="8" t="s">
        <v>4594</v>
      </c>
    </row>
    <row r="350" spans="1:11" ht="25.5">
      <c r="A350" s="1" t="s">
        <v>466</v>
      </c>
      <c r="B350" s="9" t="s">
        <v>2985</v>
      </c>
      <c r="C350" s="9" t="s">
        <v>630</v>
      </c>
      <c r="D350" s="10">
        <v>129292</v>
      </c>
      <c r="E350" s="10">
        <v>134080</v>
      </c>
      <c r="F350" s="89">
        <f t="shared" si="5"/>
        <v>3.7032453670760759E-2</v>
      </c>
      <c r="G350" t="s">
        <v>4554</v>
      </c>
      <c r="H350" s="4" t="s">
        <v>631</v>
      </c>
      <c r="K350" s="8" t="s">
        <v>4590</v>
      </c>
    </row>
    <row r="351" spans="1:11" ht="25.5">
      <c r="A351" s="1" t="s">
        <v>467</v>
      </c>
      <c r="C351" s="9" t="s">
        <v>886</v>
      </c>
      <c r="D351" s="10">
        <v>118910</v>
      </c>
      <c r="E351" s="10">
        <v>124328</v>
      </c>
      <c r="F351" s="89">
        <f t="shared" si="5"/>
        <v>4.5563871835842235E-2</v>
      </c>
      <c r="G351" t="s">
        <v>4554</v>
      </c>
      <c r="H351" s="4" t="s">
        <v>632</v>
      </c>
      <c r="K351" s="8" t="s">
        <v>4588</v>
      </c>
    </row>
    <row r="352" spans="1:11" ht="25.5">
      <c r="A352" s="1"/>
      <c r="C352" s="9" t="s">
        <v>326</v>
      </c>
      <c r="D352" s="10">
        <v>82505</v>
      </c>
      <c r="E352" s="10">
        <v>105149</v>
      </c>
      <c r="F352" s="89">
        <f t="shared" si="5"/>
        <v>0.27445609357008666</v>
      </c>
      <c r="G352" t="s">
        <v>4554</v>
      </c>
      <c r="H352" s="4" t="s">
        <v>633</v>
      </c>
      <c r="K352" s="8" t="s">
        <v>4588</v>
      </c>
    </row>
    <row r="353" spans="1:11" ht="15">
      <c r="A353" s="1" t="s">
        <v>468</v>
      </c>
      <c r="B353" s="9" t="s">
        <v>634</v>
      </c>
      <c r="C353" s="9" t="s">
        <v>886</v>
      </c>
      <c r="D353" s="10">
        <v>254084</v>
      </c>
      <c r="E353" s="10">
        <v>258868</v>
      </c>
      <c r="F353" s="89">
        <f t="shared" si="5"/>
        <v>1.8828418948064418E-2</v>
      </c>
      <c r="G353" t="s">
        <v>4554</v>
      </c>
      <c r="H353" s="4" t="s">
        <v>638</v>
      </c>
      <c r="K353" s="8" t="s">
        <v>4586</v>
      </c>
    </row>
    <row r="354" spans="1:11" ht="63.75">
      <c r="A354" s="1"/>
      <c r="C354" s="9" t="s">
        <v>4473</v>
      </c>
      <c r="D354" s="10">
        <v>174848</v>
      </c>
      <c r="E354" s="10">
        <v>176174</v>
      </c>
      <c r="F354" s="89">
        <f t="shared" si="5"/>
        <v>7.5837298682284041E-3</v>
      </c>
      <c r="G354" t="s">
        <v>4554</v>
      </c>
      <c r="H354" s="4" t="s">
        <v>2986</v>
      </c>
      <c r="K354" s="8" t="s">
        <v>4586</v>
      </c>
    </row>
    <row r="355" spans="1:11" ht="51">
      <c r="A355" s="1"/>
      <c r="C355" s="9" t="s">
        <v>4474</v>
      </c>
      <c r="D355" s="10">
        <v>180869</v>
      </c>
      <c r="E355" s="10">
        <v>180460</v>
      </c>
      <c r="F355" s="89">
        <f t="shared" si="5"/>
        <v>-2.2613051435016506E-3</v>
      </c>
      <c r="G355" t="s">
        <v>4554</v>
      </c>
      <c r="H355" s="74" t="s">
        <v>2987</v>
      </c>
      <c r="K355" s="8" t="s">
        <v>4586</v>
      </c>
    </row>
    <row r="356" spans="1:11" ht="25.5">
      <c r="A356" s="1"/>
      <c r="C356" s="9" t="s">
        <v>635</v>
      </c>
      <c r="D356" s="10">
        <v>178191</v>
      </c>
      <c r="E356" s="10" t="s">
        <v>899</v>
      </c>
      <c r="F356" s="89" t="str">
        <f t="shared" si="5"/>
        <v>-</v>
      </c>
      <c r="G356" t="s">
        <v>4458</v>
      </c>
      <c r="H356" s="4" t="s">
        <v>2988</v>
      </c>
      <c r="I356" s="7">
        <v>1</v>
      </c>
      <c r="J356" s="7">
        <v>1</v>
      </c>
      <c r="K356" s="8" t="s">
        <v>4586</v>
      </c>
    </row>
    <row r="357" spans="1:11" ht="38.25">
      <c r="A357" s="1"/>
      <c r="C357" s="9" t="s">
        <v>4475</v>
      </c>
      <c r="D357" s="10">
        <v>175469</v>
      </c>
      <c r="E357" s="10">
        <v>176290</v>
      </c>
      <c r="F357" s="89">
        <f t="shared" si="5"/>
        <v>4.6788891485105635E-3</v>
      </c>
      <c r="G357" t="s">
        <v>4554</v>
      </c>
      <c r="H357" s="4" t="s">
        <v>639</v>
      </c>
      <c r="I357" s="7">
        <v>3</v>
      </c>
      <c r="J357" s="7">
        <v>4</v>
      </c>
      <c r="K357" s="8" t="s">
        <v>4586</v>
      </c>
    </row>
    <row r="358" spans="1:11" ht="51">
      <c r="A358" s="1"/>
      <c r="C358" s="9" t="s">
        <v>4476</v>
      </c>
      <c r="D358" s="10">
        <v>173974</v>
      </c>
      <c r="E358" s="10" t="s">
        <v>899</v>
      </c>
      <c r="F358" s="89" t="str">
        <f t="shared" si="5"/>
        <v>-</v>
      </c>
      <c r="G358" t="s">
        <v>4458</v>
      </c>
      <c r="H358" s="4" t="s">
        <v>2989</v>
      </c>
      <c r="K358" s="8" t="s">
        <v>4586</v>
      </c>
    </row>
    <row r="359" spans="1:11" ht="51">
      <c r="A359" s="1"/>
      <c r="C359" s="9" t="s">
        <v>4476</v>
      </c>
      <c r="D359" s="10" t="s">
        <v>899</v>
      </c>
      <c r="E359" s="10">
        <v>174621</v>
      </c>
      <c r="F359" s="89" t="str">
        <f t="shared" si="5"/>
        <v>-</v>
      </c>
      <c r="G359" t="s">
        <v>4554</v>
      </c>
      <c r="H359" s="4" t="s">
        <v>640</v>
      </c>
      <c r="K359" s="8" t="s">
        <v>4586</v>
      </c>
    </row>
    <row r="360" spans="1:11" ht="38.25">
      <c r="A360" s="1"/>
      <c r="C360" s="9" t="s">
        <v>4477</v>
      </c>
      <c r="D360" s="10">
        <v>168355</v>
      </c>
      <c r="E360" s="10">
        <v>171461</v>
      </c>
      <c r="F360" s="89">
        <f t="shared" si="5"/>
        <v>1.8449110510528346E-2</v>
      </c>
      <c r="G360" t="s">
        <v>4554</v>
      </c>
      <c r="H360" s="4" t="s">
        <v>641</v>
      </c>
      <c r="K360" s="8" t="s">
        <v>4586</v>
      </c>
    </row>
    <row r="361" spans="1:11" ht="25.5">
      <c r="A361" s="1"/>
      <c r="C361" s="9" t="s">
        <v>636</v>
      </c>
      <c r="D361" s="10">
        <v>101645</v>
      </c>
      <c r="E361" s="10">
        <v>103961</v>
      </c>
      <c r="F361" s="89">
        <f t="shared" si="5"/>
        <v>2.2785183727679671E-2</v>
      </c>
      <c r="G361" t="s">
        <v>4554</v>
      </c>
      <c r="H361" s="4" t="s">
        <v>642</v>
      </c>
      <c r="K361" s="8" t="s">
        <v>4586</v>
      </c>
    </row>
    <row r="362" spans="1:11" ht="25.5">
      <c r="A362" s="1"/>
      <c r="C362" s="9" t="s">
        <v>637</v>
      </c>
      <c r="D362" s="10">
        <v>107414</v>
      </c>
      <c r="E362" s="10">
        <v>120055</v>
      </c>
      <c r="F362" s="89">
        <f t="shared" si="5"/>
        <v>0.1176848455508593</v>
      </c>
      <c r="G362" t="s">
        <v>4554</v>
      </c>
      <c r="H362" s="4" t="s">
        <v>643</v>
      </c>
      <c r="K362" s="8" t="s">
        <v>4586</v>
      </c>
    </row>
    <row r="363" spans="1:11" ht="25.5">
      <c r="A363" s="1" t="s">
        <v>469</v>
      </c>
      <c r="B363" s="9" t="s">
        <v>644</v>
      </c>
      <c r="C363" s="9" t="s">
        <v>645</v>
      </c>
      <c r="D363" s="10">
        <v>130431</v>
      </c>
      <c r="E363" s="10">
        <v>135404</v>
      </c>
      <c r="F363" s="89">
        <f t="shared" si="5"/>
        <v>3.8127439029065173E-2</v>
      </c>
      <c r="G363" t="s">
        <v>4554</v>
      </c>
      <c r="H363" s="4" t="s">
        <v>646</v>
      </c>
      <c r="K363" s="8" t="s">
        <v>4587</v>
      </c>
    </row>
    <row r="364" spans="1:11" ht="38.25">
      <c r="A364" s="1" t="s">
        <v>470</v>
      </c>
      <c r="B364" s="9" t="s">
        <v>647</v>
      </c>
      <c r="C364" s="9" t="s">
        <v>886</v>
      </c>
      <c r="D364" s="10">
        <v>164989</v>
      </c>
      <c r="E364" s="10">
        <v>192982</v>
      </c>
      <c r="F364" s="89">
        <f t="shared" si="5"/>
        <v>0.16966585651164623</v>
      </c>
      <c r="G364" t="s">
        <v>4554</v>
      </c>
      <c r="H364" s="4" t="s">
        <v>656</v>
      </c>
      <c r="K364" s="8" t="s">
        <v>4587</v>
      </c>
    </row>
    <row r="365" spans="1:11" ht="25.5">
      <c r="A365" s="1"/>
      <c r="C365" s="9" t="s">
        <v>912</v>
      </c>
      <c r="D365" s="10">
        <v>132253</v>
      </c>
      <c r="E365" s="10">
        <v>141870</v>
      </c>
      <c r="F365" s="89">
        <f t="shared" si="5"/>
        <v>7.2716686956061483E-2</v>
      </c>
      <c r="G365" t="s">
        <v>4554</v>
      </c>
      <c r="H365" s="74" t="s">
        <v>648</v>
      </c>
      <c r="K365" s="8" t="s">
        <v>4587</v>
      </c>
    </row>
    <row r="366" spans="1:11" ht="25.5">
      <c r="A366" s="1"/>
      <c r="C366" s="9" t="s">
        <v>649</v>
      </c>
      <c r="D366" s="10">
        <v>122610</v>
      </c>
      <c r="E366" s="10">
        <v>125661</v>
      </c>
      <c r="F366" s="89">
        <f t="shared" si="5"/>
        <v>2.4883777832150723E-2</v>
      </c>
      <c r="G366" t="s">
        <v>4554</v>
      </c>
      <c r="H366" s="4" t="s">
        <v>650</v>
      </c>
      <c r="K366" s="8" t="s">
        <v>4587</v>
      </c>
    </row>
    <row r="367" spans="1:11" ht="25.5">
      <c r="A367" s="1"/>
      <c r="C367" s="9" t="s">
        <v>651</v>
      </c>
      <c r="D367" s="10">
        <v>110742</v>
      </c>
      <c r="E367" s="10">
        <v>113843</v>
      </c>
      <c r="F367" s="89">
        <f t="shared" si="5"/>
        <v>2.8002022719474093E-2</v>
      </c>
      <c r="G367" t="s">
        <v>4554</v>
      </c>
      <c r="H367" s="4" t="s">
        <v>652</v>
      </c>
      <c r="K367" s="8" t="s">
        <v>4587</v>
      </c>
    </row>
    <row r="368" spans="1:11" ht="25.5">
      <c r="A368" s="1"/>
      <c r="C368" s="9" t="s">
        <v>653</v>
      </c>
      <c r="D368" s="10">
        <v>110742</v>
      </c>
      <c r="E368" s="10">
        <v>113843</v>
      </c>
      <c r="F368" s="89">
        <f t="shared" si="5"/>
        <v>2.8002022719474093E-2</v>
      </c>
      <c r="G368" t="s">
        <v>4554</v>
      </c>
      <c r="H368" s="4" t="s">
        <v>652</v>
      </c>
      <c r="I368" s="7">
        <v>0</v>
      </c>
      <c r="J368" s="7">
        <v>9</v>
      </c>
      <c r="K368" s="8" t="s">
        <v>4587</v>
      </c>
    </row>
    <row r="369" spans="1:11" ht="25.5">
      <c r="A369" s="1"/>
      <c r="C369" s="9" t="s">
        <v>654</v>
      </c>
      <c r="D369" s="10">
        <v>100587</v>
      </c>
      <c r="E369" s="10">
        <v>103424</v>
      </c>
      <c r="F369" s="89">
        <f t="shared" si="5"/>
        <v>2.8204439937566484E-2</v>
      </c>
      <c r="G369" t="s">
        <v>4554</v>
      </c>
      <c r="H369" s="4" t="s">
        <v>655</v>
      </c>
      <c r="K369" s="8" t="s">
        <v>4587</v>
      </c>
    </row>
    <row r="370" spans="1:11" ht="38.25">
      <c r="A370" s="1" t="s">
        <v>471</v>
      </c>
      <c r="C370" s="9" t="s">
        <v>886</v>
      </c>
      <c r="D370" s="10">
        <v>156838</v>
      </c>
      <c r="E370" s="10">
        <v>167747</v>
      </c>
      <c r="F370" s="89">
        <f t="shared" si="5"/>
        <v>6.9555847434932858E-2</v>
      </c>
      <c r="G370" t="s">
        <v>4554</v>
      </c>
      <c r="H370" s="4" t="s">
        <v>2990</v>
      </c>
      <c r="K370" s="8" t="s">
        <v>4595</v>
      </c>
    </row>
    <row r="371" spans="1:11" ht="25.5">
      <c r="A371" s="1"/>
      <c r="C371" s="9" t="s">
        <v>995</v>
      </c>
      <c r="D371" s="10">
        <v>119814</v>
      </c>
      <c r="E371" s="10">
        <v>123637</v>
      </c>
      <c r="F371" s="89">
        <f t="shared" si="5"/>
        <v>3.1907790408466453E-2</v>
      </c>
      <c r="G371" t="s">
        <v>4554</v>
      </c>
      <c r="H371" s="4" t="s">
        <v>660</v>
      </c>
      <c r="K371" s="8" t="s">
        <v>4595</v>
      </c>
    </row>
    <row r="372" spans="1:11" ht="25.5">
      <c r="A372" s="1"/>
      <c r="C372" s="9" t="s">
        <v>657</v>
      </c>
      <c r="D372" s="10">
        <v>117011</v>
      </c>
      <c r="E372" s="10">
        <v>120334</v>
      </c>
      <c r="F372" s="89">
        <f t="shared" si="5"/>
        <v>2.8399039406551519E-2</v>
      </c>
      <c r="G372" t="s">
        <v>4554</v>
      </c>
      <c r="H372" s="4" t="s">
        <v>661</v>
      </c>
      <c r="K372" s="8" t="s">
        <v>4595</v>
      </c>
    </row>
    <row r="373" spans="1:11" ht="38.25">
      <c r="A373" s="1"/>
      <c r="C373" s="9" t="s">
        <v>658</v>
      </c>
      <c r="D373" s="10">
        <v>52144</v>
      </c>
      <c r="E373" s="10">
        <v>117480</v>
      </c>
      <c r="F373" s="89">
        <f t="shared" si="5"/>
        <v>1.2529917152500767</v>
      </c>
      <c r="G373" t="s">
        <v>4458</v>
      </c>
      <c r="H373" s="4" t="s">
        <v>2992</v>
      </c>
      <c r="K373" s="8" t="s">
        <v>4595</v>
      </c>
    </row>
    <row r="374" spans="1:11" ht="38.25">
      <c r="A374" s="1"/>
      <c r="C374" s="9" t="s">
        <v>659</v>
      </c>
      <c r="D374" s="10">
        <v>46792</v>
      </c>
      <c r="E374" s="10">
        <v>116357</v>
      </c>
      <c r="F374" s="89">
        <f t="shared" si="5"/>
        <v>1.4866857582492734</v>
      </c>
      <c r="G374" t="s">
        <v>4458</v>
      </c>
      <c r="H374" s="4" t="s">
        <v>2993</v>
      </c>
      <c r="I374" s="7">
        <v>1</v>
      </c>
      <c r="J374" s="7">
        <v>1</v>
      </c>
      <c r="K374" s="8" t="s">
        <v>4595</v>
      </c>
    </row>
    <row r="375" spans="1:11" ht="51">
      <c r="A375" s="1" t="s">
        <v>472</v>
      </c>
      <c r="C375" s="9" t="s">
        <v>886</v>
      </c>
      <c r="D375" s="10">
        <v>163000</v>
      </c>
      <c r="E375" s="10">
        <v>166000</v>
      </c>
      <c r="F375" s="89">
        <f t="shared" si="5"/>
        <v>1.8404907975460124E-2</v>
      </c>
      <c r="G375" t="s">
        <v>4554</v>
      </c>
      <c r="H375" s="4" t="s">
        <v>1028</v>
      </c>
      <c r="K375" s="8" t="s">
        <v>4592</v>
      </c>
    </row>
    <row r="376" spans="1:11" ht="25.5">
      <c r="A376" s="1"/>
      <c r="C376" s="9" t="s">
        <v>912</v>
      </c>
      <c r="D376" s="10">
        <v>75000</v>
      </c>
      <c r="E376" s="10">
        <v>138000</v>
      </c>
      <c r="F376" s="89">
        <f t="shared" si="5"/>
        <v>0.84</v>
      </c>
      <c r="G376" t="s">
        <v>4458</v>
      </c>
      <c r="H376" s="4" t="s">
        <v>1019</v>
      </c>
      <c r="K376" s="8" t="s">
        <v>4592</v>
      </c>
    </row>
    <row r="377" spans="1:11" ht="25.5">
      <c r="A377" s="1"/>
      <c r="C377" s="9" t="s">
        <v>1020</v>
      </c>
      <c r="D377" s="10">
        <v>101000</v>
      </c>
      <c r="E377" s="10">
        <v>103000</v>
      </c>
      <c r="F377" s="89">
        <f t="shared" si="5"/>
        <v>1.9801980198019802E-2</v>
      </c>
      <c r="G377" t="s">
        <v>4554</v>
      </c>
      <c r="H377" s="4" t="s">
        <v>1021</v>
      </c>
      <c r="K377" s="8" t="s">
        <v>4592</v>
      </c>
    </row>
    <row r="378" spans="1:11" ht="25.5">
      <c r="A378" s="1"/>
      <c r="C378" s="9" t="s">
        <v>1022</v>
      </c>
      <c r="D378" s="10">
        <v>131000</v>
      </c>
      <c r="E378" s="10">
        <v>134000</v>
      </c>
      <c r="F378" s="89">
        <f t="shared" si="5"/>
        <v>2.2900763358778626E-2</v>
      </c>
      <c r="G378" t="s">
        <v>4554</v>
      </c>
      <c r="H378" s="4" t="s">
        <v>1023</v>
      </c>
      <c r="K378" s="8" t="s">
        <v>4592</v>
      </c>
    </row>
    <row r="379" spans="1:11" ht="25.5">
      <c r="A379" s="1"/>
      <c r="C379" s="9" t="s">
        <v>1024</v>
      </c>
      <c r="D379" s="10">
        <v>118000</v>
      </c>
      <c r="E379" s="10">
        <v>246000</v>
      </c>
      <c r="F379" s="89">
        <f t="shared" si="5"/>
        <v>1.0847457627118644</v>
      </c>
      <c r="G379" t="s">
        <v>4458</v>
      </c>
      <c r="H379" s="4" t="s">
        <v>1025</v>
      </c>
      <c r="I379" s="7">
        <v>0</v>
      </c>
      <c r="J379" s="7">
        <v>2</v>
      </c>
      <c r="K379" s="8" t="s">
        <v>4592</v>
      </c>
    </row>
    <row r="380" spans="1:11" ht="25.5">
      <c r="A380" s="1"/>
      <c r="C380" s="9" t="s">
        <v>1026</v>
      </c>
      <c r="D380" s="10">
        <v>114000</v>
      </c>
      <c r="E380" s="10">
        <v>58000</v>
      </c>
      <c r="F380" s="89">
        <f t="shared" si="5"/>
        <v>-0.49122807017543857</v>
      </c>
      <c r="G380" t="s">
        <v>4458</v>
      </c>
      <c r="H380" s="4" t="s">
        <v>1027</v>
      </c>
      <c r="K380" s="8" t="s">
        <v>4592</v>
      </c>
    </row>
    <row r="381" spans="1:11" ht="25.5">
      <c r="A381" s="1"/>
      <c r="B381" s="9" t="s">
        <v>4547</v>
      </c>
      <c r="C381" s="9" t="s">
        <v>4547</v>
      </c>
      <c r="D381" s="72">
        <v>100000</v>
      </c>
      <c r="E381" s="10" t="s">
        <v>899</v>
      </c>
      <c r="F381" s="89" t="str">
        <f t="shared" si="5"/>
        <v>-</v>
      </c>
      <c r="G381" t="s">
        <v>4458</v>
      </c>
      <c r="H381" s="4" t="s">
        <v>4549</v>
      </c>
      <c r="K381" s="8" t="s">
        <v>4592</v>
      </c>
    </row>
    <row r="382" spans="1:11" ht="25.5">
      <c r="A382" s="1"/>
      <c r="B382" s="9" t="s">
        <v>4547</v>
      </c>
      <c r="C382" s="9" t="s">
        <v>4547</v>
      </c>
      <c r="D382" s="10" t="s">
        <v>899</v>
      </c>
      <c r="E382" s="72">
        <v>100000</v>
      </c>
      <c r="F382" s="89" t="str">
        <f t="shared" si="5"/>
        <v>-</v>
      </c>
      <c r="G382" t="s">
        <v>4458</v>
      </c>
      <c r="H382" s="4" t="s">
        <v>4549</v>
      </c>
      <c r="K382" s="8" t="s">
        <v>4592</v>
      </c>
    </row>
    <row r="383" spans="1:11" ht="25.5">
      <c r="A383" s="1"/>
      <c r="B383" s="9" t="s">
        <v>4547</v>
      </c>
      <c r="C383" s="9" t="s">
        <v>4547</v>
      </c>
      <c r="D383" s="10" t="s">
        <v>899</v>
      </c>
      <c r="E383" s="72">
        <v>100000</v>
      </c>
      <c r="F383" s="89" t="str">
        <f t="shared" si="5"/>
        <v>-</v>
      </c>
      <c r="G383" t="s">
        <v>4458</v>
      </c>
      <c r="H383" s="4" t="s">
        <v>4549</v>
      </c>
      <c r="K383" s="8" t="s">
        <v>4592</v>
      </c>
    </row>
    <row r="384" spans="1:11" ht="25.5">
      <c r="A384" s="1"/>
      <c r="B384" s="9" t="s">
        <v>4547</v>
      </c>
      <c r="C384" s="9" t="s">
        <v>4547</v>
      </c>
      <c r="D384" s="10" t="s">
        <v>899</v>
      </c>
      <c r="E384" s="72">
        <v>100000</v>
      </c>
      <c r="F384" s="89" t="str">
        <f t="shared" si="5"/>
        <v>-</v>
      </c>
      <c r="G384" t="s">
        <v>4458</v>
      </c>
      <c r="H384" s="4" t="s">
        <v>4549</v>
      </c>
      <c r="K384" s="8" t="s">
        <v>4592</v>
      </c>
    </row>
    <row r="385" spans="1:11" ht="25.5">
      <c r="A385" s="1"/>
      <c r="B385" s="9" t="s">
        <v>4547</v>
      </c>
      <c r="C385" s="9" t="s">
        <v>4547</v>
      </c>
      <c r="D385" s="10" t="s">
        <v>899</v>
      </c>
      <c r="E385" s="72">
        <v>100000</v>
      </c>
      <c r="F385" s="89" t="str">
        <f t="shared" si="5"/>
        <v>-</v>
      </c>
      <c r="G385" t="s">
        <v>4458</v>
      </c>
      <c r="H385" s="4" t="s">
        <v>4549</v>
      </c>
      <c r="K385" s="8" t="s">
        <v>4592</v>
      </c>
    </row>
    <row r="386" spans="1:11" ht="25.5">
      <c r="A386" s="1"/>
      <c r="B386" s="9" t="s">
        <v>4547</v>
      </c>
      <c r="C386" s="9" t="s">
        <v>4547</v>
      </c>
      <c r="D386" s="10" t="s">
        <v>899</v>
      </c>
      <c r="E386" s="72">
        <v>100000</v>
      </c>
      <c r="F386" s="89" t="str">
        <f t="shared" si="5"/>
        <v>-</v>
      </c>
      <c r="G386" t="s">
        <v>4458</v>
      </c>
      <c r="H386" s="4" t="s">
        <v>4549</v>
      </c>
      <c r="K386" s="8" t="s">
        <v>4592</v>
      </c>
    </row>
    <row r="387" spans="1:11" ht="25.5">
      <c r="A387" s="1"/>
      <c r="B387" s="9" t="s">
        <v>4547</v>
      </c>
      <c r="C387" s="9" t="s">
        <v>4547</v>
      </c>
      <c r="D387" s="10" t="s">
        <v>899</v>
      </c>
      <c r="E387" s="72">
        <v>100000</v>
      </c>
      <c r="F387" s="89" t="str">
        <f t="shared" si="5"/>
        <v>-</v>
      </c>
      <c r="G387" t="s">
        <v>4458</v>
      </c>
      <c r="H387" s="4" t="s">
        <v>4549</v>
      </c>
      <c r="K387" s="8" t="s">
        <v>4592</v>
      </c>
    </row>
    <row r="388" spans="1:11" ht="25.5">
      <c r="A388" s="1"/>
      <c r="B388" s="9" t="s">
        <v>4547</v>
      </c>
      <c r="C388" s="9" t="s">
        <v>4547</v>
      </c>
      <c r="D388" s="10" t="s">
        <v>899</v>
      </c>
      <c r="E388" s="72">
        <v>100000</v>
      </c>
      <c r="F388" s="89" t="str">
        <f t="shared" si="5"/>
        <v>-</v>
      </c>
      <c r="G388" t="s">
        <v>4458</v>
      </c>
      <c r="H388" s="4" t="s">
        <v>4549</v>
      </c>
      <c r="K388" s="8" t="s">
        <v>4592</v>
      </c>
    </row>
    <row r="389" spans="1:11" ht="25.5">
      <c r="A389" s="1"/>
      <c r="B389" s="9" t="s">
        <v>4547</v>
      </c>
      <c r="C389" s="9" t="s">
        <v>4547</v>
      </c>
      <c r="D389" s="10" t="s">
        <v>899</v>
      </c>
      <c r="E389" s="72">
        <v>100000</v>
      </c>
      <c r="F389" s="89" t="str">
        <f t="shared" si="5"/>
        <v>-</v>
      </c>
      <c r="G389" t="s">
        <v>4458</v>
      </c>
      <c r="H389" s="4" t="s">
        <v>4549</v>
      </c>
      <c r="K389" s="8" t="s">
        <v>4592</v>
      </c>
    </row>
    <row r="390" spans="1:11" ht="25.5">
      <c r="A390" s="1"/>
      <c r="B390" s="9" t="s">
        <v>4547</v>
      </c>
      <c r="C390" s="9" t="s">
        <v>4547</v>
      </c>
      <c r="D390" s="10" t="s">
        <v>899</v>
      </c>
      <c r="E390" s="72">
        <v>100000</v>
      </c>
      <c r="F390" s="89" t="str">
        <f t="shared" ref="F390:F453" si="6">IF(ISERROR((((E390-D390)/D390))),"-",(((E390-D390)/D390)))</f>
        <v>-</v>
      </c>
      <c r="G390" t="s">
        <v>4458</v>
      </c>
      <c r="H390" s="74" t="s">
        <v>4549</v>
      </c>
      <c r="K390" s="8" t="s">
        <v>4592</v>
      </c>
    </row>
    <row r="391" spans="1:11" ht="25.5">
      <c r="A391" s="1" t="s">
        <v>473</v>
      </c>
      <c r="B391" s="9" t="s">
        <v>1029</v>
      </c>
      <c r="C391" s="9" t="s">
        <v>886</v>
      </c>
      <c r="D391" s="10">
        <v>148164</v>
      </c>
      <c r="E391" s="10">
        <v>34933</v>
      </c>
      <c r="F391" s="89">
        <f t="shared" si="6"/>
        <v>-0.76422747765989041</v>
      </c>
      <c r="G391" t="s">
        <v>4458</v>
      </c>
      <c r="H391" s="4" t="s">
        <v>1030</v>
      </c>
      <c r="K391" s="8" t="s">
        <v>4590</v>
      </c>
    </row>
    <row r="392" spans="1:11" ht="51">
      <c r="A392" s="1"/>
      <c r="B392" s="9" t="s">
        <v>1031</v>
      </c>
      <c r="C392" s="9" t="s">
        <v>4478</v>
      </c>
      <c r="D392" s="10">
        <v>95242</v>
      </c>
      <c r="E392" s="10">
        <v>126527</v>
      </c>
      <c r="F392" s="89">
        <f t="shared" si="6"/>
        <v>0.32847903235967324</v>
      </c>
      <c r="G392" t="s">
        <v>4458</v>
      </c>
      <c r="H392" s="4" t="s">
        <v>2994</v>
      </c>
      <c r="K392" s="8" t="s">
        <v>4590</v>
      </c>
    </row>
    <row r="393" spans="1:11" ht="15">
      <c r="A393" s="1"/>
      <c r="B393" s="9" t="s">
        <v>1032</v>
      </c>
      <c r="C393" s="9" t="s">
        <v>1015</v>
      </c>
      <c r="D393" s="10">
        <v>103590</v>
      </c>
      <c r="E393" s="10">
        <v>109196</v>
      </c>
      <c r="F393" s="89">
        <f t="shared" si="6"/>
        <v>5.4117192779225796E-2</v>
      </c>
      <c r="G393" t="s">
        <v>4554</v>
      </c>
      <c r="H393" s="4" t="s">
        <v>1033</v>
      </c>
      <c r="K393" s="8" t="s">
        <v>4590</v>
      </c>
    </row>
    <row r="394" spans="1:11" ht="25.5">
      <c r="A394" s="1"/>
      <c r="B394" s="9" t="s">
        <v>1034</v>
      </c>
      <c r="C394" s="9" t="s">
        <v>1035</v>
      </c>
      <c r="D394" s="10">
        <v>99835</v>
      </c>
      <c r="E394" s="10">
        <v>100650</v>
      </c>
      <c r="F394" s="89">
        <f t="shared" si="6"/>
        <v>8.1634697250463264E-3</v>
      </c>
      <c r="G394" t="s">
        <v>4554</v>
      </c>
      <c r="H394" s="4" t="s">
        <v>1036</v>
      </c>
      <c r="K394" s="8" t="s">
        <v>4590</v>
      </c>
    </row>
    <row r="395" spans="1:11" ht="25.5">
      <c r="A395" s="1"/>
      <c r="B395" s="9" t="s">
        <v>1038</v>
      </c>
      <c r="C395" s="9" t="s">
        <v>1037</v>
      </c>
      <c r="D395" s="10">
        <v>103546</v>
      </c>
      <c r="E395" s="10">
        <v>104944</v>
      </c>
      <c r="F395" s="89">
        <f t="shared" si="6"/>
        <v>1.3501245823112433E-2</v>
      </c>
      <c r="G395" t="s">
        <v>4554</v>
      </c>
      <c r="H395" s="4" t="s">
        <v>1039</v>
      </c>
      <c r="K395" s="8" t="s">
        <v>4590</v>
      </c>
    </row>
    <row r="396" spans="1:11" ht="25.5">
      <c r="A396" s="2" t="s">
        <v>474</v>
      </c>
      <c r="B396" s="9" t="s">
        <v>2129</v>
      </c>
      <c r="C396" s="9" t="s">
        <v>886</v>
      </c>
      <c r="D396" s="10">
        <v>227908</v>
      </c>
      <c r="E396" s="10">
        <v>230456</v>
      </c>
      <c r="F396" s="89">
        <f t="shared" si="6"/>
        <v>1.1179949804307001E-2</v>
      </c>
      <c r="G396" t="s">
        <v>4554</v>
      </c>
      <c r="H396" s="4" t="s">
        <v>2130</v>
      </c>
      <c r="K396" s="8" t="s">
        <v>4590</v>
      </c>
    </row>
    <row r="397" spans="1:11" ht="63.75">
      <c r="A397" s="2"/>
      <c r="B397" s="9" t="s">
        <v>2131</v>
      </c>
      <c r="C397" s="9" t="s">
        <v>4566</v>
      </c>
      <c r="D397" s="10">
        <v>181386</v>
      </c>
      <c r="E397" s="10">
        <v>178166</v>
      </c>
      <c r="F397" s="89">
        <f t="shared" si="6"/>
        <v>-1.7752196972202927E-2</v>
      </c>
      <c r="G397" t="s">
        <v>4554</v>
      </c>
      <c r="H397" s="4" t="s">
        <v>2132</v>
      </c>
      <c r="K397" s="8" t="s">
        <v>4590</v>
      </c>
    </row>
    <row r="398" spans="1:11" s="61" customFormat="1" ht="38.25">
      <c r="A398" s="2"/>
      <c r="B398" s="57"/>
      <c r="C398" s="57" t="s">
        <v>2133</v>
      </c>
      <c r="D398" s="66" t="s">
        <v>899</v>
      </c>
      <c r="E398" s="66">
        <v>167270</v>
      </c>
      <c r="F398" s="89" t="str">
        <f t="shared" si="6"/>
        <v>-</v>
      </c>
      <c r="G398" t="s">
        <v>4458</v>
      </c>
      <c r="H398" s="86" t="s">
        <v>2134</v>
      </c>
      <c r="I398" s="57"/>
      <c r="J398" s="57"/>
      <c r="K398" s="8" t="s">
        <v>4590</v>
      </c>
    </row>
    <row r="399" spans="1:11" ht="38.25">
      <c r="A399" s="2"/>
      <c r="C399" s="9" t="s">
        <v>2135</v>
      </c>
      <c r="D399" s="10" t="s">
        <v>899</v>
      </c>
      <c r="E399" s="10">
        <v>144823</v>
      </c>
      <c r="F399" s="89" t="str">
        <f t="shared" si="6"/>
        <v>-</v>
      </c>
      <c r="G399" t="s">
        <v>4458</v>
      </c>
      <c r="H399" s="4" t="s">
        <v>2136</v>
      </c>
      <c r="I399" s="7">
        <v>25</v>
      </c>
      <c r="J399" s="7">
        <v>18</v>
      </c>
      <c r="K399" s="8" t="s">
        <v>4590</v>
      </c>
    </row>
    <row r="400" spans="1:11" ht="38.25">
      <c r="A400" s="2"/>
      <c r="C400" s="9" t="s">
        <v>2137</v>
      </c>
      <c r="D400" s="10" t="s">
        <v>899</v>
      </c>
      <c r="E400" s="10">
        <v>140761</v>
      </c>
      <c r="F400" s="89" t="str">
        <f t="shared" si="6"/>
        <v>-</v>
      </c>
      <c r="G400" t="s">
        <v>4458</v>
      </c>
      <c r="H400" s="4" t="s">
        <v>2138</v>
      </c>
      <c r="K400" s="8" t="s">
        <v>4590</v>
      </c>
    </row>
    <row r="401" spans="1:11" ht="38.25">
      <c r="A401" s="2"/>
      <c r="C401" s="9" t="s">
        <v>2139</v>
      </c>
      <c r="D401" s="10" t="s">
        <v>899</v>
      </c>
      <c r="E401" s="10">
        <v>136904</v>
      </c>
      <c r="F401" s="89" t="str">
        <f t="shared" si="6"/>
        <v>-</v>
      </c>
      <c r="G401" t="s">
        <v>4458</v>
      </c>
      <c r="H401" s="4" t="s">
        <v>2140</v>
      </c>
      <c r="K401" s="8" t="s">
        <v>4590</v>
      </c>
    </row>
    <row r="402" spans="1:11" ht="38.25">
      <c r="A402" s="2"/>
      <c r="C402" s="9" t="s">
        <v>2141</v>
      </c>
      <c r="D402" s="10" t="s">
        <v>899</v>
      </c>
      <c r="E402" s="10">
        <v>121598</v>
      </c>
      <c r="F402" s="89" t="str">
        <f t="shared" si="6"/>
        <v>-</v>
      </c>
      <c r="G402" t="s">
        <v>4458</v>
      </c>
      <c r="H402" s="4" t="s">
        <v>2142</v>
      </c>
      <c r="K402" s="8" t="s">
        <v>4590</v>
      </c>
    </row>
    <row r="403" spans="1:11" ht="38.25">
      <c r="A403" s="2"/>
      <c r="C403" s="9" t="s">
        <v>2143</v>
      </c>
      <c r="D403" s="10">
        <v>170610</v>
      </c>
      <c r="E403" s="10" t="s">
        <v>899</v>
      </c>
      <c r="F403" s="89" t="str">
        <f t="shared" si="6"/>
        <v>-</v>
      </c>
      <c r="G403" t="s">
        <v>4458</v>
      </c>
      <c r="H403" s="4" t="s">
        <v>2144</v>
      </c>
      <c r="K403" s="8" t="s">
        <v>4590</v>
      </c>
    </row>
    <row r="404" spans="1:11" ht="25.5">
      <c r="A404" s="2"/>
      <c r="C404" s="9" t="s">
        <v>4344</v>
      </c>
      <c r="D404" s="10">
        <v>152474</v>
      </c>
      <c r="E404" s="10" t="s">
        <v>899</v>
      </c>
      <c r="F404" s="89" t="str">
        <f t="shared" si="6"/>
        <v>-</v>
      </c>
      <c r="G404" t="s">
        <v>4458</v>
      </c>
      <c r="H404" s="4" t="s">
        <v>2144</v>
      </c>
      <c r="K404" s="8" t="s">
        <v>4590</v>
      </c>
    </row>
    <row r="405" spans="1:11" ht="25.5">
      <c r="A405" s="2"/>
      <c r="C405" s="9" t="s">
        <v>4345</v>
      </c>
      <c r="D405" s="10">
        <v>128813</v>
      </c>
      <c r="E405" s="10" t="s">
        <v>899</v>
      </c>
      <c r="F405" s="89" t="str">
        <f t="shared" si="6"/>
        <v>-</v>
      </c>
      <c r="G405" t="s">
        <v>4458</v>
      </c>
      <c r="H405" s="4" t="s">
        <v>2144</v>
      </c>
      <c r="K405" s="8" t="s">
        <v>4590</v>
      </c>
    </row>
    <row r="406" spans="1:11" ht="25.5">
      <c r="A406" s="1" t="s">
        <v>475</v>
      </c>
      <c r="B406" s="9" t="s">
        <v>70</v>
      </c>
      <c r="C406" s="9" t="s">
        <v>886</v>
      </c>
      <c r="D406" s="10" t="s">
        <v>899</v>
      </c>
      <c r="E406" s="10">
        <v>241440</v>
      </c>
      <c r="F406" s="89" t="str">
        <f t="shared" si="6"/>
        <v>-</v>
      </c>
      <c r="G406" t="s">
        <v>4458</v>
      </c>
      <c r="H406" s="4" t="s">
        <v>47</v>
      </c>
      <c r="K406" s="8" t="s">
        <v>4591</v>
      </c>
    </row>
    <row r="407" spans="1:11" ht="25.5">
      <c r="A407" s="1"/>
      <c r="B407" s="9" t="s">
        <v>71</v>
      </c>
      <c r="C407" s="9" t="s">
        <v>46</v>
      </c>
      <c r="D407" s="10" t="s">
        <v>899</v>
      </c>
      <c r="E407" s="10">
        <v>183229</v>
      </c>
      <c r="F407" s="89" t="str">
        <f t="shared" si="6"/>
        <v>-</v>
      </c>
      <c r="G407" t="s">
        <v>4458</v>
      </c>
      <c r="H407" s="4" t="s">
        <v>48</v>
      </c>
      <c r="K407" s="8" t="s">
        <v>4591</v>
      </c>
    </row>
    <row r="408" spans="1:11" ht="25.5">
      <c r="A408" s="1"/>
      <c r="C408" s="9" t="s">
        <v>31</v>
      </c>
      <c r="D408" s="10" t="s">
        <v>899</v>
      </c>
      <c r="E408" s="10">
        <v>179116</v>
      </c>
      <c r="F408" s="89" t="str">
        <f t="shared" si="6"/>
        <v>-</v>
      </c>
      <c r="G408" t="s">
        <v>4458</v>
      </c>
      <c r="H408" s="4" t="s">
        <v>49</v>
      </c>
      <c r="K408" s="8" t="s">
        <v>4591</v>
      </c>
    </row>
    <row r="409" spans="1:11" ht="25.5">
      <c r="A409" s="1"/>
      <c r="C409" s="9" t="s">
        <v>32</v>
      </c>
      <c r="D409" s="10" t="s">
        <v>899</v>
      </c>
      <c r="E409" s="10">
        <v>180153</v>
      </c>
      <c r="F409" s="89" t="str">
        <f t="shared" si="6"/>
        <v>-</v>
      </c>
      <c r="G409" t="s">
        <v>4458</v>
      </c>
      <c r="H409" s="4" t="s">
        <v>50</v>
      </c>
      <c r="K409" s="8" t="s">
        <v>4591</v>
      </c>
    </row>
    <row r="410" spans="1:11" ht="38.25">
      <c r="A410" s="1"/>
      <c r="C410" s="9" t="s">
        <v>33</v>
      </c>
      <c r="D410" s="10" t="s">
        <v>899</v>
      </c>
      <c r="E410" s="10">
        <v>169637</v>
      </c>
      <c r="F410" s="89" t="str">
        <f t="shared" si="6"/>
        <v>-</v>
      </c>
      <c r="G410" t="s">
        <v>4458</v>
      </c>
      <c r="H410" s="4" t="s">
        <v>51</v>
      </c>
      <c r="K410" s="8" t="s">
        <v>4591</v>
      </c>
    </row>
    <row r="411" spans="1:11" ht="25.5">
      <c r="A411" s="1"/>
      <c r="C411" s="9" t="s">
        <v>34</v>
      </c>
      <c r="D411" s="10" t="s">
        <v>899</v>
      </c>
      <c r="E411" s="10">
        <v>134239</v>
      </c>
      <c r="F411" s="89" t="str">
        <f t="shared" si="6"/>
        <v>-</v>
      </c>
      <c r="G411" t="s">
        <v>4458</v>
      </c>
      <c r="H411" s="74" t="s">
        <v>52</v>
      </c>
      <c r="K411" s="8" t="s">
        <v>4591</v>
      </c>
    </row>
    <row r="412" spans="1:11" ht="63.75">
      <c r="A412" s="1"/>
      <c r="C412" s="9" t="s">
        <v>4479</v>
      </c>
      <c r="D412" s="10" t="s">
        <v>899</v>
      </c>
      <c r="E412" s="10">
        <v>127433</v>
      </c>
      <c r="F412" s="89" t="str">
        <f t="shared" si="6"/>
        <v>-</v>
      </c>
      <c r="G412" t="s">
        <v>4458</v>
      </c>
      <c r="H412" s="4" t="s">
        <v>53</v>
      </c>
      <c r="K412" s="8" t="s">
        <v>4591</v>
      </c>
    </row>
    <row r="413" spans="1:11" ht="25.5">
      <c r="A413" s="1"/>
      <c r="C413" s="9" t="s">
        <v>2995</v>
      </c>
      <c r="D413" s="10" t="s">
        <v>899</v>
      </c>
      <c r="E413" s="10">
        <v>124865</v>
      </c>
      <c r="F413" s="89" t="str">
        <f t="shared" si="6"/>
        <v>-</v>
      </c>
      <c r="G413" t="s">
        <v>4458</v>
      </c>
      <c r="H413" s="4" t="s">
        <v>54</v>
      </c>
      <c r="K413" s="8" t="s">
        <v>4591</v>
      </c>
    </row>
    <row r="414" spans="1:11" ht="25.5">
      <c r="A414" s="1"/>
      <c r="C414" s="9" t="s">
        <v>35</v>
      </c>
      <c r="D414" s="10" t="s">
        <v>899</v>
      </c>
      <c r="E414" s="10">
        <v>125971</v>
      </c>
      <c r="F414" s="89" t="str">
        <f t="shared" si="6"/>
        <v>-</v>
      </c>
      <c r="G414" t="s">
        <v>4458</v>
      </c>
      <c r="H414" s="4" t="s">
        <v>55</v>
      </c>
      <c r="K414" s="8" t="s">
        <v>4591</v>
      </c>
    </row>
    <row r="415" spans="1:11" ht="25.5">
      <c r="A415" s="1"/>
      <c r="C415" s="9" t="s">
        <v>36</v>
      </c>
      <c r="D415" s="10" t="s">
        <v>899</v>
      </c>
      <c r="E415" s="10">
        <v>123665</v>
      </c>
      <c r="F415" s="89" t="str">
        <f t="shared" si="6"/>
        <v>-</v>
      </c>
      <c r="G415" t="s">
        <v>4458</v>
      </c>
      <c r="H415" s="4" t="s">
        <v>56</v>
      </c>
      <c r="K415" s="8" t="s">
        <v>4591</v>
      </c>
    </row>
    <row r="416" spans="1:11" ht="38.25">
      <c r="A416" s="1"/>
      <c r="C416" s="9" t="s">
        <v>2996</v>
      </c>
      <c r="D416" s="10" t="s">
        <v>899</v>
      </c>
      <c r="E416" s="10">
        <v>123443</v>
      </c>
      <c r="F416" s="89" t="str">
        <f t="shared" si="6"/>
        <v>-</v>
      </c>
      <c r="G416" t="s">
        <v>4458</v>
      </c>
      <c r="H416" s="4" t="s">
        <v>57</v>
      </c>
      <c r="K416" s="8" t="s">
        <v>4591</v>
      </c>
    </row>
    <row r="417" spans="1:11" ht="38.25">
      <c r="A417" s="1"/>
      <c r="C417" s="9" t="s">
        <v>2997</v>
      </c>
      <c r="D417" s="10" t="s">
        <v>899</v>
      </c>
      <c r="E417" s="10">
        <v>126111</v>
      </c>
      <c r="F417" s="89" t="str">
        <f t="shared" si="6"/>
        <v>-</v>
      </c>
      <c r="G417" t="s">
        <v>4458</v>
      </c>
      <c r="H417" s="4" t="s">
        <v>58</v>
      </c>
      <c r="K417" s="8" t="s">
        <v>4591</v>
      </c>
    </row>
    <row r="418" spans="1:11" ht="25.5">
      <c r="A418" s="1"/>
      <c r="C418" s="9" t="s">
        <v>37</v>
      </c>
      <c r="D418" s="10" t="s">
        <v>899</v>
      </c>
      <c r="E418" s="10">
        <v>121848</v>
      </c>
      <c r="F418" s="89" t="str">
        <f t="shared" si="6"/>
        <v>-</v>
      </c>
      <c r="G418" t="s">
        <v>4458</v>
      </c>
      <c r="H418" s="4" t="s">
        <v>59</v>
      </c>
      <c r="K418" s="8" t="s">
        <v>4591</v>
      </c>
    </row>
    <row r="419" spans="1:11" s="22" customFormat="1" ht="25.5">
      <c r="A419" s="1"/>
      <c r="B419" s="9"/>
      <c r="C419" s="9" t="s">
        <v>38</v>
      </c>
      <c r="D419" s="10" t="s">
        <v>899</v>
      </c>
      <c r="E419" s="10">
        <v>121139</v>
      </c>
      <c r="F419" s="89" t="str">
        <f t="shared" si="6"/>
        <v>-</v>
      </c>
      <c r="G419" t="s">
        <v>4458</v>
      </c>
      <c r="H419" s="4" t="s">
        <v>60</v>
      </c>
      <c r="I419" s="13"/>
      <c r="J419" s="13"/>
      <c r="K419" s="8" t="s">
        <v>4591</v>
      </c>
    </row>
    <row r="420" spans="1:11" ht="25.5">
      <c r="A420" s="1"/>
      <c r="C420" s="9" t="s">
        <v>39</v>
      </c>
      <c r="D420" s="10" t="s">
        <v>899</v>
      </c>
      <c r="E420" s="10">
        <v>131262</v>
      </c>
      <c r="F420" s="89" t="str">
        <f t="shared" si="6"/>
        <v>-</v>
      </c>
      <c r="G420" t="s">
        <v>4458</v>
      </c>
      <c r="H420" s="4" t="s">
        <v>61</v>
      </c>
      <c r="K420" s="8" t="s">
        <v>4591</v>
      </c>
    </row>
    <row r="421" spans="1:11" ht="63.75">
      <c r="A421" s="1"/>
      <c r="C421" s="9" t="s">
        <v>4480</v>
      </c>
      <c r="D421" s="10" t="s">
        <v>899</v>
      </c>
      <c r="E421" s="10">
        <v>118552</v>
      </c>
      <c r="F421" s="89" t="str">
        <f t="shared" si="6"/>
        <v>-</v>
      </c>
      <c r="G421" t="s">
        <v>4458</v>
      </c>
      <c r="H421" s="74" t="s">
        <v>62</v>
      </c>
      <c r="K421" s="8" t="s">
        <v>4591</v>
      </c>
    </row>
    <row r="422" spans="1:11" ht="25.5">
      <c r="A422" s="1"/>
      <c r="C422" s="9" t="s">
        <v>40</v>
      </c>
      <c r="D422" s="10" t="s">
        <v>899</v>
      </c>
      <c r="E422" s="10">
        <v>128308</v>
      </c>
      <c r="F422" s="89" t="str">
        <f t="shared" si="6"/>
        <v>-</v>
      </c>
      <c r="G422" t="s">
        <v>4458</v>
      </c>
      <c r="H422" s="74" t="s">
        <v>63</v>
      </c>
      <c r="K422" s="8" t="s">
        <v>4591</v>
      </c>
    </row>
    <row r="423" spans="1:11" ht="25.5">
      <c r="A423" s="1"/>
      <c r="C423" s="9" t="s">
        <v>41</v>
      </c>
      <c r="D423" s="10" t="s">
        <v>899</v>
      </c>
      <c r="E423" s="10">
        <v>111519</v>
      </c>
      <c r="F423" s="89" t="str">
        <f t="shared" si="6"/>
        <v>-</v>
      </c>
      <c r="G423" t="s">
        <v>4458</v>
      </c>
      <c r="H423" s="4" t="s">
        <v>64</v>
      </c>
      <c r="K423" s="8" t="s">
        <v>4591</v>
      </c>
    </row>
    <row r="424" spans="1:11" ht="38.25">
      <c r="A424" s="1"/>
      <c r="C424" s="9" t="s">
        <v>2998</v>
      </c>
      <c r="D424" s="10" t="s">
        <v>899</v>
      </c>
      <c r="E424" s="10">
        <v>112432</v>
      </c>
      <c r="F424" s="89" t="str">
        <f t="shared" si="6"/>
        <v>-</v>
      </c>
      <c r="G424" t="s">
        <v>4458</v>
      </c>
      <c r="H424" s="4" t="s">
        <v>65</v>
      </c>
      <c r="K424" s="8" t="s">
        <v>4591</v>
      </c>
    </row>
    <row r="425" spans="1:11" ht="25.5">
      <c r="A425" s="1"/>
      <c r="C425" s="9" t="s">
        <v>42</v>
      </c>
      <c r="D425" s="10" t="s">
        <v>899</v>
      </c>
      <c r="E425" s="10">
        <v>110084</v>
      </c>
      <c r="F425" s="89" t="str">
        <f t="shared" si="6"/>
        <v>-</v>
      </c>
      <c r="G425" t="s">
        <v>4458</v>
      </c>
      <c r="H425" s="4" t="s">
        <v>66</v>
      </c>
      <c r="K425" s="8" t="s">
        <v>4591</v>
      </c>
    </row>
    <row r="426" spans="1:11" ht="25.5">
      <c r="A426" s="1"/>
      <c r="B426" s="11"/>
      <c r="C426" s="9" t="s">
        <v>43</v>
      </c>
      <c r="D426" s="26" t="s">
        <v>899</v>
      </c>
      <c r="E426" s="26">
        <v>108448</v>
      </c>
      <c r="F426" s="89" t="str">
        <f t="shared" si="6"/>
        <v>-</v>
      </c>
      <c r="G426" t="s">
        <v>4458</v>
      </c>
      <c r="H426" s="4" t="s">
        <v>67</v>
      </c>
      <c r="K426" s="8" t="s">
        <v>4591</v>
      </c>
    </row>
    <row r="427" spans="1:11" ht="25.5">
      <c r="A427" s="1"/>
      <c r="C427" s="9" t="s">
        <v>44</v>
      </c>
      <c r="D427" s="10" t="s">
        <v>899</v>
      </c>
      <c r="E427" s="10">
        <v>104634</v>
      </c>
      <c r="F427" s="89" t="str">
        <f t="shared" si="6"/>
        <v>-</v>
      </c>
      <c r="G427" t="s">
        <v>4458</v>
      </c>
      <c r="H427" s="4" t="s">
        <v>68</v>
      </c>
      <c r="K427" s="8" t="s">
        <v>4591</v>
      </c>
    </row>
    <row r="428" spans="1:11" ht="51">
      <c r="A428" s="1"/>
      <c r="C428" s="9" t="s">
        <v>45</v>
      </c>
      <c r="D428" s="10" t="s">
        <v>899</v>
      </c>
      <c r="E428" s="10">
        <v>114402</v>
      </c>
      <c r="F428" s="89" t="str">
        <f t="shared" si="6"/>
        <v>-</v>
      </c>
      <c r="G428" t="s">
        <v>4458</v>
      </c>
      <c r="H428" s="4" t="s">
        <v>69</v>
      </c>
      <c r="K428" s="8" t="s">
        <v>4591</v>
      </c>
    </row>
    <row r="429" spans="1:11" ht="25.5">
      <c r="A429" s="1"/>
      <c r="C429" s="9" t="s">
        <v>2951</v>
      </c>
      <c r="D429" s="53">
        <v>100000</v>
      </c>
      <c r="E429" s="10" t="s">
        <v>899</v>
      </c>
      <c r="F429" s="89" t="str">
        <f t="shared" si="6"/>
        <v>-</v>
      </c>
      <c r="G429" t="s">
        <v>4458</v>
      </c>
      <c r="H429" s="4" t="s">
        <v>2952</v>
      </c>
      <c r="K429" s="8" t="s">
        <v>4591</v>
      </c>
    </row>
    <row r="430" spans="1:11" ht="25.5">
      <c r="A430" s="1"/>
      <c r="C430" s="9" t="s">
        <v>2951</v>
      </c>
      <c r="D430" s="53">
        <v>100000</v>
      </c>
      <c r="E430" s="10" t="s">
        <v>899</v>
      </c>
      <c r="F430" s="89" t="str">
        <f t="shared" si="6"/>
        <v>-</v>
      </c>
      <c r="G430" t="s">
        <v>4458</v>
      </c>
      <c r="H430" s="4" t="s">
        <v>2952</v>
      </c>
      <c r="K430" s="8" t="s">
        <v>4591</v>
      </c>
    </row>
    <row r="431" spans="1:11" ht="25.5">
      <c r="A431" s="1"/>
      <c r="C431" s="9" t="s">
        <v>2951</v>
      </c>
      <c r="D431" s="53">
        <v>100000</v>
      </c>
      <c r="E431" s="10" t="s">
        <v>899</v>
      </c>
      <c r="F431" s="89" t="str">
        <f t="shared" si="6"/>
        <v>-</v>
      </c>
      <c r="G431" t="s">
        <v>4458</v>
      </c>
      <c r="H431" s="4" t="s">
        <v>2952</v>
      </c>
      <c r="K431" s="8" t="s">
        <v>4591</v>
      </c>
    </row>
    <row r="432" spans="1:11" ht="25.5">
      <c r="A432" s="1"/>
      <c r="C432" s="9" t="s">
        <v>2951</v>
      </c>
      <c r="D432" s="53">
        <v>100000</v>
      </c>
      <c r="E432" s="10" t="s">
        <v>899</v>
      </c>
      <c r="F432" s="89" t="str">
        <f t="shared" si="6"/>
        <v>-</v>
      </c>
      <c r="G432" t="s">
        <v>4458</v>
      </c>
      <c r="H432" s="4" t="s">
        <v>2952</v>
      </c>
      <c r="K432" s="8" t="s">
        <v>4591</v>
      </c>
    </row>
    <row r="433" spans="1:11" ht="25.5">
      <c r="A433" s="1"/>
      <c r="C433" s="9" t="s">
        <v>2951</v>
      </c>
      <c r="D433" s="53">
        <v>100000</v>
      </c>
      <c r="E433" s="10" t="s">
        <v>899</v>
      </c>
      <c r="F433" s="89" t="str">
        <f t="shared" si="6"/>
        <v>-</v>
      </c>
      <c r="G433" t="s">
        <v>4458</v>
      </c>
      <c r="H433" s="74" t="s">
        <v>2952</v>
      </c>
      <c r="K433" s="8" t="s">
        <v>4591</v>
      </c>
    </row>
    <row r="434" spans="1:11" ht="25.5">
      <c r="A434" s="1"/>
      <c r="C434" s="9" t="s">
        <v>2951</v>
      </c>
      <c r="D434" s="53">
        <v>100000</v>
      </c>
      <c r="E434" s="10" t="s">
        <v>899</v>
      </c>
      <c r="F434" s="89" t="str">
        <f t="shared" si="6"/>
        <v>-</v>
      </c>
      <c r="G434" t="s">
        <v>4458</v>
      </c>
      <c r="H434" s="4" t="s">
        <v>2952</v>
      </c>
      <c r="K434" s="8" t="s">
        <v>4591</v>
      </c>
    </row>
    <row r="435" spans="1:11" ht="25.5">
      <c r="A435" s="1"/>
      <c r="C435" s="9" t="s">
        <v>2951</v>
      </c>
      <c r="D435" s="53">
        <v>100000</v>
      </c>
      <c r="E435" s="10" t="s">
        <v>899</v>
      </c>
      <c r="F435" s="89" t="str">
        <f t="shared" si="6"/>
        <v>-</v>
      </c>
      <c r="G435" t="s">
        <v>4458</v>
      </c>
      <c r="H435" s="4" t="s">
        <v>2952</v>
      </c>
      <c r="K435" s="8" t="s">
        <v>4591</v>
      </c>
    </row>
    <row r="436" spans="1:11" ht="25.5">
      <c r="A436" s="1"/>
      <c r="C436" s="9" t="s">
        <v>2951</v>
      </c>
      <c r="D436" s="53">
        <v>100000</v>
      </c>
      <c r="E436" s="10" t="s">
        <v>899</v>
      </c>
      <c r="F436" s="89" t="str">
        <f t="shared" si="6"/>
        <v>-</v>
      </c>
      <c r="G436" t="s">
        <v>4458</v>
      </c>
      <c r="H436" s="4" t="s">
        <v>2952</v>
      </c>
      <c r="I436" s="7">
        <v>1</v>
      </c>
      <c r="J436" s="7">
        <v>1</v>
      </c>
      <c r="K436" s="8" t="s">
        <v>4591</v>
      </c>
    </row>
    <row r="437" spans="1:11" ht="25.5">
      <c r="A437" s="1"/>
      <c r="C437" s="9" t="s">
        <v>2951</v>
      </c>
      <c r="D437" s="53">
        <v>100000</v>
      </c>
      <c r="E437" s="10" t="s">
        <v>899</v>
      </c>
      <c r="F437" s="89" t="str">
        <f t="shared" si="6"/>
        <v>-</v>
      </c>
      <c r="G437" t="s">
        <v>4458</v>
      </c>
      <c r="H437" s="74" t="s">
        <v>2952</v>
      </c>
      <c r="K437" s="8" t="s">
        <v>4591</v>
      </c>
    </row>
    <row r="438" spans="1:11" ht="25.5">
      <c r="A438" s="1"/>
      <c r="C438" s="9" t="s">
        <v>2951</v>
      </c>
      <c r="D438" s="53">
        <v>100000</v>
      </c>
      <c r="E438" s="10" t="s">
        <v>899</v>
      </c>
      <c r="F438" s="89" t="str">
        <f t="shared" si="6"/>
        <v>-</v>
      </c>
      <c r="G438" t="s">
        <v>4458</v>
      </c>
      <c r="H438" s="4" t="s">
        <v>2952</v>
      </c>
      <c r="I438" s="7">
        <v>1</v>
      </c>
      <c r="J438" s="7">
        <v>1</v>
      </c>
      <c r="K438" s="8" t="s">
        <v>4591</v>
      </c>
    </row>
    <row r="439" spans="1:11" ht="25.5">
      <c r="A439" s="1"/>
      <c r="C439" s="9" t="s">
        <v>2951</v>
      </c>
      <c r="D439" s="53">
        <v>100000</v>
      </c>
      <c r="E439" s="10" t="s">
        <v>899</v>
      </c>
      <c r="F439" s="89" t="str">
        <f t="shared" si="6"/>
        <v>-</v>
      </c>
      <c r="G439" t="s">
        <v>4458</v>
      </c>
      <c r="H439" s="4" t="s">
        <v>2952</v>
      </c>
      <c r="K439" s="8" t="s">
        <v>4591</v>
      </c>
    </row>
    <row r="440" spans="1:11" ht="25.5">
      <c r="A440" s="1"/>
      <c r="C440" s="9" t="s">
        <v>2951</v>
      </c>
      <c r="D440" s="53">
        <v>100000</v>
      </c>
      <c r="E440" s="10" t="s">
        <v>899</v>
      </c>
      <c r="F440" s="89" t="str">
        <f t="shared" si="6"/>
        <v>-</v>
      </c>
      <c r="G440" t="s">
        <v>4458</v>
      </c>
      <c r="H440" s="4" t="s">
        <v>2952</v>
      </c>
      <c r="K440" s="8" t="s">
        <v>4591</v>
      </c>
    </row>
    <row r="441" spans="1:11" ht="25.5">
      <c r="A441" s="1"/>
      <c r="C441" s="9" t="s">
        <v>2951</v>
      </c>
      <c r="D441" s="53">
        <v>100000</v>
      </c>
      <c r="E441" s="10" t="s">
        <v>899</v>
      </c>
      <c r="F441" s="89" t="str">
        <f t="shared" si="6"/>
        <v>-</v>
      </c>
      <c r="G441" t="s">
        <v>4458</v>
      </c>
      <c r="H441" s="4" t="s">
        <v>2952</v>
      </c>
      <c r="K441" s="8" t="s">
        <v>4591</v>
      </c>
    </row>
    <row r="442" spans="1:11" ht="25.5">
      <c r="A442" s="1"/>
      <c r="C442" s="9" t="s">
        <v>2951</v>
      </c>
      <c r="D442" s="53">
        <v>100000</v>
      </c>
      <c r="E442" s="10" t="s">
        <v>899</v>
      </c>
      <c r="F442" s="89" t="str">
        <f t="shared" si="6"/>
        <v>-</v>
      </c>
      <c r="G442" t="s">
        <v>4458</v>
      </c>
      <c r="H442" s="4" t="s">
        <v>2952</v>
      </c>
      <c r="I442" s="7">
        <v>6</v>
      </c>
      <c r="J442" s="7">
        <v>5</v>
      </c>
      <c r="K442" s="8" t="s">
        <v>4591</v>
      </c>
    </row>
    <row r="443" spans="1:11" ht="25.5">
      <c r="A443" s="1" t="s">
        <v>476</v>
      </c>
      <c r="C443" s="9" t="s">
        <v>886</v>
      </c>
      <c r="D443" s="10">
        <v>115463</v>
      </c>
      <c r="E443" s="10">
        <v>136053</v>
      </c>
      <c r="F443" s="89">
        <f t="shared" si="6"/>
        <v>0.17832552419389761</v>
      </c>
      <c r="G443" t="s">
        <v>4554</v>
      </c>
      <c r="H443" s="74" t="s">
        <v>2999</v>
      </c>
      <c r="K443" s="8" t="s">
        <v>4594</v>
      </c>
    </row>
    <row r="444" spans="1:11" ht="25.5">
      <c r="A444" s="1"/>
      <c r="C444" s="9" t="s">
        <v>326</v>
      </c>
      <c r="D444" s="10" t="s">
        <v>899</v>
      </c>
      <c r="E444" s="10">
        <v>113931</v>
      </c>
      <c r="F444" s="89" t="str">
        <f t="shared" si="6"/>
        <v>-</v>
      </c>
      <c r="G444" t="s">
        <v>4554</v>
      </c>
      <c r="H444" s="4" t="s">
        <v>3000</v>
      </c>
      <c r="K444" s="8" t="s">
        <v>4594</v>
      </c>
    </row>
    <row r="445" spans="1:11" ht="51">
      <c r="A445" s="1" t="s">
        <v>477</v>
      </c>
      <c r="C445" s="9" t="s">
        <v>72</v>
      </c>
      <c r="D445" s="10">
        <v>134000</v>
      </c>
      <c r="E445" s="10">
        <v>174000</v>
      </c>
      <c r="F445" s="89">
        <f t="shared" si="6"/>
        <v>0.29850746268656714</v>
      </c>
      <c r="G445" t="s">
        <v>4554</v>
      </c>
      <c r="H445" s="4" t="s">
        <v>3001</v>
      </c>
      <c r="K445" s="8" t="s">
        <v>4586</v>
      </c>
    </row>
    <row r="446" spans="1:11" ht="51">
      <c r="A446" s="1"/>
      <c r="C446" s="9" t="s">
        <v>73</v>
      </c>
      <c r="D446" s="10">
        <v>99000</v>
      </c>
      <c r="E446" s="10">
        <v>123000</v>
      </c>
      <c r="F446" s="89">
        <f t="shared" si="6"/>
        <v>0.24242424242424243</v>
      </c>
      <c r="G446" t="s">
        <v>4554</v>
      </c>
      <c r="H446" s="4" t="s">
        <v>3002</v>
      </c>
      <c r="K446" s="8" t="s">
        <v>4586</v>
      </c>
    </row>
    <row r="447" spans="1:11" ht="51">
      <c r="A447" s="1"/>
      <c r="C447" s="9" t="s">
        <v>74</v>
      </c>
      <c r="D447" s="10">
        <v>87000</v>
      </c>
      <c r="E447" s="10">
        <v>104000</v>
      </c>
      <c r="F447" s="89">
        <f t="shared" si="6"/>
        <v>0.19540229885057472</v>
      </c>
      <c r="G447" t="s">
        <v>4554</v>
      </c>
      <c r="H447" s="4" t="s">
        <v>3003</v>
      </c>
      <c r="K447" s="8" t="s">
        <v>4586</v>
      </c>
    </row>
    <row r="448" spans="1:11" ht="51">
      <c r="A448" s="1"/>
      <c r="C448" s="9" t="s">
        <v>613</v>
      </c>
      <c r="D448" s="10">
        <v>94000</v>
      </c>
      <c r="E448" s="10">
        <v>111000</v>
      </c>
      <c r="F448" s="89">
        <f t="shared" si="6"/>
        <v>0.18085106382978725</v>
      </c>
      <c r="G448" t="s">
        <v>4554</v>
      </c>
      <c r="H448" s="4" t="s">
        <v>3004</v>
      </c>
      <c r="K448" s="8" t="s">
        <v>4586</v>
      </c>
    </row>
    <row r="449" spans="1:11" ht="63.75">
      <c r="A449" s="1" t="s">
        <v>478</v>
      </c>
      <c r="B449" s="9" t="s">
        <v>2145</v>
      </c>
      <c r="C449" s="9" t="s">
        <v>75</v>
      </c>
      <c r="D449" s="10" t="s">
        <v>899</v>
      </c>
      <c r="E449" s="10">
        <v>177001</v>
      </c>
      <c r="F449" s="89" t="str">
        <f t="shared" si="6"/>
        <v>-</v>
      </c>
      <c r="G449" t="s">
        <v>4458</v>
      </c>
      <c r="H449" s="4" t="s">
        <v>2146</v>
      </c>
      <c r="K449" s="8" t="s">
        <v>4595</v>
      </c>
    </row>
    <row r="450" spans="1:11" ht="89.25">
      <c r="A450" s="1"/>
      <c r="B450" s="9" t="s">
        <v>76</v>
      </c>
      <c r="C450" s="9" t="s">
        <v>77</v>
      </c>
      <c r="D450" s="10">
        <v>247530</v>
      </c>
      <c r="E450" s="10">
        <v>163404</v>
      </c>
      <c r="F450" s="89">
        <f t="shared" si="6"/>
        <v>-0.33986183492909949</v>
      </c>
      <c r="G450" t="s">
        <v>4458</v>
      </c>
      <c r="H450" s="4" t="s">
        <v>3006</v>
      </c>
      <c r="K450" s="8" t="s">
        <v>4595</v>
      </c>
    </row>
    <row r="451" spans="1:11" ht="25.5">
      <c r="A451" s="1"/>
      <c r="C451" s="9" t="s">
        <v>1064</v>
      </c>
      <c r="D451" s="10">
        <v>152482</v>
      </c>
      <c r="E451" s="10" t="s">
        <v>899</v>
      </c>
      <c r="F451" s="89" t="str">
        <f t="shared" si="6"/>
        <v>-</v>
      </c>
      <c r="G451" t="s">
        <v>4458</v>
      </c>
      <c r="H451" s="4" t="s">
        <v>353</v>
      </c>
      <c r="K451" s="8" t="s">
        <v>4595</v>
      </c>
    </row>
    <row r="452" spans="1:11" ht="25.5">
      <c r="A452" s="1"/>
      <c r="C452" s="9" t="s">
        <v>1064</v>
      </c>
      <c r="D452" s="10">
        <v>152377</v>
      </c>
      <c r="E452" s="10" t="s">
        <v>899</v>
      </c>
      <c r="F452" s="89" t="str">
        <f t="shared" si="6"/>
        <v>-</v>
      </c>
      <c r="G452" t="s">
        <v>4458</v>
      </c>
      <c r="H452" s="4" t="s">
        <v>353</v>
      </c>
      <c r="K452" s="8" t="s">
        <v>4595</v>
      </c>
    </row>
    <row r="453" spans="1:11" ht="25.5">
      <c r="A453" s="1"/>
      <c r="C453" s="9" t="s">
        <v>1064</v>
      </c>
      <c r="D453" s="10">
        <v>152316</v>
      </c>
      <c r="E453" s="10" t="s">
        <v>899</v>
      </c>
      <c r="F453" s="89" t="str">
        <f t="shared" si="6"/>
        <v>-</v>
      </c>
      <c r="G453" t="s">
        <v>4458</v>
      </c>
      <c r="H453" s="4" t="s">
        <v>353</v>
      </c>
      <c r="K453" s="8" t="s">
        <v>4595</v>
      </c>
    </row>
    <row r="454" spans="1:11" ht="25.5">
      <c r="A454" s="1"/>
      <c r="C454" s="9" t="s">
        <v>78</v>
      </c>
      <c r="D454" s="10" t="s">
        <v>899</v>
      </c>
      <c r="E454" s="10">
        <v>158980</v>
      </c>
      <c r="F454" s="89" t="str">
        <f t="shared" ref="F454:F517" si="7">IF(ISERROR((((E454-D454)/D454))),"-",(((E454-D454)/D454)))</f>
        <v>-</v>
      </c>
      <c r="G454" t="s">
        <v>4554</v>
      </c>
      <c r="H454" s="4" t="s">
        <v>79</v>
      </c>
      <c r="K454" s="8" t="s">
        <v>4595</v>
      </c>
    </row>
    <row r="455" spans="1:11" ht="25.5">
      <c r="A455" s="1"/>
      <c r="C455" s="9" t="s">
        <v>80</v>
      </c>
      <c r="D455" s="10">
        <v>129469</v>
      </c>
      <c r="E455" s="10">
        <v>129576</v>
      </c>
      <c r="F455" s="89">
        <f t="shared" si="7"/>
        <v>8.2645266434436043E-4</v>
      </c>
      <c r="G455" t="s">
        <v>4554</v>
      </c>
      <c r="H455" s="4" t="s">
        <v>81</v>
      </c>
      <c r="K455" s="8" t="s">
        <v>4595</v>
      </c>
    </row>
    <row r="456" spans="1:11" ht="25.5">
      <c r="A456" s="1"/>
      <c r="C456" s="9" t="s">
        <v>82</v>
      </c>
      <c r="D456" s="10">
        <v>124395</v>
      </c>
      <c r="E456" s="10">
        <v>129576</v>
      </c>
      <c r="F456" s="89">
        <f t="shared" si="7"/>
        <v>4.1649583986494633E-2</v>
      </c>
      <c r="G456" t="s">
        <v>4554</v>
      </c>
      <c r="H456" s="4" t="s">
        <v>81</v>
      </c>
      <c r="K456" s="8" t="s">
        <v>4595</v>
      </c>
    </row>
    <row r="457" spans="1:11" ht="25.5">
      <c r="A457" s="1"/>
      <c r="C457" s="9" t="s">
        <v>83</v>
      </c>
      <c r="D457" s="10">
        <v>115594</v>
      </c>
      <c r="E457" s="10">
        <v>120766</v>
      </c>
      <c r="F457" s="89">
        <f t="shared" si="7"/>
        <v>4.4742806720071977E-2</v>
      </c>
      <c r="G457" t="s">
        <v>4554</v>
      </c>
      <c r="H457" s="4" t="s">
        <v>84</v>
      </c>
      <c r="K457" s="8" t="s">
        <v>4595</v>
      </c>
    </row>
    <row r="458" spans="1:11" ht="38.25">
      <c r="A458" s="1"/>
      <c r="C458" s="9" t="s">
        <v>85</v>
      </c>
      <c r="D458" s="10">
        <v>115505</v>
      </c>
      <c r="E458" s="10">
        <v>120687</v>
      </c>
      <c r="F458" s="89">
        <f t="shared" si="7"/>
        <v>4.4863858707415265E-2</v>
      </c>
      <c r="G458" t="s">
        <v>4554</v>
      </c>
      <c r="H458" s="4" t="s">
        <v>86</v>
      </c>
      <c r="K458" s="8" t="s">
        <v>4595</v>
      </c>
    </row>
    <row r="459" spans="1:11" ht="38.25">
      <c r="A459" s="1"/>
      <c r="C459" s="9" t="s">
        <v>4481</v>
      </c>
      <c r="D459" s="10" t="s">
        <v>899</v>
      </c>
      <c r="E459" s="10">
        <v>113041</v>
      </c>
      <c r="F459" s="89" t="str">
        <f t="shared" si="7"/>
        <v>-</v>
      </c>
      <c r="G459" t="s">
        <v>4458</v>
      </c>
      <c r="H459" s="4" t="s">
        <v>3005</v>
      </c>
      <c r="K459" s="8" t="s">
        <v>4595</v>
      </c>
    </row>
    <row r="460" spans="1:11" ht="25.5">
      <c r="A460" s="1"/>
      <c r="C460" s="9" t="s">
        <v>344</v>
      </c>
      <c r="D460" s="10">
        <v>101582</v>
      </c>
      <c r="E460" s="10">
        <v>101629</v>
      </c>
      <c r="F460" s="89">
        <f t="shared" si="7"/>
        <v>4.6268039613317317E-4</v>
      </c>
      <c r="G460" t="s">
        <v>4554</v>
      </c>
      <c r="H460" s="4" t="s">
        <v>345</v>
      </c>
      <c r="K460" s="8" t="s">
        <v>4595</v>
      </c>
    </row>
    <row r="461" spans="1:11" ht="25.5">
      <c r="A461" s="1"/>
      <c r="C461" s="9" t="s">
        <v>346</v>
      </c>
      <c r="D461" s="10" t="s">
        <v>899</v>
      </c>
      <c r="E461" s="10">
        <v>101629</v>
      </c>
      <c r="F461" s="89" t="str">
        <f t="shared" si="7"/>
        <v>-</v>
      </c>
      <c r="G461" t="s">
        <v>4554</v>
      </c>
      <c r="H461" s="4" t="s">
        <v>345</v>
      </c>
      <c r="K461" s="8" t="s">
        <v>4595</v>
      </c>
    </row>
    <row r="462" spans="1:11" ht="25.5">
      <c r="A462" s="1"/>
      <c r="C462" s="9" t="s">
        <v>347</v>
      </c>
      <c r="D462" s="10" t="s">
        <v>899</v>
      </c>
      <c r="E462" s="10">
        <v>101629</v>
      </c>
      <c r="F462" s="89" t="str">
        <f t="shared" si="7"/>
        <v>-</v>
      </c>
      <c r="G462" t="s">
        <v>4554</v>
      </c>
      <c r="H462" s="4" t="s">
        <v>345</v>
      </c>
      <c r="K462" s="8" t="s">
        <v>4595</v>
      </c>
    </row>
    <row r="463" spans="1:11" ht="38.25">
      <c r="A463" s="1"/>
      <c r="C463" s="9" t="s">
        <v>348</v>
      </c>
      <c r="D463" s="10">
        <v>100780</v>
      </c>
      <c r="E463" s="10">
        <v>101629</v>
      </c>
      <c r="F463" s="89">
        <f t="shared" si="7"/>
        <v>8.4242905338360787E-3</v>
      </c>
      <c r="G463" t="s">
        <v>4554</v>
      </c>
      <c r="H463" s="4" t="s">
        <v>345</v>
      </c>
      <c r="K463" s="8" t="s">
        <v>4595</v>
      </c>
    </row>
    <row r="464" spans="1:11" ht="25.5">
      <c r="A464" s="1"/>
      <c r="C464" s="9" t="s">
        <v>349</v>
      </c>
      <c r="D464" s="10">
        <v>101545</v>
      </c>
      <c r="E464" s="10">
        <v>101629</v>
      </c>
      <c r="F464" s="89">
        <f t="shared" si="7"/>
        <v>8.272194593529962E-4</v>
      </c>
      <c r="G464" t="s">
        <v>4554</v>
      </c>
      <c r="H464" s="4" t="s">
        <v>345</v>
      </c>
      <c r="K464" s="8" t="s">
        <v>4595</v>
      </c>
    </row>
    <row r="465" spans="1:11" ht="25.5">
      <c r="A465" s="1"/>
      <c r="C465" s="9" t="s">
        <v>350</v>
      </c>
      <c r="D465" s="10">
        <v>101545</v>
      </c>
      <c r="E465" s="10">
        <v>101629</v>
      </c>
      <c r="F465" s="89">
        <f t="shared" si="7"/>
        <v>8.272194593529962E-4</v>
      </c>
      <c r="G465" t="s">
        <v>4554</v>
      </c>
      <c r="H465" s="4" t="s">
        <v>345</v>
      </c>
      <c r="I465" s="7">
        <v>1</v>
      </c>
      <c r="J465" s="7">
        <v>3</v>
      </c>
      <c r="K465" s="8" t="s">
        <v>4595</v>
      </c>
    </row>
    <row r="466" spans="1:11" ht="25.5">
      <c r="A466" s="1"/>
      <c r="C466" s="9" t="s">
        <v>351</v>
      </c>
      <c r="D466" s="10">
        <v>101410</v>
      </c>
      <c r="E466" s="10">
        <v>101629</v>
      </c>
      <c r="F466" s="89">
        <f t="shared" si="7"/>
        <v>2.1595503402031357E-3</v>
      </c>
      <c r="G466" t="s">
        <v>4554</v>
      </c>
      <c r="H466" s="4" t="s">
        <v>345</v>
      </c>
      <c r="K466" s="8" t="s">
        <v>4595</v>
      </c>
    </row>
    <row r="467" spans="1:11" ht="25.5">
      <c r="A467" s="1"/>
      <c r="C467" s="9" t="s">
        <v>352</v>
      </c>
      <c r="D467" s="10">
        <v>101545</v>
      </c>
      <c r="E467" s="10" t="s">
        <v>899</v>
      </c>
      <c r="F467" s="89" t="str">
        <f t="shared" si="7"/>
        <v>-</v>
      </c>
      <c r="G467" t="s">
        <v>4458</v>
      </c>
      <c r="H467" s="4" t="s">
        <v>353</v>
      </c>
      <c r="K467" s="8" t="s">
        <v>4595</v>
      </c>
    </row>
    <row r="468" spans="1:11" ht="25.5">
      <c r="A468" s="1"/>
      <c r="C468" s="9" t="s">
        <v>354</v>
      </c>
      <c r="D468" s="10">
        <v>101545</v>
      </c>
      <c r="E468" s="10" t="s">
        <v>899</v>
      </c>
      <c r="F468" s="89" t="str">
        <f t="shared" si="7"/>
        <v>-</v>
      </c>
      <c r="G468" t="s">
        <v>4458</v>
      </c>
      <c r="H468" s="4" t="s">
        <v>353</v>
      </c>
      <c r="K468" s="8" t="s">
        <v>4595</v>
      </c>
    </row>
    <row r="469" spans="1:11" ht="25.5">
      <c r="A469" s="1"/>
      <c r="C469" s="9" t="s">
        <v>355</v>
      </c>
      <c r="D469" s="10">
        <v>101602</v>
      </c>
      <c r="E469" s="10">
        <v>38199</v>
      </c>
      <c r="F469" s="89">
        <f t="shared" si="7"/>
        <v>-0.62403299147654578</v>
      </c>
      <c r="G469" t="s">
        <v>4458</v>
      </c>
      <c r="H469" s="4" t="s">
        <v>3007</v>
      </c>
      <c r="K469" s="8" t="s">
        <v>4595</v>
      </c>
    </row>
    <row r="470" spans="1:11" s="13" customFormat="1" ht="25.5">
      <c r="A470" s="1"/>
      <c r="B470" s="9"/>
      <c r="C470" s="9" t="s">
        <v>356</v>
      </c>
      <c r="D470" s="10">
        <v>104116</v>
      </c>
      <c r="E470" s="10" t="s">
        <v>899</v>
      </c>
      <c r="F470" s="89" t="str">
        <f t="shared" si="7"/>
        <v>-</v>
      </c>
      <c r="G470" t="s">
        <v>4458</v>
      </c>
      <c r="H470" s="74" t="s">
        <v>353</v>
      </c>
      <c r="K470" s="8" t="s">
        <v>4595</v>
      </c>
    </row>
    <row r="471" spans="1:11" ht="38.25">
      <c r="A471" s="1"/>
      <c r="C471" s="9" t="s">
        <v>85</v>
      </c>
      <c r="D471" s="10">
        <v>115505</v>
      </c>
      <c r="E471" s="10" t="s">
        <v>899</v>
      </c>
      <c r="F471" s="89" t="str">
        <f t="shared" si="7"/>
        <v>-</v>
      </c>
      <c r="G471" t="s">
        <v>4458</v>
      </c>
      <c r="H471" s="74" t="s">
        <v>353</v>
      </c>
      <c r="K471" s="8" t="s">
        <v>4595</v>
      </c>
    </row>
    <row r="472" spans="1:11" ht="89.25">
      <c r="A472" s="1" t="s">
        <v>479</v>
      </c>
      <c r="C472" s="9" t="s">
        <v>886</v>
      </c>
      <c r="D472" s="10">
        <v>143000</v>
      </c>
      <c r="E472" s="10">
        <v>130000</v>
      </c>
      <c r="F472" s="89">
        <f t="shared" si="7"/>
        <v>-9.0909090909090912E-2</v>
      </c>
      <c r="G472" t="s">
        <v>4554</v>
      </c>
      <c r="H472" s="4" t="s">
        <v>4567</v>
      </c>
      <c r="I472" s="7">
        <v>4</v>
      </c>
      <c r="J472" s="7">
        <v>7</v>
      </c>
      <c r="K472" s="8" t="s">
        <v>4587</v>
      </c>
    </row>
    <row r="473" spans="1:11" ht="89.25">
      <c r="A473" s="1"/>
      <c r="C473" s="9" t="s">
        <v>357</v>
      </c>
      <c r="D473" s="10">
        <v>98000</v>
      </c>
      <c r="E473" s="10">
        <v>100000</v>
      </c>
      <c r="F473" s="89">
        <f t="shared" si="7"/>
        <v>2.0408163265306121E-2</v>
      </c>
      <c r="G473" t="s">
        <v>4554</v>
      </c>
      <c r="H473" s="4" t="s">
        <v>4568</v>
      </c>
      <c r="K473" s="8" t="s">
        <v>4587</v>
      </c>
    </row>
    <row r="474" spans="1:11" ht="89.25">
      <c r="A474" s="1"/>
      <c r="C474" s="9" t="s">
        <v>74</v>
      </c>
      <c r="D474" s="10">
        <v>88000</v>
      </c>
      <c r="E474" s="10">
        <v>264000</v>
      </c>
      <c r="F474" s="89">
        <f t="shared" si="7"/>
        <v>2</v>
      </c>
      <c r="G474" t="s">
        <v>4458</v>
      </c>
      <c r="H474" s="4" t="s">
        <v>4569</v>
      </c>
      <c r="K474" s="8" t="s">
        <v>4587</v>
      </c>
    </row>
    <row r="475" spans="1:11" ht="89.25">
      <c r="A475" s="1"/>
      <c r="C475" s="9" t="s">
        <v>621</v>
      </c>
      <c r="D475" s="10">
        <v>88000</v>
      </c>
      <c r="E475" s="10">
        <v>220000</v>
      </c>
      <c r="F475" s="89">
        <f t="shared" si="7"/>
        <v>1.5</v>
      </c>
      <c r="G475" t="s">
        <v>4458</v>
      </c>
      <c r="H475" s="4" t="s">
        <v>4570</v>
      </c>
      <c r="K475" s="8" t="s">
        <v>4587</v>
      </c>
    </row>
    <row r="476" spans="1:11" ht="89.25">
      <c r="A476" s="1"/>
      <c r="C476" s="9" t="s">
        <v>995</v>
      </c>
      <c r="D476" s="10">
        <v>83000</v>
      </c>
      <c r="E476" s="10">
        <v>140000</v>
      </c>
      <c r="F476" s="89">
        <f t="shared" si="7"/>
        <v>0.68674698795180722</v>
      </c>
      <c r="G476" t="s">
        <v>4458</v>
      </c>
      <c r="H476" s="4" t="s">
        <v>4571</v>
      </c>
      <c r="K476" s="8" t="s">
        <v>4587</v>
      </c>
    </row>
    <row r="477" spans="1:11" ht="89.25">
      <c r="A477" s="1"/>
      <c r="B477" s="11"/>
      <c r="C477" s="9" t="s">
        <v>4482</v>
      </c>
      <c r="D477" s="26">
        <v>30000</v>
      </c>
      <c r="E477" s="26">
        <v>133000</v>
      </c>
      <c r="F477" s="89">
        <f t="shared" si="7"/>
        <v>3.4333333333333331</v>
      </c>
      <c r="G477" t="s">
        <v>4458</v>
      </c>
      <c r="H477" s="4" t="s">
        <v>4572</v>
      </c>
      <c r="K477" s="8" t="s">
        <v>4587</v>
      </c>
    </row>
    <row r="478" spans="1:11" ht="89.25">
      <c r="A478" s="1"/>
      <c r="C478" s="9" t="s">
        <v>4483</v>
      </c>
      <c r="D478" s="10">
        <v>30000</v>
      </c>
      <c r="E478" s="10">
        <v>170000</v>
      </c>
      <c r="F478" s="89">
        <f t="shared" si="7"/>
        <v>4.666666666666667</v>
      </c>
      <c r="G478" t="s">
        <v>4458</v>
      </c>
      <c r="H478" s="4" t="s">
        <v>4573</v>
      </c>
      <c r="K478" s="8" t="s">
        <v>4587</v>
      </c>
    </row>
    <row r="479" spans="1:11" ht="51">
      <c r="A479" s="1" t="s">
        <v>480</v>
      </c>
      <c r="B479" s="9" t="s">
        <v>733</v>
      </c>
      <c r="C479" s="9" t="s">
        <v>886</v>
      </c>
      <c r="D479" s="10">
        <v>198370</v>
      </c>
      <c r="E479" s="10">
        <v>188018</v>
      </c>
      <c r="F479" s="89">
        <f t="shared" si="7"/>
        <v>-5.218531027877199E-2</v>
      </c>
      <c r="G479" t="s">
        <v>4554</v>
      </c>
      <c r="H479" s="4" t="s">
        <v>3008</v>
      </c>
      <c r="I479" s="7">
        <v>4</v>
      </c>
      <c r="J479" s="7">
        <v>2</v>
      </c>
      <c r="K479" s="8" t="s">
        <v>4595</v>
      </c>
    </row>
    <row r="480" spans="1:11" ht="25.5">
      <c r="A480" s="1"/>
      <c r="C480" s="9" t="s">
        <v>739</v>
      </c>
      <c r="D480" s="10">
        <v>146845</v>
      </c>
      <c r="E480" s="10">
        <v>147637</v>
      </c>
      <c r="F480" s="89">
        <f t="shared" si="7"/>
        <v>5.3934420647621644E-3</v>
      </c>
      <c r="G480" t="s">
        <v>4554</v>
      </c>
      <c r="H480" s="4" t="s">
        <v>740</v>
      </c>
      <c r="K480" s="8" t="s">
        <v>4595</v>
      </c>
    </row>
    <row r="481" spans="1:11" ht="25.5">
      <c r="A481" s="1"/>
      <c r="C481" s="9" t="s">
        <v>734</v>
      </c>
      <c r="D481" s="10">
        <v>134579</v>
      </c>
      <c r="E481" s="10">
        <v>135451</v>
      </c>
      <c r="F481" s="89">
        <f t="shared" si="7"/>
        <v>6.4794655927001982E-3</v>
      </c>
      <c r="G481" t="s">
        <v>4554</v>
      </c>
      <c r="H481" s="4" t="s">
        <v>741</v>
      </c>
      <c r="K481" s="8" t="s">
        <v>4595</v>
      </c>
    </row>
    <row r="482" spans="1:11" ht="25.5">
      <c r="A482" s="1"/>
      <c r="C482" s="9" t="s">
        <v>736</v>
      </c>
      <c r="D482" s="10">
        <v>134505</v>
      </c>
      <c r="E482" s="10">
        <v>135189</v>
      </c>
      <c r="F482" s="89">
        <f t="shared" si="7"/>
        <v>5.0853128136500499E-3</v>
      </c>
      <c r="G482" t="s">
        <v>4554</v>
      </c>
      <c r="H482" s="4" t="s">
        <v>3009</v>
      </c>
      <c r="K482" s="8" t="s">
        <v>4595</v>
      </c>
    </row>
    <row r="483" spans="1:11" ht="25.5">
      <c r="A483" s="1"/>
      <c r="C483" s="9" t="s">
        <v>994</v>
      </c>
      <c r="D483" s="10">
        <v>134460</v>
      </c>
      <c r="E483" s="10">
        <v>135219</v>
      </c>
      <c r="F483" s="89">
        <f t="shared" si="7"/>
        <v>5.6448014279339579E-3</v>
      </c>
      <c r="G483" t="s">
        <v>4554</v>
      </c>
      <c r="H483" s="4" t="s">
        <v>3010</v>
      </c>
      <c r="K483" s="8" t="s">
        <v>4595</v>
      </c>
    </row>
    <row r="484" spans="1:11" ht="25.5">
      <c r="A484" s="1"/>
      <c r="C484" s="9" t="s">
        <v>735</v>
      </c>
      <c r="D484" s="10">
        <v>134633</v>
      </c>
      <c r="E484" s="10">
        <v>135333</v>
      </c>
      <c r="F484" s="89">
        <f t="shared" si="7"/>
        <v>5.1993196318881702E-3</v>
      </c>
      <c r="G484" t="s">
        <v>4554</v>
      </c>
      <c r="H484" s="74" t="s">
        <v>3011</v>
      </c>
      <c r="I484" s="13"/>
      <c r="J484" s="13"/>
      <c r="K484" s="8" t="s">
        <v>4595</v>
      </c>
    </row>
    <row r="485" spans="1:11" ht="25.5">
      <c r="A485" s="2" t="s">
        <v>481</v>
      </c>
      <c r="B485" s="18" t="s">
        <v>2039</v>
      </c>
      <c r="D485" s="10" t="s">
        <v>899</v>
      </c>
      <c r="E485" s="10" t="s">
        <v>899</v>
      </c>
      <c r="F485" s="89" t="str">
        <f t="shared" si="7"/>
        <v>-</v>
      </c>
      <c r="G485" t="s">
        <v>4554</v>
      </c>
      <c r="I485" s="7" t="s">
        <v>2148</v>
      </c>
      <c r="J485" s="7">
        <v>5</v>
      </c>
      <c r="K485" s="8" t="s">
        <v>4589</v>
      </c>
    </row>
    <row r="486" spans="1:11" ht="76.5">
      <c r="A486" s="1" t="s">
        <v>482</v>
      </c>
      <c r="B486" s="9" t="s">
        <v>742</v>
      </c>
      <c r="C486" s="9" t="s">
        <v>886</v>
      </c>
      <c r="D486" s="10">
        <v>174788</v>
      </c>
      <c r="E486" s="10">
        <v>186293</v>
      </c>
      <c r="F486" s="89">
        <f t="shared" si="7"/>
        <v>6.5822596516923362E-2</v>
      </c>
      <c r="G486" t="s">
        <v>4554</v>
      </c>
      <c r="H486" s="4" t="s">
        <v>746</v>
      </c>
      <c r="K486" s="8" t="s">
        <v>4590</v>
      </c>
    </row>
    <row r="487" spans="1:11" ht="38.25">
      <c r="A487" s="1"/>
      <c r="C487" s="9" t="s">
        <v>898</v>
      </c>
      <c r="D487" s="10">
        <v>119129</v>
      </c>
      <c r="E487" s="10">
        <v>118852</v>
      </c>
      <c r="F487" s="89">
        <f t="shared" si="7"/>
        <v>-2.3252104861116942E-3</v>
      </c>
      <c r="G487" t="s">
        <v>4554</v>
      </c>
      <c r="H487" s="4" t="s">
        <v>744</v>
      </c>
      <c r="K487" s="8" t="s">
        <v>4590</v>
      </c>
    </row>
    <row r="488" spans="1:11" ht="38.25">
      <c r="A488" s="1"/>
      <c r="C488" s="9" t="s">
        <v>898</v>
      </c>
      <c r="D488" s="10">
        <v>112321</v>
      </c>
      <c r="E488" s="10">
        <v>111775</v>
      </c>
      <c r="F488" s="89">
        <f t="shared" si="7"/>
        <v>-4.8610678323732876E-3</v>
      </c>
      <c r="G488" t="s">
        <v>4554</v>
      </c>
      <c r="H488" s="4" t="s">
        <v>745</v>
      </c>
      <c r="K488" s="8" t="s">
        <v>4590</v>
      </c>
    </row>
    <row r="489" spans="1:11" ht="51">
      <c r="A489" s="1"/>
      <c r="C489" s="9" t="s">
        <v>74</v>
      </c>
      <c r="D489" s="10">
        <v>253685</v>
      </c>
      <c r="E489" s="10" t="s">
        <v>899</v>
      </c>
      <c r="F489" s="89" t="str">
        <f t="shared" si="7"/>
        <v>-</v>
      </c>
      <c r="G489" t="s">
        <v>4458</v>
      </c>
      <c r="H489" s="4" t="s">
        <v>747</v>
      </c>
      <c r="K489" s="8" t="s">
        <v>4590</v>
      </c>
    </row>
    <row r="490" spans="1:11" ht="76.5">
      <c r="A490" s="1"/>
      <c r="C490" s="9" t="s">
        <v>743</v>
      </c>
      <c r="D490" s="10">
        <v>100094</v>
      </c>
      <c r="E490" s="10">
        <v>73488</v>
      </c>
      <c r="F490" s="89">
        <f t="shared" si="7"/>
        <v>-0.26581013846983836</v>
      </c>
      <c r="G490" t="s">
        <v>4554</v>
      </c>
      <c r="H490" s="4" t="s">
        <v>748</v>
      </c>
      <c r="K490" s="8" t="s">
        <v>4590</v>
      </c>
    </row>
    <row r="491" spans="1:11" ht="25.5">
      <c r="A491" s="2" t="s">
        <v>483</v>
      </c>
      <c r="B491" s="16" t="s">
        <v>2039</v>
      </c>
      <c r="D491" s="26" t="s">
        <v>899</v>
      </c>
      <c r="E491" s="26" t="s">
        <v>899</v>
      </c>
      <c r="F491" s="89" t="str">
        <f t="shared" si="7"/>
        <v>-</v>
      </c>
      <c r="G491" t="s">
        <v>4554</v>
      </c>
      <c r="I491" s="7">
        <v>2</v>
      </c>
      <c r="J491" s="7">
        <v>2</v>
      </c>
      <c r="K491" s="8" t="s">
        <v>4589</v>
      </c>
    </row>
    <row r="492" spans="1:11" ht="38.25">
      <c r="A492" s="3" t="s">
        <v>484</v>
      </c>
      <c r="B492" s="9" t="s">
        <v>2147</v>
      </c>
      <c r="C492" s="9" t="s">
        <v>1205</v>
      </c>
      <c r="D492" s="10" t="s">
        <v>899</v>
      </c>
      <c r="E492" s="10">
        <v>152306</v>
      </c>
      <c r="F492" s="89" t="str">
        <f t="shared" si="7"/>
        <v>-</v>
      </c>
      <c r="G492" t="s">
        <v>4554</v>
      </c>
      <c r="H492" s="4" t="s">
        <v>3012</v>
      </c>
      <c r="I492" s="7">
        <v>1</v>
      </c>
      <c r="J492" s="7">
        <v>1</v>
      </c>
      <c r="K492" s="8" t="s">
        <v>4590</v>
      </c>
    </row>
    <row r="493" spans="1:11" ht="38.25">
      <c r="A493" s="3"/>
      <c r="B493" s="9" t="s">
        <v>2149</v>
      </c>
      <c r="C493" s="9" t="s">
        <v>2150</v>
      </c>
      <c r="D493" s="10" t="s">
        <v>899</v>
      </c>
      <c r="E493" s="10">
        <v>153478</v>
      </c>
      <c r="F493" s="89" t="str">
        <f t="shared" si="7"/>
        <v>-</v>
      </c>
      <c r="G493" t="s">
        <v>4554</v>
      </c>
      <c r="H493" s="4" t="s">
        <v>3013</v>
      </c>
      <c r="K493" s="8" t="s">
        <v>4590</v>
      </c>
    </row>
    <row r="494" spans="1:11" ht="38.25">
      <c r="A494" s="3"/>
      <c r="B494" s="9" t="s">
        <v>2151</v>
      </c>
      <c r="C494" s="9" t="s">
        <v>2152</v>
      </c>
      <c r="D494" s="10" t="s">
        <v>899</v>
      </c>
      <c r="E494" s="10">
        <v>195927</v>
      </c>
      <c r="F494" s="89" t="str">
        <f t="shared" si="7"/>
        <v>-</v>
      </c>
      <c r="G494" t="s">
        <v>4554</v>
      </c>
      <c r="H494" s="74" t="s">
        <v>3014</v>
      </c>
      <c r="I494" s="22">
        <v>0</v>
      </c>
      <c r="J494" s="22">
        <v>0</v>
      </c>
      <c r="K494" s="8" t="s">
        <v>4590</v>
      </c>
    </row>
    <row r="495" spans="1:11" ht="38.25">
      <c r="A495" s="3"/>
      <c r="B495" s="9" t="s">
        <v>2153</v>
      </c>
      <c r="C495" s="9" t="s">
        <v>736</v>
      </c>
      <c r="D495" s="10" t="s">
        <v>899</v>
      </c>
      <c r="E495" s="10">
        <v>176011</v>
      </c>
      <c r="F495" s="89" t="str">
        <f t="shared" si="7"/>
        <v>-</v>
      </c>
      <c r="G495" t="s">
        <v>4554</v>
      </c>
      <c r="H495" s="74" t="s">
        <v>3015</v>
      </c>
      <c r="I495" s="22"/>
      <c r="J495" s="22"/>
      <c r="K495" s="8" t="s">
        <v>4590</v>
      </c>
    </row>
    <row r="496" spans="1:11" ht="51">
      <c r="A496" s="3"/>
      <c r="B496" s="9" t="s">
        <v>2154</v>
      </c>
      <c r="C496" s="9" t="s">
        <v>2155</v>
      </c>
      <c r="D496" s="10" t="s">
        <v>899</v>
      </c>
      <c r="E496" s="10">
        <v>368788</v>
      </c>
      <c r="F496" s="89" t="str">
        <f t="shared" si="7"/>
        <v>-</v>
      </c>
      <c r="G496" t="s">
        <v>4554</v>
      </c>
      <c r="H496" s="4" t="s">
        <v>3016</v>
      </c>
      <c r="I496" s="22"/>
      <c r="J496" s="22"/>
      <c r="K496" s="8" t="s">
        <v>4590</v>
      </c>
    </row>
    <row r="497" spans="1:11" ht="38.25">
      <c r="A497" s="3"/>
      <c r="C497" s="9" t="s">
        <v>2156</v>
      </c>
      <c r="D497" s="10" t="s">
        <v>899</v>
      </c>
      <c r="E497" s="10">
        <v>106485</v>
      </c>
      <c r="F497" s="89" t="str">
        <f t="shared" si="7"/>
        <v>-</v>
      </c>
      <c r="G497" t="s">
        <v>4554</v>
      </c>
      <c r="H497" s="4" t="s">
        <v>3017</v>
      </c>
      <c r="I497" s="22"/>
      <c r="J497" s="22"/>
      <c r="K497" s="8" t="s">
        <v>4590</v>
      </c>
    </row>
    <row r="498" spans="1:11" ht="25.5">
      <c r="A498" s="1" t="s">
        <v>485</v>
      </c>
      <c r="C498" s="9" t="s">
        <v>886</v>
      </c>
      <c r="D498" s="10">
        <v>114452</v>
      </c>
      <c r="E498" s="10">
        <v>118571</v>
      </c>
      <c r="F498" s="89">
        <f t="shared" si="7"/>
        <v>3.5988886170621744E-2</v>
      </c>
      <c r="G498" t="s">
        <v>4554</v>
      </c>
      <c r="H498" s="4" t="s">
        <v>749</v>
      </c>
      <c r="I498" s="22"/>
      <c r="J498" s="22"/>
      <c r="K498" s="8" t="s">
        <v>4595</v>
      </c>
    </row>
    <row r="499" spans="1:11" ht="25.5">
      <c r="A499" s="1" t="s">
        <v>486</v>
      </c>
      <c r="C499" s="9" t="s">
        <v>886</v>
      </c>
      <c r="D499" s="10">
        <v>137741</v>
      </c>
      <c r="E499" s="10">
        <v>35037</v>
      </c>
      <c r="F499" s="89">
        <f t="shared" si="7"/>
        <v>-0.74563129351463975</v>
      </c>
      <c r="G499" t="s">
        <v>4458</v>
      </c>
      <c r="H499" s="4" t="s">
        <v>3018</v>
      </c>
      <c r="I499" s="22"/>
      <c r="J499" s="22"/>
      <c r="K499" s="8" t="s">
        <v>4588</v>
      </c>
    </row>
    <row r="500" spans="1:11" ht="38.25">
      <c r="A500" s="1"/>
      <c r="C500" s="9" t="s">
        <v>4484</v>
      </c>
      <c r="D500" s="10">
        <v>108865</v>
      </c>
      <c r="E500" s="10">
        <v>131430</v>
      </c>
      <c r="F500" s="89">
        <f t="shared" si="7"/>
        <v>0.20727506544803195</v>
      </c>
      <c r="G500" t="s">
        <v>4554</v>
      </c>
      <c r="H500" s="4" t="s">
        <v>3019</v>
      </c>
      <c r="I500" s="22"/>
      <c r="J500" s="22"/>
      <c r="K500" s="8" t="s">
        <v>4588</v>
      </c>
    </row>
    <row r="501" spans="1:11" ht="51">
      <c r="A501" s="2" t="s">
        <v>2911</v>
      </c>
      <c r="B501" s="20" t="s">
        <v>4342</v>
      </c>
      <c r="C501" s="9" t="s">
        <v>886</v>
      </c>
      <c r="D501" s="27">
        <v>187376</v>
      </c>
      <c r="E501" s="27">
        <v>189116</v>
      </c>
      <c r="F501" s="89">
        <f t="shared" si="7"/>
        <v>9.2861412347365717E-3</v>
      </c>
      <c r="G501" t="s">
        <v>4554</v>
      </c>
      <c r="H501" s="4" t="s">
        <v>2157</v>
      </c>
      <c r="I501" s="22"/>
      <c r="J501" s="22"/>
      <c r="K501" s="8" t="s">
        <v>4590</v>
      </c>
    </row>
    <row r="502" spans="1:11" ht="51">
      <c r="A502" s="2"/>
      <c r="B502" s="20"/>
      <c r="C502" s="9" t="s">
        <v>912</v>
      </c>
      <c r="D502" s="27">
        <v>149918</v>
      </c>
      <c r="E502" s="27">
        <v>144537</v>
      </c>
      <c r="F502" s="89">
        <f t="shared" si="7"/>
        <v>-3.5892954815299027E-2</v>
      </c>
      <c r="G502" t="s">
        <v>4554</v>
      </c>
      <c r="H502" s="4" t="s">
        <v>2158</v>
      </c>
      <c r="I502" s="7">
        <v>1</v>
      </c>
      <c r="J502" s="7">
        <v>1</v>
      </c>
      <c r="K502" s="8" t="s">
        <v>4590</v>
      </c>
    </row>
    <row r="503" spans="1:11" ht="51">
      <c r="A503" s="2"/>
      <c r="B503" s="20"/>
      <c r="C503" s="9" t="s">
        <v>995</v>
      </c>
      <c r="D503" s="27">
        <v>130719</v>
      </c>
      <c r="E503" s="27">
        <v>128040</v>
      </c>
      <c r="F503" s="89">
        <f t="shared" si="7"/>
        <v>-2.0494342826980011E-2</v>
      </c>
      <c r="G503" t="s">
        <v>4554</v>
      </c>
      <c r="H503" s="4" t="s">
        <v>2159</v>
      </c>
      <c r="K503" s="8" t="s">
        <v>4590</v>
      </c>
    </row>
    <row r="504" spans="1:11" ht="51">
      <c r="A504" s="2"/>
      <c r="B504" s="20"/>
      <c r="C504" s="9" t="s">
        <v>1346</v>
      </c>
      <c r="D504" s="27">
        <v>130716</v>
      </c>
      <c r="E504" s="27">
        <v>128320</v>
      </c>
      <c r="F504" s="89">
        <f t="shared" si="7"/>
        <v>-1.8329814253802135E-2</v>
      </c>
      <c r="G504" t="s">
        <v>4554</v>
      </c>
      <c r="H504" s="4" t="s">
        <v>2160</v>
      </c>
      <c r="I504" s="7">
        <v>1</v>
      </c>
      <c r="J504" s="7">
        <v>2</v>
      </c>
      <c r="K504" s="8" t="s">
        <v>4590</v>
      </c>
    </row>
    <row r="505" spans="1:11" ht="51">
      <c r="A505" s="2"/>
      <c r="B505" s="20"/>
      <c r="C505" s="9" t="s">
        <v>2161</v>
      </c>
      <c r="D505" s="27">
        <v>105740</v>
      </c>
      <c r="E505" s="27">
        <v>108510</v>
      </c>
      <c r="F505" s="89">
        <f t="shared" si="7"/>
        <v>2.6196330622281067E-2</v>
      </c>
      <c r="G505" t="s">
        <v>4554</v>
      </c>
      <c r="H505" s="4" t="s">
        <v>2162</v>
      </c>
      <c r="K505" s="8" t="s">
        <v>4590</v>
      </c>
    </row>
    <row r="506" spans="1:11" ht="51">
      <c r="A506" s="2"/>
      <c r="B506" s="20"/>
      <c r="C506" s="9" t="s">
        <v>2163</v>
      </c>
      <c r="D506" s="27">
        <v>82152</v>
      </c>
      <c r="E506" s="27">
        <v>121713</v>
      </c>
      <c r="F506" s="89">
        <f t="shared" si="7"/>
        <v>0.48155857434998539</v>
      </c>
      <c r="G506" t="s">
        <v>4458</v>
      </c>
      <c r="H506" s="4" t="s">
        <v>2164</v>
      </c>
      <c r="K506" s="8" t="s">
        <v>4590</v>
      </c>
    </row>
    <row r="507" spans="1:11" ht="51">
      <c r="A507" s="2"/>
      <c r="B507" s="20"/>
      <c r="C507" s="9" t="s">
        <v>2165</v>
      </c>
      <c r="D507" s="27">
        <v>96718</v>
      </c>
      <c r="E507" s="27">
        <v>102514</v>
      </c>
      <c r="F507" s="89">
        <f t="shared" si="7"/>
        <v>5.9926797493744702E-2</v>
      </c>
      <c r="G507" t="s">
        <v>4554</v>
      </c>
      <c r="H507" s="4" t="s">
        <v>2166</v>
      </c>
      <c r="J507" s="7">
        <v>10</v>
      </c>
      <c r="K507" s="8" t="s">
        <v>4590</v>
      </c>
    </row>
    <row r="508" spans="1:11" ht="51">
      <c r="A508" s="2"/>
      <c r="B508" s="20"/>
      <c r="C508" s="9" t="s">
        <v>1205</v>
      </c>
      <c r="D508" s="27">
        <v>131962</v>
      </c>
      <c r="E508" s="27">
        <v>129573</v>
      </c>
      <c r="F508" s="89">
        <f t="shared" si="7"/>
        <v>-1.8103696518694777E-2</v>
      </c>
      <c r="G508" t="s">
        <v>4554</v>
      </c>
      <c r="H508" s="4" t="s">
        <v>2167</v>
      </c>
      <c r="K508" s="8" t="s">
        <v>4590</v>
      </c>
    </row>
    <row r="509" spans="1:11" ht="25.5">
      <c r="A509" s="1" t="s">
        <v>487</v>
      </c>
      <c r="C509" s="9" t="s">
        <v>886</v>
      </c>
      <c r="D509" s="10">
        <v>126934</v>
      </c>
      <c r="E509" s="10">
        <v>127690</v>
      </c>
      <c r="F509" s="89">
        <f t="shared" si="7"/>
        <v>5.9558510722107555E-3</v>
      </c>
      <c r="G509" t="s">
        <v>4554</v>
      </c>
      <c r="H509" s="4" t="s">
        <v>225</v>
      </c>
      <c r="K509" s="8" t="s">
        <v>4593</v>
      </c>
    </row>
    <row r="510" spans="1:11" ht="38.25">
      <c r="A510" s="1"/>
      <c r="C510" s="9" t="s">
        <v>226</v>
      </c>
      <c r="D510" s="10">
        <v>104847</v>
      </c>
      <c r="E510" s="10">
        <v>93821</v>
      </c>
      <c r="F510" s="89">
        <f t="shared" si="7"/>
        <v>-0.1051627609755167</v>
      </c>
      <c r="G510" t="s">
        <v>4554</v>
      </c>
      <c r="H510" s="4" t="s">
        <v>227</v>
      </c>
      <c r="K510" s="8" t="s">
        <v>4593</v>
      </c>
    </row>
    <row r="511" spans="1:11" ht="76.5">
      <c r="A511" s="2" t="s">
        <v>488</v>
      </c>
      <c r="C511" s="9" t="s">
        <v>2168</v>
      </c>
      <c r="D511" s="10">
        <v>102392</v>
      </c>
      <c r="E511" s="10">
        <v>151594</v>
      </c>
      <c r="F511" s="89">
        <f t="shared" si="7"/>
        <v>0.48052582232986951</v>
      </c>
      <c r="G511" t="s">
        <v>4458</v>
      </c>
      <c r="H511" s="4" t="s">
        <v>2169</v>
      </c>
      <c r="K511" s="8" t="s">
        <v>4586</v>
      </c>
    </row>
    <row r="512" spans="1:11" ht="76.5">
      <c r="A512" s="2"/>
      <c r="C512" s="9" t="s">
        <v>886</v>
      </c>
      <c r="D512" s="10">
        <v>132286</v>
      </c>
      <c r="E512" s="10">
        <v>138056</v>
      </c>
      <c r="F512" s="89">
        <f t="shared" si="7"/>
        <v>4.3617616376638496E-2</v>
      </c>
      <c r="G512" t="s">
        <v>4292</v>
      </c>
      <c r="H512" s="4" t="s">
        <v>2170</v>
      </c>
      <c r="K512" s="8" t="s">
        <v>4586</v>
      </c>
    </row>
    <row r="513" spans="1:11" ht="63.75">
      <c r="A513" s="2"/>
      <c r="C513" s="9" t="s">
        <v>2171</v>
      </c>
      <c r="D513" s="10">
        <v>97702</v>
      </c>
      <c r="E513" s="10">
        <v>101010</v>
      </c>
      <c r="F513" s="89">
        <f t="shared" si="7"/>
        <v>3.3858058176905285E-2</v>
      </c>
      <c r="G513" t="s">
        <v>4292</v>
      </c>
      <c r="H513" s="4" t="s">
        <v>2172</v>
      </c>
      <c r="J513" s="7">
        <v>12</v>
      </c>
      <c r="K513" s="8" t="s">
        <v>4586</v>
      </c>
    </row>
    <row r="514" spans="1:11" ht="102">
      <c r="A514" s="3" t="s">
        <v>489</v>
      </c>
      <c r="B514" s="9" t="s">
        <v>233</v>
      </c>
      <c r="C514" s="9" t="s">
        <v>886</v>
      </c>
      <c r="D514" s="10">
        <v>175000</v>
      </c>
      <c r="E514" s="10">
        <v>229291</v>
      </c>
      <c r="F514" s="89">
        <f t="shared" si="7"/>
        <v>0.31023428571428574</v>
      </c>
      <c r="G514" t="s">
        <v>4458</v>
      </c>
      <c r="H514" s="4" t="s">
        <v>3020</v>
      </c>
      <c r="K514" s="8" t="s">
        <v>4587</v>
      </c>
    </row>
    <row r="515" spans="1:11" ht="38.25">
      <c r="A515" s="3"/>
      <c r="C515" s="9" t="s">
        <v>228</v>
      </c>
      <c r="D515" s="10" t="s">
        <v>899</v>
      </c>
      <c r="E515" s="10">
        <v>158426</v>
      </c>
      <c r="F515" s="89" t="str">
        <f t="shared" si="7"/>
        <v>-</v>
      </c>
      <c r="G515" t="s">
        <v>4554</v>
      </c>
      <c r="H515" s="4" t="s">
        <v>3021</v>
      </c>
      <c r="K515" s="8" t="s">
        <v>4587</v>
      </c>
    </row>
    <row r="516" spans="1:11" ht="38.25">
      <c r="A516" s="3"/>
      <c r="C516" s="9" t="s">
        <v>229</v>
      </c>
      <c r="D516" s="10" t="s">
        <v>899</v>
      </c>
      <c r="E516" s="10">
        <v>148287</v>
      </c>
      <c r="F516" s="89" t="str">
        <f t="shared" si="7"/>
        <v>-</v>
      </c>
      <c r="G516" t="s">
        <v>4554</v>
      </c>
      <c r="H516" s="4" t="s">
        <v>3022</v>
      </c>
      <c r="K516" s="8" t="s">
        <v>4587</v>
      </c>
    </row>
    <row r="517" spans="1:11" ht="38.25">
      <c r="A517" s="3"/>
      <c r="C517" s="9" t="s">
        <v>230</v>
      </c>
      <c r="D517" s="10" t="s">
        <v>899</v>
      </c>
      <c r="E517" s="10">
        <v>109554</v>
      </c>
      <c r="F517" s="89" t="str">
        <f t="shared" si="7"/>
        <v>-</v>
      </c>
      <c r="G517" t="s">
        <v>4554</v>
      </c>
      <c r="H517" s="4" t="s">
        <v>3023</v>
      </c>
      <c r="K517" s="8" t="s">
        <v>4587</v>
      </c>
    </row>
    <row r="518" spans="1:11" ht="38.25">
      <c r="A518" s="3"/>
      <c r="C518" s="9" t="s">
        <v>231</v>
      </c>
      <c r="D518" s="10" t="s">
        <v>899</v>
      </c>
      <c r="E518" s="10">
        <v>109821</v>
      </c>
      <c r="F518" s="89" t="str">
        <f t="shared" ref="F518:F581" si="8">IF(ISERROR((((E518-D518)/D518))),"-",(((E518-D518)/D518)))</f>
        <v>-</v>
      </c>
      <c r="G518" t="s">
        <v>4554</v>
      </c>
      <c r="H518" s="4" t="s">
        <v>3024</v>
      </c>
      <c r="K518" s="8" t="s">
        <v>4587</v>
      </c>
    </row>
    <row r="519" spans="1:11" ht="38.25">
      <c r="A519" s="3"/>
      <c r="C519" s="9" t="s">
        <v>232</v>
      </c>
      <c r="D519" s="10" t="s">
        <v>899</v>
      </c>
      <c r="E519" s="10">
        <v>110274</v>
      </c>
      <c r="F519" s="89" t="str">
        <f t="shared" si="8"/>
        <v>-</v>
      </c>
      <c r="G519" t="s">
        <v>4554</v>
      </c>
      <c r="H519" s="4" t="s">
        <v>3025</v>
      </c>
      <c r="K519" s="8" t="s">
        <v>4587</v>
      </c>
    </row>
    <row r="520" spans="1:11" ht="38.25">
      <c r="A520" s="1" t="s">
        <v>4396</v>
      </c>
      <c r="B520" s="51" t="s">
        <v>4400</v>
      </c>
      <c r="C520" s="51" t="s">
        <v>4401</v>
      </c>
      <c r="D520" s="54">
        <v>108616</v>
      </c>
      <c r="E520" s="54" t="s">
        <v>899</v>
      </c>
      <c r="F520" s="89" t="str">
        <f t="shared" si="8"/>
        <v>-</v>
      </c>
      <c r="G520" t="s">
        <v>4458</v>
      </c>
      <c r="H520" s="75" t="s">
        <v>4450</v>
      </c>
      <c r="K520" s="8" t="s">
        <v>4587</v>
      </c>
    </row>
    <row r="521" spans="1:11" ht="38.25">
      <c r="A521" s="1"/>
      <c r="B521" s="51" t="s">
        <v>4406</v>
      </c>
      <c r="C521" s="51" t="s">
        <v>4407</v>
      </c>
      <c r="D521" s="54">
        <v>114329</v>
      </c>
      <c r="E521" s="54" t="s">
        <v>899</v>
      </c>
      <c r="F521" s="89" t="str">
        <f t="shared" si="8"/>
        <v>-</v>
      </c>
      <c r="G521" t="s">
        <v>4458</v>
      </c>
      <c r="H521" s="75" t="s">
        <v>4450</v>
      </c>
      <c r="K521" s="8" t="s">
        <v>4587</v>
      </c>
    </row>
    <row r="522" spans="1:11" ht="38.25">
      <c r="A522" s="1" t="s">
        <v>490</v>
      </c>
      <c r="B522" s="9" t="s">
        <v>234</v>
      </c>
      <c r="C522" s="9" t="s">
        <v>886</v>
      </c>
      <c r="D522" s="10" t="s">
        <v>899</v>
      </c>
      <c r="E522" s="10">
        <v>218000</v>
      </c>
      <c r="F522" s="89" t="str">
        <f t="shared" si="8"/>
        <v>-</v>
      </c>
      <c r="G522" t="s">
        <v>4554</v>
      </c>
      <c r="H522" s="4" t="s">
        <v>3045</v>
      </c>
      <c r="K522" s="8" t="s">
        <v>4587</v>
      </c>
    </row>
    <row r="523" spans="1:11" ht="38.25">
      <c r="A523" s="1"/>
      <c r="C523" s="9" t="s">
        <v>3034</v>
      </c>
      <c r="D523" s="10" t="s">
        <v>899</v>
      </c>
      <c r="E523" s="10">
        <v>152325</v>
      </c>
      <c r="F523" s="89" t="str">
        <f t="shared" si="8"/>
        <v>-</v>
      </c>
      <c r="G523" t="s">
        <v>4554</v>
      </c>
      <c r="H523" s="4" t="s">
        <v>3046</v>
      </c>
      <c r="K523" s="8" t="s">
        <v>4587</v>
      </c>
    </row>
    <row r="524" spans="1:11" ht="51">
      <c r="A524" s="1"/>
      <c r="C524" s="9" t="s">
        <v>3035</v>
      </c>
      <c r="D524" s="10" t="s">
        <v>899</v>
      </c>
      <c r="E524" s="10">
        <v>108670</v>
      </c>
      <c r="F524" s="89" t="str">
        <f t="shared" si="8"/>
        <v>-</v>
      </c>
      <c r="G524" t="s">
        <v>4554</v>
      </c>
      <c r="H524" s="4" t="s">
        <v>3047</v>
      </c>
      <c r="K524" s="8" t="s">
        <v>4587</v>
      </c>
    </row>
    <row r="525" spans="1:11" ht="38.25">
      <c r="A525" s="1"/>
      <c r="C525" s="9" t="s">
        <v>3036</v>
      </c>
      <c r="D525" s="10" t="s">
        <v>899</v>
      </c>
      <c r="E525" s="10">
        <v>152436</v>
      </c>
      <c r="F525" s="89" t="str">
        <f t="shared" si="8"/>
        <v>-</v>
      </c>
      <c r="G525" t="s">
        <v>4554</v>
      </c>
      <c r="H525" s="4" t="s">
        <v>3048</v>
      </c>
      <c r="K525" s="8" t="s">
        <v>4587</v>
      </c>
    </row>
    <row r="526" spans="1:11" ht="38.25">
      <c r="A526" s="1"/>
      <c r="C526" s="9" t="s">
        <v>3037</v>
      </c>
      <c r="D526" s="10" t="s">
        <v>899</v>
      </c>
      <c r="E526" s="10">
        <v>134253</v>
      </c>
      <c r="F526" s="89" t="str">
        <f t="shared" si="8"/>
        <v>-</v>
      </c>
      <c r="G526" t="s">
        <v>4554</v>
      </c>
      <c r="H526" s="4" t="s">
        <v>3049</v>
      </c>
      <c r="K526" s="8" t="s">
        <v>4587</v>
      </c>
    </row>
    <row r="527" spans="1:11" ht="38.25">
      <c r="A527" s="1"/>
      <c r="C527" s="9" t="s">
        <v>3038</v>
      </c>
      <c r="D527" s="10" t="s">
        <v>899</v>
      </c>
      <c r="E527" s="10">
        <v>134493</v>
      </c>
      <c r="F527" s="89" t="str">
        <f t="shared" si="8"/>
        <v>-</v>
      </c>
      <c r="G527" t="s">
        <v>4554</v>
      </c>
      <c r="H527" s="4" t="s">
        <v>3050</v>
      </c>
      <c r="K527" s="8" t="s">
        <v>4587</v>
      </c>
    </row>
    <row r="528" spans="1:11" ht="38.25">
      <c r="A528" s="1"/>
      <c r="C528" s="9" t="s">
        <v>994</v>
      </c>
      <c r="D528" s="10" t="s">
        <v>899</v>
      </c>
      <c r="E528" s="10">
        <v>151258</v>
      </c>
      <c r="F528" s="89" t="str">
        <f t="shared" si="8"/>
        <v>-</v>
      </c>
      <c r="G528" t="s">
        <v>4554</v>
      </c>
      <c r="H528" s="4" t="s">
        <v>3051</v>
      </c>
      <c r="I528" s="7">
        <v>0</v>
      </c>
      <c r="J528" s="7">
        <v>1</v>
      </c>
      <c r="K528" s="8" t="s">
        <v>4587</v>
      </c>
    </row>
    <row r="529" spans="1:11" ht="38.25">
      <c r="A529" s="1"/>
      <c r="C529" s="9" t="s">
        <v>3039</v>
      </c>
      <c r="D529" s="10" t="s">
        <v>899</v>
      </c>
      <c r="E529" s="10">
        <v>104451</v>
      </c>
      <c r="F529" s="89" t="str">
        <f t="shared" si="8"/>
        <v>-</v>
      </c>
      <c r="G529" t="s">
        <v>4554</v>
      </c>
      <c r="H529" s="4" t="s">
        <v>3052</v>
      </c>
      <c r="I529" s="7">
        <v>3</v>
      </c>
      <c r="J529" s="7">
        <v>3</v>
      </c>
      <c r="K529" s="8" t="s">
        <v>4587</v>
      </c>
    </row>
    <row r="530" spans="1:11" ht="51">
      <c r="A530" s="1"/>
      <c r="C530" s="9" t="s">
        <v>3040</v>
      </c>
      <c r="D530" s="10" t="s">
        <v>899</v>
      </c>
      <c r="E530" s="10">
        <v>117896</v>
      </c>
      <c r="F530" s="89" t="str">
        <f t="shared" si="8"/>
        <v>-</v>
      </c>
      <c r="G530" t="s">
        <v>4554</v>
      </c>
      <c r="H530" s="4" t="s">
        <v>3053</v>
      </c>
      <c r="K530" s="8" t="s">
        <v>4587</v>
      </c>
    </row>
    <row r="531" spans="1:11" ht="38.25">
      <c r="A531" s="1"/>
      <c r="C531" s="9" t="s">
        <v>3041</v>
      </c>
      <c r="D531" s="10" t="s">
        <v>899</v>
      </c>
      <c r="E531" s="10">
        <v>104782</v>
      </c>
      <c r="F531" s="89" t="str">
        <f t="shared" si="8"/>
        <v>-</v>
      </c>
      <c r="G531" t="s">
        <v>4554</v>
      </c>
      <c r="H531" s="4" t="s">
        <v>3054</v>
      </c>
      <c r="K531" s="8" t="s">
        <v>4587</v>
      </c>
    </row>
    <row r="532" spans="1:11" ht="38.25">
      <c r="A532" s="1"/>
      <c r="C532" s="9" t="s">
        <v>3042</v>
      </c>
      <c r="D532" s="10" t="s">
        <v>899</v>
      </c>
      <c r="E532" s="10">
        <v>101979</v>
      </c>
      <c r="F532" s="89" t="str">
        <f t="shared" si="8"/>
        <v>-</v>
      </c>
      <c r="G532" t="s">
        <v>4554</v>
      </c>
      <c r="H532" s="4" t="s">
        <v>3055</v>
      </c>
      <c r="I532" s="7">
        <v>1</v>
      </c>
      <c r="J532" s="7">
        <v>1</v>
      </c>
      <c r="K532" s="8" t="s">
        <v>4587</v>
      </c>
    </row>
    <row r="533" spans="1:11" ht="38.25">
      <c r="A533" s="1"/>
      <c r="C533" s="9" t="s">
        <v>3043</v>
      </c>
      <c r="D533" s="10" t="s">
        <v>899</v>
      </c>
      <c r="E533" s="10">
        <v>101648</v>
      </c>
      <c r="F533" s="89" t="str">
        <f t="shared" si="8"/>
        <v>-</v>
      </c>
      <c r="G533" t="s">
        <v>4554</v>
      </c>
      <c r="H533" s="4" t="s">
        <v>3057</v>
      </c>
      <c r="K533" s="8" t="s">
        <v>4587</v>
      </c>
    </row>
    <row r="534" spans="1:11" ht="38.25">
      <c r="A534" s="1"/>
      <c r="C534" s="9" t="s">
        <v>3044</v>
      </c>
      <c r="D534" s="10" t="s">
        <v>899</v>
      </c>
      <c r="E534" s="10">
        <v>102235</v>
      </c>
      <c r="F534" s="89" t="str">
        <f t="shared" si="8"/>
        <v>-</v>
      </c>
      <c r="G534" t="s">
        <v>4554</v>
      </c>
      <c r="H534" s="4" t="s">
        <v>3056</v>
      </c>
      <c r="I534" s="7">
        <v>1</v>
      </c>
      <c r="J534" s="7">
        <v>2</v>
      </c>
      <c r="K534" s="8" t="s">
        <v>4587</v>
      </c>
    </row>
    <row r="535" spans="1:11" ht="25.5">
      <c r="A535" s="2" t="s">
        <v>491</v>
      </c>
      <c r="C535" s="9" t="s">
        <v>886</v>
      </c>
      <c r="D535" s="10">
        <v>112488</v>
      </c>
      <c r="E535" s="10">
        <v>124868</v>
      </c>
      <c r="F535" s="89">
        <f t="shared" si="8"/>
        <v>0.11005618377071331</v>
      </c>
      <c r="G535" t="s">
        <v>4554</v>
      </c>
      <c r="H535" s="4" t="s">
        <v>2173</v>
      </c>
      <c r="K535" s="8" t="s">
        <v>4588</v>
      </c>
    </row>
    <row r="536" spans="1:11" ht="38.25">
      <c r="A536" s="1" t="s">
        <v>492</v>
      </c>
      <c r="C536" s="9" t="s">
        <v>886</v>
      </c>
      <c r="D536" s="10">
        <v>134827</v>
      </c>
      <c r="E536" s="10">
        <v>138375</v>
      </c>
      <c r="F536" s="89">
        <f t="shared" si="8"/>
        <v>2.6315203927996619E-2</v>
      </c>
      <c r="G536" t="s">
        <v>4554</v>
      </c>
      <c r="H536" s="4" t="s">
        <v>976</v>
      </c>
      <c r="K536" s="8" t="s">
        <v>4586</v>
      </c>
    </row>
    <row r="537" spans="1:11" ht="38.25">
      <c r="A537" s="1"/>
      <c r="C537" s="9" t="s">
        <v>912</v>
      </c>
      <c r="D537" s="10">
        <v>123494</v>
      </c>
      <c r="E537" s="10">
        <v>253177</v>
      </c>
      <c r="F537" s="89">
        <f t="shared" si="8"/>
        <v>1.0501157950993572</v>
      </c>
      <c r="G537" t="s">
        <v>4458</v>
      </c>
      <c r="H537" s="4" t="s">
        <v>3058</v>
      </c>
      <c r="K537" s="8" t="s">
        <v>4586</v>
      </c>
    </row>
    <row r="538" spans="1:11" ht="38.25">
      <c r="A538" s="1"/>
      <c r="C538" s="9" t="s">
        <v>912</v>
      </c>
      <c r="D538" s="10">
        <v>121873</v>
      </c>
      <c r="E538" s="10">
        <v>248367</v>
      </c>
      <c r="F538" s="89">
        <f t="shared" si="8"/>
        <v>1.0379165196557072</v>
      </c>
      <c r="G538" t="s">
        <v>4458</v>
      </c>
      <c r="H538" s="4" t="s">
        <v>3059</v>
      </c>
      <c r="I538" s="7">
        <v>0</v>
      </c>
      <c r="J538" s="7">
        <v>0</v>
      </c>
      <c r="K538" s="8" t="s">
        <v>4586</v>
      </c>
    </row>
    <row r="539" spans="1:11" s="13" customFormat="1" ht="38.25">
      <c r="A539" s="1" t="s">
        <v>493</v>
      </c>
      <c r="B539" s="9"/>
      <c r="C539" s="9" t="s">
        <v>886</v>
      </c>
      <c r="D539" s="10">
        <v>134359</v>
      </c>
      <c r="E539" s="10">
        <v>132149</v>
      </c>
      <c r="F539" s="89">
        <f t="shared" si="8"/>
        <v>-1.6448470143421729E-2</v>
      </c>
      <c r="G539" t="s">
        <v>4554</v>
      </c>
      <c r="H539" s="4" t="s">
        <v>978</v>
      </c>
      <c r="I539" s="11"/>
      <c r="J539" s="11"/>
      <c r="K539" s="8" t="s">
        <v>4586</v>
      </c>
    </row>
    <row r="540" spans="1:11" ht="38.25">
      <c r="A540" s="1"/>
      <c r="C540" s="9" t="s">
        <v>977</v>
      </c>
      <c r="D540" s="10">
        <v>109674</v>
      </c>
      <c r="E540" s="10">
        <v>107683</v>
      </c>
      <c r="F540" s="89">
        <f t="shared" si="8"/>
        <v>-1.8153801265568866E-2</v>
      </c>
      <c r="G540" t="s">
        <v>4554</v>
      </c>
      <c r="H540" s="4" t="s">
        <v>979</v>
      </c>
      <c r="I540" s="11"/>
      <c r="J540" s="11"/>
      <c r="K540" s="8" t="s">
        <v>4586</v>
      </c>
    </row>
    <row r="541" spans="1:11" ht="38.25">
      <c r="A541" s="1" t="s">
        <v>494</v>
      </c>
      <c r="C541" s="9" t="s">
        <v>886</v>
      </c>
      <c r="D541" s="10">
        <v>153370</v>
      </c>
      <c r="E541" s="10">
        <v>157144</v>
      </c>
      <c r="F541" s="89">
        <f t="shared" si="8"/>
        <v>2.4607159157592748E-2</v>
      </c>
      <c r="G541" t="s">
        <v>4554</v>
      </c>
      <c r="H541" s="4" t="s">
        <v>983</v>
      </c>
      <c r="I541" s="11"/>
      <c r="J541" s="11"/>
      <c r="K541" s="8" t="s">
        <v>4587</v>
      </c>
    </row>
    <row r="542" spans="1:11" ht="38.25">
      <c r="A542" s="1"/>
      <c r="C542" s="9" t="s">
        <v>981</v>
      </c>
      <c r="D542" s="10">
        <v>93101</v>
      </c>
      <c r="E542" s="10">
        <v>121450</v>
      </c>
      <c r="F542" s="89">
        <f t="shared" si="8"/>
        <v>0.30449726640959818</v>
      </c>
      <c r="G542" t="s">
        <v>4458</v>
      </c>
      <c r="H542" s="4" t="s">
        <v>984</v>
      </c>
      <c r="I542" s="11"/>
      <c r="J542" s="11"/>
      <c r="K542" s="8" t="s">
        <v>4587</v>
      </c>
    </row>
    <row r="543" spans="1:11" ht="51">
      <c r="A543" s="1"/>
      <c r="C543" s="9" t="s">
        <v>980</v>
      </c>
      <c r="D543" s="10">
        <v>99391</v>
      </c>
      <c r="E543" s="10">
        <v>103938</v>
      </c>
      <c r="F543" s="89">
        <f t="shared" si="8"/>
        <v>4.5748609028986531E-2</v>
      </c>
      <c r="G543" t="s">
        <v>4554</v>
      </c>
      <c r="H543" s="4" t="s">
        <v>985</v>
      </c>
      <c r="I543" s="11"/>
      <c r="J543" s="11"/>
      <c r="K543" s="8" t="s">
        <v>4587</v>
      </c>
    </row>
    <row r="544" spans="1:11" ht="38.25">
      <c r="A544" s="1"/>
      <c r="C544" s="9" t="s">
        <v>982</v>
      </c>
      <c r="D544" s="10">
        <v>99079</v>
      </c>
      <c r="E544" s="10">
        <v>103330</v>
      </c>
      <c r="F544" s="89">
        <f t="shared" si="8"/>
        <v>4.2905156491284735E-2</v>
      </c>
      <c r="G544" t="s">
        <v>4554</v>
      </c>
      <c r="H544" s="4" t="s">
        <v>986</v>
      </c>
      <c r="I544" s="11"/>
      <c r="J544" s="11"/>
      <c r="K544" s="8" t="s">
        <v>4587</v>
      </c>
    </row>
    <row r="545" spans="1:11" ht="38.25">
      <c r="A545" s="1" t="s">
        <v>495</v>
      </c>
      <c r="C545" s="9" t="s">
        <v>886</v>
      </c>
      <c r="D545" s="10" t="s">
        <v>899</v>
      </c>
      <c r="E545" s="10">
        <v>108473</v>
      </c>
      <c r="F545" s="89" t="str">
        <f t="shared" si="8"/>
        <v>-</v>
      </c>
      <c r="G545" t="s">
        <v>4458</v>
      </c>
      <c r="H545" s="4" t="s">
        <v>3060</v>
      </c>
      <c r="I545" s="11"/>
      <c r="J545" s="11"/>
      <c r="K545" s="8" t="s">
        <v>4593</v>
      </c>
    </row>
    <row r="546" spans="1:11" ht="38.25">
      <c r="A546" s="1" t="s">
        <v>496</v>
      </c>
      <c r="B546" s="11" t="s">
        <v>2892</v>
      </c>
      <c r="C546" s="11" t="s">
        <v>2893</v>
      </c>
      <c r="D546" s="26">
        <v>151000</v>
      </c>
      <c r="E546" s="26">
        <v>158000</v>
      </c>
      <c r="F546" s="89">
        <f t="shared" si="8"/>
        <v>4.6357615894039736E-2</v>
      </c>
      <c r="G546" t="s">
        <v>4554</v>
      </c>
      <c r="H546" s="4" t="s">
        <v>2894</v>
      </c>
      <c r="I546" s="11"/>
      <c r="J546" s="11"/>
      <c r="K546" s="8" t="s">
        <v>4591</v>
      </c>
    </row>
    <row r="547" spans="1:11" ht="38.25">
      <c r="A547" s="1"/>
      <c r="B547" s="11" t="s">
        <v>2895</v>
      </c>
      <c r="C547" s="11" t="s">
        <v>3061</v>
      </c>
      <c r="D547" s="26">
        <v>120000</v>
      </c>
      <c r="E547" s="26">
        <v>126000</v>
      </c>
      <c r="F547" s="89">
        <f t="shared" si="8"/>
        <v>0.05</v>
      </c>
      <c r="G547" t="s">
        <v>4554</v>
      </c>
      <c r="H547" s="4" t="s">
        <v>2896</v>
      </c>
      <c r="I547" s="11"/>
      <c r="J547" s="11"/>
      <c r="K547" s="8" t="s">
        <v>4591</v>
      </c>
    </row>
    <row r="548" spans="1:11" ht="38.25">
      <c r="A548" s="1"/>
      <c r="B548" s="11" t="s">
        <v>2897</v>
      </c>
      <c r="C548" s="11" t="s">
        <v>3062</v>
      </c>
      <c r="D548" s="26">
        <v>207000</v>
      </c>
      <c r="E548" s="26">
        <v>215000</v>
      </c>
      <c r="F548" s="89">
        <f t="shared" si="8"/>
        <v>3.864734299516908E-2</v>
      </c>
      <c r="G548" t="s">
        <v>4554</v>
      </c>
      <c r="H548" s="4" t="s">
        <v>2898</v>
      </c>
      <c r="K548" s="8" t="s">
        <v>4591</v>
      </c>
    </row>
    <row r="549" spans="1:11" ht="38.25">
      <c r="A549" s="1"/>
      <c r="B549" s="11"/>
      <c r="C549" s="11" t="s">
        <v>2899</v>
      </c>
      <c r="D549" s="26">
        <v>147000</v>
      </c>
      <c r="E549" s="26">
        <v>149000</v>
      </c>
      <c r="F549" s="89">
        <f t="shared" si="8"/>
        <v>1.3605442176870748E-2</v>
      </c>
      <c r="G549" t="s">
        <v>4554</v>
      </c>
      <c r="H549" s="4" t="s">
        <v>2900</v>
      </c>
      <c r="I549" s="7">
        <v>2</v>
      </c>
      <c r="J549" s="7">
        <v>1</v>
      </c>
      <c r="K549" s="8" t="s">
        <v>4591</v>
      </c>
    </row>
    <row r="550" spans="1:11" ht="63.75">
      <c r="A550" s="1"/>
      <c r="B550" s="11"/>
      <c r="C550" s="11" t="s">
        <v>2901</v>
      </c>
      <c r="D550" s="26">
        <v>145000</v>
      </c>
      <c r="E550" s="26">
        <v>114000</v>
      </c>
      <c r="F550" s="89">
        <f t="shared" si="8"/>
        <v>-0.21379310344827587</v>
      </c>
      <c r="G550" t="s">
        <v>4458</v>
      </c>
      <c r="H550" s="4" t="s">
        <v>3064</v>
      </c>
      <c r="K550" s="8" t="s">
        <v>4591</v>
      </c>
    </row>
    <row r="551" spans="1:11" ht="63.75">
      <c r="A551" s="1"/>
      <c r="B551" s="11"/>
      <c r="C551" s="11" t="s">
        <v>2902</v>
      </c>
      <c r="D551" s="26">
        <v>116000</v>
      </c>
      <c r="E551" s="26">
        <v>27000</v>
      </c>
      <c r="F551" s="89">
        <f t="shared" si="8"/>
        <v>-0.76724137931034486</v>
      </c>
      <c r="G551" t="s">
        <v>4458</v>
      </c>
      <c r="H551" s="4" t="s">
        <v>3063</v>
      </c>
      <c r="K551" s="8" t="s">
        <v>4591</v>
      </c>
    </row>
    <row r="552" spans="1:11" ht="63.75">
      <c r="A552" s="1"/>
      <c r="B552" s="11"/>
      <c r="C552" s="11" t="s">
        <v>2903</v>
      </c>
      <c r="D552" s="26" t="s">
        <v>899</v>
      </c>
      <c r="E552" s="26">
        <v>101000</v>
      </c>
      <c r="F552" s="89" t="str">
        <f t="shared" si="8"/>
        <v>-</v>
      </c>
      <c r="G552" t="s">
        <v>4458</v>
      </c>
      <c r="H552" s="4" t="s">
        <v>2904</v>
      </c>
      <c r="K552" s="8" t="s">
        <v>4591</v>
      </c>
    </row>
    <row r="553" spans="1:11" ht="38.25">
      <c r="A553" s="1"/>
      <c r="B553" s="11"/>
      <c r="C553" s="11" t="s">
        <v>2905</v>
      </c>
      <c r="D553" s="26">
        <v>149000</v>
      </c>
      <c r="E553" s="26">
        <v>153000</v>
      </c>
      <c r="F553" s="89">
        <f t="shared" si="8"/>
        <v>2.6845637583892617E-2</v>
      </c>
      <c r="G553" t="s">
        <v>4554</v>
      </c>
      <c r="H553" s="4" t="s">
        <v>2906</v>
      </c>
      <c r="K553" s="8" t="s">
        <v>4591</v>
      </c>
    </row>
    <row r="554" spans="1:11" ht="38.25">
      <c r="A554" s="1"/>
      <c r="B554" s="11"/>
      <c r="C554" s="11" t="s">
        <v>2907</v>
      </c>
      <c r="D554" s="26">
        <v>102000</v>
      </c>
      <c r="E554" s="26">
        <v>102000</v>
      </c>
      <c r="F554" s="89">
        <f t="shared" si="8"/>
        <v>0</v>
      </c>
      <c r="G554" t="s">
        <v>4554</v>
      </c>
      <c r="H554" s="4" t="s">
        <v>2908</v>
      </c>
      <c r="K554" s="8" t="s">
        <v>4591</v>
      </c>
    </row>
    <row r="555" spans="1:11" ht="25.5">
      <c r="A555" s="2" t="s">
        <v>497</v>
      </c>
      <c r="B555" s="18" t="s">
        <v>4349</v>
      </c>
      <c r="D555" s="10" t="s">
        <v>899</v>
      </c>
      <c r="E555" s="10" t="s">
        <v>899</v>
      </c>
      <c r="F555" s="89" t="str">
        <f t="shared" si="8"/>
        <v>-</v>
      </c>
      <c r="G555" t="s">
        <v>4554</v>
      </c>
      <c r="K555" s="8" t="s">
        <v>4585</v>
      </c>
    </row>
    <row r="556" spans="1:11" ht="25.5">
      <c r="A556" s="1" t="s">
        <v>498</v>
      </c>
      <c r="C556" s="9" t="s">
        <v>886</v>
      </c>
      <c r="D556" s="10">
        <v>129421</v>
      </c>
      <c r="E556" s="10">
        <v>131518</v>
      </c>
      <c r="F556" s="89">
        <f t="shared" si="8"/>
        <v>1.6202934608757467E-2</v>
      </c>
      <c r="G556" t="s">
        <v>4554</v>
      </c>
      <c r="H556" s="4" t="s">
        <v>591</v>
      </c>
      <c r="K556" s="8" t="s">
        <v>4590</v>
      </c>
    </row>
    <row r="557" spans="1:11" ht="25.5">
      <c r="A557" s="1"/>
      <c r="C557" s="9" t="s">
        <v>990</v>
      </c>
      <c r="D557" s="10" t="s">
        <v>899</v>
      </c>
      <c r="E557" s="10">
        <v>104351</v>
      </c>
      <c r="F557" s="89" t="str">
        <f t="shared" si="8"/>
        <v>-</v>
      </c>
      <c r="G557" t="s">
        <v>4458</v>
      </c>
      <c r="H557" s="4" t="s">
        <v>592</v>
      </c>
      <c r="K557" s="8" t="s">
        <v>4590</v>
      </c>
    </row>
    <row r="558" spans="1:11" ht="25.5">
      <c r="A558" s="1"/>
      <c r="C558" s="9" t="s">
        <v>990</v>
      </c>
      <c r="D558" s="10" t="s">
        <v>899</v>
      </c>
      <c r="E558" s="10">
        <v>104220</v>
      </c>
      <c r="F558" s="89" t="str">
        <f t="shared" si="8"/>
        <v>-</v>
      </c>
      <c r="G558" t="s">
        <v>4458</v>
      </c>
      <c r="H558" s="4" t="s">
        <v>593</v>
      </c>
      <c r="I558" s="7">
        <v>1</v>
      </c>
      <c r="J558" s="7">
        <v>0</v>
      </c>
      <c r="K558" s="8" t="s">
        <v>4590</v>
      </c>
    </row>
    <row r="559" spans="1:11" ht="25.5">
      <c r="A559" s="1"/>
      <c r="C559" s="9" t="s">
        <v>990</v>
      </c>
      <c r="D559" s="10" t="s">
        <v>899</v>
      </c>
      <c r="E559" s="10">
        <v>104252</v>
      </c>
      <c r="F559" s="89" t="str">
        <f t="shared" si="8"/>
        <v>-</v>
      </c>
      <c r="G559" t="s">
        <v>4458</v>
      </c>
      <c r="H559" s="4" t="s">
        <v>594</v>
      </c>
      <c r="K559" s="8" t="s">
        <v>4590</v>
      </c>
    </row>
    <row r="560" spans="1:11" ht="15">
      <c r="A560" s="1"/>
      <c r="C560" s="9" t="s">
        <v>990</v>
      </c>
      <c r="D560" s="10">
        <v>102812</v>
      </c>
      <c r="E560" s="10" t="s">
        <v>899</v>
      </c>
      <c r="F560" s="89" t="str">
        <f t="shared" si="8"/>
        <v>-</v>
      </c>
      <c r="G560" t="s">
        <v>4458</v>
      </c>
      <c r="H560" s="4" t="s">
        <v>595</v>
      </c>
      <c r="K560" s="8" t="s">
        <v>4590</v>
      </c>
    </row>
    <row r="561" spans="1:11" ht="15">
      <c r="A561" s="1"/>
      <c r="C561" s="9" t="s">
        <v>990</v>
      </c>
      <c r="D561" s="10">
        <v>101620</v>
      </c>
      <c r="E561" s="10" t="s">
        <v>899</v>
      </c>
      <c r="F561" s="89" t="str">
        <f t="shared" si="8"/>
        <v>-</v>
      </c>
      <c r="G561" t="s">
        <v>4458</v>
      </c>
      <c r="H561" s="4" t="s">
        <v>595</v>
      </c>
      <c r="K561" s="8" t="s">
        <v>4590</v>
      </c>
    </row>
    <row r="562" spans="1:11" ht="15">
      <c r="A562" s="1"/>
      <c r="C562" s="9" t="s">
        <v>990</v>
      </c>
      <c r="D562" s="10">
        <v>100560</v>
      </c>
      <c r="E562" s="10" t="s">
        <v>899</v>
      </c>
      <c r="F562" s="89" t="str">
        <f t="shared" si="8"/>
        <v>-</v>
      </c>
      <c r="G562" t="s">
        <v>4458</v>
      </c>
      <c r="H562" s="4" t="s">
        <v>595</v>
      </c>
      <c r="I562" s="7">
        <v>0</v>
      </c>
      <c r="J562" s="7">
        <v>0</v>
      </c>
      <c r="K562" s="8" t="s">
        <v>4590</v>
      </c>
    </row>
    <row r="563" spans="1:11" ht="25.5">
      <c r="A563" s="1"/>
      <c r="C563" s="9" t="s">
        <v>990</v>
      </c>
      <c r="D563" s="10">
        <v>181253</v>
      </c>
      <c r="E563" s="10" t="s">
        <v>899</v>
      </c>
      <c r="F563" s="89" t="str">
        <f t="shared" si="8"/>
        <v>-</v>
      </c>
      <c r="G563" t="s">
        <v>4458</v>
      </c>
      <c r="H563" s="4" t="s">
        <v>590</v>
      </c>
      <c r="K563" s="8" t="s">
        <v>4590</v>
      </c>
    </row>
    <row r="564" spans="1:11" ht="25.5">
      <c r="A564" s="2" t="s">
        <v>499</v>
      </c>
      <c r="B564" s="18" t="s">
        <v>2039</v>
      </c>
      <c r="D564" s="10" t="s">
        <v>899</v>
      </c>
      <c r="E564" s="10" t="s">
        <v>899</v>
      </c>
      <c r="F564" s="89" t="str">
        <f t="shared" si="8"/>
        <v>-</v>
      </c>
      <c r="G564" t="s">
        <v>4554</v>
      </c>
      <c r="K564" s="8" t="s">
        <v>4589</v>
      </c>
    </row>
    <row r="565" spans="1:11" ht="25.5">
      <c r="A565" s="1" t="s">
        <v>500</v>
      </c>
      <c r="C565" s="9" t="s">
        <v>886</v>
      </c>
      <c r="D565" s="10" t="s">
        <v>899</v>
      </c>
      <c r="E565" s="10">
        <v>147452</v>
      </c>
      <c r="F565" s="89" t="str">
        <f t="shared" si="8"/>
        <v>-</v>
      </c>
      <c r="G565" t="s">
        <v>4458</v>
      </c>
      <c r="H565" s="4" t="s">
        <v>738</v>
      </c>
      <c r="K565" s="8" t="s">
        <v>4595</v>
      </c>
    </row>
    <row r="566" spans="1:11" ht="15">
      <c r="A566" s="1"/>
      <c r="C566" s="9" t="s">
        <v>886</v>
      </c>
      <c r="D566" s="10">
        <v>174577</v>
      </c>
      <c r="E566" s="10" t="s">
        <v>899</v>
      </c>
      <c r="F566" s="89" t="str">
        <f t="shared" si="8"/>
        <v>-</v>
      </c>
      <c r="G566" t="s">
        <v>4458</v>
      </c>
      <c r="H566" s="4" t="s">
        <v>3065</v>
      </c>
      <c r="I566" s="7">
        <v>7</v>
      </c>
      <c r="J566" s="7">
        <v>32</v>
      </c>
      <c r="K566" s="8" t="s">
        <v>4595</v>
      </c>
    </row>
    <row r="567" spans="1:11" ht="25.5">
      <c r="A567" s="1"/>
      <c r="C567" s="9" t="s">
        <v>737</v>
      </c>
      <c r="D567" s="10" t="s">
        <v>899</v>
      </c>
      <c r="E567" s="10">
        <v>112145</v>
      </c>
      <c r="F567" s="89" t="str">
        <f t="shared" si="8"/>
        <v>-</v>
      </c>
      <c r="G567" t="s">
        <v>4458</v>
      </c>
      <c r="H567" s="74" t="s">
        <v>287</v>
      </c>
      <c r="K567" s="8" t="s">
        <v>4595</v>
      </c>
    </row>
    <row r="568" spans="1:11" ht="25.5">
      <c r="A568" s="2" t="s">
        <v>501</v>
      </c>
      <c r="B568" s="18" t="s">
        <v>2039</v>
      </c>
      <c r="D568" s="10" t="s">
        <v>899</v>
      </c>
      <c r="E568" s="10" t="s">
        <v>899</v>
      </c>
      <c r="F568" s="89" t="str">
        <f t="shared" si="8"/>
        <v>-</v>
      </c>
      <c r="G568" t="s">
        <v>4554</v>
      </c>
      <c r="K568" s="8" t="s">
        <v>4589</v>
      </c>
    </row>
    <row r="569" spans="1:11" ht="89.25">
      <c r="A569" s="1" t="s">
        <v>502</v>
      </c>
      <c r="C569" s="9" t="s">
        <v>886</v>
      </c>
      <c r="D569" s="10">
        <v>115629</v>
      </c>
      <c r="E569" s="10">
        <v>68825</v>
      </c>
      <c r="F569" s="89">
        <f t="shared" si="8"/>
        <v>-0.40477734824308781</v>
      </c>
      <c r="G569" t="s">
        <v>4458</v>
      </c>
      <c r="H569" s="4" t="s">
        <v>973</v>
      </c>
      <c r="K569" s="8" t="s">
        <v>4587</v>
      </c>
    </row>
    <row r="570" spans="1:11" ht="51">
      <c r="A570" s="1"/>
      <c r="C570" s="9" t="s">
        <v>4485</v>
      </c>
      <c r="D570" s="10">
        <v>95894</v>
      </c>
      <c r="E570" s="10">
        <v>111293</v>
      </c>
      <c r="F570" s="89">
        <f t="shared" si="8"/>
        <v>0.1605835610152877</v>
      </c>
      <c r="G570" t="s">
        <v>4554</v>
      </c>
      <c r="H570" s="4" t="s">
        <v>3066</v>
      </c>
      <c r="K570" s="8" t="s">
        <v>4587</v>
      </c>
    </row>
    <row r="571" spans="1:11" ht="25.5">
      <c r="A571" s="1" t="s">
        <v>503</v>
      </c>
      <c r="C571" s="9" t="s">
        <v>886</v>
      </c>
      <c r="D571" s="10">
        <v>118674</v>
      </c>
      <c r="E571" s="10">
        <v>120814</v>
      </c>
      <c r="F571" s="89">
        <f t="shared" si="8"/>
        <v>1.8032593491413451E-2</v>
      </c>
      <c r="G571" t="s">
        <v>4554</v>
      </c>
      <c r="H571" s="4" t="s">
        <v>974</v>
      </c>
      <c r="K571" s="8" t="s">
        <v>4588</v>
      </c>
    </row>
    <row r="572" spans="1:11" ht="25.5">
      <c r="A572" s="1"/>
      <c r="C572" s="9" t="s">
        <v>1016</v>
      </c>
      <c r="D572" s="10">
        <v>100868</v>
      </c>
      <c r="E572" s="10">
        <v>90982</v>
      </c>
      <c r="F572" s="89">
        <f t="shared" si="8"/>
        <v>-9.8009279454336365E-2</v>
      </c>
      <c r="G572" t="s">
        <v>4554</v>
      </c>
      <c r="H572" s="4" t="s">
        <v>975</v>
      </c>
      <c r="K572" s="8" t="s">
        <v>4588</v>
      </c>
    </row>
    <row r="573" spans="1:11" ht="25.5">
      <c r="A573" s="2" t="s">
        <v>504</v>
      </c>
      <c r="B573" s="9" t="s">
        <v>3067</v>
      </c>
      <c r="C573" s="9" t="s">
        <v>886</v>
      </c>
      <c r="D573" s="10" t="s">
        <v>899</v>
      </c>
      <c r="E573" s="10">
        <v>238800</v>
      </c>
      <c r="F573" s="89" t="str">
        <f t="shared" si="8"/>
        <v>-</v>
      </c>
      <c r="G573" t="s">
        <v>4554</v>
      </c>
      <c r="H573" s="4" t="s">
        <v>2174</v>
      </c>
      <c r="K573" s="8" t="s">
        <v>4593</v>
      </c>
    </row>
    <row r="574" spans="1:11" ht="25.5">
      <c r="A574" s="2"/>
      <c r="C574" s="9" t="s">
        <v>1016</v>
      </c>
      <c r="D574" s="10" t="s">
        <v>899</v>
      </c>
      <c r="E574" s="10">
        <v>131340</v>
      </c>
      <c r="F574" s="89" t="str">
        <f t="shared" si="8"/>
        <v>-</v>
      </c>
      <c r="G574" t="s">
        <v>4554</v>
      </c>
      <c r="H574" s="4" t="s">
        <v>2175</v>
      </c>
      <c r="K574" s="8" t="s">
        <v>4593</v>
      </c>
    </row>
    <row r="575" spans="1:11" ht="25.5">
      <c r="A575" s="2"/>
      <c r="C575" s="9" t="s">
        <v>2176</v>
      </c>
      <c r="D575" s="10" t="s">
        <v>899</v>
      </c>
      <c r="E575" s="10">
        <v>143280</v>
      </c>
      <c r="F575" s="89" t="str">
        <f t="shared" si="8"/>
        <v>-</v>
      </c>
      <c r="G575" t="s">
        <v>4554</v>
      </c>
      <c r="H575" s="4" t="s">
        <v>2177</v>
      </c>
      <c r="K575" s="8" t="s">
        <v>4593</v>
      </c>
    </row>
    <row r="576" spans="1:11" ht="25.5">
      <c r="A576" s="2"/>
      <c r="C576" s="9" t="s">
        <v>2178</v>
      </c>
      <c r="D576" s="10" t="s">
        <v>899</v>
      </c>
      <c r="E576" s="10">
        <v>167160</v>
      </c>
      <c r="F576" s="89" t="str">
        <f t="shared" si="8"/>
        <v>-</v>
      </c>
      <c r="G576" t="s">
        <v>4554</v>
      </c>
      <c r="H576" s="4" t="s">
        <v>2179</v>
      </c>
      <c r="K576" s="8" t="s">
        <v>4593</v>
      </c>
    </row>
    <row r="577" spans="1:11" ht="38.25">
      <c r="A577" s="2"/>
      <c r="C577" s="9" t="s">
        <v>2180</v>
      </c>
      <c r="D577" s="10" t="s">
        <v>899</v>
      </c>
      <c r="E577" s="10">
        <v>231274</v>
      </c>
      <c r="F577" s="89" t="str">
        <f t="shared" si="8"/>
        <v>-</v>
      </c>
      <c r="G577" t="s">
        <v>4458</v>
      </c>
      <c r="H577" s="4" t="s">
        <v>3068</v>
      </c>
      <c r="K577" s="8" t="s">
        <v>4593</v>
      </c>
    </row>
    <row r="578" spans="1:11" ht="25.5">
      <c r="A578" s="2"/>
      <c r="C578" s="9" t="s">
        <v>2181</v>
      </c>
      <c r="D578" s="10" t="s">
        <v>899</v>
      </c>
      <c r="E578" s="10">
        <v>107266</v>
      </c>
      <c r="F578" s="89" t="str">
        <f t="shared" si="8"/>
        <v>-</v>
      </c>
      <c r="G578" t="s">
        <v>4554</v>
      </c>
      <c r="H578" s="4" t="s">
        <v>2182</v>
      </c>
      <c r="K578" s="8" t="s">
        <v>4593</v>
      </c>
    </row>
    <row r="579" spans="1:11" ht="25.5">
      <c r="A579" s="2"/>
      <c r="C579" s="9" t="s">
        <v>2183</v>
      </c>
      <c r="D579" s="10" t="s">
        <v>899</v>
      </c>
      <c r="E579" s="10">
        <v>155220</v>
      </c>
      <c r="F579" s="89" t="str">
        <f t="shared" si="8"/>
        <v>-</v>
      </c>
      <c r="G579" t="s">
        <v>4554</v>
      </c>
      <c r="H579" s="4" t="s">
        <v>2184</v>
      </c>
      <c r="K579" s="8" t="s">
        <v>4593</v>
      </c>
    </row>
    <row r="580" spans="1:11" s="50" customFormat="1" ht="25.5">
      <c r="A580" s="2"/>
      <c r="B580" s="11"/>
      <c r="C580" s="11" t="s">
        <v>886</v>
      </c>
      <c r="D580" s="26">
        <v>118920</v>
      </c>
      <c r="E580" s="26" t="s">
        <v>899</v>
      </c>
      <c r="F580" s="89" t="str">
        <f t="shared" si="8"/>
        <v>-</v>
      </c>
      <c r="G580" t="s">
        <v>4458</v>
      </c>
      <c r="H580" s="42" t="s">
        <v>2185</v>
      </c>
      <c r="I580" s="51">
        <v>0</v>
      </c>
      <c r="J580" s="51">
        <v>0</v>
      </c>
      <c r="K580" s="8" t="s">
        <v>4593</v>
      </c>
    </row>
    <row r="581" spans="1:11" ht="25.5">
      <c r="A581" s="2"/>
      <c r="C581" s="9" t="s">
        <v>2186</v>
      </c>
      <c r="D581" s="10">
        <v>178645</v>
      </c>
      <c r="E581" s="10" t="s">
        <v>899</v>
      </c>
      <c r="F581" s="89" t="str">
        <f t="shared" si="8"/>
        <v>-</v>
      </c>
      <c r="G581" t="s">
        <v>4458</v>
      </c>
      <c r="H581" s="4" t="s">
        <v>2187</v>
      </c>
      <c r="I581" s="7">
        <v>6</v>
      </c>
      <c r="J581" s="7">
        <v>14</v>
      </c>
      <c r="K581" s="8" t="s">
        <v>4593</v>
      </c>
    </row>
    <row r="582" spans="1:11" ht="25.5">
      <c r="A582" s="2"/>
      <c r="C582" s="9" t="s">
        <v>2188</v>
      </c>
      <c r="D582" s="10">
        <v>187459</v>
      </c>
      <c r="E582" s="10" t="s">
        <v>899</v>
      </c>
      <c r="F582" s="89" t="str">
        <f t="shared" ref="F582:F645" si="9">IF(ISERROR((((E582-D582)/D582))),"-",(((E582-D582)/D582)))</f>
        <v>-</v>
      </c>
      <c r="G582" t="s">
        <v>4458</v>
      </c>
      <c r="H582" s="4" t="s">
        <v>2189</v>
      </c>
      <c r="K582" s="8" t="s">
        <v>4593</v>
      </c>
    </row>
    <row r="583" spans="1:11" ht="38.25">
      <c r="A583" s="2"/>
      <c r="C583" s="9" t="s">
        <v>2190</v>
      </c>
      <c r="D583" s="10">
        <v>137369</v>
      </c>
      <c r="E583" s="10">
        <v>77610</v>
      </c>
      <c r="F583" s="89">
        <f t="shared" si="9"/>
        <v>-0.43502536962487898</v>
      </c>
      <c r="G583" t="s">
        <v>4458</v>
      </c>
      <c r="H583" s="4" t="s">
        <v>3069</v>
      </c>
      <c r="K583" s="8" t="s">
        <v>4593</v>
      </c>
    </row>
    <row r="584" spans="1:11" ht="38.25">
      <c r="A584" s="2"/>
      <c r="C584" s="9" t="s">
        <v>2191</v>
      </c>
      <c r="D584" s="10">
        <v>177968</v>
      </c>
      <c r="E584" s="10" t="s">
        <v>899</v>
      </c>
      <c r="F584" s="89" t="str">
        <f t="shared" si="9"/>
        <v>-</v>
      </c>
      <c r="G584" t="s">
        <v>4458</v>
      </c>
      <c r="H584" s="4" t="s">
        <v>2192</v>
      </c>
      <c r="K584" s="8" t="s">
        <v>4593</v>
      </c>
    </row>
    <row r="585" spans="1:11" ht="38.25">
      <c r="A585" s="2"/>
      <c r="C585" s="9" t="s">
        <v>2193</v>
      </c>
      <c r="D585" s="10">
        <v>101913</v>
      </c>
      <c r="E585" s="10" t="s">
        <v>899</v>
      </c>
      <c r="F585" s="89" t="str">
        <f t="shared" si="9"/>
        <v>-</v>
      </c>
      <c r="G585" t="s">
        <v>4458</v>
      </c>
      <c r="H585" s="4" t="s">
        <v>2194</v>
      </c>
      <c r="K585" s="8" t="s">
        <v>4593</v>
      </c>
    </row>
    <row r="586" spans="1:11" ht="15">
      <c r="A586" s="2"/>
      <c r="C586" s="9" t="s">
        <v>1274</v>
      </c>
      <c r="D586" s="10">
        <v>126478</v>
      </c>
      <c r="E586" s="10" t="s">
        <v>899</v>
      </c>
      <c r="F586" s="89" t="str">
        <f t="shared" si="9"/>
        <v>-</v>
      </c>
      <c r="G586" t="s">
        <v>4458</v>
      </c>
      <c r="H586" s="4" t="s">
        <v>4343</v>
      </c>
      <c r="K586" s="8" t="s">
        <v>4593</v>
      </c>
    </row>
    <row r="587" spans="1:11" ht="25.5">
      <c r="A587" s="2"/>
      <c r="B587" s="9" t="s">
        <v>4547</v>
      </c>
      <c r="C587" s="9" t="s">
        <v>4547</v>
      </c>
      <c r="D587" s="10" t="s">
        <v>899</v>
      </c>
      <c r="E587" s="72">
        <v>100000</v>
      </c>
      <c r="F587" s="89" t="str">
        <f t="shared" si="9"/>
        <v>-</v>
      </c>
      <c r="G587" t="s">
        <v>4458</v>
      </c>
      <c r="H587" s="4" t="s">
        <v>4549</v>
      </c>
      <c r="I587" s="73"/>
      <c r="J587" s="73"/>
      <c r="K587" s="8" t="s">
        <v>4593</v>
      </c>
    </row>
    <row r="588" spans="1:11" ht="25.5">
      <c r="A588" s="2"/>
      <c r="B588" s="9" t="s">
        <v>4547</v>
      </c>
      <c r="C588" s="9" t="s">
        <v>4547</v>
      </c>
      <c r="D588" s="10" t="s">
        <v>899</v>
      </c>
      <c r="E588" s="72">
        <v>100000</v>
      </c>
      <c r="F588" s="89" t="str">
        <f t="shared" si="9"/>
        <v>-</v>
      </c>
      <c r="G588" t="s">
        <v>4458</v>
      </c>
      <c r="H588" s="4" t="s">
        <v>4549</v>
      </c>
      <c r="I588" s="73"/>
      <c r="J588" s="73"/>
      <c r="K588" s="8" t="s">
        <v>4593</v>
      </c>
    </row>
    <row r="589" spans="1:11" ht="25.5">
      <c r="A589" s="2"/>
      <c r="B589" s="9" t="s">
        <v>4547</v>
      </c>
      <c r="C589" s="9" t="s">
        <v>4547</v>
      </c>
      <c r="D589" s="10" t="s">
        <v>899</v>
      </c>
      <c r="E589" s="72">
        <v>100000</v>
      </c>
      <c r="F589" s="89" t="str">
        <f t="shared" si="9"/>
        <v>-</v>
      </c>
      <c r="G589" t="s">
        <v>4458</v>
      </c>
      <c r="H589" s="4" t="s">
        <v>4549</v>
      </c>
      <c r="I589" s="73"/>
      <c r="J589" s="73"/>
      <c r="K589" s="8" t="s">
        <v>4593</v>
      </c>
    </row>
    <row r="590" spans="1:11" ht="25.5">
      <c r="A590" s="2"/>
      <c r="B590" s="9" t="s">
        <v>4547</v>
      </c>
      <c r="C590" s="9" t="s">
        <v>4547</v>
      </c>
      <c r="D590" s="10" t="s">
        <v>899</v>
      </c>
      <c r="E590" s="72">
        <v>100000</v>
      </c>
      <c r="F590" s="89" t="str">
        <f t="shared" si="9"/>
        <v>-</v>
      </c>
      <c r="G590" t="s">
        <v>4458</v>
      </c>
      <c r="H590" s="4" t="s">
        <v>4549</v>
      </c>
      <c r="I590" s="73"/>
      <c r="J590" s="73"/>
      <c r="K590" s="8" t="s">
        <v>4593</v>
      </c>
    </row>
    <row r="591" spans="1:11" ht="25.5">
      <c r="A591" s="2"/>
      <c r="B591" s="9" t="s">
        <v>4547</v>
      </c>
      <c r="C591" s="9" t="s">
        <v>4547</v>
      </c>
      <c r="D591" s="10" t="s">
        <v>899</v>
      </c>
      <c r="E591" s="72">
        <v>100000</v>
      </c>
      <c r="F591" s="89" t="str">
        <f t="shared" si="9"/>
        <v>-</v>
      </c>
      <c r="G591" t="s">
        <v>4458</v>
      </c>
      <c r="H591" s="4" t="s">
        <v>4549</v>
      </c>
      <c r="I591" s="73"/>
      <c r="J591" s="73"/>
      <c r="K591" s="8" t="s">
        <v>4593</v>
      </c>
    </row>
    <row r="592" spans="1:11" ht="25.5">
      <c r="A592" s="2"/>
      <c r="B592" s="9" t="s">
        <v>4547</v>
      </c>
      <c r="C592" s="9" t="s">
        <v>4547</v>
      </c>
      <c r="D592" s="10" t="s">
        <v>899</v>
      </c>
      <c r="E592" s="72">
        <v>100000</v>
      </c>
      <c r="F592" s="89" t="str">
        <f t="shared" si="9"/>
        <v>-</v>
      </c>
      <c r="G592" t="s">
        <v>4458</v>
      </c>
      <c r="H592" s="4" t="s">
        <v>4549</v>
      </c>
      <c r="I592" s="73"/>
      <c r="J592" s="73"/>
      <c r="K592" s="8" t="s">
        <v>4593</v>
      </c>
    </row>
    <row r="593" spans="1:11" ht="25.5">
      <c r="A593" s="2"/>
      <c r="B593" s="9" t="s">
        <v>4547</v>
      </c>
      <c r="C593" s="9" t="s">
        <v>4547</v>
      </c>
      <c r="D593" s="10" t="s">
        <v>899</v>
      </c>
      <c r="E593" s="72">
        <v>100000</v>
      </c>
      <c r="F593" s="89" t="str">
        <f t="shared" si="9"/>
        <v>-</v>
      </c>
      <c r="G593" t="s">
        <v>4458</v>
      </c>
      <c r="H593" s="4" t="s">
        <v>4549</v>
      </c>
      <c r="I593" s="73"/>
      <c r="J593" s="73"/>
      <c r="K593" s="8" t="s">
        <v>4593</v>
      </c>
    </row>
    <row r="594" spans="1:11" ht="25.5">
      <c r="A594" s="2"/>
      <c r="B594" s="9" t="s">
        <v>4547</v>
      </c>
      <c r="C594" s="9" t="s">
        <v>4547</v>
      </c>
      <c r="D594" s="10" t="s">
        <v>899</v>
      </c>
      <c r="E594" s="72">
        <v>100000</v>
      </c>
      <c r="F594" s="89" t="str">
        <f t="shared" si="9"/>
        <v>-</v>
      </c>
      <c r="G594" t="s">
        <v>4458</v>
      </c>
      <c r="H594" s="4" t="s">
        <v>4549</v>
      </c>
      <c r="I594" s="73"/>
      <c r="J594" s="73"/>
      <c r="K594" s="8" t="s">
        <v>4593</v>
      </c>
    </row>
    <row r="595" spans="1:11" ht="25.5">
      <c r="A595" s="2"/>
      <c r="B595" s="9" t="s">
        <v>4547</v>
      </c>
      <c r="C595" s="9" t="s">
        <v>4547</v>
      </c>
      <c r="D595" s="10" t="s">
        <v>899</v>
      </c>
      <c r="E595" s="72">
        <v>100000</v>
      </c>
      <c r="F595" s="89" t="str">
        <f t="shared" si="9"/>
        <v>-</v>
      </c>
      <c r="G595" t="s">
        <v>4458</v>
      </c>
      <c r="H595" s="4" t="s">
        <v>4549</v>
      </c>
      <c r="I595" s="73"/>
      <c r="J595" s="73"/>
      <c r="K595" s="8" t="s">
        <v>4593</v>
      </c>
    </row>
    <row r="596" spans="1:11" ht="25.5">
      <c r="A596" s="2"/>
      <c r="B596" s="9" t="s">
        <v>4547</v>
      </c>
      <c r="C596" s="9" t="s">
        <v>4547</v>
      </c>
      <c r="D596" s="10" t="s">
        <v>899</v>
      </c>
      <c r="E596" s="72">
        <v>100000</v>
      </c>
      <c r="F596" s="89" t="str">
        <f t="shared" si="9"/>
        <v>-</v>
      </c>
      <c r="G596" t="s">
        <v>4458</v>
      </c>
      <c r="H596" s="4" t="s">
        <v>4549</v>
      </c>
      <c r="I596" s="73"/>
      <c r="J596" s="73"/>
      <c r="K596" s="8" t="s">
        <v>4593</v>
      </c>
    </row>
    <row r="597" spans="1:11" ht="25.5">
      <c r="A597" s="2"/>
      <c r="B597" s="9" t="s">
        <v>4547</v>
      </c>
      <c r="C597" s="9" t="s">
        <v>4547</v>
      </c>
      <c r="D597" s="10" t="s">
        <v>899</v>
      </c>
      <c r="E597" s="72">
        <v>100000</v>
      </c>
      <c r="F597" s="89" t="str">
        <f t="shared" si="9"/>
        <v>-</v>
      </c>
      <c r="G597" t="s">
        <v>4458</v>
      </c>
      <c r="H597" s="4" t="s">
        <v>4549</v>
      </c>
      <c r="I597" s="73"/>
      <c r="J597" s="73"/>
      <c r="K597" s="8" t="s">
        <v>4593</v>
      </c>
    </row>
    <row r="598" spans="1:11" ht="25.5">
      <c r="A598" s="2"/>
      <c r="B598" s="9" t="s">
        <v>4547</v>
      </c>
      <c r="C598" s="9" t="s">
        <v>4547</v>
      </c>
      <c r="D598" s="10" t="s">
        <v>899</v>
      </c>
      <c r="E598" s="72">
        <v>100000</v>
      </c>
      <c r="F598" s="89" t="str">
        <f t="shared" si="9"/>
        <v>-</v>
      </c>
      <c r="G598" t="s">
        <v>4458</v>
      </c>
      <c r="H598" s="4" t="s">
        <v>4549</v>
      </c>
      <c r="I598" s="73"/>
      <c r="J598" s="73"/>
      <c r="K598" s="8" t="s">
        <v>4593</v>
      </c>
    </row>
    <row r="599" spans="1:11" ht="25.5">
      <c r="A599" s="2"/>
      <c r="B599" s="9" t="s">
        <v>4547</v>
      </c>
      <c r="C599" s="9" t="s">
        <v>4547</v>
      </c>
      <c r="D599" s="10" t="s">
        <v>899</v>
      </c>
      <c r="E599" s="72">
        <v>100000</v>
      </c>
      <c r="F599" s="89" t="str">
        <f t="shared" si="9"/>
        <v>-</v>
      </c>
      <c r="G599" t="s">
        <v>4458</v>
      </c>
      <c r="H599" s="4" t="s">
        <v>4549</v>
      </c>
      <c r="I599" s="73"/>
      <c r="J599" s="73"/>
      <c r="K599" s="8" t="s">
        <v>4593</v>
      </c>
    </row>
    <row r="600" spans="1:11" ht="25.5">
      <c r="A600" s="2"/>
      <c r="B600" s="9" t="s">
        <v>4547</v>
      </c>
      <c r="C600" s="9" t="s">
        <v>4547</v>
      </c>
      <c r="D600" s="10" t="s">
        <v>899</v>
      </c>
      <c r="E600" s="72">
        <v>100000</v>
      </c>
      <c r="F600" s="89" t="str">
        <f t="shared" si="9"/>
        <v>-</v>
      </c>
      <c r="G600" t="s">
        <v>4458</v>
      </c>
      <c r="H600" s="4" t="s">
        <v>4549</v>
      </c>
      <c r="I600" s="73"/>
      <c r="J600" s="73"/>
      <c r="K600" s="8" t="s">
        <v>4593</v>
      </c>
    </row>
    <row r="601" spans="1:11" ht="25.5">
      <c r="A601" s="2"/>
      <c r="B601" s="9" t="s">
        <v>4547</v>
      </c>
      <c r="C601" s="9" t="s">
        <v>4547</v>
      </c>
      <c r="D601" s="10" t="s">
        <v>899</v>
      </c>
      <c r="E601" s="72">
        <v>100000</v>
      </c>
      <c r="F601" s="89" t="str">
        <f t="shared" si="9"/>
        <v>-</v>
      </c>
      <c r="G601" t="s">
        <v>4458</v>
      </c>
      <c r="H601" s="4" t="s">
        <v>4549</v>
      </c>
      <c r="I601" s="73"/>
      <c r="J601" s="73"/>
      <c r="K601" s="8" t="s">
        <v>4593</v>
      </c>
    </row>
    <row r="602" spans="1:11" ht="25.5">
      <c r="A602" s="2"/>
      <c r="B602" s="9" t="s">
        <v>4547</v>
      </c>
      <c r="C602" s="9" t="s">
        <v>4547</v>
      </c>
      <c r="D602" s="10" t="s">
        <v>899</v>
      </c>
      <c r="E602" s="72">
        <v>100000</v>
      </c>
      <c r="F602" s="89" t="str">
        <f t="shared" si="9"/>
        <v>-</v>
      </c>
      <c r="G602" t="s">
        <v>4458</v>
      </c>
      <c r="H602" s="4" t="s">
        <v>4549</v>
      </c>
      <c r="I602" s="73"/>
      <c r="J602" s="73"/>
      <c r="K602" s="8" t="s">
        <v>4593</v>
      </c>
    </row>
    <row r="603" spans="1:11" ht="25.5">
      <c r="A603" s="2"/>
      <c r="B603" s="9" t="s">
        <v>4547</v>
      </c>
      <c r="C603" s="9" t="s">
        <v>4547</v>
      </c>
      <c r="D603" s="10" t="s">
        <v>899</v>
      </c>
      <c r="E603" s="72">
        <v>100000</v>
      </c>
      <c r="F603" s="89" t="str">
        <f t="shared" si="9"/>
        <v>-</v>
      </c>
      <c r="G603" t="s">
        <v>4458</v>
      </c>
      <c r="H603" s="4" t="s">
        <v>4549</v>
      </c>
      <c r="I603" s="73"/>
      <c r="J603" s="73"/>
      <c r="K603" s="8" t="s">
        <v>4593</v>
      </c>
    </row>
    <row r="604" spans="1:11" ht="25.5">
      <c r="A604" s="2"/>
      <c r="B604" s="9" t="s">
        <v>4547</v>
      </c>
      <c r="C604" s="9" t="s">
        <v>4547</v>
      </c>
      <c r="D604" s="10" t="s">
        <v>899</v>
      </c>
      <c r="E604" s="72">
        <v>100000</v>
      </c>
      <c r="F604" s="89" t="str">
        <f t="shared" si="9"/>
        <v>-</v>
      </c>
      <c r="G604" t="s">
        <v>4458</v>
      </c>
      <c r="H604" s="4" t="s">
        <v>4549</v>
      </c>
      <c r="I604" s="73"/>
      <c r="J604" s="73"/>
      <c r="K604" s="8" t="s">
        <v>4593</v>
      </c>
    </row>
    <row r="605" spans="1:11" ht="25.5">
      <c r="A605" s="2"/>
      <c r="B605" s="9" t="s">
        <v>4547</v>
      </c>
      <c r="C605" s="9" t="s">
        <v>4547</v>
      </c>
      <c r="D605" s="10" t="s">
        <v>899</v>
      </c>
      <c r="E605" s="72">
        <v>100000</v>
      </c>
      <c r="F605" s="89" t="str">
        <f t="shared" si="9"/>
        <v>-</v>
      </c>
      <c r="G605" t="s">
        <v>4458</v>
      </c>
      <c r="H605" s="4" t="s">
        <v>4549</v>
      </c>
      <c r="I605" s="73"/>
      <c r="J605" s="73"/>
      <c r="K605" s="8" t="s">
        <v>4593</v>
      </c>
    </row>
    <row r="606" spans="1:11" ht="25.5">
      <c r="A606" s="2"/>
      <c r="B606" s="9" t="s">
        <v>4547</v>
      </c>
      <c r="C606" s="9" t="s">
        <v>4547</v>
      </c>
      <c r="D606" s="10" t="s">
        <v>899</v>
      </c>
      <c r="E606" s="72">
        <v>100000</v>
      </c>
      <c r="F606" s="89" t="str">
        <f t="shared" si="9"/>
        <v>-</v>
      </c>
      <c r="G606" t="s">
        <v>4458</v>
      </c>
      <c r="H606" s="4" t="s">
        <v>4549</v>
      </c>
      <c r="I606" s="73"/>
      <c r="J606" s="73"/>
      <c r="K606" s="8" t="s">
        <v>4593</v>
      </c>
    </row>
    <row r="607" spans="1:11" ht="25.5">
      <c r="A607" s="2"/>
      <c r="B607" s="9" t="s">
        <v>4547</v>
      </c>
      <c r="C607" s="9" t="s">
        <v>4547</v>
      </c>
      <c r="D607" s="10" t="s">
        <v>899</v>
      </c>
      <c r="E607" s="72">
        <v>100000</v>
      </c>
      <c r="F607" s="89" t="str">
        <f t="shared" si="9"/>
        <v>-</v>
      </c>
      <c r="G607" t="s">
        <v>4458</v>
      </c>
      <c r="H607" s="4" t="s">
        <v>4549</v>
      </c>
      <c r="I607" s="73"/>
      <c r="J607" s="73"/>
      <c r="K607" s="8" t="s">
        <v>4593</v>
      </c>
    </row>
    <row r="608" spans="1:11" ht="25.5">
      <c r="A608" s="2"/>
      <c r="B608" s="9" t="s">
        <v>4547</v>
      </c>
      <c r="C608" s="9" t="s">
        <v>4547</v>
      </c>
      <c r="D608" s="10" t="s">
        <v>899</v>
      </c>
      <c r="E608" s="72">
        <v>100000</v>
      </c>
      <c r="F608" s="89" t="str">
        <f t="shared" si="9"/>
        <v>-</v>
      </c>
      <c r="G608" t="s">
        <v>4458</v>
      </c>
      <c r="H608" s="4" t="s">
        <v>4549</v>
      </c>
      <c r="I608" s="73"/>
      <c r="J608" s="73"/>
      <c r="K608" s="8" t="s">
        <v>4593</v>
      </c>
    </row>
    <row r="609" spans="1:11" ht="25.5">
      <c r="A609" s="2"/>
      <c r="B609" s="9" t="s">
        <v>4547</v>
      </c>
      <c r="C609" s="9" t="s">
        <v>4547</v>
      </c>
      <c r="D609" s="10" t="s">
        <v>899</v>
      </c>
      <c r="E609" s="72">
        <v>100000</v>
      </c>
      <c r="F609" s="89" t="str">
        <f t="shared" si="9"/>
        <v>-</v>
      </c>
      <c r="G609" t="s">
        <v>4458</v>
      </c>
      <c r="H609" s="4" t="s">
        <v>4549</v>
      </c>
      <c r="I609" s="73"/>
      <c r="J609" s="73"/>
      <c r="K609" s="8" t="s">
        <v>4593</v>
      </c>
    </row>
    <row r="610" spans="1:11" ht="25.5">
      <c r="A610" s="2"/>
      <c r="B610" s="9" t="s">
        <v>4547</v>
      </c>
      <c r="C610" s="9" t="s">
        <v>4547</v>
      </c>
      <c r="D610" s="10" t="s">
        <v>899</v>
      </c>
      <c r="E610" s="72">
        <v>100000</v>
      </c>
      <c r="F610" s="89" t="str">
        <f t="shared" si="9"/>
        <v>-</v>
      </c>
      <c r="G610" t="s">
        <v>4458</v>
      </c>
      <c r="H610" s="4" t="s">
        <v>4549</v>
      </c>
      <c r="I610" s="73"/>
      <c r="J610" s="73"/>
      <c r="K610" s="8" t="s">
        <v>4593</v>
      </c>
    </row>
    <row r="611" spans="1:11" ht="25.5">
      <c r="A611" s="2"/>
      <c r="B611" s="9" t="s">
        <v>4547</v>
      </c>
      <c r="C611" s="9" t="s">
        <v>4547</v>
      </c>
      <c r="D611" s="10" t="s">
        <v>899</v>
      </c>
      <c r="E611" s="72">
        <v>100000</v>
      </c>
      <c r="F611" s="89" t="str">
        <f t="shared" si="9"/>
        <v>-</v>
      </c>
      <c r="G611" t="s">
        <v>4458</v>
      </c>
      <c r="H611" s="4" t="s">
        <v>4549</v>
      </c>
      <c r="I611" s="73"/>
      <c r="J611" s="73"/>
      <c r="K611" s="8" t="s">
        <v>4593</v>
      </c>
    </row>
    <row r="612" spans="1:11" s="21" customFormat="1" ht="26.25">
      <c r="A612" s="1" t="s">
        <v>505</v>
      </c>
      <c r="B612" s="51"/>
      <c r="C612" s="51" t="s">
        <v>4486</v>
      </c>
      <c r="D612" s="54" t="s">
        <v>899</v>
      </c>
      <c r="E612" s="54" t="s">
        <v>899</v>
      </c>
      <c r="F612" s="89" t="str">
        <f t="shared" si="9"/>
        <v>-</v>
      </c>
      <c r="G612" t="s">
        <v>4554</v>
      </c>
      <c r="H612" s="75"/>
      <c r="I612" s="51"/>
      <c r="J612" s="51"/>
      <c r="K612" s="8" t="s">
        <v>4593</v>
      </c>
    </row>
    <row r="613" spans="1:11" ht="38.25">
      <c r="A613" s="1" t="s">
        <v>506</v>
      </c>
      <c r="B613" s="9" t="s">
        <v>596</v>
      </c>
      <c r="C613" s="9" t="s">
        <v>886</v>
      </c>
      <c r="D613" s="10" t="s">
        <v>899</v>
      </c>
      <c r="E613" s="10">
        <v>221949</v>
      </c>
      <c r="F613" s="89" t="str">
        <f t="shared" si="9"/>
        <v>-</v>
      </c>
      <c r="G613" t="s">
        <v>4554</v>
      </c>
      <c r="H613" s="4" t="s">
        <v>611</v>
      </c>
      <c r="K613" s="8" t="s">
        <v>4594</v>
      </c>
    </row>
    <row r="614" spans="1:11" ht="25.5">
      <c r="A614" s="1"/>
      <c r="C614" s="9" t="s">
        <v>597</v>
      </c>
      <c r="D614" s="10">
        <v>138239</v>
      </c>
      <c r="E614" s="10">
        <v>145875</v>
      </c>
      <c r="F614" s="89">
        <f t="shared" si="9"/>
        <v>5.5237668096557412E-2</v>
      </c>
      <c r="G614" t="s">
        <v>4554</v>
      </c>
      <c r="H614" s="4" t="s">
        <v>603</v>
      </c>
      <c r="K614" s="8" t="s">
        <v>4594</v>
      </c>
    </row>
    <row r="615" spans="1:11" ht="38.25">
      <c r="A615" s="1"/>
      <c r="C615" s="9" t="s">
        <v>598</v>
      </c>
      <c r="D615" s="10">
        <v>123919</v>
      </c>
      <c r="E615" s="10">
        <v>131346</v>
      </c>
      <c r="F615" s="89">
        <f t="shared" si="9"/>
        <v>5.9934311929566893E-2</v>
      </c>
      <c r="G615" t="s">
        <v>4554</v>
      </c>
      <c r="H615" s="4" t="s">
        <v>604</v>
      </c>
      <c r="K615" s="8" t="s">
        <v>4594</v>
      </c>
    </row>
    <row r="616" spans="1:11" ht="25.5">
      <c r="A616" s="1"/>
      <c r="C616" s="9" t="s">
        <v>599</v>
      </c>
      <c r="D616" s="10" t="s">
        <v>899</v>
      </c>
      <c r="E616" s="10">
        <v>124355</v>
      </c>
      <c r="F616" s="89" t="str">
        <f t="shared" si="9"/>
        <v>-</v>
      </c>
      <c r="G616" t="s">
        <v>4554</v>
      </c>
      <c r="H616" s="4" t="s">
        <v>605</v>
      </c>
      <c r="K616" s="8" t="s">
        <v>4594</v>
      </c>
    </row>
    <row r="617" spans="1:11" ht="15">
      <c r="A617" s="1"/>
      <c r="C617" s="9" t="s">
        <v>2716</v>
      </c>
      <c r="D617" s="10">
        <v>142052</v>
      </c>
      <c r="E617" s="10" t="s">
        <v>899</v>
      </c>
      <c r="F617" s="89" t="str">
        <f t="shared" si="9"/>
        <v>-</v>
      </c>
      <c r="G617" t="s">
        <v>4458</v>
      </c>
      <c r="H617" s="4" t="s">
        <v>3914</v>
      </c>
      <c r="I617" s="7">
        <v>0</v>
      </c>
      <c r="J617" s="7">
        <v>0</v>
      </c>
      <c r="K617" s="8" t="s">
        <v>4594</v>
      </c>
    </row>
    <row r="618" spans="1:11" ht="25.5">
      <c r="A618" s="1"/>
      <c r="C618" s="9" t="s">
        <v>600</v>
      </c>
      <c r="D618" s="10" t="s">
        <v>899</v>
      </c>
      <c r="E618" s="10">
        <v>136600</v>
      </c>
      <c r="F618" s="89" t="str">
        <f t="shared" si="9"/>
        <v>-</v>
      </c>
      <c r="G618" t="s">
        <v>4554</v>
      </c>
      <c r="H618" s="4" t="s">
        <v>606</v>
      </c>
      <c r="K618" s="8" t="s">
        <v>4594</v>
      </c>
    </row>
    <row r="619" spans="1:11" s="40" customFormat="1" ht="25.5">
      <c r="A619" s="1"/>
      <c r="B619" s="1"/>
      <c r="C619" s="1" t="s">
        <v>74</v>
      </c>
      <c r="D619" s="54">
        <v>130511</v>
      </c>
      <c r="E619" s="54">
        <v>108622</v>
      </c>
      <c r="F619" s="89">
        <f t="shared" si="9"/>
        <v>-0.16771766364520999</v>
      </c>
      <c r="G619" t="s">
        <v>4554</v>
      </c>
      <c r="H619" s="75" t="s">
        <v>607</v>
      </c>
      <c r="I619" s="51">
        <v>0</v>
      </c>
      <c r="J619" s="51">
        <v>1</v>
      </c>
      <c r="K619" s="8" t="s">
        <v>4594</v>
      </c>
    </row>
    <row r="620" spans="1:11" ht="25.5">
      <c r="A620" s="1"/>
      <c r="C620" s="9" t="s">
        <v>601</v>
      </c>
      <c r="D620" s="10">
        <v>137407</v>
      </c>
      <c r="E620" s="10">
        <v>128705</v>
      </c>
      <c r="F620" s="89">
        <f t="shared" si="9"/>
        <v>-6.3330106908672773E-2</v>
      </c>
      <c r="G620" t="s">
        <v>4554</v>
      </c>
      <c r="H620" s="4" t="s">
        <v>608</v>
      </c>
      <c r="I620" s="7">
        <v>22</v>
      </c>
      <c r="J620" s="7">
        <v>19</v>
      </c>
      <c r="K620" s="8" t="s">
        <v>4594</v>
      </c>
    </row>
    <row r="621" spans="1:11" ht="25.5">
      <c r="A621" s="1"/>
      <c r="C621" s="9" t="s">
        <v>602</v>
      </c>
      <c r="D621" s="10">
        <v>118371</v>
      </c>
      <c r="E621" s="10">
        <v>125595</v>
      </c>
      <c r="F621" s="89">
        <f t="shared" si="9"/>
        <v>6.1028461363002766E-2</v>
      </c>
      <c r="G621" t="s">
        <v>4554</v>
      </c>
      <c r="H621" s="4" t="s">
        <v>609</v>
      </c>
      <c r="K621" s="8" t="s">
        <v>4594</v>
      </c>
    </row>
    <row r="622" spans="1:11" ht="25.5">
      <c r="A622" s="1"/>
      <c r="C622" s="9" t="s">
        <v>1016</v>
      </c>
      <c r="D622" s="10">
        <v>106560</v>
      </c>
      <c r="E622" s="10">
        <v>113106</v>
      </c>
      <c r="F622" s="89">
        <f t="shared" si="9"/>
        <v>6.1430180180180177E-2</v>
      </c>
      <c r="G622" t="s">
        <v>4554</v>
      </c>
      <c r="H622" s="4" t="s">
        <v>610</v>
      </c>
      <c r="K622" s="8" t="s">
        <v>4594</v>
      </c>
    </row>
    <row r="623" spans="1:11" ht="25.5">
      <c r="A623" s="1"/>
      <c r="B623" s="9" t="s">
        <v>4547</v>
      </c>
      <c r="C623" s="9" t="s">
        <v>4547</v>
      </c>
      <c r="D623" s="10" t="s">
        <v>899</v>
      </c>
      <c r="E623" s="72">
        <v>100000</v>
      </c>
      <c r="F623" s="89" t="str">
        <f t="shared" si="9"/>
        <v>-</v>
      </c>
      <c r="G623" t="s">
        <v>4458</v>
      </c>
      <c r="H623" s="4" t="s">
        <v>4549</v>
      </c>
      <c r="K623" s="8" t="s">
        <v>4594</v>
      </c>
    </row>
    <row r="624" spans="1:11" ht="25.5">
      <c r="A624" s="1"/>
      <c r="B624" s="9" t="s">
        <v>4547</v>
      </c>
      <c r="C624" s="9" t="s">
        <v>4547</v>
      </c>
      <c r="D624" s="10" t="s">
        <v>899</v>
      </c>
      <c r="E624" s="72">
        <v>100000</v>
      </c>
      <c r="F624" s="89" t="str">
        <f t="shared" si="9"/>
        <v>-</v>
      </c>
      <c r="G624" t="s">
        <v>4458</v>
      </c>
      <c r="H624" s="4" t="s">
        <v>4549</v>
      </c>
      <c r="K624" s="8" t="s">
        <v>4594</v>
      </c>
    </row>
    <row r="625" spans="1:11" ht="25.5">
      <c r="A625" s="1"/>
      <c r="B625" s="9" t="s">
        <v>4547</v>
      </c>
      <c r="C625" s="9" t="s">
        <v>4547</v>
      </c>
      <c r="D625" s="10" t="s">
        <v>899</v>
      </c>
      <c r="E625" s="72">
        <v>100000</v>
      </c>
      <c r="F625" s="89" t="str">
        <f t="shared" si="9"/>
        <v>-</v>
      </c>
      <c r="G625" t="s">
        <v>4458</v>
      </c>
      <c r="H625" s="4" t="s">
        <v>4549</v>
      </c>
      <c r="K625" s="8" t="s">
        <v>4594</v>
      </c>
    </row>
    <row r="626" spans="1:11" ht="25.5">
      <c r="A626" s="1"/>
      <c r="B626" s="9" t="s">
        <v>4547</v>
      </c>
      <c r="C626" s="9" t="s">
        <v>4547</v>
      </c>
      <c r="D626" s="10" t="s">
        <v>899</v>
      </c>
      <c r="E626" s="72">
        <v>100000</v>
      </c>
      <c r="F626" s="89" t="str">
        <f t="shared" si="9"/>
        <v>-</v>
      </c>
      <c r="G626" t="s">
        <v>4458</v>
      </c>
      <c r="H626" s="4" t="s">
        <v>4549</v>
      </c>
      <c r="K626" s="8" t="s">
        <v>4594</v>
      </c>
    </row>
    <row r="627" spans="1:11" ht="25.5">
      <c r="A627" s="2" t="s">
        <v>507</v>
      </c>
      <c r="B627" s="18" t="s">
        <v>2039</v>
      </c>
      <c r="D627" s="10" t="s">
        <v>899</v>
      </c>
      <c r="E627" s="10" t="s">
        <v>899</v>
      </c>
      <c r="F627" s="89" t="str">
        <f t="shared" si="9"/>
        <v>-</v>
      </c>
      <c r="G627" t="s">
        <v>4554</v>
      </c>
      <c r="K627" s="8" t="s">
        <v>4589</v>
      </c>
    </row>
    <row r="628" spans="1:11" ht="38.25">
      <c r="A628" s="1" t="s">
        <v>508</v>
      </c>
      <c r="C628" s="9" t="s">
        <v>729</v>
      </c>
      <c r="D628" s="10">
        <v>40000</v>
      </c>
      <c r="E628" s="10">
        <v>120000</v>
      </c>
      <c r="F628" s="89">
        <f t="shared" si="9"/>
        <v>2</v>
      </c>
      <c r="G628" t="s">
        <v>4458</v>
      </c>
      <c r="H628" s="4" t="s">
        <v>732</v>
      </c>
      <c r="K628" s="8" t="s">
        <v>4592</v>
      </c>
    </row>
    <row r="629" spans="1:11" ht="25.5">
      <c r="A629" s="1"/>
      <c r="C629" s="9" t="s">
        <v>730</v>
      </c>
      <c r="D629" s="10" t="s">
        <v>899</v>
      </c>
      <c r="E629" s="10">
        <v>100500</v>
      </c>
      <c r="F629" s="89" t="str">
        <f t="shared" si="9"/>
        <v>-</v>
      </c>
      <c r="G629" t="s">
        <v>4554</v>
      </c>
      <c r="H629" s="4" t="s">
        <v>731</v>
      </c>
      <c r="K629" s="8" t="s">
        <v>4592</v>
      </c>
    </row>
    <row r="630" spans="1:11" s="40" customFormat="1" ht="38.25">
      <c r="A630" s="1" t="s">
        <v>509</v>
      </c>
      <c r="B630" s="1"/>
      <c r="C630" s="1" t="s">
        <v>1080</v>
      </c>
      <c r="D630" s="54">
        <v>61689</v>
      </c>
      <c r="E630" s="54">
        <v>136324</v>
      </c>
      <c r="F630" s="89">
        <f t="shared" si="9"/>
        <v>1.2098591320981049</v>
      </c>
      <c r="G630" t="s">
        <v>4458</v>
      </c>
      <c r="H630" s="75" t="s">
        <v>4487</v>
      </c>
      <c r="I630" s="51"/>
      <c r="J630" s="51"/>
      <c r="K630" s="92" t="s">
        <v>4586</v>
      </c>
    </row>
    <row r="631" spans="1:11" ht="51">
      <c r="A631" s="2" t="s">
        <v>510</v>
      </c>
      <c r="B631" s="9" t="s">
        <v>2195</v>
      </c>
      <c r="C631" s="9" t="s">
        <v>886</v>
      </c>
      <c r="D631" s="10">
        <v>250273</v>
      </c>
      <c r="E631" s="10">
        <v>246810</v>
      </c>
      <c r="F631" s="89">
        <f t="shared" si="9"/>
        <v>-1.3836890115993336E-2</v>
      </c>
      <c r="G631" t="s">
        <v>4554</v>
      </c>
      <c r="H631" s="4" t="s">
        <v>2196</v>
      </c>
      <c r="K631" s="8" t="s">
        <v>4591</v>
      </c>
    </row>
    <row r="632" spans="1:11" ht="38.25">
      <c r="A632" s="2"/>
      <c r="B632" s="9" t="s">
        <v>2197</v>
      </c>
      <c r="C632" s="9" t="s">
        <v>2198</v>
      </c>
      <c r="D632" s="10">
        <v>175285</v>
      </c>
      <c r="E632" s="10">
        <v>195453</v>
      </c>
      <c r="F632" s="89">
        <f t="shared" si="9"/>
        <v>0.11505833357104145</v>
      </c>
      <c r="G632" t="s">
        <v>4554</v>
      </c>
      <c r="H632" s="4" t="s">
        <v>2199</v>
      </c>
      <c r="K632" s="8" t="s">
        <v>4591</v>
      </c>
    </row>
    <row r="633" spans="1:11" ht="51">
      <c r="A633" s="2"/>
      <c r="B633" s="9" t="s">
        <v>2200</v>
      </c>
      <c r="C633" s="9" t="s">
        <v>2201</v>
      </c>
      <c r="D633" s="10">
        <v>182571</v>
      </c>
      <c r="E633" s="10">
        <v>192672</v>
      </c>
      <c r="F633" s="89">
        <f t="shared" si="9"/>
        <v>5.53264209540398E-2</v>
      </c>
      <c r="G633" t="s">
        <v>4554</v>
      </c>
      <c r="H633" s="4" t="s">
        <v>3070</v>
      </c>
      <c r="I633" s="7">
        <v>1</v>
      </c>
      <c r="J633" s="7">
        <v>2</v>
      </c>
      <c r="K633" s="8" t="s">
        <v>4591</v>
      </c>
    </row>
    <row r="634" spans="1:11" ht="38.25">
      <c r="A634" s="2"/>
      <c r="B634" s="9" t="s">
        <v>2202</v>
      </c>
      <c r="C634" s="9" t="s">
        <v>2203</v>
      </c>
      <c r="D634" s="10">
        <v>57673</v>
      </c>
      <c r="E634" s="10">
        <v>175315</v>
      </c>
      <c r="F634" s="89">
        <f t="shared" si="9"/>
        <v>2.0398106566330867</v>
      </c>
      <c r="G634" t="s">
        <v>4458</v>
      </c>
      <c r="H634" s="4" t="s">
        <v>2204</v>
      </c>
      <c r="K634" s="8" t="s">
        <v>4591</v>
      </c>
    </row>
    <row r="635" spans="1:11" ht="38.25">
      <c r="A635" s="2"/>
      <c r="B635" s="9" t="s">
        <v>2205</v>
      </c>
      <c r="C635" s="9" t="s">
        <v>2206</v>
      </c>
      <c r="D635" s="10">
        <v>84349</v>
      </c>
      <c r="E635" s="10">
        <v>172389</v>
      </c>
      <c r="F635" s="89">
        <f t="shared" si="9"/>
        <v>1.0437586693381071</v>
      </c>
      <c r="G635" t="s">
        <v>4458</v>
      </c>
      <c r="H635" s="4" t="s">
        <v>2207</v>
      </c>
      <c r="K635" s="8" t="s">
        <v>4591</v>
      </c>
    </row>
    <row r="636" spans="1:11" ht="38.25">
      <c r="A636" s="2"/>
      <c r="B636" s="9" t="s">
        <v>2208</v>
      </c>
      <c r="C636" s="9" t="s">
        <v>2209</v>
      </c>
      <c r="D636" s="10">
        <v>133894</v>
      </c>
      <c r="E636" s="10">
        <v>167569</v>
      </c>
      <c r="F636" s="89">
        <f t="shared" si="9"/>
        <v>0.25150492180381495</v>
      </c>
      <c r="G636" t="s">
        <v>4554</v>
      </c>
      <c r="H636" s="4" t="s">
        <v>2210</v>
      </c>
      <c r="K636" s="8" t="s">
        <v>4591</v>
      </c>
    </row>
    <row r="637" spans="1:11" ht="38.25">
      <c r="A637" s="2"/>
      <c r="B637" s="9" t="s">
        <v>2211</v>
      </c>
      <c r="C637" s="9" t="s">
        <v>2212</v>
      </c>
      <c r="D637" s="10">
        <v>121723</v>
      </c>
      <c r="E637" s="10">
        <v>124985</v>
      </c>
      <c r="F637" s="89">
        <f t="shared" si="9"/>
        <v>2.6798550807982057E-2</v>
      </c>
      <c r="G637" t="s">
        <v>4554</v>
      </c>
      <c r="H637" s="4" t="s">
        <v>2213</v>
      </c>
      <c r="K637" s="8" t="s">
        <v>4591</v>
      </c>
    </row>
    <row r="638" spans="1:11" ht="38.25">
      <c r="A638" s="2"/>
      <c r="B638" s="9" t="s">
        <v>2214</v>
      </c>
      <c r="C638" s="9" t="s">
        <v>2215</v>
      </c>
      <c r="D638" s="10">
        <v>129901</v>
      </c>
      <c r="E638" s="10">
        <v>124985</v>
      </c>
      <c r="F638" s="89">
        <f t="shared" si="9"/>
        <v>-3.7844204432606367E-2</v>
      </c>
      <c r="G638" t="s">
        <v>4554</v>
      </c>
      <c r="H638" s="4" t="s">
        <v>2213</v>
      </c>
      <c r="K638" s="8" t="s">
        <v>4591</v>
      </c>
    </row>
    <row r="639" spans="1:11" ht="38.25">
      <c r="A639" s="2"/>
      <c r="B639" s="9" t="s">
        <v>2216</v>
      </c>
      <c r="C639" s="9" t="s">
        <v>2217</v>
      </c>
      <c r="D639" s="10">
        <v>132787</v>
      </c>
      <c r="E639" s="10">
        <v>134442</v>
      </c>
      <c r="F639" s="89">
        <f t="shared" si="9"/>
        <v>1.2463569475927614E-2</v>
      </c>
      <c r="G639" t="s">
        <v>4554</v>
      </c>
      <c r="H639" s="4" t="s">
        <v>2218</v>
      </c>
      <c r="K639" s="8" t="s">
        <v>4591</v>
      </c>
    </row>
    <row r="640" spans="1:11" ht="25.5">
      <c r="A640" s="2"/>
      <c r="B640" s="9" t="s">
        <v>4547</v>
      </c>
      <c r="C640" s="9" t="s">
        <v>4547</v>
      </c>
      <c r="D640" s="10" t="s">
        <v>899</v>
      </c>
      <c r="E640" s="72">
        <v>100000</v>
      </c>
      <c r="F640" s="89" t="str">
        <f t="shared" si="9"/>
        <v>-</v>
      </c>
      <c r="G640" t="s">
        <v>4458</v>
      </c>
      <c r="H640" s="4" t="s">
        <v>4549</v>
      </c>
      <c r="I640" s="73"/>
      <c r="J640" s="73"/>
      <c r="K640" s="8" t="s">
        <v>4591</v>
      </c>
    </row>
    <row r="641" spans="1:11" ht="25.5">
      <c r="A641" s="2"/>
      <c r="B641" s="9" t="s">
        <v>4547</v>
      </c>
      <c r="C641" s="9" t="s">
        <v>4547</v>
      </c>
      <c r="D641" s="10" t="s">
        <v>899</v>
      </c>
      <c r="E641" s="72">
        <v>100000</v>
      </c>
      <c r="F641" s="89" t="str">
        <f t="shared" si="9"/>
        <v>-</v>
      </c>
      <c r="G641" t="s">
        <v>4458</v>
      </c>
      <c r="H641" s="4" t="s">
        <v>4549</v>
      </c>
      <c r="I641" s="73"/>
      <c r="J641" s="73"/>
      <c r="K641" s="8" t="s">
        <v>4591</v>
      </c>
    </row>
    <row r="642" spans="1:11" ht="25.5">
      <c r="A642" s="2"/>
      <c r="B642" s="9" t="s">
        <v>4547</v>
      </c>
      <c r="C642" s="9" t="s">
        <v>4547</v>
      </c>
      <c r="D642" s="10" t="s">
        <v>899</v>
      </c>
      <c r="E642" s="72">
        <v>100000</v>
      </c>
      <c r="F642" s="89" t="str">
        <f t="shared" si="9"/>
        <v>-</v>
      </c>
      <c r="G642" t="s">
        <v>4458</v>
      </c>
      <c r="H642" s="4" t="s">
        <v>4549</v>
      </c>
      <c r="I642" s="73"/>
      <c r="J642" s="73"/>
      <c r="K642" s="8" t="s">
        <v>4591</v>
      </c>
    </row>
    <row r="643" spans="1:11" ht="25.5">
      <c r="A643" s="2"/>
      <c r="B643" s="9" t="s">
        <v>4547</v>
      </c>
      <c r="C643" s="9" t="s">
        <v>4547</v>
      </c>
      <c r="D643" s="10" t="s">
        <v>899</v>
      </c>
      <c r="E643" s="72">
        <v>100000</v>
      </c>
      <c r="F643" s="89" t="str">
        <f t="shared" si="9"/>
        <v>-</v>
      </c>
      <c r="G643" t="s">
        <v>4458</v>
      </c>
      <c r="H643" s="4" t="s">
        <v>4549</v>
      </c>
      <c r="I643" s="73"/>
      <c r="J643" s="73"/>
      <c r="K643" s="8" t="s">
        <v>4591</v>
      </c>
    </row>
    <row r="644" spans="1:11" ht="25.5">
      <c r="A644" s="2"/>
      <c r="B644" s="9" t="s">
        <v>4547</v>
      </c>
      <c r="C644" s="9" t="s">
        <v>4547</v>
      </c>
      <c r="D644" s="10" t="s">
        <v>899</v>
      </c>
      <c r="E644" s="72">
        <v>100000</v>
      </c>
      <c r="F644" s="89" t="str">
        <f t="shared" si="9"/>
        <v>-</v>
      </c>
      <c r="G644" t="s">
        <v>4458</v>
      </c>
      <c r="H644" s="4" t="s">
        <v>4549</v>
      </c>
      <c r="I644" s="73"/>
      <c r="J644" s="73"/>
      <c r="K644" s="8" t="s">
        <v>4591</v>
      </c>
    </row>
    <row r="645" spans="1:11" ht="25.5">
      <c r="A645" s="2"/>
      <c r="B645" s="9" t="s">
        <v>4547</v>
      </c>
      <c r="C645" s="9" t="s">
        <v>4547</v>
      </c>
      <c r="D645" s="10" t="s">
        <v>899</v>
      </c>
      <c r="E645" s="72">
        <v>100000</v>
      </c>
      <c r="F645" s="89" t="str">
        <f t="shared" si="9"/>
        <v>-</v>
      </c>
      <c r="G645" t="s">
        <v>4458</v>
      </c>
      <c r="H645" s="4" t="s">
        <v>4549</v>
      </c>
      <c r="I645" s="73"/>
      <c r="J645" s="73"/>
      <c r="K645" s="8" t="s">
        <v>4591</v>
      </c>
    </row>
    <row r="646" spans="1:11" ht="25.5">
      <c r="A646" s="2"/>
      <c r="B646" s="9" t="s">
        <v>4547</v>
      </c>
      <c r="C646" s="9" t="s">
        <v>4547</v>
      </c>
      <c r="D646" s="10" t="s">
        <v>899</v>
      </c>
      <c r="E646" s="72">
        <v>100000</v>
      </c>
      <c r="F646" s="89" t="str">
        <f t="shared" ref="F646:F709" si="10">IF(ISERROR((((E646-D646)/D646))),"-",(((E646-D646)/D646)))</f>
        <v>-</v>
      </c>
      <c r="G646" t="s">
        <v>4458</v>
      </c>
      <c r="H646" s="4" t="s">
        <v>4549</v>
      </c>
      <c r="I646" s="73"/>
      <c r="J646" s="73"/>
      <c r="K646" s="8" t="s">
        <v>4591</v>
      </c>
    </row>
    <row r="647" spans="1:11" ht="25.5">
      <c r="A647" s="2"/>
      <c r="B647" s="9" t="s">
        <v>4547</v>
      </c>
      <c r="C647" s="9" t="s">
        <v>4547</v>
      </c>
      <c r="D647" s="10" t="s">
        <v>899</v>
      </c>
      <c r="E647" s="72">
        <v>100000</v>
      </c>
      <c r="F647" s="89" t="str">
        <f t="shared" si="10"/>
        <v>-</v>
      </c>
      <c r="G647" t="s">
        <v>4458</v>
      </c>
      <c r="H647" s="4" t="s">
        <v>4549</v>
      </c>
      <c r="I647" s="73"/>
      <c r="J647" s="73"/>
      <c r="K647" s="8" t="s">
        <v>4591</v>
      </c>
    </row>
    <row r="648" spans="1:11" ht="25.5">
      <c r="A648" s="2"/>
      <c r="B648" s="9" t="s">
        <v>4547</v>
      </c>
      <c r="C648" s="9" t="s">
        <v>4547</v>
      </c>
      <c r="D648" s="10" t="s">
        <v>899</v>
      </c>
      <c r="E648" s="72">
        <v>100000</v>
      </c>
      <c r="F648" s="89" t="str">
        <f t="shared" si="10"/>
        <v>-</v>
      </c>
      <c r="G648" t="s">
        <v>4458</v>
      </c>
      <c r="H648" s="4" t="s">
        <v>4549</v>
      </c>
      <c r="I648" s="73"/>
      <c r="J648" s="73"/>
      <c r="K648" s="8" t="s">
        <v>4591</v>
      </c>
    </row>
    <row r="649" spans="1:11" ht="25.5">
      <c r="A649" s="2"/>
      <c r="B649" s="9" t="s">
        <v>4547</v>
      </c>
      <c r="C649" s="9" t="s">
        <v>4547</v>
      </c>
      <c r="D649" s="10" t="s">
        <v>899</v>
      </c>
      <c r="E649" s="72">
        <v>100000</v>
      </c>
      <c r="F649" s="89" t="str">
        <f t="shared" si="10"/>
        <v>-</v>
      </c>
      <c r="G649" t="s">
        <v>4458</v>
      </c>
      <c r="H649" s="4" t="s">
        <v>4549</v>
      </c>
      <c r="I649" s="73"/>
      <c r="J649" s="73"/>
      <c r="K649" s="8" t="s">
        <v>4591</v>
      </c>
    </row>
    <row r="650" spans="1:11" ht="25.5">
      <c r="A650" s="2"/>
      <c r="B650" s="9" t="s">
        <v>4547</v>
      </c>
      <c r="C650" s="9" t="s">
        <v>4547</v>
      </c>
      <c r="D650" s="72">
        <v>100000</v>
      </c>
      <c r="E650" s="10" t="s">
        <v>899</v>
      </c>
      <c r="F650" s="89" t="str">
        <f t="shared" si="10"/>
        <v>-</v>
      </c>
      <c r="G650" t="s">
        <v>4458</v>
      </c>
      <c r="H650" s="4" t="s">
        <v>4549</v>
      </c>
      <c r="I650" s="73"/>
      <c r="J650" s="73"/>
      <c r="K650" s="8" t="s">
        <v>4591</v>
      </c>
    </row>
    <row r="651" spans="1:11" ht="25.5">
      <c r="A651" s="2"/>
      <c r="B651" s="9" t="s">
        <v>4547</v>
      </c>
      <c r="C651" s="9" t="s">
        <v>4547</v>
      </c>
      <c r="D651" s="72">
        <v>100000</v>
      </c>
      <c r="E651" s="10" t="s">
        <v>899</v>
      </c>
      <c r="F651" s="89" t="str">
        <f t="shared" si="10"/>
        <v>-</v>
      </c>
      <c r="G651" t="s">
        <v>4458</v>
      </c>
      <c r="H651" s="4" t="s">
        <v>4549</v>
      </c>
      <c r="I651" s="73"/>
      <c r="J651" s="73"/>
      <c r="K651" s="8" t="s">
        <v>4591</v>
      </c>
    </row>
    <row r="652" spans="1:11" ht="25.5">
      <c r="A652" s="2"/>
      <c r="B652" s="9" t="s">
        <v>4547</v>
      </c>
      <c r="C652" s="9" t="s">
        <v>4547</v>
      </c>
      <c r="D652" s="72">
        <v>100000</v>
      </c>
      <c r="E652" s="10" t="s">
        <v>899</v>
      </c>
      <c r="F652" s="89" t="str">
        <f t="shared" si="10"/>
        <v>-</v>
      </c>
      <c r="G652" t="s">
        <v>4458</v>
      </c>
      <c r="H652" s="4" t="s">
        <v>4549</v>
      </c>
      <c r="I652" s="73"/>
      <c r="J652" s="73"/>
      <c r="K652" s="8" t="s">
        <v>4591</v>
      </c>
    </row>
    <row r="653" spans="1:11" ht="25.5">
      <c r="A653" s="2"/>
      <c r="B653" s="9" t="s">
        <v>4547</v>
      </c>
      <c r="C653" s="9" t="s">
        <v>4547</v>
      </c>
      <c r="D653" s="72">
        <v>100000</v>
      </c>
      <c r="E653" s="10" t="s">
        <v>899</v>
      </c>
      <c r="F653" s="89" t="str">
        <f t="shared" si="10"/>
        <v>-</v>
      </c>
      <c r="G653" t="s">
        <v>4458</v>
      </c>
      <c r="H653" s="74" t="s">
        <v>4549</v>
      </c>
      <c r="I653" s="73"/>
      <c r="J653" s="73"/>
      <c r="K653" s="8" t="s">
        <v>4591</v>
      </c>
    </row>
    <row r="654" spans="1:11" ht="25.5">
      <c r="A654" s="2"/>
      <c r="B654" s="9" t="s">
        <v>4547</v>
      </c>
      <c r="C654" s="9" t="s">
        <v>4547</v>
      </c>
      <c r="D654" s="72">
        <v>100000</v>
      </c>
      <c r="E654" s="10" t="s">
        <v>899</v>
      </c>
      <c r="F654" s="89" t="str">
        <f t="shared" si="10"/>
        <v>-</v>
      </c>
      <c r="G654" t="s">
        <v>4458</v>
      </c>
      <c r="H654" s="4" t="s">
        <v>4549</v>
      </c>
      <c r="I654" s="73"/>
      <c r="J654" s="73"/>
      <c r="K654" s="8" t="s">
        <v>4591</v>
      </c>
    </row>
    <row r="655" spans="1:11" ht="25.5">
      <c r="A655" s="2"/>
      <c r="B655" s="9" t="s">
        <v>4547</v>
      </c>
      <c r="C655" s="9" t="s">
        <v>4547</v>
      </c>
      <c r="D655" s="72">
        <v>100000</v>
      </c>
      <c r="E655" s="10" t="s">
        <v>899</v>
      </c>
      <c r="F655" s="89" t="str">
        <f t="shared" si="10"/>
        <v>-</v>
      </c>
      <c r="G655" t="s">
        <v>4458</v>
      </c>
      <c r="H655" s="4" t="s">
        <v>4549</v>
      </c>
      <c r="I655" s="73"/>
      <c r="J655" s="73"/>
      <c r="K655" s="8" t="s">
        <v>4591</v>
      </c>
    </row>
    <row r="656" spans="1:11" ht="25.5">
      <c r="A656" s="2"/>
      <c r="B656" s="9" t="s">
        <v>4547</v>
      </c>
      <c r="C656" s="9" t="s">
        <v>4547</v>
      </c>
      <c r="D656" s="72">
        <v>100000</v>
      </c>
      <c r="E656" s="10" t="s">
        <v>899</v>
      </c>
      <c r="F656" s="89" t="str">
        <f t="shared" si="10"/>
        <v>-</v>
      </c>
      <c r="G656" t="s">
        <v>4458</v>
      </c>
      <c r="H656" s="4" t="s">
        <v>4549</v>
      </c>
      <c r="I656" s="73"/>
      <c r="J656" s="73"/>
      <c r="K656" s="8" t="s">
        <v>4591</v>
      </c>
    </row>
    <row r="657" spans="1:11" ht="25.5">
      <c r="A657" s="2"/>
      <c r="B657" s="9" t="s">
        <v>4547</v>
      </c>
      <c r="C657" s="9" t="s">
        <v>4547</v>
      </c>
      <c r="D657" s="72">
        <v>100000</v>
      </c>
      <c r="E657" s="10" t="s">
        <v>899</v>
      </c>
      <c r="F657" s="89" t="str">
        <f t="shared" si="10"/>
        <v>-</v>
      </c>
      <c r="G657" t="s">
        <v>4458</v>
      </c>
      <c r="H657" s="4" t="s">
        <v>4549</v>
      </c>
      <c r="I657" s="73"/>
      <c r="J657" s="73"/>
      <c r="K657" s="8" t="s">
        <v>4591</v>
      </c>
    </row>
    <row r="658" spans="1:11" ht="25.5">
      <c r="A658" s="2"/>
      <c r="B658" s="9" t="s">
        <v>4547</v>
      </c>
      <c r="C658" s="9" t="s">
        <v>4547</v>
      </c>
      <c r="D658" s="72">
        <v>100000</v>
      </c>
      <c r="E658" s="10" t="s">
        <v>899</v>
      </c>
      <c r="F658" s="89" t="str">
        <f t="shared" si="10"/>
        <v>-</v>
      </c>
      <c r="G658" t="s">
        <v>4458</v>
      </c>
      <c r="H658" s="4" t="s">
        <v>4549</v>
      </c>
      <c r="I658" s="73"/>
      <c r="J658" s="73"/>
      <c r="K658" s="8" t="s">
        <v>4591</v>
      </c>
    </row>
    <row r="659" spans="1:11" ht="25.5">
      <c r="A659" s="2"/>
      <c r="B659" s="9" t="s">
        <v>4547</v>
      </c>
      <c r="C659" s="9" t="s">
        <v>4547</v>
      </c>
      <c r="D659" s="72">
        <v>100000</v>
      </c>
      <c r="E659" s="10" t="s">
        <v>899</v>
      </c>
      <c r="F659" s="89" t="str">
        <f t="shared" si="10"/>
        <v>-</v>
      </c>
      <c r="G659" t="s">
        <v>4458</v>
      </c>
      <c r="H659" s="4" t="s">
        <v>4549</v>
      </c>
      <c r="I659" s="73"/>
      <c r="J659" s="73"/>
      <c r="K659" s="8" t="s">
        <v>4591</v>
      </c>
    </row>
    <row r="660" spans="1:11" ht="25.5">
      <c r="A660" s="2"/>
      <c r="B660" s="9" t="s">
        <v>4547</v>
      </c>
      <c r="C660" s="9" t="s">
        <v>4547</v>
      </c>
      <c r="D660" s="72">
        <v>100000</v>
      </c>
      <c r="E660" s="10" t="s">
        <v>899</v>
      </c>
      <c r="F660" s="89" t="str">
        <f t="shared" si="10"/>
        <v>-</v>
      </c>
      <c r="G660" t="s">
        <v>4458</v>
      </c>
      <c r="H660" s="4" t="s">
        <v>4549</v>
      </c>
      <c r="I660" s="73"/>
      <c r="J660" s="73"/>
      <c r="K660" s="8" t="s">
        <v>4591</v>
      </c>
    </row>
    <row r="661" spans="1:11" ht="25.5">
      <c r="A661" s="2"/>
      <c r="B661" s="9" t="s">
        <v>4547</v>
      </c>
      <c r="C661" s="9" t="s">
        <v>4547</v>
      </c>
      <c r="D661" s="72">
        <v>100000</v>
      </c>
      <c r="E661" s="10" t="s">
        <v>899</v>
      </c>
      <c r="F661" s="89" t="str">
        <f t="shared" si="10"/>
        <v>-</v>
      </c>
      <c r="G661" t="s">
        <v>4458</v>
      </c>
      <c r="H661" s="4" t="s">
        <v>4549</v>
      </c>
      <c r="I661" s="73"/>
      <c r="J661" s="73"/>
      <c r="K661" s="8" t="s">
        <v>4591</v>
      </c>
    </row>
    <row r="662" spans="1:11" ht="25.5">
      <c r="A662" s="2"/>
      <c r="B662" s="9" t="s">
        <v>4547</v>
      </c>
      <c r="C662" s="9" t="s">
        <v>4547</v>
      </c>
      <c r="D662" s="72">
        <v>100000</v>
      </c>
      <c r="E662" s="10" t="s">
        <v>899</v>
      </c>
      <c r="F662" s="89" t="str">
        <f t="shared" si="10"/>
        <v>-</v>
      </c>
      <c r="G662" t="s">
        <v>4458</v>
      </c>
      <c r="H662" s="4" t="s">
        <v>4549</v>
      </c>
      <c r="I662" s="73"/>
      <c r="J662" s="73"/>
      <c r="K662" s="8" t="s">
        <v>4591</v>
      </c>
    </row>
    <row r="663" spans="1:11" ht="25.5">
      <c r="A663" s="2"/>
      <c r="B663" s="9" t="s">
        <v>4547</v>
      </c>
      <c r="C663" s="9" t="s">
        <v>4547</v>
      </c>
      <c r="D663" s="72">
        <v>100000</v>
      </c>
      <c r="E663" s="10" t="s">
        <v>899</v>
      </c>
      <c r="F663" s="89" t="str">
        <f t="shared" si="10"/>
        <v>-</v>
      </c>
      <c r="G663" t="s">
        <v>4458</v>
      </c>
      <c r="H663" s="4" t="s">
        <v>4549</v>
      </c>
      <c r="I663" s="73"/>
      <c r="J663" s="73"/>
      <c r="K663" s="8" t="s">
        <v>4591</v>
      </c>
    </row>
    <row r="664" spans="1:11" ht="38.25">
      <c r="A664" s="1" t="s">
        <v>511</v>
      </c>
      <c r="B664" s="9" t="s">
        <v>362</v>
      </c>
      <c r="C664" s="9" t="s">
        <v>886</v>
      </c>
      <c r="D664" s="10">
        <v>199233</v>
      </c>
      <c r="E664" s="10">
        <v>464113</v>
      </c>
      <c r="F664" s="89">
        <f t="shared" si="10"/>
        <v>1.3294986272354479</v>
      </c>
      <c r="G664" t="s">
        <v>4458</v>
      </c>
      <c r="H664" s="4" t="s">
        <v>387</v>
      </c>
      <c r="K664" s="8" t="s">
        <v>4587</v>
      </c>
    </row>
    <row r="665" spans="1:11" ht="51">
      <c r="A665" s="1"/>
      <c r="B665" s="9" t="s">
        <v>363</v>
      </c>
      <c r="C665" s="9" t="s">
        <v>4575</v>
      </c>
      <c r="D665" s="10">
        <v>156605</v>
      </c>
      <c r="E665" s="10">
        <v>186705</v>
      </c>
      <c r="F665" s="89">
        <f t="shared" si="10"/>
        <v>0.19220331407043198</v>
      </c>
      <c r="G665" t="s">
        <v>4554</v>
      </c>
      <c r="H665" s="4" t="s">
        <v>3071</v>
      </c>
      <c r="K665" s="8" t="s">
        <v>4587</v>
      </c>
    </row>
    <row r="666" spans="1:11" ht="25.5">
      <c r="A666" s="1"/>
      <c r="B666" s="9" t="s">
        <v>364</v>
      </c>
      <c r="C666" s="9" t="s">
        <v>372</v>
      </c>
      <c r="D666" s="10" t="s">
        <v>899</v>
      </c>
      <c r="E666" s="10">
        <v>155359</v>
      </c>
      <c r="F666" s="89" t="str">
        <f t="shared" si="10"/>
        <v>-</v>
      </c>
      <c r="G666" t="s">
        <v>4458</v>
      </c>
      <c r="H666" s="4" t="s">
        <v>3072</v>
      </c>
      <c r="K666" s="8" t="s">
        <v>4587</v>
      </c>
    </row>
    <row r="667" spans="1:11" ht="25.5">
      <c r="A667" s="1"/>
      <c r="B667" s="9" t="s">
        <v>365</v>
      </c>
      <c r="C667" s="9" t="s">
        <v>373</v>
      </c>
      <c r="D667" s="10">
        <v>162292</v>
      </c>
      <c r="E667" s="10">
        <v>147680</v>
      </c>
      <c r="F667" s="89">
        <f t="shared" si="10"/>
        <v>-9.0035245113745596E-2</v>
      </c>
      <c r="G667" t="s">
        <v>4554</v>
      </c>
      <c r="H667" s="4" t="s">
        <v>378</v>
      </c>
      <c r="K667" s="8" t="s">
        <v>4587</v>
      </c>
    </row>
    <row r="668" spans="1:11" ht="38.25">
      <c r="A668" s="1"/>
      <c r="B668" s="9" t="s">
        <v>366</v>
      </c>
      <c r="C668" s="9" t="s">
        <v>692</v>
      </c>
      <c r="D668" s="10">
        <v>12240</v>
      </c>
      <c r="E668" s="10">
        <v>147221</v>
      </c>
      <c r="F668" s="89">
        <f t="shared" si="10"/>
        <v>11.027859477124183</v>
      </c>
      <c r="G668" t="s">
        <v>4458</v>
      </c>
      <c r="H668" s="4" t="s">
        <v>381</v>
      </c>
      <c r="I668" s="7">
        <v>0</v>
      </c>
      <c r="J668" s="7">
        <v>0</v>
      </c>
      <c r="K668" s="8" t="s">
        <v>4587</v>
      </c>
    </row>
    <row r="669" spans="1:11" ht="38.25">
      <c r="A669" s="1"/>
      <c r="B669" s="9" t="s">
        <v>367</v>
      </c>
      <c r="C669" s="9" t="s">
        <v>693</v>
      </c>
      <c r="D669" s="10">
        <v>96283</v>
      </c>
      <c r="E669" s="10">
        <v>150566</v>
      </c>
      <c r="F669" s="89">
        <f t="shared" si="10"/>
        <v>0.56378592274856409</v>
      </c>
      <c r="G669" t="s">
        <v>4458</v>
      </c>
      <c r="H669" s="4" t="s">
        <v>382</v>
      </c>
      <c r="K669" s="8" t="s">
        <v>4587</v>
      </c>
    </row>
    <row r="670" spans="1:11" ht="25.5">
      <c r="A670" s="1"/>
      <c r="B670" s="9" t="s">
        <v>368</v>
      </c>
      <c r="C670" s="9" t="s">
        <v>374</v>
      </c>
      <c r="D670" s="10">
        <v>145712</v>
      </c>
      <c r="E670" s="10">
        <v>139150</v>
      </c>
      <c r="F670" s="89">
        <f t="shared" si="10"/>
        <v>-4.503403974964313E-2</v>
      </c>
      <c r="G670" t="s">
        <v>4554</v>
      </c>
      <c r="H670" s="4" t="s">
        <v>379</v>
      </c>
      <c r="K670" s="8" t="s">
        <v>4587</v>
      </c>
    </row>
    <row r="671" spans="1:11" ht="25.5">
      <c r="A671" s="1"/>
      <c r="B671" s="9" t="s">
        <v>369</v>
      </c>
      <c r="C671" s="9" t="s">
        <v>375</v>
      </c>
      <c r="D671" s="10">
        <v>145193</v>
      </c>
      <c r="E671" s="10">
        <v>139495</v>
      </c>
      <c r="F671" s="89">
        <f t="shared" si="10"/>
        <v>-3.9244316186042023E-2</v>
      </c>
      <c r="G671" t="s">
        <v>4554</v>
      </c>
      <c r="H671" s="4" t="s">
        <v>380</v>
      </c>
      <c r="K671" s="8" t="s">
        <v>4587</v>
      </c>
    </row>
    <row r="672" spans="1:11" ht="38.25">
      <c r="A672" s="1"/>
      <c r="B672" s="9" t="s">
        <v>370</v>
      </c>
      <c r="C672" s="9" t="s">
        <v>376</v>
      </c>
      <c r="D672" s="10">
        <v>49782</v>
      </c>
      <c r="E672" s="10">
        <v>110046</v>
      </c>
      <c r="F672" s="89">
        <f t="shared" si="10"/>
        <v>1.2105580330239847</v>
      </c>
      <c r="G672" t="s">
        <v>4458</v>
      </c>
      <c r="H672" s="4" t="s">
        <v>385</v>
      </c>
      <c r="K672" s="8" t="s">
        <v>4587</v>
      </c>
    </row>
    <row r="673" spans="1:11" ht="38.25">
      <c r="A673" s="1"/>
      <c r="B673" s="9" t="s">
        <v>371</v>
      </c>
      <c r="C673" s="9" t="s">
        <v>377</v>
      </c>
      <c r="D673" s="10">
        <v>58897</v>
      </c>
      <c r="E673" s="10">
        <v>106572</v>
      </c>
      <c r="F673" s="89">
        <f t="shared" si="10"/>
        <v>0.80946397948961746</v>
      </c>
      <c r="G673" t="s">
        <v>4458</v>
      </c>
      <c r="H673" s="4" t="s">
        <v>386</v>
      </c>
      <c r="I673" s="7">
        <v>6</v>
      </c>
      <c r="J673" s="7">
        <v>6</v>
      </c>
      <c r="K673" s="8" t="s">
        <v>4587</v>
      </c>
    </row>
    <row r="674" spans="1:11" ht="25.5">
      <c r="A674" s="1"/>
      <c r="B674" s="9" t="s">
        <v>383</v>
      </c>
      <c r="C674" s="9" t="s">
        <v>693</v>
      </c>
      <c r="D674" s="10">
        <v>350020</v>
      </c>
      <c r="E674" s="10" t="s">
        <v>899</v>
      </c>
      <c r="F674" s="89" t="str">
        <f t="shared" si="10"/>
        <v>-</v>
      </c>
      <c r="G674" t="s">
        <v>4458</v>
      </c>
      <c r="H674" s="4" t="s">
        <v>384</v>
      </c>
      <c r="K674" s="8" t="s">
        <v>4587</v>
      </c>
    </row>
    <row r="675" spans="1:11" ht="25.5">
      <c r="A675" s="1"/>
      <c r="B675" s="9" t="s">
        <v>4547</v>
      </c>
      <c r="C675" s="9" t="s">
        <v>4547</v>
      </c>
      <c r="D675" s="10" t="s">
        <v>899</v>
      </c>
      <c r="E675" s="72">
        <v>100000</v>
      </c>
      <c r="F675" s="89" t="str">
        <f t="shared" si="10"/>
        <v>-</v>
      </c>
      <c r="G675" t="s">
        <v>4458</v>
      </c>
      <c r="H675" s="4" t="s">
        <v>4549</v>
      </c>
      <c r="K675" s="8" t="s">
        <v>4587</v>
      </c>
    </row>
    <row r="676" spans="1:11" ht="25.5">
      <c r="A676" s="1"/>
      <c r="B676" s="9" t="s">
        <v>4547</v>
      </c>
      <c r="C676" s="9" t="s">
        <v>4547</v>
      </c>
      <c r="D676" s="10" t="s">
        <v>899</v>
      </c>
      <c r="E676" s="72">
        <v>100000</v>
      </c>
      <c r="F676" s="89" t="str">
        <f t="shared" si="10"/>
        <v>-</v>
      </c>
      <c r="G676" t="s">
        <v>4458</v>
      </c>
      <c r="H676" s="4" t="s">
        <v>4549</v>
      </c>
      <c r="K676" s="8" t="s">
        <v>4587</v>
      </c>
    </row>
    <row r="677" spans="1:11" ht="25.5">
      <c r="A677" s="1"/>
      <c r="B677" s="9" t="s">
        <v>4547</v>
      </c>
      <c r="C677" s="9" t="s">
        <v>4547</v>
      </c>
      <c r="D677" s="72">
        <v>100000</v>
      </c>
      <c r="E677" s="10" t="s">
        <v>899</v>
      </c>
      <c r="F677" s="89" t="str">
        <f t="shared" si="10"/>
        <v>-</v>
      </c>
      <c r="G677" t="s">
        <v>4458</v>
      </c>
      <c r="H677" s="4" t="s">
        <v>4549</v>
      </c>
      <c r="K677" s="8" t="s">
        <v>4587</v>
      </c>
    </row>
    <row r="678" spans="1:11" ht="25.5">
      <c r="A678" s="1" t="s">
        <v>512</v>
      </c>
      <c r="C678" s="9" t="s">
        <v>388</v>
      </c>
      <c r="D678" s="10">
        <v>145424</v>
      </c>
      <c r="E678" s="10">
        <v>148237</v>
      </c>
      <c r="F678" s="89">
        <f t="shared" si="10"/>
        <v>1.9343437121795579E-2</v>
      </c>
      <c r="G678" t="s">
        <v>4554</v>
      </c>
      <c r="H678" s="4" t="s">
        <v>389</v>
      </c>
      <c r="K678" s="8" t="s">
        <v>4590</v>
      </c>
    </row>
    <row r="679" spans="1:11" ht="25.5">
      <c r="A679" s="1"/>
      <c r="C679" s="9" t="s">
        <v>3073</v>
      </c>
      <c r="D679" s="10">
        <v>87347</v>
      </c>
      <c r="E679" s="10">
        <v>116789</v>
      </c>
      <c r="F679" s="89">
        <f t="shared" si="10"/>
        <v>0.33706938990463325</v>
      </c>
      <c r="G679" t="s">
        <v>4458</v>
      </c>
      <c r="H679" s="4" t="s">
        <v>3074</v>
      </c>
      <c r="K679" s="8" t="s">
        <v>4590</v>
      </c>
    </row>
    <row r="680" spans="1:11" ht="25.5">
      <c r="A680" s="1"/>
      <c r="C680" s="9" t="s">
        <v>3075</v>
      </c>
      <c r="D680" s="10">
        <v>108627</v>
      </c>
      <c r="E680" s="10">
        <v>107635</v>
      </c>
      <c r="F680" s="89">
        <f t="shared" si="10"/>
        <v>-9.1321678772312599E-3</v>
      </c>
      <c r="G680" t="s">
        <v>4458</v>
      </c>
      <c r="H680" s="4" t="s">
        <v>3076</v>
      </c>
      <c r="K680" s="8" t="s">
        <v>4590</v>
      </c>
    </row>
    <row r="681" spans="1:11" ht="25.5">
      <c r="A681" s="1"/>
      <c r="C681" s="9" t="s">
        <v>3079</v>
      </c>
      <c r="D681" s="10">
        <v>107747</v>
      </c>
      <c r="E681" s="10">
        <v>63395</v>
      </c>
      <c r="F681" s="89">
        <f t="shared" si="10"/>
        <v>-0.4116309502816784</v>
      </c>
      <c r="G681" t="s">
        <v>4458</v>
      </c>
      <c r="H681" s="4" t="s">
        <v>3080</v>
      </c>
      <c r="I681" s="7">
        <v>2</v>
      </c>
      <c r="J681" s="7">
        <v>2</v>
      </c>
      <c r="K681" s="8" t="s">
        <v>4590</v>
      </c>
    </row>
    <row r="682" spans="1:11" ht="25.5">
      <c r="A682" s="1"/>
      <c r="C682" s="9" t="s">
        <v>3077</v>
      </c>
      <c r="D682" s="10">
        <v>25935</v>
      </c>
      <c r="E682" s="10">
        <v>109786</v>
      </c>
      <c r="F682" s="89">
        <f t="shared" si="10"/>
        <v>3.2331212647002121</v>
      </c>
      <c r="G682" t="s">
        <v>4458</v>
      </c>
      <c r="H682" s="4" t="s">
        <v>3078</v>
      </c>
      <c r="K682" s="8" t="s">
        <v>4590</v>
      </c>
    </row>
    <row r="683" spans="1:11" ht="25.5">
      <c r="A683" s="2" t="s">
        <v>513</v>
      </c>
      <c r="B683" s="9" t="s">
        <v>2219</v>
      </c>
      <c r="C683" s="9" t="s">
        <v>2220</v>
      </c>
      <c r="D683" s="10">
        <v>188130</v>
      </c>
      <c r="E683" s="10">
        <v>188060</v>
      </c>
      <c r="F683" s="89">
        <f t="shared" si="10"/>
        <v>-3.7208313400308298E-4</v>
      </c>
      <c r="G683" t="s">
        <v>4554</v>
      </c>
      <c r="H683" s="4" t="s">
        <v>2221</v>
      </c>
      <c r="K683" s="8" t="s">
        <v>4596</v>
      </c>
    </row>
    <row r="684" spans="1:11" ht="25.5">
      <c r="A684" s="2"/>
      <c r="C684" s="9" t="s">
        <v>74</v>
      </c>
      <c r="D684" s="10">
        <v>154061</v>
      </c>
      <c r="E684" s="10">
        <v>154476</v>
      </c>
      <c r="F684" s="89">
        <f t="shared" si="10"/>
        <v>2.6937381946112253E-3</v>
      </c>
      <c r="G684" t="s">
        <v>4554</v>
      </c>
      <c r="H684" s="4" t="s">
        <v>2222</v>
      </c>
      <c r="K684" s="8" t="s">
        <v>4596</v>
      </c>
    </row>
    <row r="685" spans="1:11" ht="25.5">
      <c r="A685" s="2"/>
      <c r="C685" s="9" t="s">
        <v>249</v>
      </c>
      <c r="D685" s="10">
        <v>134276</v>
      </c>
      <c r="E685" s="10">
        <v>139481</v>
      </c>
      <c r="F685" s="89">
        <f t="shared" si="10"/>
        <v>3.8763442461795111E-2</v>
      </c>
      <c r="G685" t="s">
        <v>4554</v>
      </c>
      <c r="H685" s="4" t="s">
        <v>2223</v>
      </c>
      <c r="K685" s="8" t="s">
        <v>4596</v>
      </c>
    </row>
    <row r="686" spans="1:11" ht="25.5">
      <c r="A686" s="2"/>
      <c r="C686" s="9" t="s">
        <v>995</v>
      </c>
      <c r="D686" s="10">
        <v>134109</v>
      </c>
      <c r="E686" s="10">
        <v>139844</v>
      </c>
      <c r="F686" s="89">
        <f t="shared" si="10"/>
        <v>4.2763722046991623E-2</v>
      </c>
      <c r="G686" t="s">
        <v>4554</v>
      </c>
      <c r="H686" s="4" t="s">
        <v>2224</v>
      </c>
      <c r="I686" s="7">
        <v>0</v>
      </c>
      <c r="J686" s="7">
        <v>1</v>
      </c>
      <c r="K686" s="8" t="s">
        <v>4596</v>
      </c>
    </row>
    <row r="687" spans="1:11" ht="25.5">
      <c r="A687" s="2"/>
      <c r="C687" s="9" t="s">
        <v>2225</v>
      </c>
      <c r="D687" s="10">
        <v>109747</v>
      </c>
      <c r="E687" s="10">
        <v>110645</v>
      </c>
      <c r="F687" s="89">
        <f t="shared" si="10"/>
        <v>8.1824560124650336E-3</v>
      </c>
      <c r="G687" t="s">
        <v>4554</v>
      </c>
      <c r="H687" s="4" t="s">
        <v>2226</v>
      </c>
      <c r="K687" s="8" t="s">
        <v>4596</v>
      </c>
    </row>
    <row r="688" spans="1:11" ht="38.25">
      <c r="A688" s="1" t="s">
        <v>514</v>
      </c>
      <c r="C688" s="9" t="s">
        <v>696</v>
      </c>
      <c r="D688" s="10">
        <v>117248</v>
      </c>
      <c r="E688" s="10">
        <v>137147</v>
      </c>
      <c r="F688" s="89">
        <f t="shared" si="10"/>
        <v>0.1697171806768559</v>
      </c>
      <c r="G688" t="s">
        <v>4554</v>
      </c>
      <c r="H688" s="4" t="s">
        <v>3081</v>
      </c>
      <c r="K688" s="8" t="s">
        <v>4586</v>
      </c>
    </row>
    <row r="689" spans="1:11" ht="38.25">
      <c r="A689" s="1"/>
      <c r="C689" s="9" t="s">
        <v>990</v>
      </c>
      <c r="D689" s="10">
        <v>104230</v>
      </c>
      <c r="E689" s="10">
        <v>120883</v>
      </c>
      <c r="F689" s="89">
        <f t="shared" si="10"/>
        <v>0.15977165883143049</v>
      </c>
      <c r="G689" t="s">
        <v>4554</v>
      </c>
      <c r="H689" s="4" t="s">
        <v>3082</v>
      </c>
      <c r="K689" s="8" t="s">
        <v>4586</v>
      </c>
    </row>
    <row r="690" spans="1:11" ht="25.5">
      <c r="A690" s="1"/>
      <c r="C690" s="9" t="s">
        <v>898</v>
      </c>
      <c r="D690" s="10" t="s">
        <v>899</v>
      </c>
      <c r="E690" s="10">
        <v>113012</v>
      </c>
      <c r="F690" s="89" t="str">
        <f t="shared" si="10"/>
        <v>-</v>
      </c>
      <c r="G690" t="s">
        <v>4554</v>
      </c>
      <c r="H690" s="4" t="s">
        <v>3083</v>
      </c>
      <c r="K690" s="8" t="s">
        <v>4586</v>
      </c>
    </row>
    <row r="691" spans="1:11" ht="25.5">
      <c r="A691" s="1"/>
      <c r="C691" s="9" t="s">
        <v>697</v>
      </c>
      <c r="D691" s="10" t="s">
        <v>899</v>
      </c>
      <c r="E691" s="10">
        <v>111414</v>
      </c>
      <c r="F691" s="89" t="str">
        <f t="shared" si="10"/>
        <v>-</v>
      </c>
      <c r="G691" t="s">
        <v>4554</v>
      </c>
      <c r="H691" s="4" t="s">
        <v>3084</v>
      </c>
      <c r="K691" s="8" t="s">
        <v>4586</v>
      </c>
    </row>
    <row r="692" spans="1:11" ht="25.5">
      <c r="A692" s="1"/>
      <c r="C692" s="9" t="s">
        <v>698</v>
      </c>
      <c r="D692" s="10" t="s">
        <v>899</v>
      </c>
      <c r="E692" s="10">
        <v>113484</v>
      </c>
      <c r="F692" s="89" t="str">
        <f t="shared" si="10"/>
        <v>-</v>
      </c>
      <c r="G692" t="s">
        <v>4554</v>
      </c>
      <c r="H692" s="4" t="s">
        <v>3085</v>
      </c>
      <c r="I692" s="7" t="s">
        <v>899</v>
      </c>
      <c r="J692" s="7" t="s">
        <v>899</v>
      </c>
      <c r="K692" s="8" t="s">
        <v>4586</v>
      </c>
    </row>
    <row r="693" spans="1:11" ht="25.5">
      <c r="A693" s="1" t="s">
        <v>515</v>
      </c>
      <c r="C693" s="9" t="s">
        <v>699</v>
      </c>
      <c r="D693" s="10">
        <v>106384</v>
      </c>
      <c r="E693" s="10">
        <v>116349</v>
      </c>
      <c r="F693" s="89">
        <f t="shared" si="10"/>
        <v>9.3670100767032638E-2</v>
      </c>
      <c r="G693" t="s">
        <v>4554</v>
      </c>
      <c r="H693" s="4" t="s">
        <v>700</v>
      </c>
      <c r="K693" s="8" t="s">
        <v>4588</v>
      </c>
    </row>
    <row r="694" spans="1:11" ht="25.5">
      <c r="A694" s="1"/>
      <c r="C694" s="9" t="s">
        <v>990</v>
      </c>
      <c r="D694" s="10" t="s">
        <v>899</v>
      </c>
      <c r="E694" s="10">
        <v>111237</v>
      </c>
      <c r="F694" s="89" t="str">
        <f t="shared" si="10"/>
        <v>-</v>
      </c>
      <c r="G694" t="s">
        <v>4554</v>
      </c>
      <c r="H694" s="4" t="s">
        <v>3087</v>
      </c>
      <c r="K694" s="8" t="s">
        <v>4588</v>
      </c>
    </row>
    <row r="695" spans="1:11" ht="25.5">
      <c r="A695" s="1"/>
      <c r="C695" s="9" t="s">
        <v>990</v>
      </c>
      <c r="D695" s="10" t="s">
        <v>899</v>
      </c>
      <c r="E695" s="10">
        <v>108391</v>
      </c>
      <c r="F695" s="89" t="str">
        <f t="shared" si="10"/>
        <v>-</v>
      </c>
      <c r="G695" t="s">
        <v>4554</v>
      </c>
      <c r="H695" s="4" t="s">
        <v>3088</v>
      </c>
      <c r="K695" s="8" t="s">
        <v>4588</v>
      </c>
    </row>
    <row r="696" spans="1:11" ht="15">
      <c r="A696" s="1"/>
      <c r="C696" s="9" t="s">
        <v>990</v>
      </c>
      <c r="D696" s="10">
        <v>102088</v>
      </c>
      <c r="E696" s="10" t="s">
        <v>899</v>
      </c>
      <c r="F696" s="89" t="str">
        <f t="shared" si="10"/>
        <v>-</v>
      </c>
      <c r="G696" t="s">
        <v>4458</v>
      </c>
      <c r="H696" s="4" t="s">
        <v>2511</v>
      </c>
      <c r="K696" s="8" t="s">
        <v>4588</v>
      </c>
    </row>
    <row r="697" spans="1:11" ht="15">
      <c r="A697" s="1"/>
      <c r="C697" s="9" t="s">
        <v>990</v>
      </c>
      <c r="D697" s="10">
        <v>98811</v>
      </c>
      <c r="E697" s="10" t="s">
        <v>899</v>
      </c>
      <c r="F697" s="89" t="str">
        <f t="shared" si="10"/>
        <v>-</v>
      </c>
      <c r="G697" t="s">
        <v>4458</v>
      </c>
      <c r="H697" s="4" t="s">
        <v>2511</v>
      </c>
      <c r="K697" s="8" t="s">
        <v>4588</v>
      </c>
    </row>
    <row r="698" spans="1:11" ht="25.5">
      <c r="A698" s="1"/>
      <c r="C698" s="9" t="s">
        <v>701</v>
      </c>
      <c r="D698" s="10">
        <v>101692</v>
      </c>
      <c r="E698" s="10">
        <v>71692</v>
      </c>
      <c r="F698" s="89">
        <f t="shared" si="10"/>
        <v>-0.29500845690909805</v>
      </c>
      <c r="G698" t="s">
        <v>4554</v>
      </c>
      <c r="H698" s="4" t="s">
        <v>3086</v>
      </c>
      <c r="I698" s="7">
        <v>8</v>
      </c>
      <c r="J698" s="7">
        <v>8</v>
      </c>
      <c r="K698" s="8" t="s">
        <v>4588</v>
      </c>
    </row>
    <row r="699" spans="1:11" ht="38.25">
      <c r="A699" s="1" t="s">
        <v>516</v>
      </c>
      <c r="C699" s="9" t="s">
        <v>886</v>
      </c>
      <c r="D699" s="10" t="s">
        <v>899</v>
      </c>
      <c r="E699" s="10">
        <v>140742</v>
      </c>
      <c r="F699" s="89" t="str">
        <f t="shared" si="10"/>
        <v>-</v>
      </c>
      <c r="G699" t="s">
        <v>4554</v>
      </c>
      <c r="H699" s="4" t="s">
        <v>4350</v>
      </c>
      <c r="K699" s="8" t="s">
        <v>4595</v>
      </c>
    </row>
    <row r="700" spans="1:11" ht="38.25">
      <c r="A700" s="1"/>
      <c r="C700" s="9" t="s">
        <v>702</v>
      </c>
      <c r="D700" s="10" t="s">
        <v>899</v>
      </c>
      <c r="E700" s="10">
        <v>113382</v>
      </c>
      <c r="F700" s="89" t="str">
        <f t="shared" si="10"/>
        <v>-</v>
      </c>
      <c r="G700" t="s">
        <v>4554</v>
      </c>
      <c r="H700" s="4" t="s">
        <v>4351</v>
      </c>
      <c r="K700" s="8" t="s">
        <v>4595</v>
      </c>
    </row>
    <row r="701" spans="1:11" ht="25.5">
      <c r="A701" s="1"/>
      <c r="C701" s="9" t="s">
        <v>3089</v>
      </c>
      <c r="D701" s="10">
        <v>116820</v>
      </c>
      <c r="E701" s="10" t="s">
        <v>899</v>
      </c>
      <c r="F701" s="89" t="str">
        <f t="shared" si="10"/>
        <v>-</v>
      </c>
      <c r="G701" t="s">
        <v>4458</v>
      </c>
      <c r="H701" s="4" t="s">
        <v>4356</v>
      </c>
      <c r="K701" s="8" t="s">
        <v>4595</v>
      </c>
    </row>
    <row r="702" spans="1:11" ht="38.25">
      <c r="A702" s="1"/>
      <c r="C702" s="9" t="s">
        <v>703</v>
      </c>
      <c r="D702" s="10">
        <v>104088</v>
      </c>
      <c r="E702" s="10">
        <v>104187</v>
      </c>
      <c r="F702" s="89">
        <f t="shared" si="10"/>
        <v>9.511182845284759E-4</v>
      </c>
      <c r="G702" t="s">
        <v>4554</v>
      </c>
      <c r="H702" s="4" t="s">
        <v>4352</v>
      </c>
      <c r="K702" s="8" t="s">
        <v>4595</v>
      </c>
    </row>
    <row r="703" spans="1:11" ht="38.25">
      <c r="A703" s="1"/>
      <c r="C703" s="9" t="s">
        <v>704</v>
      </c>
      <c r="D703" s="10">
        <v>104092</v>
      </c>
      <c r="E703" s="10">
        <v>104092</v>
      </c>
      <c r="F703" s="89">
        <f t="shared" si="10"/>
        <v>0</v>
      </c>
      <c r="G703" t="s">
        <v>4554</v>
      </c>
      <c r="H703" s="4" t="s">
        <v>4353</v>
      </c>
      <c r="K703" s="8" t="s">
        <v>4595</v>
      </c>
    </row>
    <row r="704" spans="1:11" s="40" customFormat="1" ht="39.75" customHeight="1">
      <c r="A704" s="1"/>
      <c r="B704" s="51"/>
      <c r="C704" s="51" t="s">
        <v>4354</v>
      </c>
      <c r="D704" s="10">
        <v>111615</v>
      </c>
      <c r="E704" s="10">
        <v>139335</v>
      </c>
      <c r="F704" s="89">
        <f t="shared" si="10"/>
        <v>0.24835371589840075</v>
      </c>
      <c r="G704" t="s">
        <v>4554</v>
      </c>
      <c r="H704" s="75" t="s">
        <v>4355</v>
      </c>
      <c r="I704" s="51"/>
      <c r="J704" s="51"/>
      <c r="K704" s="8" t="s">
        <v>4595</v>
      </c>
    </row>
    <row r="705" spans="1:11" ht="27" customHeight="1">
      <c r="A705" s="1" t="s">
        <v>517</v>
      </c>
      <c r="B705" s="9" t="s">
        <v>705</v>
      </c>
      <c r="C705" s="9" t="s">
        <v>886</v>
      </c>
      <c r="D705" s="10" t="s">
        <v>899</v>
      </c>
      <c r="E705" s="10">
        <v>128712</v>
      </c>
      <c r="F705" s="89" t="str">
        <f t="shared" si="10"/>
        <v>-</v>
      </c>
      <c r="G705" t="s">
        <v>4458</v>
      </c>
      <c r="H705" s="4" t="s">
        <v>4357</v>
      </c>
      <c r="I705" s="7">
        <v>0</v>
      </c>
      <c r="J705" s="7">
        <v>0</v>
      </c>
      <c r="K705" s="8" t="s">
        <v>4588</v>
      </c>
    </row>
    <row r="706" spans="1:11" ht="25.5">
      <c r="A706" s="1"/>
      <c r="B706" s="9" t="s">
        <v>711</v>
      </c>
      <c r="C706" s="9" t="s">
        <v>886</v>
      </c>
      <c r="D706" s="10">
        <v>150701</v>
      </c>
      <c r="E706" s="10">
        <v>57549</v>
      </c>
      <c r="F706" s="89">
        <f t="shared" si="10"/>
        <v>-0.61812463089163305</v>
      </c>
      <c r="G706" t="s">
        <v>4458</v>
      </c>
      <c r="H706" s="4" t="s">
        <v>4358</v>
      </c>
      <c r="K706" s="8" t="s">
        <v>4588</v>
      </c>
    </row>
    <row r="707" spans="1:11" ht="25.5">
      <c r="A707" s="1"/>
      <c r="C707" s="9" t="s">
        <v>712</v>
      </c>
      <c r="D707" s="10">
        <v>122813</v>
      </c>
      <c r="E707" s="10">
        <v>150723</v>
      </c>
      <c r="F707" s="89">
        <f t="shared" si="10"/>
        <v>0.22725607223990946</v>
      </c>
      <c r="G707" t="s">
        <v>4554</v>
      </c>
      <c r="H707" s="4" t="s">
        <v>706</v>
      </c>
      <c r="K707" s="8" t="s">
        <v>4588</v>
      </c>
    </row>
    <row r="708" spans="1:11" ht="25.5">
      <c r="A708" s="1"/>
      <c r="C708" s="9" t="s">
        <v>713</v>
      </c>
      <c r="D708" s="10">
        <v>117526</v>
      </c>
      <c r="E708" s="10">
        <v>141538</v>
      </c>
      <c r="F708" s="89">
        <f t="shared" si="10"/>
        <v>0.20431223729217365</v>
      </c>
      <c r="G708" t="s">
        <v>4554</v>
      </c>
      <c r="H708" s="4" t="s">
        <v>707</v>
      </c>
      <c r="K708" s="8" t="s">
        <v>4588</v>
      </c>
    </row>
    <row r="709" spans="1:11" ht="25.5">
      <c r="A709" s="1"/>
      <c r="C709" s="9" t="s">
        <v>896</v>
      </c>
      <c r="D709" s="10">
        <v>113765</v>
      </c>
      <c r="E709" s="10">
        <v>136626</v>
      </c>
      <c r="F709" s="89">
        <f t="shared" si="10"/>
        <v>0.20094932536368831</v>
      </c>
      <c r="G709" t="s">
        <v>4554</v>
      </c>
      <c r="H709" s="4" t="s">
        <v>708</v>
      </c>
      <c r="K709" s="8" t="s">
        <v>4588</v>
      </c>
    </row>
    <row r="710" spans="1:11" ht="25.5">
      <c r="A710" s="1"/>
      <c r="C710" s="9" t="s">
        <v>994</v>
      </c>
      <c r="D710" s="10">
        <v>112157</v>
      </c>
      <c r="E710" s="10">
        <v>134970</v>
      </c>
      <c r="F710" s="89">
        <f t="shared" ref="F710:F773" si="11">IF(ISERROR((((E710-D710)/D710))),"-",(((E710-D710)/D710)))</f>
        <v>0.20340237345863388</v>
      </c>
      <c r="G710" t="s">
        <v>4554</v>
      </c>
      <c r="H710" s="4" t="s">
        <v>709</v>
      </c>
      <c r="K710" s="8" t="s">
        <v>4588</v>
      </c>
    </row>
    <row r="711" spans="1:11" ht="26.25">
      <c r="A711" s="1"/>
      <c r="B711" s="51"/>
      <c r="C711" s="51" t="s">
        <v>714</v>
      </c>
      <c r="D711" s="54">
        <v>120907</v>
      </c>
      <c r="E711" s="54">
        <v>141903</v>
      </c>
      <c r="F711" s="89">
        <f t="shared" si="11"/>
        <v>0.17365413086090961</v>
      </c>
      <c r="G711" t="s">
        <v>4554</v>
      </c>
      <c r="H711" s="75" t="s">
        <v>710</v>
      </c>
      <c r="K711" s="8" t="s">
        <v>4588</v>
      </c>
    </row>
    <row r="712" spans="1:11" ht="25.5">
      <c r="A712" s="1" t="s">
        <v>518</v>
      </c>
      <c r="B712" s="9" t="s">
        <v>715</v>
      </c>
      <c r="C712" s="9" t="s">
        <v>886</v>
      </c>
      <c r="D712" s="10">
        <v>179134</v>
      </c>
      <c r="E712" s="10">
        <v>179643</v>
      </c>
      <c r="F712" s="89">
        <f t="shared" si="11"/>
        <v>2.8414483012716737E-3</v>
      </c>
      <c r="G712" t="s">
        <v>4554</v>
      </c>
      <c r="H712" s="4" t="s">
        <v>3090</v>
      </c>
      <c r="K712" s="8" t="s">
        <v>4588</v>
      </c>
    </row>
    <row r="713" spans="1:11" ht="38.25">
      <c r="A713" s="1"/>
      <c r="C713" s="9" t="s">
        <v>716</v>
      </c>
      <c r="D713" s="10">
        <v>149938</v>
      </c>
      <c r="E713" s="10">
        <v>154208</v>
      </c>
      <c r="F713" s="89">
        <f t="shared" si="11"/>
        <v>2.8478437754271765E-2</v>
      </c>
      <c r="G713" t="s">
        <v>4554</v>
      </c>
      <c r="H713" s="4" t="s">
        <v>3091</v>
      </c>
      <c r="K713" s="8" t="s">
        <v>4588</v>
      </c>
    </row>
    <row r="714" spans="1:11" ht="25.5">
      <c r="A714" s="1"/>
      <c r="C714" s="9" t="s">
        <v>717</v>
      </c>
      <c r="D714" s="10">
        <v>132894</v>
      </c>
      <c r="E714" s="10">
        <v>138528</v>
      </c>
      <c r="F714" s="89">
        <f t="shared" si="11"/>
        <v>4.2394690505214681E-2</v>
      </c>
      <c r="G714" t="s">
        <v>4554</v>
      </c>
      <c r="H714" s="4" t="s">
        <v>724</v>
      </c>
      <c r="K714" s="8" t="s">
        <v>4588</v>
      </c>
    </row>
    <row r="715" spans="1:11" ht="25.5">
      <c r="A715" s="1"/>
      <c r="C715" s="9" t="s">
        <v>718</v>
      </c>
      <c r="D715" s="10">
        <v>134969</v>
      </c>
      <c r="E715" s="10">
        <v>138463</v>
      </c>
      <c r="F715" s="89">
        <f t="shared" si="11"/>
        <v>2.5887426001526277E-2</v>
      </c>
      <c r="G715" t="s">
        <v>4554</v>
      </c>
      <c r="H715" s="4" t="s">
        <v>725</v>
      </c>
      <c r="K715" s="8" t="s">
        <v>4588</v>
      </c>
    </row>
    <row r="716" spans="1:11" ht="25.5">
      <c r="A716" s="1"/>
      <c r="C716" s="9" t="s">
        <v>719</v>
      </c>
      <c r="D716" s="10">
        <v>114395</v>
      </c>
      <c r="E716" s="10">
        <v>115200</v>
      </c>
      <c r="F716" s="89">
        <f t="shared" si="11"/>
        <v>7.0370208488133223E-3</v>
      </c>
      <c r="G716" t="s">
        <v>4554</v>
      </c>
      <c r="H716" s="4" t="s">
        <v>726</v>
      </c>
      <c r="K716" s="8" t="s">
        <v>4588</v>
      </c>
    </row>
    <row r="717" spans="1:11" ht="25.5">
      <c r="A717" s="1"/>
      <c r="C717" s="9" t="s">
        <v>720</v>
      </c>
      <c r="D717" s="10">
        <v>109701</v>
      </c>
      <c r="E717" s="10">
        <v>112591</v>
      </c>
      <c r="F717" s="89">
        <f t="shared" si="11"/>
        <v>2.6344335967766929E-2</v>
      </c>
      <c r="G717" t="s">
        <v>4554</v>
      </c>
      <c r="H717" s="4" t="s">
        <v>727</v>
      </c>
      <c r="I717" s="7">
        <v>1</v>
      </c>
      <c r="J717" s="7">
        <v>1</v>
      </c>
      <c r="K717" s="8" t="s">
        <v>4588</v>
      </c>
    </row>
    <row r="718" spans="1:11" ht="25.5">
      <c r="A718" s="1"/>
      <c r="C718" s="9" t="s">
        <v>1056</v>
      </c>
      <c r="D718" s="10">
        <v>98892</v>
      </c>
      <c r="E718" s="10">
        <v>112050</v>
      </c>
      <c r="F718" s="89">
        <f t="shared" si="11"/>
        <v>0.1330542409901711</v>
      </c>
      <c r="G718" t="s">
        <v>4554</v>
      </c>
      <c r="H718" s="4" t="s">
        <v>728</v>
      </c>
      <c r="K718" s="8" t="s">
        <v>4588</v>
      </c>
    </row>
    <row r="719" spans="1:11" ht="25.5">
      <c r="A719" s="1"/>
      <c r="C719" s="9" t="s">
        <v>721</v>
      </c>
      <c r="D719" s="10">
        <v>108259</v>
      </c>
      <c r="E719" s="10">
        <v>108826</v>
      </c>
      <c r="F719" s="89">
        <f t="shared" si="11"/>
        <v>5.2374398433386602E-3</v>
      </c>
      <c r="G719" t="s">
        <v>4554</v>
      </c>
      <c r="H719" s="4" t="s">
        <v>0</v>
      </c>
      <c r="I719" s="7">
        <v>9</v>
      </c>
      <c r="J719" s="7">
        <v>8</v>
      </c>
      <c r="K719" s="8" t="s">
        <v>4588</v>
      </c>
    </row>
    <row r="720" spans="1:11" ht="25.5">
      <c r="A720" s="1"/>
      <c r="C720" s="9" t="s">
        <v>1015</v>
      </c>
      <c r="D720" s="10">
        <v>104783</v>
      </c>
      <c r="E720" s="10">
        <v>106458</v>
      </c>
      <c r="F720" s="89">
        <f t="shared" si="11"/>
        <v>1.5985417481843428E-2</v>
      </c>
      <c r="G720" t="s">
        <v>4554</v>
      </c>
      <c r="H720" s="4" t="s">
        <v>1</v>
      </c>
      <c r="K720" s="8" t="s">
        <v>4588</v>
      </c>
    </row>
    <row r="721" spans="1:11" ht="25.5">
      <c r="A721" s="1"/>
      <c r="C721" s="9" t="s">
        <v>722</v>
      </c>
      <c r="D721" s="10">
        <v>101289</v>
      </c>
      <c r="E721" s="10">
        <v>104146</v>
      </c>
      <c r="F721" s="89">
        <f t="shared" si="11"/>
        <v>2.8206419255792831E-2</v>
      </c>
      <c r="G721" t="s">
        <v>4554</v>
      </c>
      <c r="H721" s="4" t="s">
        <v>2</v>
      </c>
      <c r="K721" s="8" t="s">
        <v>4588</v>
      </c>
    </row>
    <row r="722" spans="1:11" ht="25.5">
      <c r="A722" s="1"/>
      <c r="C722" s="9" t="s">
        <v>723</v>
      </c>
      <c r="D722" s="10">
        <v>99708</v>
      </c>
      <c r="E722" s="10">
        <v>103033</v>
      </c>
      <c r="F722" s="89">
        <f t="shared" si="11"/>
        <v>3.3347374333052515E-2</v>
      </c>
      <c r="G722" t="s">
        <v>4554</v>
      </c>
      <c r="H722" s="4" t="s">
        <v>3</v>
      </c>
      <c r="K722" s="8" t="s">
        <v>4588</v>
      </c>
    </row>
    <row r="723" spans="1:11" ht="25.5">
      <c r="A723" s="1"/>
      <c r="C723" s="9" t="s">
        <v>1338</v>
      </c>
      <c r="D723" s="10">
        <v>90502</v>
      </c>
      <c r="E723" s="10">
        <v>101754</v>
      </c>
      <c r="F723" s="89">
        <f t="shared" si="11"/>
        <v>0.12432874411615213</v>
      </c>
      <c r="G723" t="s">
        <v>4458</v>
      </c>
      <c r="H723" s="4" t="s">
        <v>3092</v>
      </c>
      <c r="K723" s="8" t="s">
        <v>4588</v>
      </c>
    </row>
    <row r="724" spans="1:11" ht="25.5">
      <c r="A724" s="1" t="s">
        <v>519</v>
      </c>
      <c r="C724" s="9" t="s">
        <v>886</v>
      </c>
      <c r="D724" s="10">
        <v>150000</v>
      </c>
      <c r="E724" s="10">
        <v>148000</v>
      </c>
      <c r="F724" s="89">
        <f t="shared" si="11"/>
        <v>-1.3333333333333334E-2</v>
      </c>
      <c r="G724" t="s">
        <v>4554</v>
      </c>
      <c r="H724" s="4" t="s">
        <v>4</v>
      </c>
      <c r="K724" s="8" t="s">
        <v>4588</v>
      </c>
    </row>
    <row r="725" spans="1:11" ht="25.5">
      <c r="A725" s="2" t="s">
        <v>520</v>
      </c>
      <c r="B725" s="9" t="s">
        <v>2918</v>
      </c>
      <c r="C725" s="9" t="s">
        <v>2918</v>
      </c>
      <c r="D725" s="10" t="s">
        <v>899</v>
      </c>
      <c r="E725" s="10">
        <v>110180.24</v>
      </c>
      <c r="F725" s="89" t="str">
        <f t="shared" si="11"/>
        <v>-</v>
      </c>
      <c r="G725" t="s">
        <v>4458</v>
      </c>
      <c r="H725" s="4" t="s">
        <v>3093</v>
      </c>
      <c r="K725" s="8" t="s">
        <v>4589</v>
      </c>
    </row>
    <row r="726" spans="1:11" ht="76.5">
      <c r="A726" s="1" t="s">
        <v>521</v>
      </c>
      <c r="B726" s="9" t="s">
        <v>5</v>
      </c>
      <c r="C726" s="9" t="s">
        <v>886</v>
      </c>
      <c r="D726" s="10">
        <v>189428</v>
      </c>
      <c r="E726" s="10">
        <v>187246</v>
      </c>
      <c r="F726" s="89">
        <f t="shared" si="11"/>
        <v>-1.1518888443102393E-2</v>
      </c>
      <c r="G726" t="s">
        <v>4554</v>
      </c>
      <c r="H726" s="4" t="s">
        <v>3094</v>
      </c>
      <c r="K726" s="8" t="s">
        <v>4593</v>
      </c>
    </row>
    <row r="727" spans="1:11" ht="114.75">
      <c r="A727" s="1"/>
      <c r="C727" s="9" t="s">
        <v>4488</v>
      </c>
      <c r="D727" s="10">
        <v>155357</v>
      </c>
      <c r="E727" s="10">
        <v>159155</v>
      </c>
      <c r="F727" s="89">
        <f t="shared" si="11"/>
        <v>2.4446919031649684E-2</v>
      </c>
      <c r="G727" t="s">
        <v>4554</v>
      </c>
      <c r="H727" s="4" t="s">
        <v>3095</v>
      </c>
      <c r="K727" s="8" t="s">
        <v>4593</v>
      </c>
    </row>
    <row r="728" spans="1:11" ht="25.5">
      <c r="A728" s="1"/>
      <c r="C728" s="9" t="s">
        <v>8</v>
      </c>
      <c r="D728" s="10">
        <v>155512</v>
      </c>
      <c r="E728" s="10">
        <v>155839</v>
      </c>
      <c r="F728" s="89">
        <f t="shared" si="11"/>
        <v>2.1027316219970164E-3</v>
      </c>
      <c r="G728" t="s">
        <v>4554</v>
      </c>
      <c r="H728" s="4" t="s">
        <v>3096</v>
      </c>
      <c r="K728" s="8" t="s">
        <v>4593</v>
      </c>
    </row>
    <row r="729" spans="1:11" ht="38.25">
      <c r="A729" s="1"/>
      <c r="C729" s="9" t="s">
        <v>7</v>
      </c>
      <c r="D729" s="10" t="s">
        <v>899</v>
      </c>
      <c r="E729" s="10">
        <v>104148</v>
      </c>
      <c r="F729" s="89" t="str">
        <f t="shared" si="11"/>
        <v>-</v>
      </c>
      <c r="G729" t="s">
        <v>4458</v>
      </c>
      <c r="H729" s="4" t="s">
        <v>3097</v>
      </c>
      <c r="I729" s="7">
        <v>3</v>
      </c>
      <c r="J729" s="7">
        <v>4</v>
      </c>
      <c r="K729" s="8" t="s">
        <v>4593</v>
      </c>
    </row>
    <row r="730" spans="1:11" ht="25.5">
      <c r="A730" s="1"/>
      <c r="C730" s="9" t="s">
        <v>1015</v>
      </c>
      <c r="D730" s="10" t="s">
        <v>899</v>
      </c>
      <c r="E730" s="10">
        <v>129036</v>
      </c>
      <c r="F730" s="89" t="str">
        <f t="shared" si="11"/>
        <v>-</v>
      </c>
      <c r="G730" t="s">
        <v>4554</v>
      </c>
      <c r="H730" s="4" t="s">
        <v>3099</v>
      </c>
      <c r="K730" s="8" t="s">
        <v>4593</v>
      </c>
    </row>
    <row r="731" spans="1:11" ht="63.75">
      <c r="A731" s="1"/>
      <c r="C731" s="9" t="s">
        <v>6</v>
      </c>
      <c r="D731" s="10">
        <v>154594</v>
      </c>
      <c r="E731" s="10">
        <v>110098</v>
      </c>
      <c r="F731" s="89">
        <f t="shared" si="11"/>
        <v>-0.28782488324255795</v>
      </c>
      <c r="G731" t="s">
        <v>4458</v>
      </c>
      <c r="H731" s="4" t="s">
        <v>3100</v>
      </c>
      <c r="K731" s="8" t="s">
        <v>4593</v>
      </c>
    </row>
    <row r="732" spans="1:11" ht="38.25">
      <c r="A732" s="1"/>
      <c r="C732" s="9" t="s">
        <v>9</v>
      </c>
      <c r="D732" s="10">
        <v>154328</v>
      </c>
      <c r="E732" s="10">
        <v>33719</v>
      </c>
      <c r="F732" s="89">
        <f t="shared" si="11"/>
        <v>-0.78151080814887774</v>
      </c>
      <c r="G732" t="s">
        <v>4458</v>
      </c>
      <c r="H732" s="4" t="s">
        <v>3104</v>
      </c>
      <c r="K732" s="8" t="s">
        <v>4593</v>
      </c>
    </row>
    <row r="733" spans="1:11" ht="38.25">
      <c r="A733" s="1"/>
      <c r="C733" s="9" t="s">
        <v>10</v>
      </c>
      <c r="D733" s="10">
        <v>156033</v>
      </c>
      <c r="E733" s="10">
        <v>39037</v>
      </c>
      <c r="F733" s="89">
        <f t="shared" si="11"/>
        <v>-0.74981574410541363</v>
      </c>
      <c r="G733" t="s">
        <v>4458</v>
      </c>
      <c r="H733" s="4" t="s">
        <v>3103</v>
      </c>
      <c r="K733" s="8" t="s">
        <v>4593</v>
      </c>
    </row>
    <row r="734" spans="1:11" ht="63.75">
      <c r="A734" s="1"/>
      <c r="C734" s="9" t="s">
        <v>3098</v>
      </c>
      <c r="D734" s="10">
        <v>171193</v>
      </c>
      <c r="E734" s="10">
        <v>100558</v>
      </c>
      <c r="F734" s="89">
        <f t="shared" si="11"/>
        <v>-0.41260448733301008</v>
      </c>
      <c r="G734" t="s">
        <v>4458</v>
      </c>
      <c r="H734" s="4" t="s">
        <v>3101</v>
      </c>
      <c r="K734" s="8" t="s">
        <v>4593</v>
      </c>
    </row>
    <row r="735" spans="1:11" ht="25.5">
      <c r="A735" s="1"/>
      <c r="C735" s="9" t="s">
        <v>1020</v>
      </c>
      <c r="D735" s="10">
        <v>131819</v>
      </c>
      <c r="E735" s="10" t="s">
        <v>899</v>
      </c>
      <c r="F735" s="89" t="str">
        <f t="shared" si="11"/>
        <v>-</v>
      </c>
      <c r="G735" t="s">
        <v>4458</v>
      </c>
      <c r="H735" s="4" t="s">
        <v>3102</v>
      </c>
      <c r="K735" s="8" t="s">
        <v>4593</v>
      </c>
    </row>
    <row r="736" spans="1:11" ht="25.5">
      <c r="A736" s="1" t="s">
        <v>522</v>
      </c>
      <c r="B736" s="9" t="s">
        <v>2611</v>
      </c>
      <c r="C736" s="9" t="s">
        <v>886</v>
      </c>
      <c r="D736" s="10">
        <v>214883</v>
      </c>
      <c r="E736" s="10">
        <v>227729</v>
      </c>
      <c r="F736" s="89">
        <f t="shared" si="11"/>
        <v>5.9781369396369188E-2</v>
      </c>
      <c r="G736" t="s">
        <v>4554</v>
      </c>
      <c r="H736" s="4" t="s">
        <v>4489</v>
      </c>
      <c r="K736" s="8" t="s">
        <v>4592</v>
      </c>
    </row>
    <row r="737" spans="1:11" ht="38.25">
      <c r="A737" s="1"/>
      <c r="C737" s="9" t="s">
        <v>3108</v>
      </c>
      <c r="D737" s="10">
        <v>159556</v>
      </c>
      <c r="E737" s="10">
        <v>139375</v>
      </c>
      <c r="F737" s="89">
        <f t="shared" si="11"/>
        <v>-0.12648223821103563</v>
      </c>
      <c r="G737" t="s">
        <v>4554</v>
      </c>
      <c r="H737" s="4" t="s">
        <v>929</v>
      </c>
      <c r="I737" s="7">
        <v>5</v>
      </c>
      <c r="J737" s="7">
        <v>7</v>
      </c>
      <c r="K737" s="8" t="s">
        <v>4592</v>
      </c>
    </row>
    <row r="738" spans="1:11" ht="76.5">
      <c r="A738" s="1"/>
      <c r="C738" s="9" t="s">
        <v>994</v>
      </c>
      <c r="D738" s="10">
        <v>153655</v>
      </c>
      <c r="E738" s="10" t="s">
        <v>899</v>
      </c>
      <c r="F738" s="89" t="str">
        <f t="shared" si="11"/>
        <v>-</v>
      </c>
      <c r="G738" t="s">
        <v>4458</v>
      </c>
      <c r="H738" s="4" t="s">
        <v>3105</v>
      </c>
      <c r="K738" s="8" t="s">
        <v>4592</v>
      </c>
    </row>
    <row r="739" spans="1:11" ht="25.5">
      <c r="A739" s="1"/>
      <c r="C739" s="9" t="s">
        <v>11</v>
      </c>
      <c r="D739" s="10">
        <v>151570</v>
      </c>
      <c r="E739" s="10">
        <v>166491</v>
      </c>
      <c r="F739" s="89">
        <f t="shared" si="11"/>
        <v>9.8442963647159723E-2</v>
      </c>
      <c r="G739" t="s">
        <v>4554</v>
      </c>
      <c r="H739" s="4" t="s">
        <v>930</v>
      </c>
      <c r="K739" s="8" t="s">
        <v>4592</v>
      </c>
    </row>
    <row r="740" spans="1:11" ht="15">
      <c r="A740" s="1"/>
      <c r="C740" s="9" t="s">
        <v>1235</v>
      </c>
      <c r="D740" s="10">
        <v>145930</v>
      </c>
      <c r="E740" s="10">
        <v>139315</v>
      </c>
      <c r="F740" s="89">
        <f t="shared" si="11"/>
        <v>-4.5329952717056123E-2</v>
      </c>
      <c r="G740" t="s">
        <v>4554</v>
      </c>
      <c r="H740" s="4" t="s">
        <v>931</v>
      </c>
      <c r="K740" s="8" t="s">
        <v>4592</v>
      </c>
    </row>
    <row r="741" spans="1:11" ht="25.5">
      <c r="A741" s="1"/>
      <c r="C741" s="9" t="s">
        <v>3107</v>
      </c>
      <c r="D741" s="10">
        <v>127066</v>
      </c>
      <c r="E741" s="10">
        <v>121333</v>
      </c>
      <c r="F741" s="89">
        <f t="shared" si="11"/>
        <v>-4.5118284985755437E-2</v>
      </c>
      <c r="G741" t="s">
        <v>4554</v>
      </c>
      <c r="H741" s="4" t="s">
        <v>932</v>
      </c>
      <c r="K741" s="8" t="s">
        <v>4592</v>
      </c>
    </row>
    <row r="742" spans="1:11" ht="15">
      <c r="A742" s="1"/>
      <c r="C742" s="9" t="s">
        <v>12</v>
      </c>
      <c r="D742" s="10">
        <v>45292</v>
      </c>
      <c r="E742" s="10">
        <v>103175</v>
      </c>
      <c r="F742" s="89">
        <f t="shared" si="11"/>
        <v>1.2779961141040361</v>
      </c>
      <c r="G742" t="s">
        <v>4458</v>
      </c>
      <c r="H742" s="4" t="s">
        <v>933</v>
      </c>
      <c r="K742" s="8" t="s">
        <v>4592</v>
      </c>
    </row>
    <row r="743" spans="1:11" ht="76.5">
      <c r="A743" s="1"/>
      <c r="C743" s="9" t="s">
        <v>1015</v>
      </c>
      <c r="D743" s="10">
        <v>130707</v>
      </c>
      <c r="E743" s="10" t="s">
        <v>899</v>
      </c>
      <c r="F743" s="89" t="str">
        <f t="shared" si="11"/>
        <v>-</v>
      </c>
      <c r="G743" t="s">
        <v>4458</v>
      </c>
      <c r="H743" s="74" t="s">
        <v>3106</v>
      </c>
      <c r="I743" s="7">
        <v>1</v>
      </c>
      <c r="J743" s="7">
        <v>2</v>
      </c>
      <c r="K743" s="8" t="s">
        <v>4592</v>
      </c>
    </row>
    <row r="744" spans="1:11" ht="25.5">
      <c r="A744" s="2" t="s">
        <v>523</v>
      </c>
      <c r="B744" s="9" t="s">
        <v>2227</v>
      </c>
      <c r="C744" s="9" t="s">
        <v>3109</v>
      </c>
      <c r="D744" s="10">
        <v>142000</v>
      </c>
      <c r="E744" s="10">
        <v>112000</v>
      </c>
      <c r="F744" s="89">
        <f t="shared" si="11"/>
        <v>-0.21126760563380281</v>
      </c>
      <c r="G744" t="s">
        <v>4292</v>
      </c>
      <c r="H744" s="4" t="s">
        <v>2228</v>
      </c>
      <c r="K744" s="8" t="s">
        <v>4593</v>
      </c>
    </row>
    <row r="745" spans="1:11" ht="25.5">
      <c r="A745" s="2"/>
      <c r="B745" s="9" t="s">
        <v>2229</v>
      </c>
      <c r="C745" s="9" t="s">
        <v>12</v>
      </c>
      <c r="D745" s="10">
        <v>122000</v>
      </c>
      <c r="E745" s="10">
        <v>122000</v>
      </c>
      <c r="F745" s="89">
        <f t="shared" si="11"/>
        <v>0</v>
      </c>
      <c r="G745" t="s">
        <v>4554</v>
      </c>
      <c r="H745" s="4" t="s">
        <v>2230</v>
      </c>
      <c r="I745" s="7">
        <v>0</v>
      </c>
      <c r="J745" s="7">
        <v>3</v>
      </c>
      <c r="K745" s="8" t="s">
        <v>4593</v>
      </c>
    </row>
    <row r="746" spans="1:11" ht="25.5">
      <c r="A746" s="2"/>
      <c r="B746" s="9" t="s">
        <v>2231</v>
      </c>
      <c r="C746" s="9" t="s">
        <v>2232</v>
      </c>
      <c r="D746" s="10">
        <v>76000</v>
      </c>
      <c r="E746" s="10">
        <v>132000</v>
      </c>
      <c r="F746" s="89">
        <f t="shared" si="11"/>
        <v>0.73684210526315785</v>
      </c>
      <c r="G746" t="s">
        <v>4458</v>
      </c>
      <c r="H746" s="4" t="s">
        <v>2233</v>
      </c>
      <c r="K746" s="8" t="s">
        <v>4593</v>
      </c>
    </row>
    <row r="747" spans="1:11" ht="25.5">
      <c r="A747" s="2"/>
      <c r="B747" s="9" t="s">
        <v>2234</v>
      </c>
      <c r="C747" s="9" t="s">
        <v>2235</v>
      </c>
      <c r="D747" s="10">
        <v>145000</v>
      </c>
      <c r="E747" s="10">
        <v>149000</v>
      </c>
      <c r="F747" s="89">
        <f t="shared" si="11"/>
        <v>2.7586206896551724E-2</v>
      </c>
      <c r="G747" t="s">
        <v>4554</v>
      </c>
      <c r="H747" s="4" t="s">
        <v>2236</v>
      </c>
      <c r="K747" s="8" t="s">
        <v>4593</v>
      </c>
    </row>
    <row r="748" spans="1:11" ht="25.5">
      <c r="A748" s="2"/>
      <c r="B748" s="9" t="s">
        <v>2237</v>
      </c>
      <c r="C748" s="9" t="s">
        <v>2238</v>
      </c>
      <c r="D748" s="10">
        <v>153000</v>
      </c>
      <c r="E748" s="10">
        <v>157000</v>
      </c>
      <c r="F748" s="89">
        <f t="shared" si="11"/>
        <v>2.6143790849673203E-2</v>
      </c>
      <c r="G748" t="s">
        <v>4554</v>
      </c>
      <c r="H748" s="4" t="s">
        <v>2239</v>
      </c>
      <c r="K748" s="8" t="s">
        <v>4593</v>
      </c>
    </row>
    <row r="749" spans="1:11" ht="25.5">
      <c r="A749" s="2"/>
      <c r="B749" s="9" t="s">
        <v>2240</v>
      </c>
      <c r="C749" s="9" t="s">
        <v>886</v>
      </c>
      <c r="D749" s="10">
        <v>197000</v>
      </c>
      <c r="E749" s="10">
        <v>197000</v>
      </c>
      <c r="F749" s="89">
        <f t="shared" si="11"/>
        <v>0</v>
      </c>
      <c r="G749" t="s">
        <v>4554</v>
      </c>
      <c r="H749" s="4" t="s">
        <v>2241</v>
      </c>
      <c r="K749" s="8" t="s">
        <v>4593</v>
      </c>
    </row>
    <row r="750" spans="1:11" ht="38.25">
      <c r="A750" s="1" t="s">
        <v>524</v>
      </c>
      <c r="C750" s="9" t="s">
        <v>886</v>
      </c>
      <c r="D750" s="10">
        <v>132000</v>
      </c>
      <c r="E750" s="10">
        <v>136000</v>
      </c>
      <c r="F750" s="89">
        <f t="shared" si="11"/>
        <v>3.0303030303030304E-2</v>
      </c>
      <c r="G750" t="s">
        <v>4554</v>
      </c>
      <c r="H750" s="4" t="s">
        <v>934</v>
      </c>
      <c r="K750" s="8" t="s">
        <v>4586</v>
      </c>
    </row>
    <row r="751" spans="1:11" ht="25.5">
      <c r="A751" s="2" t="s">
        <v>525</v>
      </c>
      <c r="B751" s="18" t="s">
        <v>2039</v>
      </c>
      <c r="D751" s="10" t="s">
        <v>899</v>
      </c>
      <c r="E751" s="10" t="s">
        <v>899</v>
      </c>
      <c r="F751" s="89" t="str">
        <f t="shared" si="11"/>
        <v>-</v>
      </c>
      <c r="G751" t="s">
        <v>4554</v>
      </c>
      <c r="K751" s="8" t="s">
        <v>4589</v>
      </c>
    </row>
    <row r="752" spans="1:11" ht="89.25">
      <c r="A752" s="1" t="s">
        <v>526</v>
      </c>
      <c r="B752" s="9" t="s">
        <v>935</v>
      </c>
      <c r="C752" s="9" t="s">
        <v>4490</v>
      </c>
      <c r="D752" s="10">
        <v>159156</v>
      </c>
      <c r="E752" s="10">
        <v>180666</v>
      </c>
      <c r="F752" s="89">
        <f t="shared" si="11"/>
        <v>0.13515041845736259</v>
      </c>
      <c r="G752" t="s">
        <v>4458</v>
      </c>
      <c r="H752" s="4" t="s">
        <v>3110</v>
      </c>
      <c r="K752" s="8" t="s">
        <v>4594</v>
      </c>
    </row>
    <row r="753" spans="1:11" ht="38.25">
      <c r="A753" s="1"/>
      <c r="B753" s="9" t="s">
        <v>941</v>
      </c>
      <c r="C753" s="9" t="s">
        <v>886</v>
      </c>
      <c r="D753" s="10">
        <v>120486</v>
      </c>
      <c r="E753" s="10" t="s">
        <v>899</v>
      </c>
      <c r="F753" s="89" t="str">
        <f t="shared" si="11"/>
        <v>-</v>
      </c>
      <c r="G753" t="s">
        <v>4458</v>
      </c>
      <c r="H753" s="4" t="s">
        <v>942</v>
      </c>
      <c r="K753" s="8" t="s">
        <v>4594</v>
      </c>
    </row>
    <row r="754" spans="1:11" ht="153">
      <c r="A754" s="1"/>
      <c r="C754" s="9" t="s">
        <v>4491</v>
      </c>
      <c r="D754" s="10">
        <v>69861</v>
      </c>
      <c r="E754" s="10">
        <v>147909</v>
      </c>
      <c r="F754" s="89">
        <f t="shared" si="11"/>
        <v>1.1171898484132778</v>
      </c>
      <c r="G754" t="s">
        <v>4458</v>
      </c>
      <c r="H754" s="4" t="s">
        <v>3111</v>
      </c>
      <c r="K754" s="8" t="s">
        <v>4594</v>
      </c>
    </row>
    <row r="755" spans="1:11" ht="38.25">
      <c r="A755" s="1"/>
      <c r="C755" s="9" t="s">
        <v>3112</v>
      </c>
      <c r="D755" s="10">
        <v>152483</v>
      </c>
      <c r="E755" s="10" t="s">
        <v>899</v>
      </c>
      <c r="F755" s="89" t="str">
        <f t="shared" si="11"/>
        <v>-</v>
      </c>
      <c r="G755" t="s">
        <v>4458</v>
      </c>
      <c r="H755" s="4" t="s">
        <v>3113</v>
      </c>
      <c r="I755" s="7">
        <v>11</v>
      </c>
      <c r="J755" s="7">
        <v>21</v>
      </c>
      <c r="K755" s="8" t="s">
        <v>4594</v>
      </c>
    </row>
    <row r="756" spans="1:11" ht="51">
      <c r="A756" s="1"/>
      <c r="C756" s="9" t="s">
        <v>936</v>
      </c>
      <c r="D756" s="10" t="s">
        <v>899</v>
      </c>
      <c r="E756" s="10">
        <v>126767</v>
      </c>
      <c r="F756" s="89" t="str">
        <f t="shared" si="11"/>
        <v>-</v>
      </c>
      <c r="G756" t="s">
        <v>4458</v>
      </c>
      <c r="H756" s="4" t="s">
        <v>3114</v>
      </c>
      <c r="K756" s="8" t="s">
        <v>4594</v>
      </c>
    </row>
    <row r="757" spans="1:11" ht="25.5">
      <c r="A757" s="1"/>
      <c r="C757" s="9" t="s">
        <v>937</v>
      </c>
      <c r="D757" s="10">
        <v>118497</v>
      </c>
      <c r="E757" s="10">
        <v>118630</v>
      </c>
      <c r="F757" s="89">
        <f t="shared" si="11"/>
        <v>1.1223912841675317E-3</v>
      </c>
      <c r="G757" t="s">
        <v>4554</v>
      </c>
      <c r="H757" s="4" t="s">
        <v>939</v>
      </c>
      <c r="K757" s="8" t="s">
        <v>4594</v>
      </c>
    </row>
    <row r="758" spans="1:11" ht="25.5">
      <c r="A758" s="1"/>
      <c r="C758" s="9" t="s">
        <v>938</v>
      </c>
      <c r="D758" s="10">
        <v>118458</v>
      </c>
      <c r="E758" s="10">
        <v>118530</v>
      </c>
      <c r="F758" s="89">
        <f t="shared" si="11"/>
        <v>6.07810363166692E-4</v>
      </c>
      <c r="G758" t="s">
        <v>4554</v>
      </c>
      <c r="H758" s="4" t="s">
        <v>940</v>
      </c>
      <c r="K758" s="8" t="s">
        <v>4594</v>
      </c>
    </row>
    <row r="759" spans="1:11" ht="25.5">
      <c r="A759" s="1"/>
      <c r="B759" s="9" t="s">
        <v>4547</v>
      </c>
      <c r="C759" s="9" t="s">
        <v>4547</v>
      </c>
      <c r="D759" s="10" t="s">
        <v>899</v>
      </c>
      <c r="E759" s="72">
        <v>100000</v>
      </c>
      <c r="F759" s="89" t="str">
        <f t="shared" si="11"/>
        <v>-</v>
      </c>
      <c r="G759" t="s">
        <v>4458</v>
      </c>
      <c r="H759" s="4" t="s">
        <v>4549</v>
      </c>
      <c r="K759" s="8" t="s">
        <v>4594</v>
      </c>
    </row>
    <row r="760" spans="1:11" ht="25.5">
      <c r="A760" s="1"/>
      <c r="B760" s="9" t="s">
        <v>4547</v>
      </c>
      <c r="C760" s="9" t="s">
        <v>4547</v>
      </c>
      <c r="D760" s="10" t="s">
        <v>899</v>
      </c>
      <c r="E760" s="72">
        <v>100000</v>
      </c>
      <c r="F760" s="89" t="str">
        <f t="shared" si="11"/>
        <v>-</v>
      </c>
      <c r="G760" t="s">
        <v>4458</v>
      </c>
      <c r="H760" s="4" t="s">
        <v>4549</v>
      </c>
      <c r="K760" s="8" t="s">
        <v>4594</v>
      </c>
    </row>
    <row r="761" spans="1:11" ht="25.5">
      <c r="A761" s="1"/>
      <c r="B761" s="9" t="s">
        <v>4547</v>
      </c>
      <c r="C761" s="9" t="s">
        <v>4547</v>
      </c>
      <c r="D761" s="10" t="s">
        <v>899</v>
      </c>
      <c r="E761" s="72">
        <v>100000</v>
      </c>
      <c r="F761" s="89" t="str">
        <f t="shared" si="11"/>
        <v>-</v>
      </c>
      <c r="G761" t="s">
        <v>4458</v>
      </c>
      <c r="H761" s="4" t="s">
        <v>4549</v>
      </c>
      <c r="K761" s="8" t="s">
        <v>4594</v>
      </c>
    </row>
    <row r="762" spans="1:11" s="13" customFormat="1" ht="15">
      <c r="A762" s="2" t="s">
        <v>527</v>
      </c>
      <c r="B762" s="11" t="s">
        <v>3686</v>
      </c>
      <c r="C762" s="11" t="s">
        <v>886</v>
      </c>
      <c r="D762" s="26">
        <v>129455.17000000001</v>
      </c>
      <c r="E762" s="26" t="s">
        <v>899</v>
      </c>
      <c r="F762" s="89" t="str">
        <f t="shared" si="11"/>
        <v>-</v>
      </c>
      <c r="G762" t="s">
        <v>4458</v>
      </c>
      <c r="H762" s="42" t="s">
        <v>3914</v>
      </c>
      <c r="K762" s="91" t="s">
        <v>4585</v>
      </c>
    </row>
    <row r="763" spans="1:11" s="13" customFormat="1" ht="38.25">
      <c r="A763" s="2"/>
      <c r="B763" s="11" t="s">
        <v>3687</v>
      </c>
      <c r="C763" s="11" t="s">
        <v>1274</v>
      </c>
      <c r="D763" s="26" t="s">
        <v>899</v>
      </c>
      <c r="E763" s="26">
        <v>104916.59999999999</v>
      </c>
      <c r="F763" s="89" t="str">
        <f t="shared" si="11"/>
        <v>-</v>
      </c>
      <c r="G763" t="s">
        <v>4554</v>
      </c>
      <c r="H763" s="42" t="s">
        <v>4188</v>
      </c>
      <c r="K763" s="91" t="s">
        <v>4585</v>
      </c>
    </row>
    <row r="764" spans="1:11" ht="15">
      <c r="A764" s="2" t="s">
        <v>528</v>
      </c>
      <c r="B764" s="51" t="s">
        <v>4189</v>
      </c>
      <c r="C764" s="51" t="s">
        <v>886</v>
      </c>
      <c r="D764" s="54">
        <v>129504</v>
      </c>
      <c r="E764" s="54">
        <v>66368.94</v>
      </c>
      <c r="F764" s="89">
        <f t="shared" si="11"/>
        <v>-0.48751436249073388</v>
      </c>
      <c r="G764" t="s">
        <v>4458</v>
      </c>
      <c r="H764" s="75" t="s">
        <v>4579</v>
      </c>
      <c r="K764" s="91" t="s">
        <v>4585</v>
      </c>
    </row>
    <row r="765" spans="1:11" ht="25.5">
      <c r="A765" s="2" t="s">
        <v>529</v>
      </c>
      <c r="B765" s="18" t="s">
        <v>2039</v>
      </c>
      <c r="D765" s="10" t="s">
        <v>899</v>
      </c>
      <c r="E765" s="10" t="s">
        <v>899</v>
      </c>
      <c r="F765" s="89" t="str">
        <f t="shared" si="11"/>
        <v>-</v>
      </c>
      <c r="G765" t="s">
        <v>4554</v>
      </c>
      <c r="K765" s="8" t="s">
        <v>4589</v>
      </c>
    </row>
    <row r="766" spans="1:11" ht="25.5">
      <c r="A766" s="1" t="s">
        <v>530</v>
      </c>
      <c r="B766" s="9" t="s">
        <v>943</v>
      </c>
      <c r="C766" s="9" t="s">
        <v>886</v>
      </c>
      <c r="D766" s="10">
        <v>125337</v>
      </c>
      <c r="E766" s="10">
        <v>242485</v>
      </c>
      <c r="F766" s="89">
        <f t="shared" si="11"/>
        <v>0.93466414546382948</v>
      </c>
      <c r="G766" t="s">
        <v>4458</v>
      </c>
      <c r="H766" s="4" t="s">
        <v>3115</v>
      </c>
      <c r="K766" s="8" t="s">
        <v>4596</v>
      </c>
    </row>
    <row r="767" spans="1:11" ht="15">
      <c r="A767" s="1"/>
      <c r="B767" s="9" t="s">
        <v>944</v>
      </c>
      <c r="C767" s="9" t="s">
        <v>886</v>
      </c>
      <c r="D767" s="10">
        <v>179846</v>
      </c>
      <c r="E767" s="10" t="s">
        <v>899</v>
      </c>
      <c r="F767" s="89" t="str">
        <f t="shared" si="11"/>
        <v>-</v>
      </c>
      <c r="G767" t="s">
        <v>4458</v>
      </c>
      <c r="H767" s="4" t="s">
        <v>3116</v>
      </c>
      <c r="K767" s="8" t="s">
        <v>4596</v>
      </c>
    </row>
    <row r="768" spans="1:11" ht="25.5">
      <c r="A768" s="1"/>
      <c r="C768" s="9" t="s">
        <v>919</v>
      </c>
      <c r="D768" s="10">
        <v>151715</v>
      </c>
      <c r="E768" s="10">
        <v>169260</v>
      </c>
      <c r="F768" s="89">
        <f t="shared" si="11"/>
        <v>0.11564446495072998</v>
      </c>
      <c r="G768" t="s">
        <v>4554</v>
      </c>
      <c r="H768" s="4" t="s">
        <v>945</v>
      </c>
      <c r="K768" s="8" t="s">
        <v>4596</v>
      </c>
    </row>
    <row r="769" spans="1:11" ht="25.5">
      <c r="A769" s="1"/>
      <c r="C769" s="9" t="s">
        <v>946</v>
      </c>
      <c r="D769" s="10">
        <v>150928</v>
      </c>
      <c r="E769" s="10">
        <v>149129</v>
      </c>
      <c r="F769" s="89">
        <f t="shared" si="11"/>
        <v>-1.1919590798261423E-2</v>
      </c>
      <c r="G769" t="s">
        <v>4554</v>
      </c>
      <c r="H769" s="4" t="s">
        <v>951</v>
      </c>
      <c r="I769" s="7">
        <v>17</v>
      </c>
      <c r="J769" s="7">
        <v>18</v>
      </c>
      <c r="K769" s="8" t="s">
        <v>4596</v>
      </c>
    </row>
    <row r="770" spans="1:11" ht="25.5">
      <c r="A770" s="1"/>
      <c r="C770" s="9" t="s">
        <v>947</v>
      </c>
      <c r="D770" s="10">
        <v>159470</v>
      </c>
      <c r="E770" s="10">
        <v>170163</v>
      </c>
      <c r="F770" s="89">
        <f t="shared" si="11"/>
        <v>6.7053364269141533E-2</v>
      </c>
      <c r="G770" t="s">
        <v>4554</v>
      </c>
      <c r="H770" s="4" t="s">
        <v>948</v>
      </c>
      <c r="K770" s="8" t="s">
        <v>4596</v>
      </c>
    </row>
    <row r="771" spans="1:11" ht="25.5">
      <c r="A771" s="1"/>
      <c r="C771" s="9" t="s">
        <v>949</v>
      </c>
      <c r="D771" s="10">
        <v>27248</v>
      </c>
      <c r="E771" s="10">
        <v>169260</v>
      </c>
      <c r="F771" s="89">
        <f t="shared" si="11"/>
        <v>5.2118320610687023</v>
      </c>
      <c r="G771" t="s">
        <v>4458</v>
      </c>
      <c r="H771" s="4" t="s">
        <v>3117</v>
      </c>
      <c r="K771" s="8" t="s">
        <v>4596</v>
      </c>
    </row>
    <row r="772" spans="1:11" ht="38.25">
      <c r="A772" s="1"/>
      <c r="C772" s="9" t="s">
        <v>950</v>
      </c>
      <c r="D772" s="10">
        <v>30428</v>
      </c>
      <c r="E772" s="10">
        <v>169624</v>
      </c>
      <c r="F772" s="89">
        <f t="shared" si="11"/>
        <v>4.5746023399500464</v>
      </c>
      <c r="G772" t="s">
        <v>4458</v>
      </c>
      <c r="H772" s="4" t="s">
        <v>3118</v>
      </c>
      <c r="K772" s="8" t="s">
        <v>4596</v>
      </c>
    </row>
    <row r="773" spans="1:11" ht="25.5">
      <c r="A773" s="1"/>
      <c r="C773" s="9" t="s">
        <v>1016</v>
      </c>
      <c r="D773" s="10">
        <v>28767</v>
      </c>
      <c r="E773" s="10">
        <v>145251</v>
      </c>
      <c r="F773" s="89">
        <f t="shared" si="11"/>
        <v>4.049223068098863</v>
      </c>
      <c r="G773" t="s">
        <v>4458</v>
      </c>
      <c r="H773" s="4" t="s">
        <v>3119</v>
      </c>
      <c r="K773" s="8" t="s">
        <v>4596</v>
      </c>
    </row>
    <row r="774" spans="1:11" ht="25.5">
      <c r="A774" s="1"/>
      <c r="C774" s="9" t="s">
        <v>2337</v>
      </c>
      <c r="D774" s="10" t="s">
        <v>899</v>
      </c>
      <c r="E774" s="10">
        <v>114567</v>
      </c>
      <c r="F774" s="89" t="str">
        <f t="shared" ref="F774:F837" si="12">IF(ISERROR((((E774-D774)/D774))),"-",(((E774-D774)/D774)))</f>
        <v>-</v>
      </c>
      <c r="G774" t="s">
        <v>4458</v>
      </c>
      <c r="H774" s="4" t="s">
        <v>3121</v>
      </c>
      <c r="K774" s="8" t="s">
        <v>4596</v>
      </c>
    </row>
    <row r="775" spans="1:11" ht="25.5">
      <c r="A775" s="1"/>
      <c r="C775" s="9" t="s">
        <v>2337</v>
      </c>
      <c r="D775" s="10">
        <v>125662</v>
      </c>
      <c r="E775" s="10">
        <v>57535</v>
      </c>
      <c r="F775" s="89">
        <f t="shared" si="12"/>
        <v>-0.54214480113319863</v>
      </c>
      <c r="G775" t="s">
        <v>4458</v>
      </c>
      <c r="H775" s="4" t="s">
        <v>3120</v>
      </c>
      <c r="I775" s="7">
        <v>0</v>
      </c>
      <c r="J775" s="7">
        <v>0</v>
      </c>
      <c r="K775" s="8" t="s">
        <v>4596</v>
      </c>
    </row>
    <row r="776" spans="1:11" ht="25.5">
      <c r="A776" s="1"/>
      <c r="B776" s="9" t="s">
        <v>4547</v>
      </c>
      <c r="C776" s="9" t="s">
        <v>4547</v>
      </c>
      <c r="D776" s="10" t="s">
        <v>899</v>
      </c>
      <c r="E776" s="72">
        <v>100000</v>
      </c>
      <c r="F776" s="89" t="str">
        <f t="shared" si="12"/>
        <v>-</v>
      </c>
      <c r="G776" t="s">
        <v>4458</v>
      </c>
      <c r="H776" s="4" t="s">
        <v>4549</v>
      </c>
      <c r="K776" s="8" t="s">
        <v>4596</v>
      </c>
    </row>
    <row r="777" spans="1:11" ht="25.5">
      <c r="A777" s="1"/>
      <c r="B777" s="9" t="s">
        <v>4547</v>
      </c>
      <c r="C777" s="9" t="s">
        <v>4547</v>
      </c>
      <c r="D777" s="10" t="s">
        <v>899</v>
      </c>
      <c r="E777" s="72">
        <v>100000</v>
      </c>
      <c r="F777" s="89" t="str">
        <f t="shared" si="12"/>
        <v>-</v>
      </c>
      <c r="G777" t="s">
        <v>4458</v>
      </c>
      <c r="H777" s="4" t="s">
        <v>4549</v>
      </c>
      <c r="K777" s="8" t="s">
        <v>4596</v>
      </c>
    </row>
    <row r="778" spans="1:11" ht="25.5">
      <c r="A778" s="1"/>
      <c r="B778" s="9" t="s">
        <v>4547</v>
      </c>
      <c r="C778" s="9" t="s">
        <v>4547</v>
      </c>
      <c r="D778" s="10" t="s">
        <v>899</v>
      </c>
      <c r="E778" s="72">
        <v>100000</v>
      </c>
      <c r="F778" s="89" t="str">
        <f t="shared" si="12"/>
        <v>-</v>
      </c>
      <c r="G778" t="s">
        <v>4458</v>
      </c>
      <c r="H778" s="4" t="s">
        <v>4549</v>
      </c>
      <c r="K778" s="8" t="s">
        <v>4596</v>
      </c>
    </row>
    <row r="779" spans="1:11" ht="25.5">
      <c r="A779" s="1"/>
      <c r="B779" s="9" t="s">
        <v>4547</v>
      </c>
      <c r="C779" s="9" t="s">
        <v>4547</v>
      </c>
      <c r="D779" s="10" t="s">
        <v>899</v>
      </c>
      <c r="E779" s="72">
        <v>100000</v>
      </c>
      <c r="F779" s="89" t="str">
        <f t="shared" si="12"/>
        <v>-</v>
      </c>
      <c r="G779" t="s">
        <v>4458</v>
      </c>
      <c r="H779" s="4" t="s">
        <v>4549</v>
      </c>
      <c r="K779" s="8" t="s">
        <v>4596</v>
      </c>
    </row>
    <row r="780" spans="1:11" ht="25.5">
      <c r="A780" s="1"/>
      <c r="B780" s="9" t="s">
        <v>4547</v>
      </c>
      <c r="C780" s="9" t="s">
        <v>4547</v>
      </c>
      <c r="D780" s="10" t="s">
        <v>899</v>
      </c>
      <c r="E780" s="72">
        <v>100000</v>
      </c>
      <c r="F780" s="89" t="str">
        <f t="shared" si="12"/>
        <v>-</v>
      </c>
      <c r="G780" t="s">
        <v>4458</v>
      </c>
      <c r="H780" s="4" t="s">
        <v>4549</v>
      </c>
      <c r="K780" s="8" t="s">
        <v>4596</v>
      </c>
    </row>
    <row r="781" spans="1:11" ht="25.5">
      <c r="A781" s="1"/>
      <c r="B781" s="9" t="s">
        <v>4547</v>
      </c>
      <c r="C781" s="9" t="s">
        <v>4547</v>
      </c>
      <c r="D781" s="10" t="s">
        <v>899</v>
      </c>
      <c r="E781" s="72">
        <v>100000</v>
      </c>
      <c r="F781" s="89" t="str">
        <f t="shared" si="12"/>
        <v>-</v>
      </c>
      <c r="G781" t="s">
        <v>4458</v>
      </c>
      <c r="H781" s="4" t="s">
        <v>4549</v>
      </c>
      <c r="K781" s="8" t="s">
        <v>4596</v>
      </c>
    </row>
    <row r="782" spans="1:11" ht="25.5">
      <c r="A782" s="1"/>
      <c r="B782" s="9" t="s">
        <v>4547</v>
      </c>
      <c r="C782" s="9" t="s">
        <v>4547</v>
      </c>
      <c r="D782" s="10" t="s">
        <v>899</v>
      </c>
      <c r="E782" s="72">
        <v>100000</v>
      </c>
      <c r="F782" s="89" t="str">
        <f t="shared" si="12"/>
        <v>-</v>
      </c>
      <c r="G782" t="s">
        <v>4458</v>
      </c>
      <c r="H782" s="4" t="s">
        <v>4549</v>
      </c>
      <c r="K782" s="8" t="s">
        <v>4596</v>
      </c>
    </row>
    <row r="783" spans="1:11" ht="25.5">
      <c r="A783" s="1"/>
      <c r="B783" s="9" t="s">
        <v>4547</v>
      </c>
      <c r="C783" s="9" t="s">
        <v>4547</v>
      </c>
      <c r="D783" s="10" t="s">
        <v>899</v>
      </c>
      <c r="E783" s="72">
        <v>100000</v>
      </c>
      <c r="F783" s="89" t="str">
        <f t="shared" si="12"/>
        <v>-</v>
      </c>
      <c r="G783" t="s">
        <v>4458</v>
      </c>
      <c r="H783" s="4" t="s">
        <v>4549</v>
      </c>
      <c r="K783" s="8" t="s">
        <v>4596</v>
      </c>
    </row>
    <row r="784" spans="1:11" ht="25.5">
      <c r="A784" s="1"/>
      <c r="B784" s="9" t="s">
        <v>4547</v>
      </c>
      <c r="C784" s="9" t="s">
        <v>4547</v>
      </c>
      <c r="D784" s="10" t="s">
        <v>899</v>
      </c>
      <c r="E784" s="72">
        <v>100000</v>
      </c>
      <c r="F784" s="89" t="str">
        <f t="shared" si="12"/>
        <v>-</v>
      </c>
      <c r="G784" t="s">
        <v>4458</v>
      </c>
      <c r="H784" s="4" t="s">
        <v>4549</v>
      </c>
      <c r="K784" s="8" t="s">
        <v>4596</v>
      </c>
    </row>
    <row r="785" spans="1:11" ht="25.5">
      <c r="A785" s="1"/>
      <c r="B785" s="9" t="s">
        <v>4547</v>
      </c>
      <c r="C785" s="9" t="s">
        <v>4547</v>
      </c>
      <c r="D785" s="10" t="s">
        <v>899</v>
      </c>
      <c r="E785" s="72">
        <v>100000</v>
      </c>
      <c r="F785" s="89" t="str">
        <f t="shared" si="12"/>
        <v>-</v>
      </c>
      <c r="G785" t="s">
        <v>4458</v>
      </c>
      <c r="H785" s="4" t="s">
        <v>4549</v>
      </c>
      <c r="K785" s="8" t="s">
        <v>4596</v>
      </c>
    </row>
    <row r="786" spans="1:11" ht="25.5">
      <c r="A786" s="1"/>
      <c r="B786" s="9" t="s">
        <v>4547</v>
      </c>
      <c r="C786" s="9" t="s">
        <v>4547</v>
      </c>
      <c r="D786" s="10" t="s">
        <v>899</v>
      </c>
      <c r="E786" s="72">
        <v>100000</v>
      </c>
      <c r="F786" s="89" t="str">
        <f t="shared" si="12"/>
        <v>-</v>
      </c>
      <c r="G786" t="s">
        <v>4458</v>
      </c>
      <c r="H786" s="4" t="s">
        <v>4549</v>
      </c>
      <c r="K786" s="8" t="s">
        <v>4596</v>
      </c>
    </row>
    <row r="787" spans="1:11" ht="25.5">
      <c r="A787" s="1"/>
      <c r="B787" s="9" t="s">
        <v>4547</v>
      </c>
      <c r="C787" s="9" t="s">
        <v>4547</v>
      </c>
      <c r="D787" s="10" t="s">
        <v>899</v>
      </c>
      <c r="E787" s="72">
        <v>100000</v>
      </c>
      <c r="F787" s="89" t="str">
        <f t="shared" si="12"/>
        <v>-</v>
      </c>
      <c r="G787" t="s">
        <v>4458</v>
      </c>
      <c r="H787" s="4" t="s">
        <v>4549</v>
      </c>
      <c r="K787" s="8" t="s">
        <v>4596</v>
      </c>
    </row>
    <row r="788" spans="1:11" ht="25.5">
      <c r="A788" s="1"/>
      <c r="B788" s="9" t="s">
        <v>4547</v>
      </c>
      <c r="C788" s="9" t="s">
        <v>4547</v>
      </c>
      <c r="D788" s="10" t="s">
        <v>899</v>
      </c>
      <c r="E788" s="72">
        <v>100000</v>
      </c>
      <c r="F788" s="89" t="str">
        <f t="shared" si="12"/>
        <v>-</v>
      </c>
      <c r="G788" t="s">
        <v>4458</v>
      </c>
      <c r="H788" s="4" t="s">
        <v>4549</v>
      </c>
      <c r="K788" s="8" t="s">
        <v>4596</v>
      </c>
    </row>
    <row r="789" spans="1:11" ht="25.5">
      <c r="A789" s="1"/>
      <c r="B789" s="9" t="s">
        <v>4547</v>
      </c>
      <c r="C789" s="9" t="s">
        <v>4547</v>
      </c>
      <c r="D789" s="72">
        <v>100000</v>
      </c>
      <c r="E789" s="10" t="s">
        <v>899</v>
      </c>
      <c r="F789" s="89" t="str">
        <f t="shared" si="12"/>
        <v>-</v>
      </c>
      <c r="G789" t="s">
        <v>4458</v>
      </c>
      <c r="H789" s="4" t="s">
        <v>4549</v>
      </c>
      <c r="K789" s="8" t="s">
        <v>4596</v>
      </c>
    </row>
    <row r="790" spans="1:11" ht="25.5">
      <c r="A790" s="1"/>
      <c r="B790" s="9" t="s">
        <v>4547</v>
      </c>
      <c r="C790" s="9" t="s">
        <v>4547</v>
      </c>
      <c r="D790" s="72">
        <v>100000</v>
      </c>
      <c r="E790" s="10" t="s">
        <v>899</v>
      </c>
      <c r="F790" s="89" t="str">
        <f t="shared" si="12"/>
        <v>-</v>
      </c>
      <c r="G790" t="s">
        <v>4458</v>
      </c>
      <c r="H790" s="4" t="s">
        <v>4549</v>
      </c>
      <c r="K790" s="8" t="s">
        <v>4596</v>
      </c>
    </row>
    <row r="791" spans="1:11" ht="25.5">
      <c r="A791" s="1"/>
      <c r="B791" s="9" t="s">
        <v>4547</v>
      </c>
      <c r="C791" s="9" t="s">
        <v>4547</v>
      </c>
      <c r="D791" s="72">
        <v>100000</v>
      </c>
      <c r="E791" s="10" t="s">
        <v>899</v>
      </c>
      <c r="F791" s="89" t="str">
        <f t="shared" si="12"/>
        <v>-</v>
      </c>
      <c r="G791" t="s">
        <v>4458</v>
      </c>
      <c r="H791" s="4" t="s">
        <v>4549</v>
      </c>
      <c r="K791" s="8" t="s">
        <v>4596</v>
      </c>
    </row>
    <row r="792" spans="1:11" ht="25.5">
      <c r="A792" s="1"/>
      <c r="B792" s="9" t="s">
        <v>4547</v>
      </c>
      <c r="C792" s="9" t="s">
        <v>4547</v>
      </c>
      <c r="D792" s="72">
        <v>100000</v>
      </c>
      <c r="E792" s="10" t="s">
        <v>899</v>
      </c>
      <c r="F792" s="89" t="str">
        <f t="shared" si="12"/>
        <v>-</v>
      </c>
      <c r="G792" t="s">
        <v>4458</v>
      </c>
      <c r="H792" s="4" t="s">
        <v>4549</v>
      </c>
      <c r="K792" s="8" t="s">
        <v>4596</v>
      </c>
    </row>
    <row r="793" spans="1:11" ht="25.5">
      <c r="A793" s="1"/>
      <c r="B793" s="9" t="s">
        <v>4547</v>
      </c>
      <c r="C793" s="9" t="s">
        <v>4547</v>
      </c>
      <c r="D793" s="72">
        <v>100000</v>
      </c>
      <c r="E793" s="10" t="s">
        <v>899</v>
      </c>
      <c r="F793" s="89" t="str">
        <f t="shared" si="12"/>
        <v>-</v>
      </c>
      <c r="G793" t="s">
        <v>4458</v>
      </c>
      <c r="H793" s="4" t="s">
        <v>4549</v>
      </c>
      <c r="K793" s="8" t="s">
        <v>4596</v>
      </c>
    </row>
    <row r="794" spans="1:11" ht="25.5">
      <c r="A794" s="1"/>
      <c r="B794" s="9" t="s">
        <v>4547</v>
      </c>
      <c r="C794" s="9" t="s">
        <v>4547</v>
      </c>
      <c r="D794" s="72">
        <v>100000</v>
      </c>
      <c r="E794" s="10" t="s">
        <v>899</v>
      </c>
      <c r="F794" s="89" t="str">
        <f t="shared" si="12"/>
        <v>-</v>
      </c>
      <c r="G794" t="s">
        <v>4458</v>
      </c>
      <c r="H794" s="4" t="s">
        <v>4549</v>
      </c>
      <c r="K794" s="8" t="s">
        <v>4596</v>
      </c>
    </row>
    <row r="795" spans="1:11" ht="51">
      <c r="A795" s="2" t="s">
        <v>531</v>
      </c>
      <c r="B795" s="9" t="s">
        <v>2242</v>
      </c>
      <c r="C795" s="9" t="s">
        <v>886</v>
      </c>
      <c r="D795" s="10">
        <v>261256</v>
      </c>
      <c r="E795" s="10">
        <v>163662</v>
      </c>
      <c r="F795" s="89">
        <f t="shared" si="12"/>
        <v>-0.37355697094038032</v>
      </c>
      <c r="G795" t="s">
        <v>4458</v>
      </c>
      <c r="H795" s="4" t="s">
        <v>2243</v>
      </c>
      <c r="K795" s="8" t="s">
        <v>4591</v>
      </c>
    </row>
    <row r="796" spans="1:11" ht="51">
      <c r="A796" s="2"/>
      <c r="B796" s="9" t="s">
        <v>2244</v>
      </c>
      <c r="C796" s="9" t="s">
        <v>2245</v>
      </c>
      <c r="D796" s="10" t="s">
        <v>899</v>
      </c>
      <c r="E796" s="10">
        <v>133418</v>
      </c>
      <c r="F796" s="89" t="str">
        <f t="shared" si="12"/>
        <v>-</v>
      </c>
      <c r="G796" t="s">
        <v>4458</v>
      </c>
      <c r="H796" s="4" t="s">
        <v>2246</v>
      </c>
      <c r="K796" s="8" t="s">
        <v>4591</v>
      </c>
    </row>
    <row r="797" spans="1:11" ht="38.25">
      <c r="A797" s="2"/>
      <c r="B797" s="9" t="s">
        <v>2247</v>
      </c>
      <c r="C797" s="9" t="s">
        <v>3123</v>
      </c>
      <c r="D797" s="10">
        <v>187608</v>
      </c>
      <c r="E797" s="10">
        <v>15823</v>
      </c>
      <c r="F797" s="89">
        <f t="shared" si="12"/>
        <v>-0.91565924694042899</v>
      </c>
      <c r="G797" t="s">
        <v>4458</v>
      </c>
      <c r="H797" s="4" t="s">
        <v>3122</v>
      </c>
      <c r="K797" s="8" t="s">
        <v>4591</v>
      </c>
    </row>
    <row r="798" spans="1:11" ht="38.25">
      <c r="A798" s="2"/>
      <c r="B798" s="9" t="s">
        <v>2248</v>
      </c>
      <c r="C798" s="9" t="s">
        <v>3124</v>
      </c>
      <c r="D798" s="10">
        <v>182452</v>
      </c>
      <c r="E798" s="10">
        <v>178369</v>
      </c>
      <c r="F798" s="89">
        <f t="shared" si="12"/>
        <v>-2.2378488588779513E-2</v>
      </c>
      <c r="G798" t="s">
        <v>4554</v>
      </c>
      <c r="H798" s="4" t="s">
        <v>2249</v>
      </c>
      <c r="I798" s="7">
        <v>1</v>
      </c>
      <c r="J798" s="7">
        <v>1</v>
      </c>
      <c r="K798" s="8" t="s">
        <v>4591</v>
      </c>
    </row>
    <row r="799" spans="1:11" ht="38.25">
      <c r="A799" s="2"/>
      <c r="B799" s="9" t="s">
        <v>2250</v>
      </c>
      <c r="C799" s="9" t="s">
        <v>3125</v>
      </c>
      <c r="D799" s="10">
        <v>159081</v>
      </c>
      <c r="E799" s="10">
        <v>163865</v>
      </c>
      <c r="F799" s="89">
        <f t="shared" si="12"/>
        <v>3.0072730244340932E-2</v>
      </c>
      <c r="G799" t="s">
        <v>4554</v>
      </c>
      <c r="H799" s="4" t="s">
        <v>2251</v>
      </c>
      <c r="I799" s="7">
        <v>1</v>
      </c>
      <c r="J799" s="7">
        <v>0</v>
      </c>
      <c r="K799" s="8" t="s">
        <v>4591</v>
      </c>
    </row>
    <row r="800" spans="1:11" ht="25.5">
      <c r="A800" s="2"/>
      <c r="B800" s="9" t="s">
        <v>4547</v>
      </c>
      <c r="C800" s="9" t="s">
        <v>4547</v>
      </c>
      <c r="D800" s="10" t="s">
        <v>899</v>
      </c>
      <c r="E800" s="72">
        <v>100000</v>
      </c>
      <c r="F800" s="89" t="str">
        <f t="shared" si="12"/>
        <v>-</v>
      </c>
      <c r="G800" t="s">
        <v>4458</v>
      </c>
      <c r="H800" s="4" t="s">
        <v>4549</v>
      </c>
      <c r="K800" s="8" t="s">
        <v>4591</v>
      </c>
    </row>
    <row r="801" spans="1:11" ht="25.5">
      <c r="A801" s="2"/>
      <c r="B801" s="9" t="s">
        <v>4547</v>
      </c>
      <c r="C801" s="9" t="s">
        <v>4547</v>
      </c>
      <c r="D801" s="10" t="s">
        <v>899</v>
      </c>
      <c r="E801" s="72">
        <v>100000</v>
      </c>
      <c r="F801" s="89" t="str">
        <f t="shared" si="12"/>
        <v>-</v>
      </c>
      <c r="G801" t="s">
        <v>4458</v>
      </c>
      <c r="H801" s="4" t="s">
        <v>4549</v>
      </c>
      <c r="K801" s="8" t="s">
        <v>4591</v>
      </c>
    </row>
    <row r="802" spans="1:11" ht="25.5">
      <c r="A802" s="2"/>
      <c r="B802" s="9" t="s">
        <v>4547</v>
      </c>
      <c r="C802" s="9" t="s">
        <v>4547</v>
      </c>
      <c r="D802" s="10" t="s">
        <v>899</v>
      </c>
      <c r="E802" s="72">
        <v>100000</v>
      </c>
      <c r="F802" s="89" t="str">
        <f t="shared" si="12"/>
        <v>-</v>
      </c>
      <c r="G802" t="s">
        <v>4458</v>
      </c>
      <c r="H802" s="4" t="s">
        <v>4549</v>
      </c>
      <c r="K802" s="8" t="s">
        <v>4591</v>
      </c>
    </row>
    <row r="803" spans="1:11" ht="25.5">
      <c r="A803" s="2"/>
      <c r="B803" s="9" t="s">
        <v>4547</v>
      </c>
      <c r="C803" s="9" t="s">
        <v>4547</v>
      </c>
      <c r="D803" s="10" t="s">
        <v>899</v>
      </c>
      <c r="E803" s="72">
        <v>100000</v>
      </c>
      <c r="F803" s="89" t="str">
        <f t="shared" si="12"/>
        <v>-</v>
      </c>
      <c r="G803" t="s">
        <v>4458</v>
      </c>
      <c r="H803" s="4" t="s">
        <v>4549</v>
      </c>
      <c r="K803" s="8" t="s">
        <v>4591</v>
      </c>
    </row>
    <row r="804" spans="1:11" ht="25.5">
      <c r="A804" s="2"/>
      <c r="B804" s="9" t="s">
        <v>4547</v>
      </c>
      <c r="C804" s="9" t="s">
        <v>4547</v>
      </c>
      <c r="D804" s="10" t="s">
        <v>899</v>
      </c>
      <c r="E804" s="72">
        <v>100000</v>
      </c>
      <c r="F804" s="89" t="str">
        <f t="shared" si="12"/>
        <v>-</v>
      </c>
      <c r="G804" t="s">
        <v>4458</v>
      </c>
      <c r="H804" s="4" t="s">
        <v>4549</v>
      </c>
      <c r="K804" s="8" t="s">
        <v>4591</v>
      </c>
    </row>
    <row r="805" spans="1:11" ht="25.5">
      <c r="A805" s="2"/>
      <c r="B805" s="9" t="s">
        <v>4547</v>
      </c>
      <c r="C805" s="9" t="s">
        <v>4547</v>
      </c>
      <c r="D805" s="10" t="s">
        <v>899</v>
      </c>
      <c r="E805" s="72">
        <v>100000</v>
      </c>
      <c r="F805" s="89" t="str">
        <f t="shared" si="12"/>
        <v>-</v>
      </c>
      <c r="G805" t="s">
        <v>4458</v>
      </c>
      <c r="H805" s="4" t="s">
        <v>4549</v>
      </c>
      <c r="K805" s="8" t="s">
        <v>4591</v>
      </c>
    </row>
    <row r="806" spans="1:11" ht="25.5">
      <c r="A806" s="2"/>
      <c r="B806" s="9" t="s">
        <v>4547</v>
      </c>
      <c r="C806" s="9" t="s">
        <v>4547</v>
      </c>
      <c r="D806" s="10" t="s">
        <v>899</v>
      </c>
      <c r="E806" s="72">
        <v>100000</v>
      </c>
      <c r="F806" s="89" t="str">
        <f t="shared" si="12"/>
        <v>-</v>
      </c>
      <c r="G806" t="s">
        <v>4458</v>
      </c>
      <c r="H806" s="4" t="s">
        <v>4549</v>
      </c>
      <c r="K806" s="8" t="s">
        <v>4591</v>
      </c>
    </row>
    <row r="807" spans="1:11" ht="25.5">
      <c r="A807" s="2"/>
      <c r="B807" s="9" t="s">
        <v>4547</v>
      </c>
      <c r="C807" s="9" t="s">
        <v>4547</v>
      </c>
      <c r="D807" s="10" t="s">
        <v>899</v>
      </c>
      <c r="E807" s="72">
        <v>100000</v>
      </c>
      <c r="F807" s="89" t="str">
        <f t="shared" si="12"/>
        <v>-</v>
      </c>
      <c r="G807" t="s">
        <v>4458</v>
      </c>
      <c r="H807" s="4" t="s">
        <v>4549</v>
      </c>
      <c r="K807" s="8" t="s">
        <v>4591</v>
      </c>
    </row>
    <row r="808" spans="1:11" ht="25.5">
      <c r="A808" s="2"/>
      <c r="B808" s="9" t="s">
        <v>4547</v>
      </c>
      <c r="C808" s="9" t="s">
        <v>4547</v>
      </c>
      <c r="D808" s="10" t="s">
        <v>899</v>
      </c>
      <c r="E808" s="72">
        <v>100000</v>
      </c>
      <c r="F808" s="89" t="str">
        <f t="shared" si="12"/>
        <v>-</v>
      </c>
      <c r="G808" t="s">
        <v>4458</v>
      </c>
      <c r="H808" s="4" t="s">
        <v>4549</v>
      </c>
      <c r="K808" s="8" t="s">
        <v>4591</v>
      </c>
    </row>
    <row r="809" spans="1:11" ht="25.5">
      <c r="A809" s="2"/>
      <c r="B809" s="9" t="s">
        <v>4547</v>
      </c>
      <c r="C809" s="9" t="s">
        <v>4547</v>
      </c>
      <c r="D809" s="10" t="s">
        <v>899</v>
      </c>
      <c r="E809" s="72">
        <v>100000</v>
      </c>
      <c r="F809" s="89" t="str">
        <f t="shared" si="12"/>
        <v>-</v>
      </c>
      <c r="G809" t="s">
        <v>4458</v>
      </c>
      <c r="H809" s="4" t="s">
        <v>4549</v>
      </c>
      <c r="K809" s="8" t="s">
        <v>4591</v>
      </c>
    </row>
    <row r="810" spans="1:11" ht="25.5">
      <c r="A810" s="2"/>
      <c r="B810" s="9" t="s">
        <v>4547</v>
      </c>
      <c r="C810" s="9" t="s">
        <v>4547</v>
      </c>
      <c r="D810" s="10" t="s">
        <v>899</v>
      </c>
      <c r="E810" s="72">
        <v>100000</v>
      </c>
      <c r="F810" s="89" t="str">
        <f t="shared" si="12"/>
        <v>-</v>
      </c>
      <c r="G810" t="s">
        <v>4458</v>
      </c>
      <c r="H810" s="4" t="s">
        <v>4549</v>
      </c>
      <c r="K810" s="8" t="s">
        <v>4591</v>
      </c>
    </row>
    <row r="811" spans="1:11" ht="25.5">
      <c r="A811" s="2"/>
      <c r="B811" s="9" t="s">
        <v>4547</v>
      </c>
      <c r="C811" s="9" t="s">
        <v>4547</v>
      </c>
      <c r="D811" s="10" t="s">
        <v>899</v>
      </c>
      <c r="E811" s="72">
        <v>100000</v>
      </c>
      <c r="F811" s="89" t="str">
        <f t="shared" si="12"/>
        <v>-</v>
      </c>
      <c r="G811" t="s">
        <v>4458</v>
      </c>
      <c r="H811" s="4" t="s">
        <v>4549</v>
      </c>
      <c r="K811" s="8" t="s">
        <v>4591</v>
      </c>
    </row>
    <row r="812" spans="1:11" ht="25.5">
      <c r="A812" s="2"/>
      <c r="B812" s="9" t="s">
        <v>4547</v>
      </c>
      <c r="C812" s="9" t="s">
        <v>4547</v>
      </c>
      <c r="D812" s="10" t="s">
        <v>899</v>
      </c>
      <c r="E812" s="72">
        <v>100000</v>
      </c>
      <c r="F812" s="89" t="str">
        <f t="shared" si="12"/>
        <v>-</v>
      </c>
      <c r="G812" t="s">
        <v>4458</v>
      </c>
      <c r="H812" s="4" t="s">
        <v>4549</v>
      </c>
      <c r="K812" s="8" t="s">
        <v>4591</v>
      </c>
    </row>
    <row r="813" spans="1:11" ht="25.5">
      <c r="A813" s="2"/>
      <c r="B813" s="9" t="s">
        <v>4547</v>
      </c>
      <c r="C813" s="9" t="s">
        <v>4547</v>
      </c>
      <c r="D813" s="10" t="s">
        <v>899</v>
      </c>
      <c r="E813" s="72">
        <v>100000</v>
      </c>
      <c r="F813" s="89" t="str">
        <f t="shared" si="12"/>
        <v>-</v>
      </c>
      <c r="G813" t="s">
        <v>4458</v>
      </c>
      <c r="H813" s="4" t="s">
        <v>4549</v>
      </c>
      <c r="K813" s="8" t="s">
        <v>4591</v>
      </c>
    </row>
    <row r="814" spans="1:11" ht="25.5">
      <c r="A814" s="2"/>
      <c r="B814" s="9" t="s">
        <v>4547</v>
      </c>
      <c r="C814" s="9" t="s">
        <v>4547</v>
      </c>
      <c r="D814" s="72">
        <v>100000</v>
      </c>
      <c r="E814" s="10" t="s">
        <v>899</v>
      </c>
      <c r="F814" s="89" t="str">
        <f t="shared" si="12"/>
        <v>-</v>
      </c>
      <c r="G814" t="s">
        <v>4458</v>
      </c>
      <c r="H814" s="74" t="s">
        <v>4549</v>
      </c>
      <c r="K814" s="8" t="s">
        <v>4591</v>
      </c>
    </row>
    <row r="815" spans="1:11" ht="25.5">
      <c r="A815" s="2"/>
      <c r="B815" s="9" t="s">
        <v>4547</v>
      </c>
      <c r="C815" s="9" t="s">
        <v>4547</v>
      </c>
      <c r="D815" s="72">
        <v>100000</v>
      </c>
      <c r="E815" s="10" t="s">
        <v>899</v>
      </c>
      <c r="F815" s="89" t="str">
        <f t="shared" si="12"/>
        <v>-</v>
      </c>
      <c r="G815" t="s">
        <v>4458</v>
      </c>
      <c r="H815" s="4" t="s">
        <v>4549</v>
      </c>
      <c r="K815" s="8" t="s">
        <v>4591</v>
      </c>
    </row>
    <row r="816" spans="1:11" ht="25.5">
      <c r="A816" s="2"/>
      <c r="B816" s="9" t="s">
        <v>4547</v>
      </c>
      <c r="C816" s="9" t="s">
        <v>4547</v>
      </c>
      <c r="D816" s="72">
        <v>100000</v>
      </c>
      <c r="E816" s="10" t="s">
        <v>899</v>
      </c>
      <c r="F816" s="89" t="str">
        <f t="shared" si="12"/>
        <v>-</v>
      </c>
      <c r="G816" t="s">
        <v>4458</v>
      </c>
      <c r="H816" s="4" t="s">
        <v>4549</v>
      </c>
      <c r="K816" s="8" t="s">
        <v>4591</v>
      </c>
    </row>
    <row r="817" spans="1:11" ht="25.5">
      <c r="A817" s="2"/>
      <c r="B817" s="9" t="s">
        <v>4547</v>
      </c>
      <c r="C817" s="9" t="s">
        <v>4547</v>
      </c>
      <c r="D817" s="72">
        <v>100000</v>
      </c>
      <c r="E817" s="10" t="s">
        <v>899</v>
      </c>
      <c r="F817" s="89" t="str">
        <f t="shared" si="12"/>
        <v>-</v>
      </c>
      <c r="G817" t="s">
        <v>4458</v>
      </c>
      <c r="H817" s="4" t="s">
        <v>4549</v>
      </c>
      <c r="K817" s="8" t="s">
        <v>4591</v>
      </c>
    </row>
    <row r="818" spans="1:11" ht="25.5">
      <c r="A818" s="2"/>
      <c r="B818" s="9" t="s">
        <v>4547</v>
      </c>
      <c r="C818" s="9" t="s">
        <v>4547</v>
      </c>
      <c r="D818" s="72">
        <v>100000</v>
      </c>
      <c r="E818" s="10" t="s">
        <v>899</v>
      </c>
      <c r="F818" s="89" t="str">
        <f t="shared" si="12"/>
        <v>-</v>
      </c>
      <c r="G818" t="s">
        <v>4458</v>
      </c>
      <c r="H818" s="4" t="s">
        <v>4549</v>
      </c>
      <c r="K818" s="8" t="s">
        <v>4591</v>
      </c>
    </row>
    <row r="819" spans="1:11" ht="25.5">
      <c r="A819" s="2"/>
      <c r="B819" s="9" t="s">
        <v>4547</v>
      </c>
      <c r="C819" s="9" t="s">
        <v>4547</v>
      </c>
      <c r="D819" s="72">
        <v>100000</v>
      </c>
      <c r="E819" s="10" t="s">
        <v>899</v>
      </c>
      <c r="F819" s="89" t="str">
        <f t="shared" si="12"/>
        <v>-</v>
      </c>
      <c r="G819" t="s">
        <v>4458</v>
      </c>
      <c r="H819" s="4" t="s">
        <v>4549</v>
      </c>
      <c r="K819" s="8" t="s">
        <v>4591</v>
      </c>
    </row>
    <row r="820" spans="1:11" ht="25.5">
      <c r="A820" s="2"/>
      <c r="B820" s="9" t="s">
        <v>4547</v>
      </c>
      <c r="C820" s="9" t="s">
        <v>4547</v>
      </c>
      <c r="D820" s="72">
        <v>100000</v>
      </c>
      <c r="E820" s="10" t="s">
        <v>899</v>
      </c>
      <c r="F820" s="89" t="str">
        <f t="shared" si="12"/>
        <v>-</v>
      </c>
      <c r="G820" t="s">
        <v>4458</v>
      </c>
      <c r="H820" s="4" t="s">
        <v>4549</v>
      </c>
      <c r="K820" s="8" t="s">
        <v>4591</v>
      </c>
    </row>
    <row r="821" spans="1:11" ht="25.5">
      <c r="A821" s="2"/>
      <c r="B821" s="9" t="s">
        <v>4547</v>
      </c>
      <c r="C821" s="9" t="s">
        <v>4547</v>
      </c>
      <c r="D821" s="72">
        <v>100000</v>
      </c>
      <c r="E821" s="10" t="s">
        <v>899</v>
      </c>
      <c r="F821" s="89" t="str">
        <f t="shared" si="12"/>
        <v>-</v>
      </c>
      <c r="G821" t="s">
        <v>4458</v>
      </c>
      <c r="H821" s="4" t="s">
        <v>4549</v>
      </c>
      <c r="K821" s="8" t="s">
        <v>4591</v>
      </c>
    </row>
    <row r="822" spans="1:11" ht="25.5">
      <c r="A822" s="2"/>
      <c r="B822" s="9" t="s">
        <v>4547</v>
      </c>
      <c r="C822" s="9" t="s">
        <v>4547</v>
      </c>
      <c r="D822" s="72">
        <v>100000</v>
      </c>
      <c r="E822" s="10" t="s">
        <v>899</v>
      </c>
      <c r="F822" s="89" t="str">
        <f t="shared" si="12"/>
        <v>-</v>
      </c>
      <c r="G822" t="s">
        <v>4458</v>
      </c>
      <c r="H822" s="4" t="s">
        <v>4549</v>
      </c>
      <c r="K822" s="8" t="s">
        <v>4591</v>
      </c>
    </row>
    <row r="823" spans="1:11" ht="25.5">
      <c r="A823" s="2"/>
      <c r="B823" s="9" t="s">
        <v>4547</v>
      </c>
      <c r="C823" s="9" t="s">
        <v>4547</v>
      </c>
      <c r="D823" s="72">
        <v>100000</v>
      </c>
      <c r="E823" s="10" t="s">
        <v>899</v>
      </c>
      <c r="F823" s="89" t="str">
        <f t="shared" si="12"/>
        <v>-</v>
      </c>
      <c r="G823" t="s">
        <v>4458</v>
      </c>
      <c r="H823" s="4" t="s">
        <v>4549</v>
      </c>
      <c r="K823" s="8" t="s">
        <v>4591</v>
      </c>
    </row>
    <row r="824" spans="1:11" ht="25.5">
      <c r="A824" s="2"/>
      <c r="B824" s="9" t="s">
        <v>4547</v>
      </c>
      <c r="C824" s="9" t="s">
        <v>4547</v>
      </c>
      <c r="D824" s="72">
        <v>100000</v>
      </c>
      <c r="E824" s="10" t="s">
        <v>899</v>
      </c>
      <c r="F824" s="89" t="str">
        <f t="shared" si="12"/>
        <v>-</v>
      </c>
      <c r="G824" t="s">
        <v>4458</v>
      </c>
      <c r="H824" s="4" t="s">
        <v>4549</v>
      </c>
      <c r="K824" s="8" t="s">
        <v>4591</v>
      </c>
    </row>
    <row r="825" spans="1:11" ht="25.5">
      <c r="A825" s="2"/>
      <c r="B825" s="9" t="s">
        <v>4547</v>
      </c>
      <c r="C825" s="9" t="s">
        <v>4547</v>
      </c>
      <c r="D825" s="72">
        <v>100000</v>
      </c>
      <c r="E825" s="10" t="s">
        <v>899</v>
      </c>
      <c r="F825" s="89" t="str">
        <f t="shared" si="12"/>
        <v>-</v>
      </c>
      <c r="G825" t="s">
        <v>4458</v>
      </c>
      <c r="H825" s="4" t="s">
        <v>4549</v>
      </c>
      <c r="K825" s="8" t="s">
        <v>4591</v>
      </c>
    </row>
    <row r="826" spans="1:11" ht="25.5">
      <c r="A826" s="2"/>
      <c r="B826" s="9" t="s">
        <v>4547</v>
      </c>
      <c r="C826" s="9" t="s">
        <v>4547</v>
      </c>
      <c r="D826" s="72">
        <v>100000</v>
      </c>
      <c r="E826" s="10" t="s">
        <v>899</v>
      </c>
      <c r="F826" s="89" t="str">
        <f t="shared" si="12"/>
        <v>-</v>
      </c>
      <c r="G826" t="s">
        <v>4458</v>
      </c>
      <c r="H826" s="4" t="s">
        <v>4549</v>
      </c>
      <c r="K826" s="8" t="s">
        <v>4591</v>
      </c>
    </row>
    <row r="827" spans="1:11" s="21" customFormat="1" ht="25.5">
      <c r="A827" s="1" t="s">
        <v>532</v>
      </c>
      <c r="B827" s="51" t="s">
        <v>3683</v>
      </c>
      <c r="C827" s="51" t="s">
        <v>1080</v>
      </c>
      <c r="D827" s="54">
        <v>121680</v>
      </c>
      <c r="E827" s="54" t="s">
        <v>899</v>
      </c>
      <c r="F827" s="89" t="str">
        <f t="shared" si="12"/>
        <v>-</v>
      </c>
      <c r="G827" t="s">
        <v>4458</v>
      </c>
      <c r="H827" s="75" t="s">
        <v>4493</v>
      </c>
      <c r="I827" s="51"/>
      <c r="J827" s="51"/>
      <c r="K827" s="92" t="s">
        <v>4585</v>
      </c>
    </row>
    <row r="828" spans="1:11" s="21" customFormat="1" ht="39">
      <c r="A828" s="1"/>
      <c r="B828" s="51" t="s">
        <v>3684</v>
      </c>
      <c r="C828" s="51" t="s">
        <v>3685</v>
      </c>
      <c r="D828" s="54">
        <v>107148</v>
      </c>
      <c r="E828" s="54" t="s">
        <v>899</v>
      </c>
      <c r="F828" s="89" t="str">
        <f t="shared" si="12"/>
        <v>-</v>
      </c>
      <c r="G828" t="s">
        <v>4458</v>
      </c>
      <c r="H828" s="75" t="s">
        <v>4493</v>
      </c>
      <c r="I828" s="51"/>
      <c r="J828" s="51"/>
      <c r="K828" s="92" t="s">
        <v>4585</v>
      </c>
    </row>
    <row r="829" spans="1:11" ht="38.25">
      <c r="A829" s="1" t="s">
        <v>533</v>
      </c>
      <c r="C829" s="9" t="s">
        <v>886</v>
      </c>
      <c r="D829" s="10">
        <v>141299</v>
      </c>
      <c r="E829" s="10">
        <v>153539</v>
      </c>
      <c r="F829" s="89">
        <f t="shared" si="12"/>
        <v>8.6624816877684904E-2</v>
      </c>
      <c r="G829" t="s">
        <v>4554</v>
      </c>
      <c r="H829" s="4" t="s">
        <v>955</v>
      </c>
      <c r="I829" s="7" t="s">
        <v>899</v>
      </c>
      <c r="J829" s="7" t="s">
        <v>899</v>
      </c>
      <c r="K829" s="8" t="s">
        <v>4590</v>
      </c>
    </row>
    <row r="830" spans="1:11" ht="38.25">
      <c r="A830" s="1"/>
      <c r="C830" s="9" t="s">
        <v>952</v>
      </c>
      <c r="D830" s="10">
        <v>109794</v>
      </c>
      <c r="E830" s="10">
        <v>119441</v>
      </c>
      <c r="F830" s="89">
        <f t="shared" si="12"/>
        <v>8.7864546332222168E-2</v>
      </c>
      <c r="G830" t="s">
        <v>4554</v>
      </c>
      <c r="H830" s="4" t="s">
        <v>956</v>
      </c>
      <c r="K830" s="8" t="s">
        <v>4590</v>
      </c>
    </row>
    <row r="831" spans="1:11" ht="89.25">
      <c r="A831" s="1"/>
      <c r="C831" s="9" t="s">
        <v>953</v>
      </c>
      <c r="D831" s="10">
        <v>101849</v>
      </c>
      <c r="E831" s="10">
        <v>57529</v>
      </c>
      <c r="F831" s="89">
        <f t="shared" si="12"/>
        <v>-0.43515400249388803</v>
      </c>
      <c r="G831" t="s">
        <v>4458</v>
      </c>
      <c r="H831" s="4" t="s">
        <v>958</v>
      </c>
      <c r="I831" s="7">
        <v>2</v>
      </c>
      <c r="J831" s="7">
        <v>2</v>
      </c>
      <c r="K831" s="8" t="s">
        <v>4590</v>
      </c>
    </row>
    <row r="832" spans="1:11" ht="38.25">
      <c r="A832" s="1"/>
      <c r="C832" s="9" t="s">
        <v>954</v>
      </c>
      <c r="D832" s="10">
        <v>107884</v>
      </c>
      <c r="E832" s="10">
        <v>115459</v>
      </c>
      <c r="F832" s="89">
        <f t="shared" si="12"/>
        <v>7.0214304252715881E-2</v>
      </c>
      <c r="G832" t="s">
        <v>4554</v>
      </c>
      <c r="H832" s="4" t="s">
        <v>957</v>
      </c>
      <c r="K832" s="8" t="s">
        <v>4590</v>
      </c>
    </row>
    <row r="833" spans="1:11" ht="76.5">
      <c r="A833" s="2" t="s">
        <v>534</v>
      </c>
      <c r="C833" s="9" t="s">
        <v>886</v>
      </c>
      <c r="D833" s="10">
        <v>128612</v>
      </c>
      <c r="E833" s="10">
        <v>128745</v>
      </c>
      <c r="F833" s="89">
        <f t="shared" si="12"/>
        <v>1.0341181227257177E-3</v>
      </c>
      <c r="G833" t="s">
        <v>4554</v>
      </c>
      <c r="H833" s="74" t="s">
        <v>2252</v>
      </c>
      <c r="K833" s="8" t="s">
        <v>4593</v>
      </c>
    </row>
    <row r="834" spans="1:11" ht="25.5">
      <c r="A834" s="1" t="s">
        <v>535</v>
      </c>
      <c r="C834" s="9" t="s">
        <v>886</v>
      </c>
      <c r="D834" s="10">
        <v>117186</v>
      </c>
      <c r="E834" s="10">
        <v>53813</v>
      </c>
      <c r="F834" s="89">
        <f t="shared" si="12"/>
        <v>-0.54078985544348301</v>
      </c>
      <c r="G834" t="s">
        <v>4458</v>
      </c>
      <c r="H834" s="4" t="s">
        <v>3126</v>
      </c>
      <c r="K834" s="8" t="s">
        <v>4593</v>
      </c>
    </row>
    <row r="835" spans="1:11" ht="25.5">
      <c r="A835" s="2" t="s">
        <v>536</v>
      </c>
      <c r="B835" s="18" t="s">
        <v>4349</v>
      </c>
      <c r="C835" s="79"/>
      <c r="D835" s="10" t="s">
        <v>899</v>
      </c>
      <c r="E835" s="10" t="s">
        <v>899</v>
      </c>
      <c r="F835" s="89" t="str">
        <f t="shared" si="12"/>
        <v>-</v>
      </c>
      <c r="G835" t="s">
        <v>4554</v>
      </c>
      <c r="I835" s="7">
        <v>1</v>
      </c>
      <c r="J835" s="7">
        <v>1</v>
      </c>
      <c r="K835" s="8" t="s">
        <v>4585</v>
      </c>
    </row>
    <row r="836" spans="1:11" ht="38.25">
      <c r="A836" s="2" t="s">
        <v>537</v>
      </c>
      <c r="C836" s="9" t="s">
        <v>912</v>
      </c>
      <c r="D836" s="10" t="s">
        <v>899</v>
      </c>
      <c r="E836" s="10">
        <v>284850</v>
      </c>
      <c r="F836" s="89" t="str">
        <f t="shared" si="12"/>
        <v>-</v>
      </c>
      <c r="G836" t="s">
        <v>4554</v>
      </c>
      <c r="H836" s="4" t="s">
        <v>3128</v>
      </c>
      <c r="K836" s="8" t="s">
        <v>4586</v>
      </c>
    </row>
    <row r="837" spans="1:11" ht="76.5">
      <c r="A837" s="2"/>
      <c r="C837" s="9" t="s">
        <v>886</v>
      </c>
      <c r="D837" s="10">
        <v>113927</v>
      </c>
      <c r="E837" s="10">
        <v>38228</v>
      </c>
      <c r="F837" s="89">
        <f t="shared" si="12"/>
        <v>-0.66445179808122745</v>
      </c>
      <c r="G837" t="s">
        <v>4458</v>
      </c>
      <c r="H837" s="4" t="s">
        <v>3127</v>
      </c>
      <c r="K837" s="8" t="s">
        <v>4586</v>
      </c>
    </row>
    <row r="838" spans="1:11" ht="51">
      <c r="A838" s="1" t="s">
        <v>538</v>
      </c>
      <c r="C838" s="9" t="s">
        <v>886</v>
      </c>
      <c r="D838" s="10">
        <v>163525</v>
      </c>
      <c r="E838" s="10">
        <v>193278</v>
      </c>
      <c r="F838" s="89">
        <f t="shared" ref="F838:F901" si="13">IF(ISERROR((((E838-D838)/D838))),"-",(((E838-D838)/D838)))</f>
        <v>0.18194771441675583</v>
      </c>
      <c r="G838" t="s">
        <v>4292</v>
      </c>
      <c r="H838" s="4" t="s">
        <v>965</v>
      </c>
      <c r="K838" s="8" t="s">
        <v>4590</v>
      </c>
    </row>
    <row r="839" spans="1:11" ht="25.5">
      <c r="A839" s="1"/>
      <c r="C839" s="9" t="s">
        <v>959</v>
      </c>
      <c r="D839" s="10">
        <v>109292</v>
      </c>
      <c r="E839" s="10">
        <v>110571</v>
      </c>
      <c r="F839" s="89">
        <f t="shared" si="13"/>
        <v>1.1702594883431542E-2</v>
      </c>
      <c r="G839" t="s">
        <v>4554</v>
      </c>
      <c r="H839" s="74" t="s">
        <v>962</v>
      </c>
      <c r="I839" s="7">
        <v>1</v>
      </c>
      <c r="J839" s="7">
        <v>1</v>
      </c>
      <c r="K839" s="8" t="s">
        <v>4590</v>
      </c>
    </row>
    <row r="840" spans="1:11" ht="25.5">
      <c r="A840" s="1"/>
      <c r="C840" s="9" t="s">
        <v>960</v>
      </c>
      <c r="D840" s="10" t="s">
        <v>899</v>
      </c>
      <c r="E840" s="10">
        <v>125277</v>
      </c>
      <c r="F840" s="89" t="str">
        <f t="shared" si="13"/>
        <v>-</v>
      </c>
      <c r="G840" t="s">
        <v>4554</v>
      </c>
      <c r="H840" s="4" t="s">
        <v>963</v>
      </c>
      <c r="K840" s="8" t="s">
        <v>4590</v>
      </c>
    </row>
    <row r="841" spans="1:11" ht="25.5">
      <c r="A841" s="1"/>
      <c r="C841" s="9" t="s">
        <v>961</v>
      </c>
      <c r="D841" s="10">
        <v>100658</v>
      </c>
      <c r="E841" s="10">
        <v>94260</v>
      </c>
      <c r="F841" s="89">
        <f t="shared" si="13"/>
        <v>-6.3561763595541332E-2</v>
      </c>
      <c r="G841" t="s">
        <v>4554</v>
      </c>
      <c r="H841" s="4" t="s">
        <v>964</v>
      </c>
      <c r="K841" s="8" t="s">
        <v>4590</v>
      </c>
    </row>
    <row r="842" spans="1:11" ht="25.5">
      <c r="A842" s="1" t="s">
        <v>539</v>
      </c>
      <c r="C842" s="9" t="s">
        <v>886</v>
      </c>
      <c r="D842" s="10">
        <v>154729</v>
      </c>
      <c r="E842" s="10">
        <v>159838</v>
      </c>
      <c r="F842" s="89">
        <f t="shared" si="13"/>
        <v>3.3019020351711705E-2</v>
      </c>
      <c r="G842" t="s">
        <v>4554</v>
      </c>
      <c r="H842" s="4" t="s">
        <v>968</v>
      </c>
      <c r="K842" s="8" t="s">
        <v>4588</v>
      </c>
    </row>
    <row r="843" spans="1:11" ht="25.5">
      <c r="A843" s="1"/>
      <c r="C843" s="9" t="s">
        <v>966</v>
      </c>
      <c r="D843" s="10">
        <v>101327</v>
      </c>
      <c r="E843" s="10">
        <v>104960</v>
      </c>
      <c r="F843" s="89">
        <f t="shared" si="13"/>
        <v>3.5854214572621314E-2</v>
      </c>
      <c r="G843" t="s">
        <v>4554</v>
      </c>
      <c r="H843" s="4" t="s">
        <v>3129</v>
      </c>
      <c r="K843" s="8" t="s">
        <v>4588</v>
      </c>
    </row>
    <row r="844" spans="1:11" ht="25.5">
      <c r="A844" s="1"/>
      <c r="C844" s="9" t="s">
        <v>967</v>
      </c>
      <c r="D844" s="10">
        <v>77657</v>
      </c>
      <c r="E844" s="10">
        <v>100401</v>
      </c>
      <c r="F844" s="89">
        <f t="shared" si="13"/>
        <v>0.29287765430032064</v>
      </c>
      <c r="G844" t="s">
        <v>4554</v>
      </c>
      <c r="H844" s="4" t="s">
        <v>3130</v>
      </c>
      <c r="K844" s="8" t="s">
        <v>4588</v>
      </c>
    </row>
    <row r="845" spans="1:11" ht="25.5">
      <c r="A845" s="2" t="s">
        <v>540</v>
      </c>
      <c r="B845" s="11" t="s">
        <v>3653</v>
      </c>
      <c r="C845" s="11" t="s">
        <v>886</v>
      </c>
      <c r="D845" s="26">
        <v>128853.92</v>
      </c>
      <c r="E845" s="26">
        <v>137466.59</v>
      </c>
      <c r="F845" s="89">
        <f t="shared" si="13"/>
        <v>6.6840574194405561E-2</v>
      </c>
      <c r="G845" t="s">
        <v>4554</v>
      </c>
      <c r="H845" s="42" t="s">
        <v>4190</v>
      </c>
      <c r="K845" s="8" t="s">
        <v>4585</v>
      </c>
    </row>
    <row r="846" spans="1:11" ht="25.5">
      <c r="A846" s="2"/>
      <c r="B846" s="11" t="s">
        <v>3654</v>
      </c>
      <c r="C846" s="11" t="s">
        <v>4312</v>
      </c>
      <c r="D846" s="26">
        <v>116396.71</v>
      </c>
      <c r="E846" s="26">
        <v>119621.34</v>
      </c>
      <c r="F846" s="89">
        <f t="shared" si="13"/>
        <v>2.7703789909525708E-2</v>
      </c>
      <c r="G846" t="s">
        <v>4554</v>
      </c>
      <c r="H846" s="42" t="s">
        <v>4191</v>
      </c>
      <c r="K846" s="8" t="s">
        <v>4585</v>
      </c>
    </row>
    <row r="847" spans="1:11" ht="15">
      <c r="A847" s="2"/>
      <c r="B847" s="11" t="s">
        <v>3655</v>
      </c>
      <c r="C847" s="11" t="s">
        <v>3656</v>
      </c>
      <c r="D847" s="26">
        <v>116393.61</v>
      </c>
      <c r="E847" s="26">
        <v>119590.04</v>
      </c>
      <c r="F847" s="89">
        <f t="shared" si="13"/>
        <v>2.7462246424008956E-2</v>
      </c>
      <c r="G847" t="s">
        <v>4554</v>
      </c>
      <c r="H847" s="42" t="s">
        <v>4313</v>
      </c>
      <c r="K847" s="8" t="s">
        <v>4585</v>
      </c>
    </row>
    <row r="848" spans="1:11" ht="25.5">
      <c r="A848" s="2"/>
      <c r="B848" s="11" t="s">
        <v>3657</v>
      </c>
      <c r="C848" s="11" t="s">
        <v>3658</v>
      </c>
      <c r="D848" s="26">
        <v>100408.22</v>
      </c>
      <c r="E848" s="26">
        <v>105571.59</v>
      </c>
      <c r="F848" s="89">
        <f t="shared" si="13"/>
        <v>5.1423777854044173E-2</v>
      </c>
      <c r="G848" t="s">
        <v>4554</v>
      </c>
      <c r="H848" s="42" t="s">
        <v>4192</v>
      </c>
      <c r="K848" s="8" t="s">
        <v>4585</v>
      </c>
    </row>
    <row r="849" spans="1:11" ht="25.5">
      <c r="A849" s="2"/>
      <c r="B849" s="11"/>
      <c r="C849" s="11" t="s">
        <v>4317</v>
      </c>
      <c r="D849" s="26" t="s">
        <v>899</v>
      </c>
      <c r="E849" s="26">
        <v>103029.64</v>
      </c>
      <c r="F849" s="89" t="str">
        <f t="shared" si="13"/>
        <v>-</v>
      </c>
      <c r="G849" t="s">
        <v>4554</v>
      </c>
      <c r="H849" s="42" t="s">
        <v>4193</v>
      </c>
      <c r="K849" s="8" t="s">
        <v>4585</v>
      </c>
    </row>
    <row r="850" spans="1:11" ht="25.5">
      <c r="A850" s="2"/>
      <c r="B850" s="11"/>
      <c r="C850" s="11" t="s">
        <v>4315</v>
      </c>
      <c r="D850" s="26" t="s">
        <v>899</v>
      </c>
      <c r="E850" s="26">
        <v>102600.62</v>
      </c>
      <c r="F850" s="89" t="str">
        <f t="shared" si="13"/>
        <v>-</v>
      </c>
      <c r="G850" t="s">
        <v>4554</v>
      </c>
      <c r="H850" s="42" t="s">
        <v>4194</v>
      </c>
      <c r="K850" s="8" t="s">
        <v>4585</v>
      </c>
    </row>
    <row r="851" spans="1:11" ht="25.5">
      <c r="A851" s="2"/>
      <c r="B851" s="11"/>
      <c r="C851" s="11" t="s">
        <v>4316</v>
      </c>
      <c r="D851" s="26" t="s">
        <v>899</v>
      </c>
      <c r="E851" s="26">
        <v>100083.92</v>
      </c>
      <c r="F851" s="89" t="str">
        <f t="shared" si="13"/>
        <v>-</v>
      </c>
      <c r="G851" t="s">
        <v>4554</v>
      </c>
      <c r="H851" s="42" t="s">
        <v>4195</v>
      </c>
      <c r="K851" s="8" t="s">
        <v>4585</v>
      </c>
    </row>
    <row r="852" spans="1:11" ht="15">
      <c r="A852" s="2"/>
      <c r="B852" s="11"/>
      <c r="C852" s="11" t="s">
        <v>3659</v>
      </c>
      <c r="D852" s="26" t="s">
        <v>899</v>
      </c>
      <c r="E852" s="26">
        <v>102592.82</v>
      </c>
      <c r="F852" s="89" t="str">
        <f t="shared" si="13"/>
        <v>-</v>
      </c>
      <c r="G852" t="s">
        <v>4554</v>
      </c>
      <c r="H852" s="42" t="s">
        <v>4196</v>
      </c>
      <c r="K852" s="8" t="s">
        <v>4585</v>
      </c>
    </row>
    <row r="853" spans="1:11" ht="25.5">
      <c r="A853" s="2"/>
      <c r="B853" s="11"/>
      <c r="C853" s="11" t="s">
        <v>4314</v>
      </c>
      <c r="D853" s="26">
        <v>114836.71</v>
      </c>
      <c r="E853" s="26" t="s">
        <v>899</v>
      </c>
      <c r="F853" s="89" t="str">
        <f t="shared" si="13"/>
        <v>-</v>
      </c>
      <c r="G853" t="s">
        <v>4458</v>
      </c>
      <c r="H853" s="42"/>
      <c r="K853" s="8" t="s">
        <v>4585</v>
      </c>
    </row>
    <row r="854" spans="1:11" ht="15">
      <c r="A854" s="2"/>
      <c r="B854" s="11"/>
      <c r="C854" s="11" t="s">
        <v>1603</v>
      </c>
      <c r="D854" s="26">
        <v>139651.69</v>
      </c>
      <c r="E854" s="26" t="s">
        <v>899</v>
      </c>
      <c r="F854" s="89" t="str">
        <f t="shared" si="13"/>
        <v>-</v>
      </c>
      <c r="G854" t="s">
        <v>4458</v>
      </c>
      <c r="H854" s="42"/>
      <c r="K854" s="8" t="s">
        <v>4585</v>
      </c>
    </row>
    <row r="855" spans="1:11" ht="25.5">
      <c r="A855" s="2" t="s">
        <v>541</v>
      </c>
      <c r="C855" s="9" t="s">
        <v>886</v>
      </c>
      <c r="D855" s="10">
        <v>124742</v>
      </c>
      <c r="E855" s="10">
        <v>130998</v>
      </c>
      <c r="F855" s="89">
        <f t="shared" si="13"/>
        <v>5.0151512722258741E-2</v>
      </c>
      <c r="G855" t="s">
        <v>4554</v>
      </c>
      <c r="H855" s="4" t="s">
        <v>969</v>
      </c>
      <c r="K855" s="8" t="s">
        <v>4588</v>
      </c>
    </row>
    <row r="856" spans="1:11" ht="15">
      <c r="A856" s="2" t="s">
        <v>542</v>
      </c>
      <c r="B856" s="20" t="s">
        <v>3706</v>
      </c>
      <c r="C856" s="11" t="s">
        <v>886</v>
      </c>
      <c r="D856" s="46">
        <v>108832.71</v>
      </c>
      <c r="E856" s="46">
        <v>111484.41</v>
      </c>
      <c r="F856" s="89">
        <f t="shared" si="13"/>
        <v>2.4364917495852092E-2</v>
      </c>
      <c r="G856" t="s">
        <v>4554</v>
      </c>
      <c r="H856" s="44" t="s">
        <v>4197</v>
      </c>
      <c r="K856" s="8" t="s">
        <v>4585</v>
      </c>
    </row>
    <row r="857" spans="1:11" s="13" customFormat="1" ht="25.5">
      <c r="A857" s="2"/>
      <c r="B857" s="20"/>
      <c r="C857" s="25"/>
      <c r="D857" s="46" t="s">
        <v>899</v>
      </c>
      <c r="E857" s="78">
        <v>100000</v>
      </c>
      <c r="F857" s="89" t="str">
        <f t="shared" si="13"/>
        <v>-</v>
      </c>
      <c r="G857" t="s">
        <v>4458</v>
      </c>
      <c r="H857" s="87" t="s">
        <v>4291</v>
      </c>
      <c r="K857" s="8" t="s">
        <v>4585</v>
      </c>
    </row>
    <row r="858" spans="1:11" s="13" customFormat="1" ht="25.5">
      <c r="A858" s="2"/>
      <c r="B858" s="20"/>
      <c r="C858" s="25"/>
      <c r="D858" s="46" t="s">
        <v>899</v>
      </c>
      <c r="E858" s="78">
        <v>100000</v>
      </c>
      <c r="F858" s="89" t="str">
        <f t="shared" si="13"/>
        <v>-</v>
      </c>
      <c r="G858" t="s">
        <v>4458</v>
      </c>
      <c r="H858" s="87" t="s">
        <v>4291</v>
      </c>
      <c r="K858" s="8" t="s">
        <v>4585</v>
      </c>
    </row>
    <row r="859" spans="1:11" s="13" customFormat="1" ht="25.5">
      <c r="A859" s="2"/>
      <c r="B859" s="20"/>
      <c r="C859" s="25"/>
      <c r="D859" s="46" t="s">
        <v>899</v>
      </c>
      <c r="E859" s="78">
        <v>100000</v>
      </c>
      <c r="F859" s="89" t="str">
        <f t="shared" si="13"/>
        <v>-</v>
      </c>
      <c r="G859" t="s">
        <v>4458</v>
      </c>
      <c r="H859" s="87" t="s">
        <v>4291</v>
      </c>
      <c r="K859" s="8" t="s">
        <v>4585</v>
      </c>
    </row>
    <row r="860" spans="1:11" s="13" customFormat="1" ht="25.5">
      <c r="A860" s="2"/>
      <c r="B860" s="20"/>
      <c r="C860" s="25"/>
      <c r="D860" s="46" t="s">
        <v>899</v>
      </c>
      <c r="E860" s="78">
        <v>100000</v>
      </c>
      <c r="F860" s="89" t="str">
        <f t="shared" si="13"/>
        <v>-</v>
      </c>
      <c r="G860" t="s">
        <v>4458</v>
      </c>
      <c r="H860" s="87" t="s">
        <v>4291</v>
      </c>
      <c r="K860" s="8" t="s">
        <v>4585</v>
      </c>
    </row>
    <row r="861" spans="1:11" s="13" customFormat="1" ht="25.5">
      <c r="A861" s="2"/>
      <c r="B861" s="20"/>
      <c r="C861" s="25"/>
      <c r="D861" s="46" t="s">
        <v>899</v>
      </c>
      <c r="E861" s="78">
        <v>100000</v>
      </c>
      <c r="F861" s="89" t="str">
        <f t="shared" si="13"/>
        <v>-</v>
      </c>
      <c r="G861" t="s">
        <v>4458</v>
      </c>
      <c r="H861" s="87" t="s">
        <v>4291</v>
      </c>
      <c r="K861" s="8" t="s">
        <v>4585</v>
      </c>
    </row>
    <row r="862" spans="1:11" ht="25.5">
      <c r="A862" s="2" t="s">
        <v>543</v>
      </c>
      <c r="B862" s="9" t="s">
        <v>2253</v>
      </c>
      <c r="C862" s="9" t="s">
        <v>886</v>
      </c>
      <c r="D862" s="10">
        <v>201000</v>
      </c>
      <c r="E862" s="10">
        <v>201000</v>
      </c>
      <c r="F862" s="89">
        <f t="shared" si="13"/>
        <v>0</v>
      </c>
      <c r="G862" t="s">
        <v>4554</v>
      </c>
      <c r="H862" s="4" t="s">
        <v>2254</v>
      </c>
      <c r="K862" s="8" t="s">
        <v>4592</v>
      </c>
    </row>
    <row r="863" spans="1:11" ht="25.5">
      <c r="A863" s="2"/>
      <c r="C863" s="9" t="s">
        <v>888</v>
      </c>
      <c r="D863" s="10">
        <v>155000</v>
      </c>
      <c r="E863" s="10">
        <v>163000</v>
      </c>
      <c r="F863" s="89">
        <f t="shared" si="13"/>
        <v>5.1612903225806452E-2</v>
      </c>
      <c r="G863" t="s">
        <v>4554</v>
      </c>
      <c r="H863" s="4" t="s">
        <v>2255</v>
      </c>
      <c r="K863" s="8" t="s">
        <v>4592</v>
      </c>
    </row>
    <row r="864" spans="1:11" ht="25.5">
      <c r="A864" s="2"/>
      <c r="C864" s="9" t="s">
        <v>2256</v>
      </c>
      <c r="D864" s="10">
        <v>149000</v>
      </c>
      <c r="E864" s="10">
        <v>152000</v>
      </c>
      <c r="F864" s="89">
        <f t="shared" si="13"/>
        <v>2.0134228187919462E-2</v>
      </c>
      <c r="G864" t="s">
        <v>4554</v>
      </c>
      <c r="H864" s="4" t="s">
        <v>2257</v>
      </c>
      <c r="K864" s="8" t="s">
        <v>4592</v>
      </c>
    </row>
    <row r="865" spans="1:11" ht="25.5">
      <c r="A865" s="2"/>
      <c r="C865" s="9" t="s">
        <v>2258</v>
      </c>
      <c r="D865" s="10">
        <v>146000</v>
      </c>
      <c r="E865" s="10">
        <v>147000</v>
      </c>
      <c r="F865" s="89">
        <f t="shared" si="13"/>
        <v>6.8493150684931503E-3</v>
      </c>
      <c r="G865" t="s">
        <v>4554</v>
      </c>
      <c r="H865" s="4" t="s">
        <v>2259</v>
      </c>
      <c r="I865" s="7">
        <v>1</v>
      </c>
      <c r="J865" s="7">
        <v>1</v>
      </c>
      <c r="K865" s="8" t="s">
        <v>4592</v>
      </c>
    </row>
    <row r="866" spans="1:11" ht="25.5">
      <c r="A866" s="2"/>
      <c r="C866" s="9" t="s">
        <v>2260</v>
      </c>
      <c r="D866" s="10" t="s">
        <v>899</v>
      </c>
      <c r="E866" s="10">
        <v>139000</v>
      </c>
      <c r="F866" s="89" t="str">
        <f t="shared" si="13"/>
        <v>-</v>
      </c>
      <c r="G866" t="s">
        <v>4554</v>
      </c>
      <c r="H866" s="74" t="s">
        <v>3131</v>
      </c>
      <c r="K866" s="8" t="s">
        <v>4592</v>
      </c>
    </row>
    <row r="867" spans="1:11" ht="63.75">
      <c r="A867" s="2"/>
      <c r="C867" s="9" t="s">
        <v>2261</v>
      </c>
      <c r="D867" s="10" t="s">
        <v>899</v>
      </c>
      <c r="E867" s="10">
        <v>138000</v>
      </c>
      <c r="F867" s="89" t="str">
        <f t="shared" si="13"/>
        <v>-</v>
      </c>
      <c r="G867" t="s">
        <v>4458</v>
      </c>
      <c r="H867" s="4" t="s">
        <v>2262</v>
      </c>
      <c r="K867" s="8" t="s">
        <v>4592</v>
      </c>
    </row>
    <row r="868" spans="1:11" ht="76.5">
      <c r="A868" s="2"/>
      <c r="C868" s="9" t="s">
        <v>2263</v>
      </c>
      <c r="D868" s="10">
        <v>207000</v>
      </c>
      <c r="E868" s="10" t="s">
        <v>899</v>
      </c>
      <c r="F868" s="89" t="str">
        <f t="shared" si="13"/>
        <v>-</v>
      </c>
      <c r="G868" t="s">
        <v>4458</v>
      </c>
      <c r="H868" s="4" t="s">
        <v>2264</v>
      </c>
      <c r="I868" s="7">
        <v>10</v>
      </c>
      <c r="J868" s="7">
        <v>12</v>
      </c>
      <c r="K868" s="8" t="s">
        <v>4592</v>
      </c>
    </row>
    <row r="869" spans="1:11" ht="114.75">
      <c r="A869" s="2"/>
      <c r="C869" s="9" t="s">
        <v>4494</v>
      </c>
      <c r="D869" s="10">
        <v>155000</v>
      </c>
      <c r="E869" s="10">
        <v>289000</v>
      </c>
      <c r="F869" s="89">
        <f t="shared" si="13"/>
        <v>0.86451612903225805</v>
      </c>
      <c r="G869" t="s">
        <v>4458</v>
      </c>
      <c r="H869" s="4" t="s">
        <v>2265</v>
      </c>
      <c r="K869" s="8" t="s">
        <v>4592</v>
      </c>
    </row>
    <row r="870" spans="1:11" ht="15">
      <c r="A870" s="2"/>
      <c r="C870" s="9" t="s">
        <v>1020</v>
      </c>
      <c r="D870" s="10">
        <v>125000</v>
      </c>
      <c r="E870" s="10" t="s">
        <v>899</v>
      </c>
      <c r="F870" s="89" t="str">
        <f t="shared" si="13"/>
        <v>-</v>
      </c>
      <c r="G870" t="s">
        <v>4458</v>
      </c>
      <c r="H870" s="4" t="s">
        <v>2266</v>
      </c>
      <c r="K870" s="8" t="s">
        <v>4592</v>
      </c>
    </row>
    <row r="871" spans="1:11" ht="38.25">
      <c r="A871" s="2"/>
      <c r="C871" s="9" t="s">
        <v>1020</v>
      </c>
      <c r="D871" s="10" t="s">
        <v>899</v>
      </c>
      <c r="E871" s="10">
        <v>103000</v>
      </c>
      <c r="F871" s="89" t="str">
        <f t="shared" si="13"/>
        <v>-</v>
      </c>
      <c r="G871" t="s">
        <v>4458</v>
      </c>
      <c r="H871" s="4" t="s">
        <v>2267</v>
      </c>
      <c r="K871" s="8" t="s">
        <v>4592</v>
      </c>
    </row>
    <row r="872" spans="1:11" ht="25.5">
      <c r="A872" s="2"/>
      <c r="B872" s="9" t="s">
        <v>4547</v>
      </c>
      <c r="C872" s="9" t="s">
        <v>4547</v>
      </c>
      <c r="D872" s="10" t="s">
        <v>899</v>
      </c>
      <c r="E872" s="72">
        <v>100000</v>
      </c>
      <c r="F872" s="89" t="str">
        <f t="shared" si="13"/>
        <v>-</v>
      </c>
      <c r="G872" t="s">
        <v>4458</v>
      </c>
      <c r="H872" s="4" t="s">
        <v>4549</v>
      </c>
      <c r="K872" s="8" t="s">
        <v>4592</v>
      </c>
    </row>
    <row r="873" spans="1:11" ht="25.5">
      <c r="A873" s="2"/>
      <c r="B873" s="9" t="s">
        <v>4547</v>
      </c>
      <c r="C873" s="9" t="s">
        <v>4547</v>
      </c>
      <c r="D873" s="10" t="s">
        <v>899</v>
      </c>
      <c r="E873" s="72">
        <v>100000</v>
      </c>
      <c r="F873" s="89" t="str">
        <f t="shared" si="13"/>
        <v>-</v>
      </c>
      <c r="G873" t="s">
        <v>4458</v>
      </c>
      <c r="H873" s="4" t="s">
        <v>4549</v>
      </c>
      <c r="K873" s="8" t="s">
        <v>4592</v>
      </c>
    </row>
    <row r="874" spans="1:11" ht="25.5">
      <c r="A874" s="2"/>
      <c r="B874" s="9" t="s">
        <v>4547</v>
      </c>
      <c r="C874" s="9" t="s">
        <v>4547</v>
      </c>
      <c r="D874" s="72">
        <v>100000</v>
      </c>
      <c r="E874" s="10" t="s">
        <v>899</v>
      </c>
      <c r="F874" s="89" t="str">
        <f t="shared" si="13"/>
        <v>-</v>
      </c>
      <c r="G874" t="s">
        <v>4458</v>
      </c>
      <c r="H874" s="4" t="s">
        <v>4549</v>
      </c>
      <c r="K874" s="8" t="s">
        <v>4592</v>
      </c>
    </row>
    <row r="875" spans="1:11" ht="25.5">
      <c r="A875" s="2"/>
      <c r="B875" s="9" t="s">
        <v>4547</v>
      </c>
      <c r="C875" s="9" t="s">
        <v>4547</v>
      </c>
      <c r="D875" s="72">
        <v>100000</v>
      </c>
      <c r="E875" s="10" t="s">
        <v>899</v>
      </c>
      <c r="F875" s="89" t="str">
        <f t="shared" si="13"/>
        <v>-</v>
      </c>
      <c r="G875" t="s">
        <v>4458</v>
      </c>
      <c r="H875" s="4" t="s">
        <v>4549</v>
      </c>
      <c r="K875" s="8" t="s">
        <v>4592</v>
      </c>
    </row>
    <row r="876" spans="1:11" ht="38.25">
      <c r="A876" s="1" t="s">
        <v>544</v>
      </c>
      <c r="C876" s="9" t="s">
        <v>4495</v>
      </c>
      <c r="D876" s="10">
        <v>102388</v>
      </c>
      <c r="E876" s="10">
        <v>128535</v>
      </c>
      <c r="F876" s="89">
        <f t="shared" si="13"/>
        <v>0.25537172324881824</v>
      </c>
      <c r="G876" t="s">
        <v>4458</v>
      </c>
      <c r="H876" s="4" t="s">
        <v>288</v>
      </c>
      <c r="K876" s="8" t="s">
        <v>4594</v>
      </c>
    </row>
    <row r="877" spans="1:11" ht="25.5">
      <c r="A877" s="1"/>
      <c r="C877" s="9" t="s">
        <v>970</v>
      </c>
      <c r="D877" s="10">
        <v>99955</v>
      </c>
      <c r="E877" s="10">
        <v>113229</v>
      </c>
      <c r="F877" s="89">
        <f t="shared" si="13"/>
        <v>0.13279975989195139</v>
      </c>
      <c r="G877" t="s">
        <v>4554</v>
      </c>
      <c r="H877" s="4" t="s">
        <v>971</v>
      </c>
      <c r="K877" s="8" t="s">
        <v>4594</v>
      </c>
    </row>
    <row r="878" spans="1:11" ht="15">
      <c r="A878" s="1"/>
      <c r="C878" s="9" t="s">
        <v>972</v>
      </c>
      <c r="D878" s="10">
        <v>204940</v>
      </c>
      <c r="E878" s="10" t="s">
        <v>899</v>
      </c>
      <c r="F878" s="89" t="str">
        <f t="shared" si="13"/>
        <v>-</v>
      </c>
      <c r="G878" t="s">
        <v>4458</v>
      </c>
      <c r="H878" s="4" t="s">
        <v>2290</v>
      </c>
      <c r="K878" s="8" t="s">
        <v>4594</v>
      </c>
    </row>
    <row r="879" spans="1:11" ht="89.25">
      <c r="A879" s="2" t="s">
        <v>545</v>
      </c>
      <c r="B879" s="9" t="s">
        <v>2268</v>
      </c>
      <c r="C879" s="9" t="s">
        <v>886</v>
      </c>
      <c r="D879" s="10">
        <v>207594</v>
      </c>
      <c r="E879" s="10">
        <v>233239</v>
      </c>
      <c r="F879" s="89">
        <f t="shared" si="13"/>
        <v>0.12353439887472663</v>
      </c>
      <c r="G879" t="s">
        <v>4458</v>
      </c>
      <c r="H879" s="4" t="s">
        <v>3132</v>
      </c>
      <c r="I879" s="7">
        <v>1</v>
      </c>
      <c r="J879" s="7">
        <v>3</v>
      </c>
      <c r="K879" s="8" t="s">
        <v>4586</v>
      </c>
    </row>
    <row r="880" spans="1:11" ht="51">
      <c r="A880" s="2"/>
      <c r="B880" s="9" t="s">
        <v>2269</v>
      </c>
      <c r="C880" s="9" t="s">
        <v>2270</v>
      </c>
      <c r="D880" s="10">
        <v>179770</v>
      </c>
      <c r="E880" s="10">
        <v>197046</v>
      </c>
      <c r="F880" s="89">
        <f t="shared" si="13"/>
        <v>9.610057295433054E-2</v>
      </c>
      <c r="G880" t="s">
        <v>4554</v>
      </c>
      <c r="H880" s="4" t="s">
        <v>3134</v>
      </c>
      <c r="I880" s="7">
        <v>1</v>
      </c>
      <c r="J880" s="7">
        <v>1</v>
      </c>
      <c r="K880" s="8" t="s">
        <v>4586</v>
      </c>
    </row>
    <row r="881" spans="1:11" ht="38.25">
      <c r="A881" s="2"/>
      <c r="C881" s="9" t="s">
        <v>1395</v>
      </c>
      <c r="D881" s="10">
        <v>159040</v>
      </c>
      <c r="E881" s="10">
        <v>173600</v>
      </c>
      <c r="F881" s="89">
        <f t="shared" si="13"/>
        <v>9.154929577464789E-2</v>
      </c>
      <c r="G881" t="s">
        <v>4554</v>
      </c>
      <c r="H881" s="4" t="s">
        <v>2271</v>
      </c>
      <c r="I881" s="7">
        <v>0</v>
      </c>
      <c r="J881" s="7">
        <v>0</v>
      </c>
      <c r="K881" s="8" t="s">
        <v>4586</v>
      </c>
    </row>
    <row r="882" spans="1:11" ht="63.75">
      <c r="A882" s="2"/>
      <c r="C882" s="9" t="s">
        <v>2272</v>
      </c>
      <c r="D882" s="10">
        <v>145722</v>
      </c>
      <c r="E882" s="10">
        <v>369946</v>
      </c>
      <c r="F882" s="89">
        <f t="shared" si="13"/>
        <v>1.5387106957082664</v>
      </c>
      <c r="G882" t="s">
        <v>4458</v>
      </c>
      <c r="H882" s="4" t="s">
        <v>3133</v>
      </c>
      <c r="K882" s="8" t="s">
        <v>4586</v>
      </c>
    </row>
    <row r="883" spans="1:11" ht="38.25">
      <c r="A883" s="2"/>
      <c r="C883" s="9" t="s">
        <v>686</v>
      </c>
      <c r="D883" s="10">
        <v>148433</v>
      </c>
      <c r="E883" s="10">
        <v>145378</v>
      </c>
      <c r="F883" s="89">
        <f t="shared" si="13"/>
        <v>-2.0581676581353202E-2</v>
      </c>
      <c r="G883" t="s">
        <v>4554</v>
      </c>
      <c r="H883" s="4" t="s">
        <v>2273</v>
      </c>
      <c r="K883" s="8" t="s">
        <v>4586</v>
      </c>
    </row>
    <row r="884" spans="1:11" ht="38.25">
      <c r="A884" s="2"/>
      <c r="C884" s="9" t="s">
        <v>2274</v>
      </c>
      <c r="D884" s="10">
        <v>137535</v>
      </c>
      <c r="E884" s="10">
        <v>154807</v>
      </c>
      <c r="F884" s="89">
        <f t="shared" si="13"/>
        <v>0.12558257897989603</v>
      </c>
      <c r="G884" t="s">
        <v>4554</v>
      </c>
      <c r="H884" s="4" t="s">
        <v>2275</v>
      </c>
      <c r="I884" s="7">
        <v>3</v>
      </c>
      <c r="J884" s="7">
        <v>3</v>
      </c>
      <c r="K884" s="8" t="s">
        <v>4586</v>
      </c>
    </row>
    <row r="885" spans="1:11" ht="38.25">
      <c r="A885" s="2"/>
      <c r="C885" s="9" t="s">
        <v>2276</v>
      </c>
      <c r="D885" s="10">
        <v>132894</v>
      </c>
      <c r="E885" s="10">
        <v>148505</v>
      </c>
      <c r="F885" s="89">
        <f t="shared" si="13"/>
        <v>0.11746956220747362</v>
      </c>
      <c r="G885" t="s">
        <v>4554</v>
      </c>
      <c r="H885" s="4" t="s">
        <v>2277</v>
      </c>
      <c r="K885" s="8" t="s">
        <v>4586</v>
      </c>
    </row>
    <row r="886" spans="1:11" ht="25.5">
      <c r="A886" s="2"/>
      <c r="B886" s="9" t="s">
        <v>4547</v>
      </c>
      <c r="C886" s="9" t="s">
        <v>4547</v>
      </c>
      <c r="D886" s="10" t="s">
        <v>899</v>
      </c>
      <c r="E886" s="72">
        <v>100000</v>
      </c>
      <c r="F886" s="89" t="str">
        <f t="shared" si="13"/>
        <v>-</v>
      </c>
      <c r="G886" t="s">
        <v>4458</v>
      </c>
      <c r="H886" s="4" t="s">
        <v>4549</v>
      </c>
      <c r="K886" s="8" t="s">
        <v>4586</v>
      </c>
    </row>
    <row r="887" spans="1:11" ht="25.5">
      <c r="A887" s="2"/>
      <c r="B887" s="9" t="s">
        <v>4547</v>
      </c>
      <c r="C887" s="9" t="s">
        <v>4547</v>
      </c>
      <c r="D887" s="10" t="s">
        <v>899</v>
      </c>
      <c r="E887" s="72">
        <v>100000</v>
      </c>
      <c r="F887" s="89" t="str">
        <f t="shared" si="13"/>
        <v>-</v>
      </c>
      <c r="G887" t="s">
        <v>4458</v>
      </c>
      <c r="H887" s="4" t="s">
        <v>4549</v>
      </c>
      <c r="K887" s="8" t="s">
        <v>4586</v>
      </c>
    </row>
    <row r="888" spans="1:11" ht="25.5">
      <c r="A888" s="2"/>
      <c r="B888" s="9" t="s">
        <v>4547</v>
      </c>
      <c r="C888" s="9" t="s">
        <v>4547</v>
      </c>
      <c r="D888" s="10" t="s">
        <v>899</v>
      </c>
      <c r="E888" s="72">
        <v>100000</v>
      </c>
      <c r="F888" s="89" t="str">
        <f t="shared" si="13"/>
        <v>-</v>
      </c>
      <c r="G888" t="s">
        <v>4458</v>
      </c>
      <c r="H888" s="4" t="s">
        <v>4549</v>
      </c>
      <c r="K888" s="8" t="s">
        <v>4586</v>
      </c>
    </row>
    <row r="889" spans="1:11" ht="25.5">
      <c r="A889" s="2"/>
      <c r="B889" s="9" t="s">
        <v>4547</v>
      </c>
      <c r="C889" s="9" t="s">
        <v>4547</v>
      </c>
      <c r="D889" s="10" t="s">
        <v>899</v>
      </c>
      <c r="E889" s="72">
        <v>100000</v>
      </c>
      <c r="F889" s="89" t="str">
        <f t="shared" si="13"/>
        <v>-</v>
      </c>
      <c r="G889" t="s">
        <v>4458</v>
      </c>
      <c r="H889" s="4" t="s">
        <v>4549</v>
      </c>
      <c r="K889" s="8" t="s">
        <v>4586</v>
      </c>
    </row>
    <row r="890" spans="1:11" ht="25.5">
      <c r="A890" s="2"/>
      <c r="B890" s="9" t="s">
        <v>4547</v>
      </c>
      <c r="C890" s="9" t="s">
        <v>4547</v>
      </c>
      <c r="D890" s="10" t="s">
        <v>899</v>
      </c>
      <c r="E890" s="72">
        <v>100000</v>
      </c>
      <c r="F890" s="89" t="str">
        <f t="shared" si="13"/>
        <v>-</v>
      </c>
      <c r="G890" t="s">
        <v>4458</v>
      </c>
      <c r="H890" s="4" t="s">
        <v>4549</v>
      </c>
      <c r="K890" s="8" t="s">
        <v>4586</v>
      </c>
    </row>
    <row r="891" spans="1:11" ht="25.5">
      <c r="A891" s="2"/>
      <c r="B891" s="9" t="s">
        <v>4547</v>
      </c>
      <c r="C891" s="9" t="s">
        <v>4547</v>
      </c>
      <c r="D891" s="72">
        <v>100000</v>
      </c>
      <c r="E891" s="10" t="s">
        <v>899</v>
      </c>
      <c r="F891" s="89" t="str">
        <f t="shared" si="13"/>
        <v>-</v>
      </c>
      <c r="G891" t="s">
        <v>4458</v>
      </c>
      <c r="H891" s="4" t="s">
        <v>4549</v>
      </c>
      <c r="K891" s="8" t="s">
        <v>4586</v>
      </c>
    </row>
    <row r="892" spans="1:11" ht="25.5">
      <c r="A892" s="2"/>
      <c r="B892" s="9" t="s">
        <v>4547</v>
      </c>
      <c r="C892" s="9" t="s">
        <v>4547</v>
      </c>
      <c r="D892" s="72">
        <v>100000</v>
      </c>
      <c r="E892" s="10" t="s">
        <v>899</v>
      </c>
      <c r="F892" s="89" t="str">
        <f t="shared" si="13"/>
        <v>-</v>
      </c>
      <c r="G892" t="s">
        <v>4458</v>
      </c>
      <c r="H892" s="4" t="s">
        <v>4549</v>
      </c>
      <c r="K892" s="8" t="s">
        <v>4586</v>
      </c>
    </row>
    <row r="893" spans="1:11" ht="25.5">
      <c r="A893" s="2"/>
      <c r="B893" s="9" t="s">
        <v>4547</v>
      </c>
      <c r="C893" s="9" t="s">
        <v>4547</v>
      </c>
      <c r="D893" s="72">
        <v>100000</v>
      </c>
      <c r="E893" s="10" t="s">
        <v>899</v>
      </c>
      <c r="F893" s="89" t="str">
        <f t="shared" si="13"/>
        <v>-</v>
      </c>
      <c r="G893" t="s">
        <v>4458</v>
      </c>
      <c r="H893" s="4" t="s">
        <v>4549</v>
      </c>
      <c r="K893" s="8" t="s">
        <v>4586</v>
      </c>
    </row>
    <row r="894" spans="1:11" ht="15">
      <c r="A894" s="1" t="s">
        <v>546</v>
      </c>
      <c r="C894" s="9" t="s">
        <v>886</v>
      </c>
      <c r="D894" s="10">
        <v>122957</v>
      </c>
      <c r="E894" s="10">
        <v>129703</v>
      </c>
      <c r="F894" s="89">
        <f t="shared" si="13"/>
        <v>5.4864708800637624E-2</v>
      </c>
      <c r="G894" t="s">
        <v>4554</v>
      </c>
      <c r="H894" s="4" t="s">
        <v>3135</v>
      </c>
      <c r="K894" s="8" t="s">
        <v>4586</v>
      </c>
    </row>
    <row r="895" spans="1:11" ht="25.5">
      <c r="A895" s="2" t="s">
        <v>547</v>
      </c>
      <c r="C895" s="9" t="s">
        <v>886</v>
      </c>
      <c r="D895" s="10">
        <v>121508</v>
      </c>
      <c r="E895" s="10">
        <v>129703</v>
      </c>
      <c r="F895" s="89">
        <f t="shared" si="13"/>
        <v>6.7444118905751055E-2</v>
      </c>
      <c r="G895" t="s">
        <v>4554</v>
      </c>
      <c r="H895" s="4" t="s">
        <v>289</v>
      </c>
      <c r="I895" s="7" t="s">
        <v>899</v>
      </c>
      <c r="J895" s="7">
        <v>2</v>
      </c>
      <c r="K895" s="8" t="s">
        <v>4586</v>
      </c>
    </row>
    <row r="896" spans="1:11" ht="25.5">
      <c r="A896" s="2" t="s">
        <v>548</v>
      </c>
      <c r="C896" s="9" t="s">
        <v>886</v>
      </c>
      <c r="D896" s="10">
        <v>104872</v>
      </c>
      <c r="E896" s="10">
        <v>105601</v>
      </c>
      <c r="F896" s="89">
        <f t="shared" si="13"/>
        <v>6.9513311465405443E-3</v>
      </c>
      <c r="G896" t="s">
        <v>4554</v>
      </c>
      <c r="H896" s="4" t="s">
        <v>3136</v>
      </c>
      <c r="K896" s="8" t="s">
        <v>4587</v>
      </c>
    </row>
    <row r="897" spans="1:11" s="13" customFormat="1" ht="15">
      <c r="A897" s="2" t="s">
        <v>549</v>
      </c>
      <c r="B897" s="11" t="s">
        <v>3688</v>
      </c>
      <c r="C897" s="11" t="s">
        <v>886</v>
      </c>
      <c r="D897" s="26">
        <v>154686</v>
      </c>
      <c r="E897" s="26">
        <v>158553</v>
      </c>
      <c r="F897" s="89">
        <f t="shared" si="13"/>
        <v>2.499903029362709E-2</v>
      </c>
      <c r="G897" t="s">
        <v>4554</v>
      </c>
      <c r="H897" s="42" t="s">
        <v>4198</v>
      </c>
      <c r="K897" s="8" t="s">
        <v>4585</v>
      </c>
    </row>
    <row r="898" spans="1:11" s="13" customFormat="1" ht="15">
      <c r="A898" s="2"/>
      <c r="B898" s="11" t="s">
        <v>3689</v>
      </c>
      <c r="C898" s="11" t="s">
        <v>2716</v>
      </c>
      <c r="D898" s="26">
        <v>117573</v>
      </c>
      <c r="E898" s="26">
        <v>120513</v>
      </c>
      <c r="F898" s="89">
        <f t="shared" si="13"/>
        <v>2.5005741114031282E-2</v>
      </c>
      <c r="G898" t="s">
        <v>4554</v>
      </c>
      <c r="H898" s="42" t="s">
        <v>4199</v>
      </c>
      <c r="K898" s="8" t="s">
        <v>4585</v>
      </c>
    </row>
    <row r="899" spans="1:11" s="13" customFormat="1" ht="25.5">
      <c r="A899" s="2"/>
      <c r="B899" s="11" t="s">
        <v>3690</v>
      </c>
      <c r="C899" s="11" t="s">
        <v>995</v>
      </c>
      <c r="D899" s="26">
        <v>117573</v>
      </c>
      <c r="E899" s="26">
        <v>120513</v>
      </c>
      <c r="F899" s="89">
        <f t="shared" si="13"/>
        <v>2.5005741114031282E-2</v>
      </c>
      <c r="G899" t="s">
        <v>4554</v>
      </c>
      <c r="H899" s="42" t="s">
        <v>4199</v>
      </c>
      <c r="K899" s="8" t="s">
        <v>4585</v>
      </c>
    </row>
    <row r="900" spans="1:11" s="13" customFormat="1" ht="15">
      <c r="A900" s="2"/>
      <c r="B900" s="11" t="s">
        <v>3691</v>
      </c>
      <c r="C900" s="11" t="s">
        <v>1015</v>
      </c>
      <c r="D900" s="26">
        <v>117573</v>
      </c>
      <c r="E900" s="26">
        <v>120513</v>
      </c>
      <c r="F900" s="89">
        <f t="shared" si="13"/>
        <v>2.5005741114031282E-2</v>
      </c>
      <c r="G900" t="s">
        <v>4554</v>
      </c>
      <c r="H900" s="77" t="s">
        <v>4199</v>
      </c>
      <c r="K900" s="8" t="s">
        <v>4585</v>
      </c>
    </row>
    <row r="901" spans="1:11" s="13" customFormat="1" ht="25.5">
      <c r="A901" s="2"/>
      <c r="B901" s="11" t="s">
        <v>3692</v>
      </c>
      <c r="C901" s="11" t="s">
        <v>3693</v>
      </c>
      <c r="D901" s="26">
        <v>117573</v>
      </c>
      <c r="E901" s="26">
        <v>120513</v>
      </c>
      <c r="F901" s="89">
        <f t="shared" si="13"/>
        <v>2.5005741114031282E-2</v>
      </c>
      <c r="G901" t="s">
        <v>4554</v>
      </c>
      <c r="H901" s="42" t="s">
        <v>4199</v>
      </c>
      <c r="K901" s="8" t="s">
        <v>4585</v>
      </c>
    </row>
    <row r="902" spans="1:11" s="13" customFormat="1" ht="25.5">
      <c r="A902" s="2"/>
      <c r="B902" s="11" t="s">
        <v>3694</v>
      </c>
      <c r="C902" s="11" t="s">
        <v>3695</v>
      </c>
      <c r="D902" s="26">
        <v>133896</v>
      </c>
      <c r="E902" s="26">
        <v>137244</v>
      </c>
      <c r="F902" s="89">
        <f t="shared" ref="F902:F965" si="14">IF(ISERROR((((E902-D902)/D902))),"-",(((E902-D902)/D902)))</f>
        <v>2.500448108980104E-2</v>
      </c>
      <c r="G902" t="s">
        <v>4554</v>
      </c>
      <c r="H902" s="42" t="s">
        <v>4200</v>
      </c>
      <c r="K902" s="8" t="s">
        <v>4585</v>
      </c>
    </row>
    <row r="903" spans="1:11" s="13" customFormat="1" ht="25.5">
      <c r="A903" s="2"/>
      <c r="B903" s="11" t="s">
        <v>3696</v>
      </c>
      <c r="C903" s="11" t="s">
        <v>2770</v>
      </c>
      <c r="D903" s="26" t="s">
        <v>899</v>
      </c>
      <c r="E903" s="26">
        <v>117660</v>
      </c>
      <c r="F903" s="89" t="str">
        <f t="shared" si="14"/>
        <v>-</v>
      </c>
      <c r="G903" t="s">
        <v>4458</v>
      </c>
      <c r="H903" s="42" t="s">
        <v>4293</v>
      </c>
      <c r="K903" s="8" t="s">
        <v>4585</v>
      </c>
    </row>
    <row r="904" spans="1:11" ht="25.5">
      <c r="A904" s="2" t="s">
        <v>550</v>
      </c>
      <c r="B904" s="16" t="s">
        <v>4349</v>
      </c>
      <c r="C904" s="11"/>
      <c r="D904" s="26" t="s">
        <v>899</v>
      </c>
      <c r="E904" s="26" t="s">
        <v>899</v>
      </c>
      <c r="F904" s="89" t="str">
        <f t="shared" si="14"/>
        <v>-</v>
      </c>
      <c r="G904" t="s">
        <v>4458</v>
      </c>
      <c r="K904" s="8" t="s">
        <v>4585</v>
      </c>
    </row>
    <row r="905" spans="1:11" ht="63.75">
      <c r="A905" s="2" t="s">
        <v>551</v>
      </c>
      <c r="C905" s="9" t="s">
        <v>290</v>
      </c>
      <c r="D905" s="10">
        <v>139790.92000000001</v>
      </c>
      <c r="E905" s="10">
        <v>162893.44</v>
      </c>
      <c r="F905" s="89">
        <f t="shared" si="14"/>
        <v>0.16526481119088413</v>
      </c>
      <c r="G905" t="s">
        <v>4554</v>
      </c>
      <c r="H905" s="4" t="s">
        <v>3137</v>
      </c>
      <c r="K905" s="8" t="s">
        <v>4586</v>
      </c>
    </row>
    <row r="906" spans="1:11" ht="38.25">
      <c r="A906" s="2"/>
      <c r="C906" s="9" t="s">
        <v>291</v>
      </c>
      <c r="D906" s="10">
        <v>112161.48</v>
      </c>
      <c r="E906" s="10">
        <v>122270.52</v>
      </c>
      <c r="F906" s="89">
        <f t="shared" si="14"/>
        <v>9.0129338521567376E-2</v>
      </c>
      <c r="G906" t="s">
        <v>4554</v>
      </c>
      <c r="H906" s="4" t="s">
        <v>293</v>
      </c>
      <c r="K906" s="8" t="s">
        <v>4586</v>
      </c>
    </row>
    <row r="907" spans="1:11" ht="38.25">
      <c r="A907" s="2"/>
      <c r="C907" s="9" t="s">
        <v>292</v>
      </c>
      <c r="D907" s="10">
        <v>121043.73</v>
      </c>
      <c r="E907" s="10">
        <v>124482.23</v>
      </c>
      <c r="F907" s="89">
        <f t="shared" si="14"/>
        <v>2.8407088909107477E-2</v>
      </c>
      <c r="G907" t="s">
        <v>4554</v>
      </c>
      <c r="H907" s="4" t="s">
        <v>294</v>
      </c>
      <c r="K907" s="8" t="s">
        <v>4586</v>
      </c>
    </row>
    <row r="908" spans="1:11" ht="25.5">
      <c r="A908" s="1" t="s">
        <v>552</v>
      </c>
      <c r="B908" s="9" t="s">
        <v>303</v>
      </c>
      <c r="C908" s="9" t="s">
        <v>886</v>
      </c>
      <c r="D908" s="10">
        <v>227151</v>
      </c>
      <c r="E908" s="10">
        <v>247048</v>
      </c>
      <c r="F908" s="89">
        <f t="shared" si="14"/>
        <v>8.7593715193857835E-2</v>
      </c>
      <c r="G908" t="s">
        <v>4554</v>
      </c>
      <c r="H908" s="4" t="s">
        <v>305</v>
      </c>
      <c r="K908" s="8" t="s">
        <v>4591</v>
      </c>
    </row>
    <row r="909" spans="1:11" ht="25.5">
      <c r="A909" s="1"/>
      <c r="C909" s="9" t="s">
        <v>295</v>
      </c>
      <c r="D909" s="10">
        <v>126596</v>
      </c>
      <c r="E909" s="10">
        <v>144365</v>
      </c>
      <c r="F909" s="89">
        <f t="shared" si="14"/>
        <v>0.14035988498846724</v>
      </c>
      <c r="G909" t="s">
        <v>4458</v>
      </c>
      <c r="H909" s="4" t="s">
        <v>3138</v>
      </c>
      <c r="I909" s="7">
        <v>1</v>
      </c>
      <c r="J909" s="7">
        <v>1</v>
      </c>
      <c r="K909" s="8" t="s">
        <v>4591</v>
      </c>
    </row>
    <row r="910" spans="1:11" ht="25.5">
      <c r="A910" s="1"/>
      <c r="C910" s="9" t="s">
        <v>296</v>
      </c>
      <c r="D910" s="10">
        <v>141687</v>
      </c>
      <c r="E910" s="10">
        <v>154717</v>
      </c>
      <c r="F910" s="89">
        <f t="shared" si="14"/>
        <v>9.1963271154022599E-2</v>
      </c>
      <c r="G910" t="s">
        <v>4554</v>
      </c>
      <c r="H910" s="4" t="s">
        <v>300</v>
      </c>
      <c r="K910" s="8" t="s">
        <v>4591</v>
      </c>
    </row>
    <row r="911" spans="1:11" ht="25.5">
      <c r="A911" s="1"/>
      <c r="C911" s="9" t="s">
        <v>297</v>
      </c>
      <c r="D911" s="10">
        <v>147969</v>
      </c>
      <c r="E911" s="10">
        <v>155716</v>
      </c>
      <c r="F911" s="89">
        <f t="shared" si="14"/>
        <v>5.2355560962093414E-2</v>
      </c>
      <c r="G911" t="s">
        <v>4554</v>
      </c>
      <c r="H911" s="4" t="s">
        <v>301</v>
      </c>
      <c r="K911" s="8" t="s">
        <v>4591</v>
      </c>
    </row>
    <row r="912" spans="1:11" ht="25.5">
      <c r="A912" s="1"/>
      <c r="C912" s="9" t="s">
        <v>298</v>
      </c>
      <c r="D912" s="10">
        <v>19531</v>
      </c>
      <c r="E912" s="10">
        <v>137877</v>
      </c>
      <c r="F912" s="89">
        <f t="shared" si="14"/>
        <v>6.0593927602273308</v>
      </c>
      <c r="G912" t="s">
        <v>4458</v>
      </c>
      <c r="H912" s="4" t="s">
        <v>3139</v>
      </c>
      <c r="K912" s="8" t="s">
        <v>4591</v>
      </c>
    </row>
    <row r="913" spans="1:11" ht="25.5">
      <c r="A913" s="1"/>
      <c r="C913" s="9" t="s">
        <v>299</v>
      </c>
      <c r="D913" s="10" t="s">
        <v>899</v>
      </c>
      <c r="E913" s="10">
        <v>134089</v>
      </c>
      <c r="F913" s="89" t="str">
        <f t="shared" si="14"/>
        <v>-</v>
      </c>
      <c r="G913" t="s">
        <v>4458</v>
      </c>
      <c r="H913" s="4" t="s">
        <v>3140</v>
      </c>
      <c r="K913" s="8" t="s">
        <v>4591</v>
      </c>
    </row>
    <row r="914" spans="1:11" s="51" customFormat="1" ht="25.5">
      <c r="A914" s="1"/>
      <c r="B914" s="1"/>
      <c r="C914" s="1" t="s">
        <v>299</v>
      </c>
      <c r="D914" s="54" t="s">
        <v>899</v>
      </c>
      <c r="E914" s="54">
        <v>143341</v>
      </c>
      <c r="F914" s="89" t="str">
        <f t="shared" si="14"/>
        <v>-</v>
      </c>
      <c r="G914" t="s">
        <v>4458</v>
      </c>
      <c r="H914" s="75" t="s">
        <v>3141</v>
      </c>
      <c r="K914" s="8" t="s">
        <v>4591</v>
      </c>
    </row>
    <row r="915" spans="1:11" ht="38.25">
      <c r="A915" s="1"/>
      <c r="B915" s="9" t="s">
        <v>304</v>
      </c>
      <c r="C915" s="9" t="s">
        <v>3142</v>
      </c>
      <c r="D915" s="10">
        <v>143705</v>
      </c>
      <c r="E915" s="10" t="s">
        <v>899</v>
      </c>
      <c r="F915" s="89" t="str">
        <f t="shared" si="14"/>
        <v>-</v>
      </c>
      <c r="G915" t="s">
        <v>4458</v>
      </c>
      <c r="H915" s="4" t="s">
        <v>302</v>
      </c>
      <c r="I915" s="7">
        <v>1</v>
      </c>
      <c r="J915" s="7">
        <v>1</v>
      </c>
      <c r="K915" s="8" t="s">
        <v>4591</v>
      </c>
    </row>
    <row r="916" spans="1:11" ht="25.5">
      <c r="A916" s="1" t="s">
        <v>553</v>
      </c>
      <c r="B916" s="9" t="s">
        <v>316</v>
      </c>
      <c r="C916" s="9" t="s">
        <v>886</v>
      </c>
      <c r="D916" s="10">
        <v>190523</v>
      </c>
      <c r="E916" s="10">
        <v>190561</v>
      </c>
      <c r="F916" s="89">
        <f t="shared" si="14"/>
        <v>1.9945098492045579E-4</v>
      </c>
      <c r="G916" t="s">
        <v>4554</v>
      </c>
      <c r="H916" s="4" t="s">
        <v>310</v>
      </c>
      <c r="K916" s="8" t="s">
        <v>4590</v>
      </c>
    </row>
    <row r="917" spans="1:11" ht="25.5">
      <c r="A917" s="1"/>
      <c r="C917" s="9" t="s">
        <v>912</v>
      </c>
      <c r="D917" s="10">
        <v>113258</v>
      </c>
      <c r="E917" s="10">
        <v>115379</v>
      </c>
      <c r="F917" s="89">
        <f t="shared" si="14"/>
        <v>1.8727153931731091E-2</v>
      </c>
      <c r="G917" t="s">
        <v>4554</v>
      </c>
      <c r="H917" s="4" t="s">
        <v>311</v>
      </c>
      <c r="K917" s="8" t="s">
        <v>4590</v>
      </c>
    </row>
    <row r="918" spans="1:11" ht="25.5">
      <c r="A918" s="1"/>
      <c r="C918" s="9" t="s">
        <v>306</v>
      </c>
      <c r="D918" s="10">
        <v>97985</v>
      </c>
      <c r="E918" s="10">
        <v>101771</v>
      </c>
      <c r="F918" s="89">
        <f t="shared" si="14"/>
        <v>3.8638567127621572E-2</v>
      </c>
      <c r="G918" t="s">
        <v>4554</v>
      </c>
      <c r="H918" s="4" t="s">
        <v>312</v>
      </c>
      <c r="K918" s="8" t="s">
        <v>4590</v>
      </c>
    </row>
    <row r="919" spans="1:11" ht="25.5">
      <c r="A919" s="1"/>
      <c r="C919" s="9" t="s">
        <v>307</v>
      </c>
      <c r="D919" s="10">
        <v>96901</v>
      </c>
      <c r="E919" s="10">
        <v>102461</v>
      </c>
      <c r="F919" s="89">
        <f t="shared" si="14"/>
        <v>5.7378148832313389E-2</v>
      </c>
      <c r="G919" t="s">
        <v>4554</v>
      </c>
      <c r="H919" s="4" t="s">
        <v>313</v>
      </c>
      <c r="K919" s="8" t="s">
        <v>4590</v>
      </c>
    </row>
    <row r="920" spans="1:11" ht="25.5">
      <c r="A920" s="1"/>
      <c r="C920" s="9" t="s">
        <v>308</v>
      </c>
      <c r="D920" s="10">
        <v>100804</v>
      </c>
      <c r="E920" s="10">
        <v>102964</v>
      </c>
      <c r="F920" s="89">
        <f t="shared" si="14"/>
        <v>2.1427721122177692E-2</v>
      </c>
      <c r="G920" t="s">
        <v>4554</v>
      </c>
      <c r="H920" s="4" t="s">
        <v>314</v>
      </c>
      <c r="I920" s="7">
        <v>1</v>
      </c>
      <c r="J920" s="7">
        <v>1</v>
      </c>
      <c r="K920" s="8" t="s">
        <v>4590</v>
      </c>
    </row>
    <row r="921" spans="1:11" ht="26.25">
      <c r="A921" s="1"/>
      <c r="B921" s="51"/>
      <c r="C921" s="51" t="s">
        <v>309</v>
      </c>
      <c r="D921" s="54">
        <v>100454</v>
      </c>
      <c r="E921" s="54">
        <v>103476</v>
      </c>
      <c r="F921" s="89">
        <f t="shared" si="14"/>
        <v>3.0083421267445797E-2</v>
      </c>
      <c r="G921" t="s">
        <v>4554</v>
      </c>
      <c r="H921" s="75" t="s">
        <v>315</v>
      </c>
      <c r="I921" s="7">
        <v>20</v>
      </c>
      <c r="J921" s="7">
        <v>23</v>
      </c>
      <c r="K921" s="8" t="s">
        <v>4590</v>
      </c>
    </row>
    <row r="922" spans="1:11" ht="51">
      <c r="A922" s="1" t="s">
        <v>554</v>
      </c>
      <c r="C922" s="9" t="s">
        <v>886</v>
      </c>
      <c r="D922" s="10">
        <v>31000</v>
      </c>
      <c r="E922" s="10">
        <v>118000</v>
      </c>
      <c r="F922" s="89">
        <f t="shared" si="14"/>
        <v>2.806451612903226</v>
      </c>
      <c r="G922" t="s">
        <v>4458</v>
      </c>
      <c r="H922" s="4" t="s">
        <v>318</v>
      </c>
      <c r="K922" s="8" t="s">
        <v>4586</v>
      </c>
    </row>
    <row r="923" spans="1:11" ht="76.5">
      <c r="A923" s="1"/>
      <c r="C923" s="9" t="s">
        <v>886</v>
      </c>
      <c r="D923" s="10">
        <v>135000</v>
      </c>
      <c r="E923" s="10">
        <v>57000</v>
      </c>
      <c r="F923" s="89">
        <f t="shared" si="14"/>
        <v>-0.57777777777777772</v>
      </c>
      <c r="G923" t="s">
        <v>4458</v>
      </c>
      <c r="H923" s="4" t="s">
        <v>319</v>
      </c>
      <c r="K923" s="8" t="s">
        <v>4586</v>
      </c>
    </row>
    <row r="924" spans="1:11" ht="25.5">
      <c r="A924" s="1"/>
      <c r="C924" s="9" t="s">
        <v>317</v>
      </c>
      <c r="D924" s="10">
        <v>98000</v>
      </c>
      <c r="E924" s="10">
        <v>108000</v>
      </c>
      <c r="F924" s="89">
        <f t="shared" si="14"/>
        <v>0.10204081632653061</v>
      </c>
      <c r="G924" t="s">
        <v>4554</v>
      </c>
      <c r="H924" s="4" t="s">
        <v>320</v>
      </c>
      <c r="K924" s="8" t="s">
        <v>4586</v>
      </c>
    </row>
    <row r="925" spans="1:11" ht="25.5">
      <c r="A925" s="1"/>
      <c r="C925" s="9" t="s">
        <v>1015</v>
      </c>
      <c r="D925" s="10">
        <v>102000</v>
      </c>
      <c r="E925" s="10">
        <v>113000</v>
      </c>
      <c r="F925" s="89">
        <f t="shared" si="14"/>
        <v>0.10784313725490197</v>
      </c>
      <c r="G925" t="s">
        <v>4554</v>
      </c>
      <c r="H925" s="4" t="s">
        <v>321</v>
      </c>
      <c r="K925" s="8" t="s">
        <v>4586</v>
      </c>
    </row>
    <row r="926" spans="1:11" ht="25.5">
      <c r="A926" s="1"/>
      <c r="C926" s="9" t="s">
        <v>1056</v>
      </c>
      <c r="D926" s="10">
        <v>95000</v>
      </c>
      <c r="E926" s="10">
        <v>105000</v>
      </c>
      <c r="F926" s="89">
        <f t="shared" si="14"/>
        <v>0.10526315789473684</v>
      </c>
      <c r="G926" t="s">
        <v>4554</v>
      </c>
      <c r="H926" s="4" t="s">
        <v>3143</v>
      </c>
      <c r="K926" s="8" t="s">
        <v>4586</v>
      </c>
    </row>
    <row r="927" spans="1:11" ht="25.5">
      <c r="A927" s="1" t="s">
        <v>555</v>
      </c>
      <c r="C927" s="9" t="s">
        <v>886</v>
      </c>
      <c r="D927" s="10">
        <v>133111</v>
      </c>
      <c r="E927" s="10">
        <v>134503</v>
      </c>
      <c r="F927" s="89">
        <f t="shared" si="14"/>
        <v>1.0457437777493972E-2</v>
      </c>
      <c r="G927" t="s">
        <v>4554</v>
      </c>
      <c r="H927" s="4" t="s">
        <v>322</v>
      </c>
      <c r="K927" s="8" t="s">
        <v>4588</v>
      </c>
    </row>
    <row r="928" spans="1:11" ht="25.5">
      <c r="A928" s="2" t="s">
        <v>556</v>
      </c>
      <c r="C928" s="9" t="s">
        <v>2278</v>
      </c>
      <c r="D928" s="10">
        <v>196789</v>
      </c>
      <c r="E928" s="10">
        <v>180362</v>
      </c>
      <c r="F928" s="89">
        <f t="shared" si="14"/>
        <v>-8.3475194243580686E-2</v>
      </c>
      <c r="G928" t="s">
        <v>4554</v>
      </c>
      <c r="H928" s="4" t="s">
        <v>2279</v>
      </c>
      <c r="K928" s="8" t="s">
        <v>4590</v>
      </c>
    </row>
    <row r="929" spans="1:11" ht="25.5">
      <c r="A929" s="2"/>
      <c r="C929" s="9" t="s">
        <v>2280</v>
      </c>
      <c r="D929" s="10">
        <v>170739</v>
      </c>
      <c r="E929" s="10">
        <v>56603</v>
      </c>
      <c r="F929" s="89">
        <f t="shared" si="14"/>
        <v>-0.66848230339875481</v>
      </c>
      <c r="G929" t="s">
        <v>4458</v>
      </c>
      <c r="H929" s="4" t="s">
        <v>3144</v>
      </c>
      <c r="K929" s="8" t="s">
        <v>4590</v>
      </c>
    </row>
    <row r="930" spans="1:11" ht="38.25">
      <c r="A930" s="2"/>
      <c r="C930" s="9" t="s">
        <v>2281</v>
      </c>
      <c r="D930" s="10">
        <v>161393</v>
      </c>
      <c r="E930" s="10">
        <v>80816</v>
      </c>
      <c r="F930" s="89">
        <f t="shared" si="14"/>
        <v>-0.49925957135687421</v>
      </c>
      <c r="G930" t="s">
        <v>4458</v>
      </c>
      <c r="H930" s="4" t="s">
        <v>3145</v>
      </c>
      <c r="K930" s="8" t="s">
        <v>4590</v>
      </c>
    </row>
    <row r="931" spans="1:11" ht="38.25">
      <c r="A931" s="2"/>
      <c r="C931" s="9" t="s">
        <v>2282</v>
      </c>
      <c r="D931" s="10">
        <v>137957</v>
      </c>
      <c r="E931" s="10">
        <v>186941</v>
      </c>
      <c r="F931" s="89">
        <f t="shared" si="14"/>
        <v>0.35506715860739219</v>
      </c>
      <c r="G931" t="s">
        <v>4458</v>
      </c>
      <c r="H931" s="4" t="s">
        <v>2283</v>
      </c>
      <c r="K931" s="8" t="s">
        <v>4590</v>
      </c>
    </row>
    <row r="932" spans="1:11" ht="38.25">
      <c r="A932" s="2"/>
      <c r="C932" s="9" t="s">
        <v>2284</v>
      </c>
      <c r="D932" s="10">
        <v>66986</v>
      </c>
      <c r="E932" s="10">
        <v>133014</v>
      </c>
      <c r="F932" s="89">
        <f t="shared" si="14"/>
        <v>0.98569850416504945</v>
      </c>
      <c r="G932" t="s">
        <v>4458</v>
      </c>
      <c r="H932" s="4" t="s">
        <v>2285</v>
      </c>
      <c r="K932" s="8" t="s">
        <v>4590</v>
      </c>
    </row>
    <row r="933" spans="1:11" ht="25.5">
      <c r="A933" s="2"/>
      <c r="C933" s="9" t="s">
        <v>1016</v>
      </c>
      <c r="D933" s="10">
        <v>157039</v>
      </c>
      <c r="E933" s="10">
        <v>159839</v>
      </c>
      <c r="F933" s="89">
        <f t="shared" si="14"/>
        <v>1.7829965804672724E-2</v>
      </c>
      <c r="G933" t="s">
        <v>4554</v>
      </c>
      <c r="H933" s="4" t="s">
        <v>2286</v>
      </c>
      <c r="K933" s="8" t="s">
        <v>4590</v>
      </c>
    </row>
    <row r="934" spans="1:11" ht="25.5">
      <c r="A934" s="2"/>
      <c r="C934" s="9" t="s">
        <v>12</v>
      </c>
      <c r="D934" s="10">
        <v>131340</v>
      </c>
      <c r="E934" s="10">
        <v>141616</v>
      </c>
      <c r="F934" s="89">
        <f t="shared" si="14"/>
        <v>7.8239683264808887E-2</v>
      </c>
      <c r="G934" t="s">
        <v>4554</v>
      </c>
      <c r="H934" s="4" t="s">
        <v>2287</v>
      </c>
      <c r="I934" s="7">
        <v>1</v>
      </c>
      <c r="J934" s="7">
        <v>1</v>
      </c>
      <c r="K934" s="8" t="s">
        <v>4590</v>
      </c>
    </row>
    <row r="935" spans="1:11" ht="25.5">
      <c r="A935" s="2"/>
      <c r="C935" s="9" t="s">
        <v>6</v>
      </c>
      <c r="D935" s="10">
        <v>125298</v>
      </c>
      <c r="E935" s="10">
        <v>130284</v>
      </c>
      <c r="F935" s="89">
        <f t="shared" si="14"/>
        <v>3.979313317052148E-2</v>
      </c>
      <c r="G935" t="s">
        <v>4554</v>
      </c>
      <c r="H935" s="4" t="s">
        <v>2288</v>
      </c>
      <c r="K935" s="8" t="s">
        <v>4590</v>
      </c>
    </row>
    <row r="936" spans="1:11" ht="25.5">
      <c r="A936" s="2"/>
      <c r="C936" s="9" t="s">
        <v>2289</v>
      </c>
      <c r="D936" s="10">
        <v>195712</v>
      </c>
      <c r="E936" s="10" t="s">
        <v>899</v>
      </c>
      <c r="F936" s="89" t="str">
        <f t="shared" si="14"/>
        <v>-</v>
      </c>
      <c r="G936" t="s">
        <v>4458</v>
      </c>
      <c r="H936" s="4" t="s">
        <v>2290</v>
      </c>
      <c r="I936" s="7">
        <v>1</v>
      </c>
      <c r="J936" s="7">
        <v>1</v>
      </c>
      <c r="K936" s="8" t="s">
        <v>4590</v>
      </c>
    </row>
    <row r="937" spans="1:11" ht="76.5">
      <c r="A937" s="2"/>
      <c r="B937" s="9" t="s">
        <v>2291</v>
      </c>
      <c r="C937" s="9" t="s">
        <v>886</v>
      </c>
      <c r="D937" s="10">
        <v>311456</v>
      </c>
      <c r="E937" s="10">
        <v>285152</v>
      </c>
      <c r="F937" s="89">
        <f t="shared" si="14"/>
        <v>-8.4454947087229018E-2</v>
      </c>
      <c r="G937" t="s">
        <v>4554</v>
      </c>
      <c r="H937" s="4" t="s">
        <v>2292</v>
      </c>
      <c r="K937" s="8" t="s">
        <v>4590</v>
      </c>
    </row>
    <row r="938" spans="1:11" s="13" customFormat="1" ht="38.25">
      <c r="A938" s="2"/>
      <c r="B938" s="9" t="s">
        <v>2293</v>
      </c>
      <c r="C938" s="9" t="s">
        <v>2294</v>
      </c>
      <c r="D938" s="10">
        <v>157742</v>
      </c>
      <c r="E938" s="10">
        <v>235493</v>
      </c>
      <c r="F938" s="89">
        <f t="shared" si="14"/>
        <v>0.49289979840499043</v>
      </c>
      <c r="G938" t="s">
        <v>4458</v>
      </c>
      <c r="H938" s="4" t="s">
        <v>2295</v>
      </c>
      <c r="I938" s="7">
        <v>3</v>
      </c>
      <c r="J938" s="7">
        <v>4</v>
      </c>
      <c r="K938" s="8" t="s">
        <v>4590</v>
      </c>
    </row>
    <row r="939" spans="1:11" ht="76.5">
      <c r="A939" s="2"/>
      <c r="B939" s="9" t="s">
        <v>2296</v>
      </c>
      <c r="C939" s="9" t="s">
        <v>2297</v>
      </c>
      <c r="D939" s="10" t="s">
        <v>899</v>
      </c>
      <c r="E939" s="10">
        <v>211884</v>
      </c>
      <c r="F939" s="89" t="str">
        <f t="shared" si="14"/>
        <v>-</v>
      </c>
      <c r="G939" t="s">
        <v>4458</v>
      </c>
      <c r="H939" s="4" t="s">
        <v>2298</v>
      </c>
      <c r="K939" s="8" t="s">
        <v>4590</v>
      </c>
    </row>
    <row r="940" spans="1:11" ht="38.25">
      <c r="A940" s="2"/>
      <c r="B940" s="9" t="s">
        <v>2299</v>
      </c>
      <c r="C940" s="9" t="s">
        <v>2300</v>
      </c>
      <c r="D940" s="10">
        <v>141559</v>
      </c>
      <c r="E940" s="10">
        <v>191272</v>
      </c>
      <c r="F940" s="89">
        <f t="shared" si="14"/>
        <v>0.3511821925840109</v>
      </c>
      <c r="G940" t="s">
        <v>4458</v>
      </c>
      <c r="H940" s="4" t="s">
        <v>2301</v>
      </c>
      <c r="K940" s="8" t="s">
        <v>4590</v>
      </c>
    </row>
    <row r="941" spans="1:11" ht="25.5">
      <c r="A941" s="2"/>
      <c r="B941" s="9" t="s">
        <v>4547</v>
      </c>
      <c r="C941" s="9" t="s">
        <v>4547</v>
      </c>
      <c r="D941" s="10" t="s">
        <v>899</v>
      </c>
      <c r="E941" s="72">
        <v>100000</v>
      </c>
      <c r="F941" s="89" t="str">
        <f t="shared" si="14"/>
        <v>-</v>
      </c>
      <c r="G941" t="s">
        <v>4458</v>
      </c>
      <c r="H941" s="4" t="s">
        <v>4549</v>
      </c>
      <c r="K941" s="8" t="s">
        <v>4590</v>
      </c>
    </row>
    <row r="942" spans="1:11" ht="25.5">
      <c r="A942" s="2"/>
      <c r="B942" s="9" t="s">
        <v>4547</v>
      </c>
      <c r="C942" s="9" t="s">
        <v>4547</v>
      </c>
      <c r="D942" s="10" t="s">
        <v>899</v>
      </c>
      <c r="E942" s="72">
        <v>100000</v>
      </c>
      <c r="F942" s="89" t="str">
        <f t="shared" si="14"/>
        <v>-</v>
      </c>
      <c r="G942" t="s">
        <v>4458</v>
      </c>
      <c r="H942" s="74" t="s">
        <v>4549</v>
      </c>
      <c r="K942" s="8" t="s">
        <v>4590</v>
      </c>
    </row>
    <row r="943" spans="1:11" ht="25.5">
      <c r="A943" s="2"/>
      <c r="B943" s="9" t="s">
        <v>4547</v>
      </c>
      <c r="C943" s="9" t="s">
        <v>4547</v>
      </c>
      <c r="D943" s="10" t="s">
        <v>899</v>
      </c>
      <c r="E943" s="72">
        <v>100000</v>
      </c>
      <c r="F943" s="89" t="str">
        <f t="shared" si="14"/>
        <v>-</v>
      </c>
      <c r="G943" t="s">
        <v>4458</v>
      </c>
      <c r="H943" s="4" t="s">
        <v>4549</v>
      </c>
      <c r="K943" s="8" t="s">
        <v>4590</v>
      </c>
    </row>
    <row r="944" spans="1:11" ht="25.5">
      <c r="A944" s="2"/>
      <c r="B944" s="9" t="s">
        <v>4547</v>
      </c>
      <c r="C944" s="9" t="s">
        <v>4547</v>
      </c>
      <c r="D944" s="10" t="s">
        <v>899</v>
      </c>
      <c r="E944" s="72">
        <v>100000</v>
      </c>
      <c r="F944" s="89" t="str">
        <f t="shared" si="14"/>
        <v>-</v>
      </c>
      <c r="G944" t="s">
        <v>4458</v>
      </c>
      <c r="H944" s="4" t="s">
        <v>4549</v>
      </c>
      <c r="K944" s="8" t="s">
        <v>4590</v>
      </c>
    </row>
    <row r="945" spans="1:11" ht="25.5">
      <c r="A945" s="2"/>
      <c r="B945" s="9" t="s">
        <v>4547</v>
      </c>
      <c r="C945" s="9" t="s">
        <v>4547</v>
      </c>
      <c r="D945" s="10" t="s">
        <v>899</v>
      </c>
      <c r="E945" s="72">
        <v>100000</v>
      </c>
      <c r="F945" s="89" t="str">
        <f t="shared" si="14"/>
        <v>-</v>
      </c>
      <c r="G945" t="s">
        <v>4458</v>
      </c>
      <c r="H945" s="4" t="s">
        <v>4549</v>
      </c>
      <c r="K945" s="8" t="s">
        <v>4590</v>
      </c>
    </row>
    <row r="946" spans="1:11" ht="25.5">
      <c r="A946" s="2"/>
      <c r="B946" s="9" t="s">
        <v>4547</v>
      </c>
      <c r="C946" s="9" t="s">
        <v>4547</v>
      </c>
      <c r="D946" s="10" t="s">
        <v>899</v>
      </c>
      <c r="E946" s="72">
        <v>100000</v>
      </c>
      <c r="F946" s="89" t="str">
        <f t="shared" si="14"/>
        <v>-</v>
      </c>
      <c r="G946" t="s">
        <v>4458</v>
      </c>
      <c r="H946" s="4" t="s">
        <v>4549</v>
      </c>
      <c r="K946" s="8" t="s">
        <v>4590</v>
      </c>
    </row>
    <row r="947" spans="1:11" ht="25.5">
      <c r="A947" s="2"/>
      <c r="B947" s="9" t="s">
        <v>4547</v>
      </c>
      <c r="C947" s="9" t="s">
        <v>4547</v>
      </c>
      <c r="D947" s="10" t="s">
        <v>899</v>
      </c>
      <c r="E947" s="72">
        <v>100000</v>
      </c>
      <c r="F947" s="89" t="str">
        <f t="shared" si="14"/>
        <v>-</v>
      </c>
      <c r="G947" t="s">
        <v>4458</v>
      </c>
      <c r="H947" s="4" t="s">
        <v>4549</v>
      </c>
      <c r="K947" s="8" t="s">
        <v>4590</v>
      </c>
    </row>
    <row r="948" spans="1:11" ht="25.5">
      <c r="A948" s="2"/>
      <c r="B948" s="9" t="s">
        <v>4547</v>
      </c>
      <c r="C948" s="9" t="s">
        <v>4547</v>
      </c>
      <c r="D948" s="10" t="s">
        <v>899</v>
      </c>
      <c r="E948" s="72">
        <v>100000</v>
      </c>
      <c r="F948" s="89" t="str">
        <f t="shared" si="14"/>
        <v>-</v>
      </c>
      <c r="G948" t="s">
        <v>4458</v>
      </c>
      <c r="H948" s="4" t="s">
        <v>4549</v>
      </c>
      <c r="K948" s="8" t="s">
        <v>4590</v>
      </c>
    </row>
    <row r="949" spans="1:11" ht="25.5">
      <c r="A949" s="2"/>
      <c r="B949" s="9" t="s">
        <v>4547</v>
      </c>
      <c r="C949" s="9" t="s">
        <v>4547</v>
      </c>
      <c r="D949" s="10" t="s">
        <v>899</v>
      </c>
      <c r="E949" s="72">
        <v>100000</v>
      </c>
      <c r="F949" s="89" t="str">
        <f t="shared" si="14"/>
        <v>-</v>
      </c>
      <c r="G949" t="s">
        <v>4458</v>
      </c>
      <c r="H949" s="4" t="s">
        <v>4549</v>
      </c>
      <c r="K949" s="8" t="s">
        <v>4590</v>
      </c>
    </row>
    <row r="950" spans="1:11" ht="25.5">
      <c r="A950" s="2"/>
      <c r="B950" s="9" t="s">
        <v>4547</v>
      </c>
      <c r="C950" s="9" t="s">
        <v>4547</v>
      </c>
      <c r="D950" s="10" t="s">
        <v>899</v>
      </c>
      <c r="E950" s="72">
        <v>100000</v>
      </c>
      <c r="F950" s="89" t="str">
        <f t="shared" si="14"/>
        <v>-</v>
      </c>
      <c r="G950" t="s">
        <v>4458</v>
      </c>
      <c r="H950" s="4" t="s">
        <v>4549</v>
      </c>
      <c r="K950" s="8" t="s">
        <v>4590</v>
      </c>
    </row>
    <row r="951" spans="1:11" ht="25.5">
      <c r="A951" s="2"/>
      <c r="B951" s="9" t="s">
        <v>4547</v>
      </c>
      <c r="C951" s="9" t="s">
        <v>4547</v>
      </c>
      <c r="D951" s="10" t="s">
        <v>899</v>
      </c>
      <c r="E951" s="72">
        <v>100000</v>
      </c>
      <c r="F951" s="89" t="str">
        <f t="shared" si="14"/>
        <v>-</v>
      </c>
      <c r="G951" t="s">
        <v>4458</v>
      </c>
      <c r="H951" s="4" t="s">
        <v>4549</v>
      </c>
      <c r="K951" s="8" t="s">
        <v>4590</v>
      </c>
    </row>
    <row r="952" spans="1:11" ht="25.5">
      <c r="A952" s="2"/>
      <c r="B952" s="9" t="s">
        <v>4547</v>
      </c>
      <c r="C952" s="9" t="s">
        <v>4547</v>
      </c>
      <c r="D952" s="10" t="s">
        <v>899</v>
      </c>
      <c r="E952" s="72">
        <v>100000</v>
      </c>
      <c r="F952" s="89" t="str">
        <f t="shared" si="14"/>
        <v>-</v>
      </c>
      <c r="G952" t="s">
        <v>4458</v>
      </c>
      <c r="H952" s="4" t="s">
        <v>4549</v>
      </c>
      <c r="K952" s="8" t="s">
        <v>4590</v>
      </c>
    </row>
    <row r="953" spans="1:11" ht="25.5">
      <c r="A953" s="2"/>
      <c r="B953" s="9" t="s">
        <v>4547</v>
      </c>
      <c r="C953" s="9" t="s">
        <v>4547</v>
      </c>
      <c r="D953" s="10" t="s">
        <v>899</v>
      </c>
      <c r="E953" s="72">
        <v>100000</v>
      </c>
      <c r="F953" s="89" t="str">
        <f t="shared" si="14"/>
        <v>-</v>
      </c>
      <c r="G953" t="s">
        <v>4458</v>
      </c>
      <c r="H953" s="4" t="s">
        <v>4549</v>
      </c>
      <c r="K953" s="8" t="s">
        <v>4590</v>
      </c>
    </row>
    <row r="954" spans="1:11" ht="25.5">
      <c r="A954" s="2"/>
      <c r="B954" s="9" t="s">
        <v>4547</v>
      </c>
      <c r="C954" s="9" t="s">
        <v>4547</v>
      </c>
      <c r="D954" s="72">
        <v>100000</v>
      </c>
      <c r="E954" s="10" t="s">
        <v>899</v>
      </c>
      <c r="F954" s="89" t="str">
        <f t="shared" si="14"/>
        <v>-</v>
      </c>
      <c r="G954" t="s">
        <v>4458</v>
      </c>
      <c r="H954" s="4" t="s">
        <v>4549</v>
      </c>
      <c r="K954" s="8" t="s">
        <v>4590</v>
      </c>
    </row>
    <row r="955" spans="1:11" ht="25.5">
      <c r="A955" s="2"/>
      <c r="B955" s="9" t="s">
        <v>4547</v>
      </c>
      <c r="C955" s="9" t="s">
        <v>4547</v>
      </c>
      <c r="D955" s="72">
        <v>100000</v>
      </c>
      <c r="E955" s="10" t="s">
        <v>899</v>
      </c>
      <c r="F955" s="89" t="str">
        <f t="shared" si="14"/>
        <v>-</v>
      </c>
      <c r="G955" t="s">
        <v>4458</v>
      </c>
      <c r="H955" s="4" t="s">
        <v>4549</v>
      </c>
      <c r="K955" s="8" t="s">
        <v>4590</v>
      </c>
    </row>
    <row r="956" spans="1:11" ht="25.5">
      <c r="A956" s="2"/>
      <c r="B956" s="9" t="s">
        <v>4547</v>
      </c>
      <c r="C956" s="9" t="s">
        <v>4547</v>
      </c>
      <c r="D956" s="72">
        <v>100000</v>
      </c>
      <c r="E956" s="10" t="s">
        <v>899</v>
      </c>
      <c r="F956" s="89" t="str">
        <f t="shared" si="14"/>
        <v>-</v>
      </c>
      <c r="G956" t="s">
        <v>4458</v>
      </c>
      <c r="H956" s="4" t="s">
        <v>4549</v>
      </c>
      <c r="K956" s="8" t="s">
        <v>4590</v>
      </c>
    </row>
    <row r="957" spans="1:11" ht="25.5">
      <c r="A957" s="2"/>
      <c r="B957" s="9" t="s">
        <v>4547</v>
      </c>
      <c r="C957" s="9" t="s">
        <v>4547</v>
      </c>
      <c r="D957" s="72">
        <v>100000</v>
      </c>
      <c r="E957" s="10" t="s">
        <v>899</v>
      </c>
      <c r="F957" s="89" t="str">
        <f t="shared" si="14"/>
        <v>-</v>
      </c>
      <c r="G957" t="s">
        <v>4458</v>
      </c>
      <c r="H957" s="4" t="s">
        <v>4549</v>
      </c>
      <c r="K957" s="8" t="s">
        <v>4590</v>
      </c>
    </row>
    <row r="958" spans="1:11" ht="25.5">
      <c r="A958" s="2"/>
      <c r="B958" s="9" t="s">
        <v>4547</v>
      </c>
      <c r="C958" s="9" t="s">
        <v>4547</v>
      </c>
      <c r="D958" s="72">
        <v>100000</v>
      </c>
      <c r="E958" s="10" t="s">
        <v>899</v>
      </c>
      <c r="F958" s="89" t="str">
        <f t="shared" si="14"/>
        <v>-</v>
      </c>
      <c r="G958" t="s">
        <v>4458</v>
      </c>
      <c r="H958" s="4" t="s">
        <v>4549</v>
      </c>
      <c r="K958" s="8" t="s">
        <v>4590</v>
      </c>
    </row>
    <row r="959" spans="1:11" ht="25.5">
      <c r="A959" s="2"/>
      <c r="B959" s="9" t="s">
        <v>4547</v>
      </c>
      <c r="C959" s="9" t="s">
        <v>4547</v>
      </c>
      <c r="D959" s="72">
        <v>100000</v>
      </c>
      <c r="E959" s="10" t="s">
        <v>899</v>
      </c>
      <c r="F959" s="89" t="str">
        <f t="shared" si="14"/>
        <v>-</v>
      </c>
      <c r="G959" t="s">
        <v>4458</v>
      </c>
      <c r="H959" s="4" t="s">
        <v>4549</v>
      </c>
      <c r="K959" s="8" t="s">
        <v>4590</v>
      </c>
    </row>
    <row r="960" spans="1:11" ht="25.5">
      <c r="A960" s="2"/>
      <c r="B960" s="9" t="s">
        <v>4547</v>
      </c>
      <c r="C960" s="9" t="s">
        <v>4547</v>
      </c>
      <c r="D960" s="72">
        <v>100000</v>
      </c>
      <c r="E960" s="10" t="s">
        <v>899</v>
      </c>
      <c r="F960" s="89" t="str">
        <f t="shared" si="14"/>
        <v>-</v>
      </c>
      <c r="G960" t="s">
        <v>4458</v>
      </c>
      <c r="H960" s="4" t="s">
        <v>4549</v>
      </c>
      <c r="K960" s="8" t="s">
        <v>4590</v>
      </c>
    </row>
    <row r="961" spans="1:11" ht="25.5">
      <c r="A961" s="2"/>
      <c r="B961" s="9" t="s">
        <v>4547</v>
      </c>
      <c r="C961" s="9" t="s">
        <v>4547</v>
      </c>
      <c r="D961" s="72">
        <v>100000</v>
      </c>
      <c r="E961" s="10" t="s">
        <v>899</v>
      </c>
      <c r="F961" s="89" t="str">
        <f t="shared" si="14"/>
        <v>-</v>
      </c>
      <c r="G961" t="s">
        <v>4458</v>
      </c>
      <c r="H961" s="4" t="s">
        <v>4549</v>
      </c>
      <c r="K961" s="8" t="s">
        <v>4590</v>
      </c>
    </row>
    <row r="962" spans="1:11" ht="25.5">
      <c r="A962" s="2"/>
      <c r="B962" s="9" t="s">
        <v>4547</v>
      </c>
      <c r="C962" s="9" t="s">
        <v>4547</v>
      </c>
      <c r="D962" s="72">
        <v>100000</v>
      </c>
      <c r="E962" s="10" t="s">
        <v>899</v>
      </c>
      <c r="F962" s="89" t="str">
        <f t="shared" si="14"/>
        <v>-</v>
      </c>
      <c r="G962" t="s">
        <v>4458</v>
      </c>
      <c r="H962" s="4" t="s">
        <v>4549</v>
      </c>
      <c r="K962" s="8" t="s">
        <v>4590</v>
      </c>
    </row>
    <row r="963" spans="1:11" ht="25.5">
      <c r="A963" s="1" t="s">
        <v>557</v>
      </c>
      <c r="C963" s="9" t="s">
        <v>886</v>
      </c>
      <c r="D963" s="10">
        <v>133777</v>
      </c>
      <c r="E963" s="10">
        <v>141265</v>
      </c>
      <c r="F963" s="89">
        <f t="shared" si="14"/>
        <v>5.5973747355673995E-2</v>
      </c>
      <c r="G963" t="s">
        <v>4554</v>
      </c>
      <c r="H963" s="4" t="s">
        <v>323</v>
      </c>
      <c r="K963" s="8" t="s">
        <v>4593</v>
      </c>
    </row>
    <row r="964" spans="1:11" ht="15">
      <c r="A964" s="2" t="s">
        <v>558</v>
      </c>
      <c r="B964" s="45" t="s">
        <v>3672</v>
      </c>
      <c r="C964" s="45" t="s">
        <v>886</v>
      </c>
      <c r="D964" s="46">
        <v>125975</v>
      </c>
      <c r="E964" s="46">
        <v>129062</v>
      </c>
      <c r="F964" s="89">
        <f t="shared" si="14"/>
        <v>2.4504862075808691E-2</v>
      </c>
      <c r="G964" t="s">
        <v>4554</v>
      </c>
      <c r="H964" s="4" t="s">
        <v>4201</v>
      </c>
      <c r="K964" s="8" t="s">
        <v>4585</v>
      </c>
    </row>
    <row r="965" spans="1:11" ht="25.5">
      <c r="A965" s="1" t="s">
        <v>559</v>
      </c>
      <c r="C965" s="9" t="s">
        <v>630</v>
      </c>
      <c r="D965" s="10">
        <v>133539</v>
      </c>
      <c r="E965" s="10">
        <v>128000</v>
      </c>
      <c r="F965" s="89">
        <f t="shared" si="14"/>
        <v>-4.1478519383850408E-2</v>
      </c>
      <c r="G965" t="s">
        <v>4554</v>
      </c>
      <c r="H965" s="4" t="s">
        <v>3146</v>
      </c>
      <c r="I965" s="7">
        <v>2</v>
      </c>
      <c r="J965" s="7">
        <v>3</v>
      </c>
      <c r="K965" s="8" t="s">
        <v>4586</v>
      </c>
    </row>
    <row r="966" spans="1:11" ht="25.5">
      <c r="A966" s="1"/>
      <c r="C966" s="9" t="s">
        <v>1622</v>
      </c>
      <c r="D966" s="10">
        <v>80000</v>
      </c>
      <c r="E966" s="10">
        <v>100550</v>
      </c>
      <c r="F966" s="89">
        <f t="shared" ref="F966:F1029" si="15">IF(ISERROR((((E966-D966)/D966))),"-",(((E966-D966)/D966)))</f>
        <v>0.25687500000000002</v>
      </c>
      <c r="G966" t="s">
        <v>4554</v>
      </c>
      <c r="H966" s="4" t="s">
        <v>3148</v>
      </c>
      <c r="K966" s="8" t="s">
        <v>4586</v>
      </c>
    </row>
    <row r="967" spans="1:11" ht="38.25">
      <c r="A967" s="1" t="s">
        <v>560</v>
      </c>
      <c r="C967" s="9" t="s">
        <v>886</v>
      </c>
      <c r="D967" s="10">
        <v>181683</v>
      </c>
      <c r="E967" s="10">
        <v>202580</v>
      </c>
      <c r="F967" s="89">
        <f t="shared" si="15"/>
        <v>0.115019016638871</v>
      </c>
      <c r="G967" t="s">
        <v>4554</v>
      </c>
      <c r="H967" s="4" t="s">
        <v>3147</v>
      </c>
      <c r="K967" s="8" t="s">
        <v>4590</v>
      </c>
    </row>
    <row r="968" spans="1:11" ht="25.5">
      <c r="A968" s="1"/>
      <c r="C968" s="9" t="s">
        <v>912</v>
      </c>
      <c r="D968" s="10">
        <v>125458</v>
      </c>
      <c r="E968" s="10">
        <v>128559</v>
      </c>
      <c r="F968" s="89">
        <f t="shared" si="15"/>
        <v>2.4717435316998517E-2</v>
      </c>
      <c r="G968" t="s">
        <v>4554</v>
      </c>
      <c r="H968" s="4" t="s">
        <v>2302</v>
      </c>
      <c r="K968" s="8" t="s">
        <v>4590</v>
      </c>
    </row>
    <row r="969" spans="1:11" ht="25.5">
      <c r="A969" s="1"/>
      <c r="C969" s="9" t="s">
        <v>2303</v>
      </c>
      <c r="D969" s="10">
        <v>119702</v>
      </c>
      <c r="E969" s="10">
        <v>121369</v>
      </c>
      <c r="F969" s="89">
        <f t="shared" si="15"/>
        <v>1.3926250187966784E-2</v>
      </c>
      <c r="G969" t="s">
        <v>4554</v>
      </c>
      <c r="H969" s="4" t="s">
        <v>2304</v>
      </c>
      <c r="K969" s="8" t="s">
        <v>4590</v>
      </c>
    </row>
    <row r="970" spans="1:11" ht="25.5">
      <c r="A970" s="2" t="s">
        <v>561</v>
      </c>
      <c r="B970" s="18" t="s">
        <v>2039</v>
      </c>
      <c r="D970" s="10" t="s">
        <v>899</v>
      </c>
      <c r="E970" s="10" t="s">
        <v>899</v>
      </c>
      <c r="F970" s="89" t="str">
        <f t="shared" si="15"/>
        <v>-</v>
      </c>
      <c r="G970" t="s">
        <v>4458</v>
      </c>
      <c r="H970" s="74"/>
      <c r="K970" s="8" t="s">
        <v>4597</v>
      </c>
    </row>
    <row r="971" spans="1:11" ht="25.5">
      <c r="A971" s="2" t="s">
        <v>562</v>
      </c>
      <c r="B971" s="11"/>
      <c r="C971" s="47" t="s">
        <v>886</v>
      </c>
      <c r="D971" s="26">
        <v>173167.52000000002</v>
      </c>
      <c r="E971" s="26">
        <v>176455.99</v>
      </c>
      <c r="F971" s="89">
        <f t="shared" si="15"/>
        <v>1.8990108537674799E-2</v>
      </c>
      <c r="G971" t="s">
        <v>4554</v>
      </c>
      <c r="H971" s="4" t="s">
        <v>4224</v>
      </c>
      <c r="I971" s="7">
        <v>0</v>
      </c>
      <c r="J971" s="7">
        <v>1</v>
      </c>
      <c r="K971" s="8" t="s">
        <v>4585</v>
      </c>
    </row>
    <row r="972" spans="1:11" ht="25.5">
      <c r="A972" s="2"/>
      <c r="B972" s="11"/>
      <c r="C972" s="47" t="s">
        <v>4202</v>
      </c>
      <c r="D972" s="26">
        <v>142177.69</v>
      </c>
      <c r="E972" s="26">
        <v>156859.88999999998</v>
      </c>
      <c r="F972" s="89">
        <f t="shared" si="15"/>
        <v>0.10326655328272658</v>
      </c>
      <c r="G972" t="s">
        <v>4554</v>
      </c>
      <c r="H972" s="4" t="s">
        <v>4225</v>
      </c>
      <c r="K972" s="8" t="s">
        <v>4585</v>
      </c>
    </row>
    <row r="973" spans="1:11" ht="15">
      <c r="A973" s="2"/>
      <c r="B973" s="11"/>
      <c r="C973" s="47" t="s">
        <v>4203</v>
      </c>
      <c r="D973" s="26">
        <v>123890.19</v>
      </c>
      <c r="E973" s="26">
        <v>127519.10999999999</v>
      </c>
      <c r="F973" s="89">
        <f t="shared" si="15"/>
        <v>2.9291423316083247E-2</v>
      </c>
      <c r="G973" t="s">
        <v>4554</v>
      </c>
      <c r="H973" s="4" t="s">
        <v>4280</v>
      </c>
      <c r="K973" s="8" t="s">
        <v>4585</v>
      </c>
    </row>
    <row r="974" spans="1:11" ht="25.5">
      <c r="A974" s="2"/>
      <c r="B974" s="11"/>
      <c r="C974" s="47" t="s">
        <v>4204</v>
      </c>
      <c r="D974" s="26">
        <v>124601.14</v>
      </c>
      <c r="E974" s="26">
        <v>128039.20999999999</v>
      </c>
      <c r="F974" s="89">
        <f t="shared" si="15"/>
        <v>2.7592604690454617E-2</v>
      </c>
      <c r="G974" t="s">
        <v>4554</v>
      </c>
      <c r="H974" s="4" t="s">
        <v>4226</v>
      </c>
      <c r="K974" s="8" t="s">
        <v>4585</v>
      </c>
    </row>
    <row r="975" spans="1:11" ht="25.5">
      <c r="A975" s="2"/>
      <c r="B975" s="11"/>
      <c r="C975" s="47" t="s">
        <v>4205</v>
      </c>
      <c r="D975" s="26">
        <v>124446.39</v>
      </c>
      <c r="E975" s="26">
        <v>127999.60999999999</v>
      </c>
      <c r="F975" s="89">
        <f t="shared" si="15"/>
        <v>2.8552214331006201E-2</v>
      </c>
      <c r="G975" t="s">
        <v>4554</v>
      </c>
      <c r="H975" s="4" t="s">
        <v>4227</v>
      </c>
      <c r="K975" s="8" t="s">
        <v>4585</v>
      </c>
    </row>
    <row r="976" spans="1:11" ht="38.25">
      <c r="A976" s="2"/>
      <c r="B976" s="11"/>
      <c r="C976" s="47" t="s">
        <v>4206</v>
      </c>
      <c r="D976" s="26">
        <v>123948.91</v>
      </c>
      <c r="E976" s="26">
        <v>128037.93</v>
      </c>
      <c r="F976" s="89">
        <f t="shared" si="15"/>
        <v>3.298955997273384E-2</v>
      </c>
      <c r="G976" t="s">
        <v>4554</v>
      </c>
      <c r="H976" s="4" t="s">
        <v>4228</v>
      </c>
      <c r="K976" s="8" t="s">
        <v>4585</v>
      </c>
    </row>
    <row r="977" spans="1:11" ht="38.25">
      <c r="A977" s="2"/>
      <c r="B977" s="11"/>
      <c r="C977" s="47" t="s">
        <v>4207</v>
      </c>
      <c r="D977" s="26">
        <v>124981.82</v>
      </c>
      <c r="E977" s="26">
        <v>128266.91</v>
      </c>
      <c r="F977" s="89">
        <f t="shared" si="15"/>
        <v>2.6284542823908279E-2</v>
      </c>
      <c r="G977" t="s">
        <v>4554</v>
      </c>
      <c r="H977" s="4" t="s">
        <v>4229</v>
      </c>
      <c r="K977" s="8" t="s">
        <v>4585</v>
      </c>
    </row>
    <row r="978" spans="1:11" ht="25.5">
      <c r="A978" s="2"/>
      <c r="B978" s="11"/>
      <c r="C978" s="47" t="s">
        <v>4208</v>
      </c>
      <c r="D978" s="26">
        <v>111157.34999999999</v>
      </c>
      <c r="E978" s="26">
        <v>124092.33</v>
      </c>
      <c r="F978" s="89">
        <f t="shared" si="15"/>
        <v>0.11636639412508495</v>
      </c>
      <c r="G978" t="s">
        <v>4554</v>
      </c>
      <c r="H978" s="4" t="s">
        <v>4230</v>
      </c>
      <c r="K978" s="8" t="s">
        <v>4585</v>
      </c>
    </row>
    <row r="979" spans="1:11" ht="25.5">
      <c r="A979" s="2"/>
      <c r="B979" s="11"/>
      <c r="C979" s="47" t="s">
        <v>4210</v>
      </c>
      <c r="D979" s="26">
        <v>110599.06</v>
      </c>
      <c r="E979" s="26">
        <v>113784.09000000001</v>
      </c>
      <c r="F979" s="89">
        <f t="shared" si="15"/>
        <v>2.8797984358999194E-2</v>
      </c>
      <c r="G979" t="s">
        <v>4554</v>
      </c>
      <c r="H979" s="4" t="s">
        <v>4231</v>
      </c>
      <c r="K979" s="8" t="s">
        <v>4585</v>
      </c>
    </row>
    <row r="980" spans="1:11" ht="25.5">
      <c r="A980" s="2"/>
      <c r="B980" s="11"/>
      <c r="C980" s="47" t="s">
        <v>4209</v>
      </c>
      <c r="D980" s="26">
        <v>111181.65999999999</v>
      </c>
      <c r="E980" s="26">
        <v>114427.94</v>
      </c>
      <c r="F980" s="89">
        <f t="shared" si="15"/>
        <v>2.9197981033922446E-2</v>
      </c>
      <c r="G980" t="s">
        <v>4554</v>
      </c>
      <c r="H980" s="4" t="s">
        <v>4232</v>
      </c>
      <c r="K980" s="8" t="s">
        <v>4585</v>
      </c>
    </row>
    <row r="981" spans="1:11" ht="25.5">
      <c r="A981" s="2"/>
      <c r="B981" s="11"/>
      <c r="C981" s="47" t="s">
        <v>4211</v>
      </c>
      <c r="D981" s="26">
        <v>112104.08</v>
      </c>
      <c r="E981" s="26">
        <v>115742.37</v>
      </c>
      <c r="F981" s="89">
        <f t="shared" si="15"/>
        <v>3.2454572572202488E-2</v>
      </c>
      <c r="G981" t="s">
        <v>4554</v>
      </c>
      <c r="H981" s="4" t="s">
        <v>4233</v>
      </c>
      <c r="K981" s="8" t="s">
        <v>4585</v>
      </c>
    </row>
    <row r="982" spans="1:11" ht="38.25">
      <c r="A982" s="2"/>
      <c r="B982" s="11"/>
      <c r="C982" s="47" t="s">
        <v>4212</v>
      </c>
      <c r="D982" s="26" t="s">
        <v>899</v>
      </c>
      <c r="E982" s="26">
        <v>102637.53</v>
      </c>
      <c r="F982" s="89" t="str">
        <f t="shared" si="15"/>
        <v>-</v>
      </c>
      <c r="G982" t="s">
        <v>4458</v>
      </c>
      <c r="H982" s="4" t="s">
        <v>4234</v>
      </c>
      <c r="K982" s="8" t="s">
        <v>4585</v>
      </c>
    </row>
    <row r="983" spans="1:11" ht="25.5">
      <c r="A983" s="2"/>
      <c r="B983" s="11"/>
      <c r="C983" s="47" t="s">
        <v>4213</v>
      </c>
      <c r="D983" s="26" t="s">
        <v>899</v>
      </c>
      <c r="E983" s="26">
        <v>110024.78</v>
      </c>
      <c r="F983" s="89" t="str">
        <f t="shared" si="15"/>
        <v>-</v>
      </c>
      <c r="G983" t="s">
        <v>4458</v>
      </c>
      <c r="H983" s="4" t="s">
        <v>4235</v>
      </c>
      <c r="K983" s="8" t="s">
        <v>4585</v>
      </c>
    </row>
    <row r="984" spans="1:11" ht="25.5">
      <c r="A984" s="2"/>
      <c r="B984" s="11"/>
      <c r="C984" s="47" t="s">
        <v>4214</v>
      </c>
      <c r="D984" s="26">
        <v>114495.59999999999</v>
      </c>
      <c r="E984" s="26">
        <v>107671.63999999998</v>
      </c>
      <c r="F984" s="89">
        <f t="shared" si="15"/>
        <v>-5.9600194243272293E-2</v>
      </c>
      <c r="G984" t="s">
        <v>4554</v>
      </c>
      <c r="H984" s="4" t="s">
        <v>4236</v>
      </c>
      <c r="K984" s="8" t="s">
        <v>4585</v>
      </c>
    </row>
    <row r="985" spans="1:11" ht="25.5">
      <c r="A985" s="2"/>
      <c r="B985" s="11"/>
      <c r="C985" s="47" t="s">
        <v>4020</v>
      </c>
      <c r="D985" s="26" t="s">
        <v>899</v>
      </c>
      <c r="E985" s="26">
        <v>100210.03000000001</v>
      </c>
      <c r="F985" s="89" t="str">
        <f t="shared" si="15"/>
        <v>-</v>
      </c>
      <c r="G985" t="s">
        <v>4458</v>
      </c>
      <c r="H985" s="4" t="s">
        <v>4281</v>
      </c>
      <c r="K985" s="8" t="s">
        <v>4585</v>
      </c>
    </row>
    <row r="986" spans="1:11" ht="25.5">
      <c r="A986" s="2"/>
      <c r="B986" s="11"/>
      <c r="C986" s="47" t="s">
        <v>2731</v>
      </c>
      <c r="D986" s="26" t="s">
        <v>899</v>
      </c>
      <c r="E986" s="26">
        <v>100257.23000000001</v>
      </c>
      <c r="F986" s="89" t="str">
        <f t="shared" si="15"/>
        <v>-</v>
      </c>
      <c r="G986" t="s">
        <v>4458</v>
      </c>
      <c r="H986" s="4" t="s">
        <v>4237</v>
      </c>
      <c r="K986" s="8" t="s">
        <v>4585</v>
      </c>
    </row>
    <row r="987" spans="1:11" ht="25.5">
      <c r="A987" s="2"/>
      <c r="B987" s="11"/>
      <c r="C987" s="47" t="s">
        <v>235</v>
      </c>
      <c r="D987" s="26" t="s">
        <v>899</v>
      </c>
      <c r="E987" s="26">
        <v>100173.43000000001</v>
      </c>
      <c r="F987" s="89" t="str">
        <f t="shared" si="15"/>
        <v>-</v>
      </c>
      <c r="G987" t="s">
        <v>4458</v>
      </c>
      <c r="H987" s="4" t="s">
        <v>4238</v>
      </c>
      <c r="K987" s="8" t="s">
        <v>4585</v>
      </c>
    </row>
    <row r="988" spans="1:11" ht="25.5">
      <c r="A988" s="2"/>
      <c r="B988" s="11"/>
      <c r="C988" s="47" t="s">
        <v>4215</v>
      </c>
      <c r="D988" s="26" t="s">
        <v>899</v>
      </c>
      <c r="E988" s="26">
        <v>100481.24</v>
      </c>
      <c r="F988" s="89" t="str">
        <f t="shared" si="15"/>
        <v>-</v>
      </c>
      <c r="G988" t="s">
        <v>4458</v>
      </c>
      <c r="H988" s="4" t="s">
        <v>4239</v>
      </c>
      <c r="K988" s="8" t="s">
        <v>4585</v>
      </c>
    </row>
    <row r="989" spans="1:11" ht="15">
      <c r="A989" s="2"/>
      <c r="B989" s="11"/>
      <c r="C989" s="47" t="s">
        <v>1274</v>
      </c>
      <c r="D989" s="26" t="s">
        <v>899</v>
      </c>
      <c r="E989" s="26">
        <v>106028.71</v>
      </c>
      <c r="F989" s="89" t="str">
        <f t="shared" si="15"/>
        <v>-</v>
      </c>
      <c r="G989" t="s">
        <v>4458</v>
      </c>
      <c r="H989" s="4" t="s">
        <v>4240</v>
      </c>
      <c r="K989" s="8" t="s">
        <v>4585</v>
      </c>
    </row>
    <row r="990" spans="1:11" ht="15">
      <c r="A990" s="2"/>
      <c r="B990" s="11"/>
      <c r="C990" s="47" t="s">
        <v>4216</v>
      </c>
      <c r="D990" s="26">
        <v>156821.49</v>
      </c>
      <c r="E990" s="26" t="s">
        <v>899</v>
      </c>
      <c r="F990" s="89" t="str">
        <f t="shared" si="15"/>
        <v>-</v>
      </c>
      <c r="G990" t="s">
        <v>4458</v>
      </c>
      <c r="H990" s="4" t="s">
        <v>4282</v>
      </c>
      <c r="K990" s="8" t="s">
        <v>4585</v>
      </c>
    </row>
    <row r="991" spans="1:11" ht="15">
      <c r="A991" s="2"/>
      <c r="B991" s="11"/>
      <c r="C991" s="47" t="s">
        <v>4217</v>
      </c>
      <c r="D991" s="26">
        <v>137813.71</v>
      </c>
      <c r="E991" s="26" t="s">
        <v>899</v>
      </c>
      <c r="F991" s="89" t="str">
        <f t="shared" si="15"/>
        <v>-</v>
      </c>
      <c r="G991" t="s">
        <v>4458</v>
      </c>
      <c r="H991" s="4" t="s">
        <v>4282</v>
      </c>
      <c r="K991" s="8" t="s">
        <v>4585</v>
      </c>
    </row>
    <row r="992" spans="1:11" ht="25.5">
      <c r="A992" s="2"/>
      <c r="B992" s="11"/>
      <c r="C992" s="47" t="s">
        <v>4218</v>
      </c>
      <c r="D992" s="26">
        <v>124137.79999999999</v>
      </c>
      <c r="E992" s="26" t="s">
        <v>899</v>
      </c>
      <c r="F992" s="89" t="str">
        <f t="shared" si="15"/>
        <v>-</v>
      </c>
      <c r="G992" t="s">
        <v>4458</v>
      </c>
      <c r="H992" s="4" t="s">
        <v>3525</v>
      </c>
      <c r="K992" s="8" t="s">
        <v>4585</v>
      </c>
    </row>
    <row r="993" spans="1:11" ht="25.5">
      <c r="A993" s="2"/>
      <c r="B993" s="11"/>
      <c r="C993" s="47" t="s">
        <v>4219</v>
      </c>
      <c r="D993" s="26">
        <v>110742.09</v>
      </c>
      <c r="E993" s="26" t="s">
        <v>899</v>
      </c>
      <c r="F993" s="89" t="str">
        <f t="shared" si="15"/>
        <v>-</v>
      </c>
      <c r="G993" t="s">
        <v>4458</v>
      </c>
      <c r="H993" s="4" t="s">
        <v>4282</v>
      </c>
      <c r="K993" s="8" t="s">
        <v>4585</v>
      </c>
    </row>
    <row r="994" spans="1:11" ht="25.5">
      <c r="A994" s="2"/>
      <c r="B994" s="11"/>
      <c r="C994" s="47" t="s">
        <v>4220</v>
      </c>
      <c r="D994" s="26">
        <v>106328.99999999999</v>
      </c>
      <c r="E994" s="26" t="s">
        <v>899</v>
      </c>
      <c r="F994" s="89" t="str">
        <f t="shared" si="15"/>
        <v>-</v>
      </c>
      <c r="G994" t="s">
        <v>4458</v>
      </c>
      <c r="H994" s="4" t="s">
        <v>4282</v>
      </c>
      <c r="K994" s="8" t="s">
        <v>4585</v>
      </c>
    </row>
    <row r="995" spans="1:11" ht="15">
      <c r="A995" s="2"/>
      <c r="B995" s="11"/>
      <c r="C995" s="47" t="s">
        <v>4221</v>
      </c>
      <c r="D995" s="26">
        <v>111042.06</v>
      </c>
      <c r="E995" s="26" t="s">
        <v>899</v>
      </c>
      <c r="F995" s="89" t="str">
        <f t="shared" si="15"/>
        <v>-</v>
      </c>
      <c r="G995" t="s">
        <v>4458</v>
      </c>
      <c r="H995" s="4" t="s">
        <v>3525</v>
      </c>
      <c r="K995" s="8" t="s">
        <v>4585</v>
      </c>
    </row>
    <row r="996" spans="1:11" ht="25.5">
      <c r="A996" s="2"/>
      <c r="B996" s="11"/>
      <c r="C996" s="47" t="s">
        <v>4222</v>
      </c>
      <c r="D996" s="26">
        <v>101749.47</v>
      </c>
      <c r="E996" s="26" t="s">
        <v>899</v>
      </c>
      <c r="F996" s="89" t="str">
        <f t="shared" si="15"/>
        <v>-</v>
      </c>
      <c r="G996" t="s">
        <v>4458</v>
      </c>
      <c r="H996" s="4" t="s">
        <v>4282</v>
      </c>
      <c r="K996" s="8" t="s">
        <v>4585</v>
      </c>
    </row>
    <row r="997" spans="1:11" ht="25.5">
      <c r="A997" s="2"/>
      <c r="B997" s="11"/>
      <c r="C997" s="47" t="s">
        <v>4223</v>
      </c>
      <c r="D997" s="26">
        <v>105056.31</v>
      </c>
      <c r="E997" s="26" t="s">
        <v>899</v>
      </c>
      <c r="F997" s="89" t="str">
        <f t="shared" si="15"/>
        <v>-</v>
      </c>
      <c r="G997" t="s">
        <v>4458</v>
      </c>
      <c r="H997" s="4" t="s">
        <v>3525</v>
      </c>
      <c r="K997" s="8" t="s">
        <v>4585</v>
      </c>
    </row>
    <row r="998" spans="1:11" ht="63.75">
      <c r="A998" s="2" t="s">
        <v>563</v>
      </c>
      <c r="B998" s="11"/>
      <c r="C998" s="11" t="s">
        <v>886</v>
      </c>
      <c r="D998" s="26">
        <v>177719</v>
      </c>
      <c r="E998" s="26">
        <v>167534</v>
      </c>
      <c r="F998" s="89">
        <f t="shared" si="15"/>
        <v>-5.7309572977565705E-2</v>
      </c>
      <c r="G998" t="s">
        <v>4554</v>
      </c>
      <c r="H998" s="4" t="s">
        <v>2305</v>
      </c>
      <c r="I998" s="7">
        <v>1</v>
      </c>
      <c r="J998" s="7">
        <v>0</v>
      </c>
      <c r="K998" s="8" t="s">
        <v>4595</v>
      </c>
    </row>
    <row r="999" spans="1:11" ht="25.5">
      <c r="A999" s="2"/>
      <c r="C999" s="9" t="s">
        <v>74</v>
      </c>
      <c r="D999" s="10">
        <v>109005</v>
      </c>
      <c r="E999" s="10">
        <v>109168</v>
      </c>
      <c r="F999" s="89">
        <f t="shared" si="15"/>
        <v>1.4953442502637494E-3</v>
      </c>
      <c r="G999" t="s">
        <v>4554</v>
      </c>
      <c r="H999" s="4" t="s">
        <v>2306</v>
      </c>
      <c r="K999" s="8" t="s">
        <v>4595</v>
      </c>
    </row>
    <row r="1000" spans="1:11" ht="38.25">
      <c r="A1000" s="2"/>
      <c r="C1000" s="9" t="s">
        <v>613</v>
      </c>
      <c r="D1000" s="10">
        <v>54893</v>
      </c>
      <c r="E1000" s="10">
        <v>114646</v>
      </c>
      <c r="F1000" s="89">
        <f t="shared" si="15"/>
        <v>1.0885358788916619</v>
      </c>
      <c r="G1000" t="s">
        <v>4458</v>
      </c>
      <c r="H1000" s="4" t="s">
        <v>2307</v>
      </c>
      <c r="K1000" s="8" t="s">
        <v>4595</v>
      </c>
    </row>
    <row r="1001" spans="1:11" ht="38.25">
      <c r="A1001" s="2"/>
      <c r="C1001" s="9" t="s">
        <v>2308</v>
      </c>
      <c r="D1001" s="10">
        <v>57012</v>
      </c>
      <c r="E1001" s="10">
        <v>114646</v>
      </c>
      <c r="F1001" s="89">
        <f t="shared" si="15"/>
        <v>1.0109099838630464</v>
      </c>
      <c r="G1001" t="s">
        <v>4458</v>
      </c>
      <c r="H1001" s="4" t="s">
        <v>2309</v>
      </c>
      <c r="I1001" s="7">
        <v>1</v>
      </c>
      <c r="J1001" s="7">
        <v>1</v>
      </c>
      <c r="K1001" s="8" t="s">
        <v>4595</v>
      </c>
    </row>
    <row r="1002" spans="1:11" ht="25.5">
      <c r="A1002" s="2"/>
      <c r="C1002" s="9" t="s">
        <v>1020</v>
      </c>
      <c r="D1002" s="10">
        <v>101600</v>
      </c>
      <c r="E1002" s="10">
        <v>100397</v>
      </c>
      <c r="F1002" s="89">
        <f t="shared" si="15"/>
        <v>-1.1840551181102362E-2</v>
      </c>
      <c r="G1002" t="s">
        <v>4554</v>
      </c>
      <c r="H1002" s="4" t="s">
        <v>2310</v>
      </c>
      <c r="I1002" s="7">
        <v>2</v>
      </c>
      <c r="J1002" s="7">
        <v>4</v>
      </c>
      <c r="K1002" s="8" t="s">
        <v>4595</v>
      </c>
    </row>
    <row r="1003" spans="1:11" ht="51">
      <c r="A1003" s="2"/>
      <c r="C1003" s="9" t="s">
        <v>1819</v>
      </c>
      <c r="D1003" s="10">
        <v>102703</v>
      </c>
      <c r="E1003" s="10">
        <v>101569</v>
      </c>
      <c r="F1003" s="89">
        <f t="shared" si="15"/>
        <v>-1.1041546984995571E-2</v>
      </c>
      <c r="G1003" t="s">
        <v>4554</v>
      </c>
      <c r="H1003" s="4" t="s">
        <v>2311</v>
      </c>
      <c r="K1003" s="8" t="s">
        <v>4595</v>
      </c>
    </row>
    <row r="1004" spans="1:11" ht="38.25">
      <c r="A1004" s="1" t="s">
        <v>564</v>
      </c>
      <c r="C1004" s="9" t="s">
        <v>886</v>
      </c>
      <c r="D1004" s="10">
        <v>113159</v>
      </c>
      <c r="E1004" s="10">
        <v>118391</v>
      </c>
      <c r="F1004" s="89">
        <f t="shared" si="15"/>
        <v>4.6235827464010816E-2</v>
      </c>
      <c r="G1004" t="s">
        <v>4554</v>
      </c>
      <c r="H1004" s="4" t="s">
        <v>2312</v>
      </c>
      <c r="K1004" s="8" t="s">
        <v>4590</v>
      </c>
    </row>
    <row r="1005" spans="1:11" ht="25.5">
      <c r="A1005" s="1" t="s">
        <v>565</v>
      </c>
      <c r="C1005" s="9" t="s">
        <v>886</v>
      </c>
      <c r="D1005" s="10">
        <v>122108</v>
      </c>
      <c r="E1005" s="10" t="s">
        <v>899</v>
      </c>
      <c r="F1005" s="89" t="str">
        <f t="shared" si="15"/>
        <v>-</v>
      </c>
      <c r="G1005" t="s">
        <v>4458</v>
      </c>
      <c r="H1005" s="4" t="s">
        <v>2313</v>
      </c>
      <c r="K1005" s="8" t="s">
        <v>4593</v>
      </c>
    </row>
    <row r="1006" spans="1:11" ht="38.25">
      <c r="A1006" s="1"/>
      <c r="C1006" s="9" t="s">
        <v>902</v>
      </c>
      <c r="D1006" s="10">
        <v>84202</v>
      </c>
      <c r="E1006" s="10">
        <v>103773</v>
      </c>
      <c r="F1006" s="89">
        <f t="shared" si="15"/>
        <v>0.23242915845229328</v>
      </c>
      <c r="G1006" t="s">
        <v>4458</v>
      </c>
      <c r="H1006" s="4" t="s">
        <v>2314</v>
      </c>
      <c r="K1006" s="8" t="s">
        <v>4593</v>
      </c>
    </row>
    <row r="1007" spans="1:11" s="13" customFormat="1" ht="38.25">
      <c r="A1007" s="1"/>
      <c r="B1007" s="9"/>
      <c r="C1007" s="9" t="s">
        <v>903</v>
      </c>
      <c r="D1007" s="10">
        <v>70396</v>
      </c>
      <c r="E1007" s="10">
        <v>102100</v>
      </c>
      <c r="F1007" s="89">
        <f t="shared" si="15"/>
        <v>0.45036649809648277</v>
      </c>
      <c r="G1007" t="s">
        <v>4458</v>
      </c>
      <c r="H1007" s="4" t="s">
        <v>2315</v>
      </c>
      <c r="I1007" s="7"/>
      <c r="J1007" s="7"/>
      <c r="K1007" s="8" t="s">
        <v>4593</v>
      </c>
    </row>
    <row r="1008" spans="1:11" ht="15">
      <c r="A1008" s="1" t="s">
        <v>566</v>
      </c>
      <c r="C1008" s="9" t="s">
        <v>886</v>
      </c>
      <c r="D1008" s="10">
        <v>117000</v>
      </c>
      <c r="E1008" s="10">
        <v>119000</v>
      </c>
      <c r="F1008" s="89">
        <f t="shared" si="15"/>
        <v>1.7094017094017096E-2</v>
      </c>
      <c r="G1008" t="s">
        <v>4554</v>
      </c>
      <c r="H1008" s="4" t="s">
        <v>2316</v>
      </c>
      <c r="K1008" s="8" t="s">
        <v>4587</v>
      </c>
    </row>
    <row r="1009" spans="1:11" ht="51">
      <c r="A1009" s="2" t="s">
        <v>567</v>
      </c>
      <c r="B1009" s="9" t="s">
        <v>2317</v>
      </c>
      <c r="C1009" s="9" t="s">
        <v>2318</v>
      </c>
      <c r="D1009" s="10">
        <v>242792</v>
      </c>
      <c r="E1009" s="10">
        <v>245581</v>
      </c>
      <c r="F1009" s="89">
        <f t="shared" si="15"/>
        <v>1.1487198919239513E-2</v>
      </c>
      <c r="G1009" t="s">
        <v>4554</v>
      </c>
      <c r="H1009" s="4" t="s">
        <v>2319</v>
      </c>
      <c r="K1009" s="8" t="s">
        <v>4596</v>
      </c>
    </row>
    <row r="1010" spans="1:11" ht="51">
      <c r="A1010" s="2"/>
      <c r="C1010" s="9" t="s">
        <v>1016</v>
      </c>
      <c r="D1010" s="10">
        <v>106680</v>
      </c>
      <c r="E1010" s="10">
        <v>128347</v>
      </c>
      <c r="F1010" s="89">
        <f t="shared" si="15"/>
        <v>0.20310273715785526</v>
      </c>
      <c r="G1010" t="s">
        <v>4554</v>
      </c>
      <c r="H1010" s="4" t="s">
        <v>2320</v>
      </c>
      <c r="K1010" s="8" t="s">
        <v>4596</v>
      </c>
    </row>
    <row r="1011" spans="1:11" ht="38.25">
      <c r="A1011" s="2"/>
      <c r="C1011" s="9" t="s">
        <v>2321</v>
      </c>
      <c r="D1011" s="10">
        <v>163248</v>
      </c>
      <c r="E1011" s="10">
        <v>165387</v>
      </c>
      <c r="F1011" s="89">
        <f t="shared" si="15"/>
        <v>1.3102763892972656E-2</v>
      </c>
      <c r="G1011" t="s">
        <v>4554</v>
      </c>
      <c r="H1011" s="4" t="s">
        <v>2322</v>
      </c>
      <c r="I1011" s="7">
        <v>0</v>
      </c>
      <c r="J1011" s="7">
        <v>0</v>
      </c>
      <c r="K1011" s="8" t="s">
        <v>4596</v>
      </c>
    </row>
    <row r="1012" spans="1:11" ht="63.75">
      <c r="A1012" s="2"/>
      <c r="C1012" s="9" t="s">
        <v>2323</v>
      </c>
      <c r="D1012" s="10">
        <v>155457</v>
      </c>
      <c r="E1012" s="10">
        <v>324881</v>
      </c>
      <c r="F1012" s="89">
        <f t="shared" si="15"/>
        <v>1.0898447802286162</v>
      </c>
      <c r="G1012" t="s">
        <v>4458</v>
      </c>
      <c r="H1012" s="4" t="s">
        <v>2324</v>
      </c>
      <c r="K1012" s="8" t="s">
        <v>4596</v>
      </c>
    </row>
    <row r="1013" spans="1:11" ht="38.25">
      <c r="A1013" s="2"/>
      <c r="C1013" s="9" t="s">
        <v>2325</v>
      </c>
      <c r="D1013" s="10">
        <v>135383</v>
      </c>
      <c r="E1013" s="10">
        <v>123964</v>
      </c>
      <c r="F1013" s="89">
        <f t="shared" si="15"/>
        <v>-8.4345892763493205E-2</v>
      </c>
      <c r="G1013" t="s">
        <v>4458</v>
      </c>
      <c r="H1013" s="4" t="s">
        <v>2326</v>
      </c>
      <c r="K1013" s="8" t="s">
        <v>4596</v>
      </c>
    </row>
    <row r="1014" spans="1:11" ht="25.5">
      <c r="A1014" s="2"/>
      <c r="C1014" s="9" t="s">
        <v>2327</v>
      </c>
      <c r="D1014" s="10">
        <v>133076</v>
      </c>
      <c r="E1014" s="10">
        <v>140469</v>
      </c>
      <c r="F1014" s="89">
        <f t="shared" si="15"/>
        <v>5.5554720610778804E-2</v>
      </c>
      <c r="G1014" t="s">
        <v>4554</v>
      </c>
      <c r="H1014" s="4" t="s">
        <v>2328</v>
      </c>
      <c r="I1014" s="7">
        <v>2</v>
      </c>
      <c r="J1014" s="7">
        <v>2</v>
      </c>
      <c r="K1014" s="8" t="s">
        <v>4596</v>
      </c>
    </row>
    <row r="1015" spans="1:11" ht="76.5">
      <c r="A1015" s="2"/>
      <c r="C1015" s="9" t="s">
        <v>2329</v>
      </c>
      <c r="D1015" s="10">
        <v>90297</v>
      </c>
      <c r="E1015" s="10">
        <v>128304</v>
      </c>
      <c r="F1015" s="89">
        <f t="shared" si="15"/>
        <v>0.4209109937207216</v>
      </c>
      <c r="G1015" t="s">
        <v>4458</v>
      </c>
      <c r="H1015" s="4" t="s">
        <v>2330</v>
      </c>
      <c r="K1015" s="8" t="s">
        <v>4596</v>
      </c>
    </row>
    <row r="1016" spans="1:11" ht="25.5">
      <c r="A1016" s="2"/>
      <c r="C1016" s="9" t="s">
        <v>2329</v>
      </c>
      <c r="D1016" s="10">
        <v>108782</v>
      </c>
      <c r="E1016" s="10" t="s">
        <v>899</v>
      </c>
      <c r="F1016" s="89" t="str">
        <f t="shared" si="15"/>
        <v>-</v>
      </c>
      <c r="G1016" t="s">
        <v>4458</v>
      </c>
      <c r="H1016" s="74" t="s">
        <v>3149</v>
      </c>
      <c r="I1016" s="7">
        <v>6</v>
      </c>
      <c r="J1016" s="7">
        <v>6</v>
      </c>
      <c r="K1016" s="8" t="s">
        <v>4596</v>
      </c>
    </row>
    <row r="1017" spans="1:11" ht="38.25">
      <c r="A1017" s="2"/>
      <c r="C1017" s="9" t="s">
        <v>2331</v>
      </c>
      <c r="D1017" s="10">
        <v>114559</v>
      </c>
      <c r="E1017" s="10">
        <v>102020</v>
      </c>
      <c r="F1017" s="89">
        <f t="shared" si="15"/>
        <v>-0.10945451688649517</v>
      </c>
      <c r="G1017" t="s">
        <v>4458</v>
      </c>
      <c r="H1017" s="4" t="s">
        <v>2332</v>
      </c>
      <c r="K1017" s="8" t="s">
        <v>4596</v>
      </c>
    </row>
    <row r="1018" spans="1:11" ht="25.5">
      <c r="A1018" s="2"/>
      <c r="B1018" s="9" t="s">
        <v>4547</v>
      </c>
      <c r="C1018" s="9" t="s">
        <v>4547</v>
      </c>
      <c r="D1018" s="10" t="s">
        <v>899</v>
      </c>
      <c r="E1018" s="72">
        <v>100000</v>
      </c>
      <c r="F1018" s="89" t="str">
        <f t="shared" si="15"/>
        <v>-</v>
      </c>
      <c r="G1018" t="s">
        <v>4458</v>
      </c>
      <c r="H1018" s="4" t="s">
        <v>4549</v>
      </c>
      <c r="I1018" s="73"/>
      <c r="J1018" s="73"/>
      <c r="K1018" s="8" t="s">
        <v>4596</v>
      </c>
    </row>
    <row r="1019" spans="1:11" ht="25.5">
      <c r="A1019" s="2"/>
      <c r="B1019" s="9" t="s">
        <v>4547</v>
      </c>
      <c r="C1019" s="9" t="s">
        <v>4547</v>
      </c>
      <c r="D1019" s="10" t="s">
        <v>899</v>
      </c>
      <c r="E1019" s="72">
        <v>100000</v>
      </c>
      <c r="F1019" s="89" t="str">
        <f t="shared" si="15"/>
        <v>-</v>
      </c>
      <c r="G1019" t="s">
        <v>4458</v>
      </c>
      <c r="H1019" s="4" t="s">
        <v>4549</v>
      </c>
      <c r="I1019" s="73"/>
      <c r="J1019" s="73"/>
      <c r="K1019" s="8" t="s">
        <v>4596</v>
      </c>
    </row>
    <row r="1020" spans="1:11" ht="25.5">
      <c r="A1020" s="2"/>
      <c r="B1020" s="9" t="s">
        <v>4547</v>
      </c>
      <c r="C1020" s="9" t="s">
        <v>4547</v>
      </c>
      <c r="D1020" s="10" t="s">
        <v>899</v>
      </c>
      <c r="E1020" s="72">
        <v>100000</v>
      </c>
      <c r="F1020" s="89" t="str">
        <f t="shared" si="15"/>
        <v>-</v>
      </c>
      <c r="G1020" t="s">
        <v>4458</v>
      </c>
      <c r="H1020" s="4" t="s">
        <v>4549</v>
      </c>
      <c r="I1020" s="73"/>
      <c r="J1020" s="73"/>
      <c r="K1020" s="8" t="s">
        <v>4596</v>
      </c>
    </row>
    <row r="1021" spans="1:11" ht="25.5">
      <c r="A1021" s="2"/>
      <c r="B1021" s="9" t="s">
        <v>4547</v>
      </c>
      <c r="C1021" s="9" t="s">
        <v>4547</v>
      </c>
      <c r="D1021" s="10" t="s">
        <v>899</v>
      </c>
      <c r="E1021" s="72">
        <v>100000</v>
      </c>
      <c r="F1021" s="89" t="str">
        <f t="shared" si="15"/>
        <v>-</v>
      </c>
      <c r="G1021" t="s">
        <v>4458</v>
      </c>
      <c r="H1021" s="4" t="s">
        <v>4549</v>
      </c>
      <c r="I1021" s="73"/>
      <c r="J1021" s="73"/>
      <c r="K1021" s="8" t="s">
        <v>4596</v>
      </c>
    </row>
    <row r="1022" spans="1:11" ht="25.5">
      <c r="A1022" s="2"/>
      <c r="B1022" s="9" t="s">
        <v>4547</v>
      </c>
      <c r="C1022" s="9" t="s">
        <v>4547</v>
      </c>
      <c r="D1022" s="72">
        <v>100000</v>
      </c>
      <c r="E1022" s="10" t="s">
        <v>899</v>
      </c>
      <c r="F1022" s="89" t="str">
        <f t="shared" si="15"/>
        <v>-</v>
      </c>
      <c r="G1022" t="s">
        <v>4458</v>
      </c>
      <c r="H1022" s="4" t="s">
        <v>4549</v>
      </c>
      <c r="I1022" s="73"/>
      <c r="J1022" s="73"/>
      <c r="K1022" s="8" t="s">
        <v>4596</v>
      </c>
    </row>
    <row r="1023" spans="1:11" ht="25.5">
      <c r="A1023" s="2"/>
      <c r="B1023" s="9" t="s">
        <v>4547</v>
      </c>
      <c r="C1023" s="9" t="s">
        <v>4547</v>
      </c>
      <c r="D1023" s="72">
        <v>100000</v>
      </c>
      <c r="E1023" s="10" t="s">
        <v>899</v>
      </c>
      <c r="F1023" s="89" t="str">
        <f t="shared" si="15"/>
        <v>-</v>
      </c>
      <c r="G1023" t="s">
        <v>4458</v>
      </c>
      <c r="H1023" s="4" t="s">
        <v>4549</v>
      </c>
      <c r="I1023" s="73"/>
      <c r="J1023" s="73"/>
      <c r="K1023" s="8" t="s">
        <v>4596</v>
      </c>
    </row>
    <row r="1024" spans="1:11" ht="25.5">
      <c r="A1024" s="1" t="s">
        <v>568</v>
      </c>
      <c r="C1024" s="9" t="s">
        <v>886</v>
      </c>
      <c r="D1024" s="10">
        <v>116450</v>
      </c>
      <c r="E1024" s="10">
        <v>116436</v>
      </c>
      <c r="F1024" s="89">
        <f t="shared" si="15"/>
        <v>-1.2022327179046801E-4</v>
      </c>
      <c r="G1024" t="s">
        <v>4554</v>
      </c>
      <c r="H1024" s="4" t="s">
        <v>2333</v>
      </c>
      <c r="K1024" s="8" t="s">
        <v>4588</v>
      </c>
    </row>
    <row r="1025" spans="1:11" ht="25.5">
      <c r="A1025" s="1"/>
      <c r="C1025" s="9" t="s">
        <v>912</v>
      </c>
      <c r="D1025" s="10">
        <v>84688</v>
      </c>
      <c r="E1025" s="10">
        <v>102471</v>
      </c>
      <c r="F1025" s="89">
        <f t="shared" si="15"/>
        <v>0.20998252408841867</v>
      </c>
      <c r="G1025" t="s">
        <v>4554</v>
      </c>
      <c r="H1025" s="4" t="s">
        <v>2334</v>
      </c>
      <c r="K1025" s="8" t="s">
        <v>4588</v>
      </c>
    </row>
    <row r="1026" spans="1:11" s="13" customFormat="1" ht="38.25">
      <c r="A1026" s="2" t="s">
        <v>569</v>
      </c>
      <c r="B1026" s="11" t="s">
        <v>3634</v>
      </c>
      <c r="C1026" s="11" t="s">
        <v>886</v>
      </c>
      <c r="D1026" s="26">
        <v>171563.71</v>
      </c>
      <c r="E1026" s="26">
        <v>191788.01</v>
      </c>
      <c r="F1026" s="89">
        <f t="shared" si="15"/>
        <v>0.11788215584752754</v>
      </c>
      <c r="G1026" t="s">
        <v>4554</v>
      </c>
      <c r="H1026" s="42" t="s">
        <v>4319</v>
      </c>
      <c r="K1026" s="91" t="s">
        <v>4585</v>
      </c>
    </row>
    <row r="1027" spans="1:11" s="13" customFormat="1" ht="25.5">
      <c r="A1027" s="2"/>
      <c r="B1027" s="11" t="s">
        <v>3635</v>
      </c>
      <c r="C1027" s="11" t="s">
        <v>2384</v>
      </c>
      <c r="D1027" s="26">
        <v>127579.7</v>
      </c>
      <c r="E1027" s="26">
        <v>145400.72</v>
      </c>
      <c r="F1027" s="89">
        <f t="shared" si="15"/>
        <v>0.13968538881969469</v>
      </c>
      <c r="G1027" t="s">
        <v>4554</v>
      </c>
      <c r="H1027" s="42" t="s">
        <v>4320</v>
      </c>
      <c r="K1027" s="91" t="s">
        <v>4585</v>
      </c>
    </row>
    <row r="1028" spans="1:11" s="13" customFormat="1" ht="25.5">
      <c r="A1028" s="2"/>
      <c r="B1028" s="11" t="s">
        <v>3636</v>
      </c>
      <c r="C1028" s="11" t="s">
        <v>990</v>
      </c>
      <c r="D1028" s="26">
        <v>126448.7</v>
      </c>
      <c r="E1028" s="26">
        <v>132733.65</v>
      </c>
      <c r="F1028" s="89">
        <f t="shared" si="15"/>
        <v>4.9703555671193118E-2</v>
      </c>
      <c r="G1028" t="s">
        <v>4554</v>
      </c>
      <c r="H1028" s="42" t="s">
        <v>4321</v>
      </c>
      <c r="K1028" s="91" t="s">
        <v>4585</v>
      </c>
    </row>
    <row r="1029" spans="1:11" s="13" customFormat="1" ht="25.5">
      <c r="A1029" s="2"/>
      <c r="B1029" s="11" t="s">
        <v>3637</v>
      </c>
      <c r="C1029" s="11" t="s">
        <v>990</v>
      </c>
      <c r="D1029" s="26">
        <v>127319.53</v>
      </c>
      <c r="E1029" s="26">
        <v>134787.54999999999</v>
      </c>
      <c r="F1029" s="89">
        <f t="shared" si="15"/>
        <v>5.8655730193160387E-2</v>
      </c>
      <c r="G1029" t="s">
        <v>4554</v>
      </c>
      <c r="H1029" s="42" t="s">
        <v>4322</v>
      </c>
      <c r="K1029" s="91" t="s">
        <v>4585</v>
      </c>
    </row>
    <row r="1030" spans="1:11" s="13" customFormat="1" ht="38.25">
      <c r="A1030" s="2"/>
      <c r="B1030" s="11" t="s">
        <v>3638</v>
      </c>
      <c r="C1030" s="11" t="s">
        <v>990</v>
      </c>
      <c r="D1030" s="26">
        <v>129894.67</v>
      </c>
      <c r="E1030" s="26">
        <v>135009.35</v>
      </c>
      <c r="F1030" s="89">
        <f t="shared" ref="F1030:F1093" si="16">IF(ISERROR((((E1030-D1030)/D1030))),"-",(((E1030-D1030)/D1030)))</f>
        <v>3.9375595626826007E-2</v>
      </c>
      <c r="G1030" t="s">
        <v>4554</v>
      </c>
      <c r="H1030" s="42" t="s">
        <v>4327</v>
      </c>
      <c r="K1030" s="91" t="s">
        <v>4585</v>
      </c>
    </row>
    <row r="1031" spans="1:11" s="13" customFormat="1" ht="25.5">
      <c r="A1031" s="2"/>
      <c r="B1031" s="11" t="s">
        <v>3639</v>
      </c>
      <c r="C1031" s="11" t="s">
        <v>3640</v>
      </c>
      <c r="D1031" s="26">
        <v>121006.99</v>
      </c>
      <c r="E1031" s="26">
        <v>117124.79</v>
      </c>
      <c r="F1031" s="89">
        <f t="shared" si="16"/>
        <v>-3.2082444162936465E-2</v>
      </c>
      <c r="G1031" t="s">
        <v>4292</v>
      </c>
      <c r="H1031" s="42" t="s">
        <v>4323</v>
      </c>
      <c r="K1031" s="91" t="s">
        <v>4585</v>
      </c>
    </row>
    <row r="1032" spans="1:11" s="13" customFormat="1" ht="25.5">
      <c r="A1032" s="2"/>
      <c r="B1032" s="11" t="s">
        <v>3641</v>
      </c>
      <c r="C1032" s="11" t="s">
        <v>3642</v>
      </c>
      <c r="D1032" s="26">
        <v>109315.45</v>
      </c>
      <c r="E1032" s="26">
        <v>120657.71</v>
      </c>
      <c r="F1032" s="89">
        <f t="shared" si="16"/>
        <v>0.10375715418085925</v>
      </c>
      <c r="G1032" t="s">
        <v>4554</v>
      </c>
      <c r="H1032" s="42" t="s">
        <v>4324</v>
      </c>
      <c r="K1032" s="91" t="s">
        <v>4585</v>
      </c>
    </row>
    <row r="1033" spans="1:11" s="13" customFormat="1" ht="25.5">
      <c r="A1033" s="2"/>
      <c r="B1033" s="11" t="s">
        <v>3643</v>
      </c>
      <c r="C1033" s="11" t="s">
        <v>990</v>
      </c>
      <c r="D1033" s="26" t="s">
        <v>1179</v>
      </c>
      <c r="E1033" s="26">
        <v>104924</v>
      </c>
      <c r="F1033" s="89" t="str">
        <f t="shared" si="16"/>
        <v>-</v>
      </c>
      <c r="G1033" t="s">
        <v>4458</v>
      </c>
      <c r="H1033" s="42" t="s">
        <v>4325</v>
      </c>
      <c r="K1033" s="91" t="s">
        <v>4585</v>
      </c>
    </row>
    <row r="1034" spans="1:11" s="13" customFormat="1" ht="15">
      <c r="A1034" s="2"/>
      <c r="B1034" s="11" t="s">
        <v>3644</v>
      </c>
      <c r="C1034" s="11" t="s">
        <v>3645</v>
      </c>
      <c r="D1034" s="26" t="s">
        <v>1179</v>
      </c>
      <c r="E1034" s="26">
        <v>104472.51</v>
      </c>
      <c r="F1034" s="89" t="str">
        <f t="shared" si="16"/>
        <v>-</v>
      </c>
      <c r="G1034" t="s">
        <v>4458</v>
      </c>
      <c r="H1034" s="42" t="s">
        <v>4326</v>
      </c>
      <c r="K1034" s="91" t="s">
        <v>4585</v>
      </c>
    </row>
    <row r="1035" spans="1:11" s="13" customFormat="1" ht="25.5">
      <c r="A1035" s="2"/>
      <c r="B1035" s="11" t="s">
        <v>3646</v>
      </c>
      <c r="C1035" s="11" t="s">
        <v>3647</v>
      </c>
      <c r="D1035" s="26">
        <v>158611.6</v>
      </c>
      <c r="E1035" s="26" t="s">
        <v>899</v>
      </c>
      <c r="F1035" s="89" t="str">
        <f t="shared" si="16"/>
        <v>-</v>
      </c>
      <c r="G1035" t="s">
        <v>4458</v>
      </c>
      <c r="H1035" s="42" t="s">
        <v>3525</v>
      </c>
      <c r="K1035" s="91" t="s">
        <v>4585</v>
      </c>
    </row>
    <row r="1036" spans="1:11" s="13" customFormat="1" ht="25.5">
      <c r="A1036" s="2"/>
      <c r="B1036" s="11" t="s">
        <v>3648</v>
      </c>
      <c r="C1036" s="11" t="s">
        <v>3649</v>
      </c>
      <c r="D1036" s="26">
        <v>165118.18</v>
      </c>
      <c r="E1036" s="26" t="s">
        <v>899</v>
      </c>
      <c r="F1036" s="89" t="str">
        <f t="shared" si="16"/>
        <v>-</v>
      </c>
      <c r="G1036" t="s">
        <v>4458</v>
      </c>
      <c r="H1036" s="42" t="s">
        <v>3525</v>
      </c>
      <c r="K1036" s="91" t="s">
        <v>4585</v>
      </c>
    </row>
    <row r="1037" spans="1:11" s="13" customFormat="1" ht="25.5">
      <c r="A1037" s="2"/>
      <c r="B1037" s="11" t="s">
        <v>3650</v>
      </c>
      <c r="C1037" s="11" t="s">
        <v>3651</v>
      </c>
      <c r="D1037" s="26">
        <v>107596.23</v>
      </c>
      <c r="E1037" s="26" t="s">
        <v>899</v>
      </c>
      <c r="F1037" s="89" t="str">
        <f t="shared" si="16"/>
        <v>-</v>
      </c>
      <c r="G1037" t="s">
        <v>4458</v>
      </c>
      <c r="H1037" s="42" t="s">
        <v>3525</v>
      </c>
      <c r="K1037" s="91" t="s">
        <v>4585</v>
      </c>
    </row>
    <row r="1038" spans="1:11" s="13" customFormat="1" ht="15">
      <c r="A1038" s="2"/>
      <c r="B1038" s="11" t="s">
        <v>3652</v>
      </c>
      <c r="C1038" s="11" t="s">
        <v>886</v>
      </c>
      <c r="D1038" s="26">
        <v>103285.45</v>
      </c>
      <c r="E1038" s="26" t="s">
        <v>899</v>
      </c>
      <c r="F1038" s="89" t="str">
        <f t="shared" si="16"/>
        <v>-</v>
      </c>
      <c r="G1038" t="s">
        <v>4458</v>
      </c>
      <c r="H1038" s="42" t="s">
        <v>3525</v>
      </c>
      <c r="K1038" s="91" t="s">
        <v>4585</v>
      </c>
    </row>
    <row r="1039" spans="1:11" s="13" customFormat="1" ht="38.25">
      <c r="A1039" s="1" t="s">
        <v>570</v>
      </c>
      <c r="B1039" s="9"/>
      <c r="C1039" s="9" t="s">
        <v>2335</v>
      </c>
      <c r="D1039" s="10">
        <v>130572.18</v>
      </c>
      <c r="E1039" s="10">
        <v>133237.07999999999</v>
      </c>
      <c r="F1039" s="89">
        <f t="shared" si="16"/>
        <v>2.0409401145021815E-2</v>
      </c>
      <c r="G1039" t="s">
        <v>4554</v>
      </c>
      <c r="H1039" s="4" t="s">
        <v>2336</v>
      </c>
      <c r="I1039" s="7"/>
      <c r="J1039" s="7"/>
      <c r="K1039" s="91" t="s">
        <v>4593</v>
      </c>
    </row>
    <row r="1040" spans="1:11" s="13" customFormat="1" ht="38.25">
      <c r="A1040" s="1"/>
      <c r="B1040" s="9"/>
      <c r="C1040" s="9" t="s">
        <v>2337</v>
      </c>
      <c r="D1040" s="10">
        <v>60944.9</v>
      </c>
      <c r="E1040" s="10">
        <v>115254.25</v>
      </c>
      <c r="F1040" s="89">
        <f t="shared" si="16"/>
        <v>0.89112214475698537</v>
      </c>
      <c r="G1040" t="s">
        <v>4458</v>
      </c>
      <c r="H1040" s="4" t="s">
        <v>3150</v>
      </c>
      <c r="I1040" s="7"/>
      <c r="J1040" s="7"/>
      <c r="K1040" s="91" t="s">
        <v>4593</v>
      </c>
    </row>
    <row r="1041" spans="1:11" s="13" customFormat="1" ht="38.25">
      <c r="A1041" s="1" t="s">
        <v>571</v>
      </c>
      <c r="B1041" s="9"/>
      <c r="C1041" s="9" t="s">
        <v>1016</v>
      </c>
      <c r="D1041" s="10" t="s">
        <v>899</v>
      </c>
      <c r="E1041" s="10">
        <v>112814</v>
      </c>
      <c r="F1041" s="89" t="str">
        <f t="shared" si="16"/>
        <v>-</v>
      </c>
      <c r="G1041" t="s">
        <v>4458</v>
      </c>
      <c r="H1041" s="4" t="s">
        <v>2338</v>
      </c>
      <c r="I1041" s="7"/>
      <c r="J1041" s="7"/>
      <c r="K1041" s="91" t="s">
        <v>4593</v>
      </c>
    </row>
    <row r="1042" spans="1:11" s="13" customFormat="1" ht="78" customHeight="1">
      <c r="A1042" s="1"/>
      <c r="B1042" s="9"/>
      <c r="C1042" s="9" t="s">
        <v>2339</v>
      </c>
      <c r="D1042" s="10">
        <v>115674</v>
      </c>
      <c r="E1042" s="10">
        <v>126297</v>
      </c>
      <c r="F1042" s="89">
        <f t="shared" si="16"/>
        <v>9.1835676124280299E-2</v>
      </c>
      <c r="G1042" t="s">
        <v>4554</v>
      </c>
      <c r="H1042" s="4" t="s">
        <v>3155</v>
      </c>
      <c r="I1042" s="7"/>
      <c r="J1042" s="7"/>
      <c r="K1042" s="91" t="s">
        <v>4593</v>
      </c>
    </row>
    <row r="1043" spans="1:11" s="13" customFormat="1" ht="51">
      <c r="A1043" s="1"/>
      <c r="B1043" s="9"/>
      <c r="C1043" s="9" t="s">
        <v>2340</v>
      </c>
      <c r="D1043" s="10">
        <v>115674</v>
      </c>
      <c r="E1043" s="10">
        <v>145688</v>
      </c>
      <c r="F1043" s="89">
        <f t="shared" si="16"/>
        <v>0.25947058111589466</v>
      </c>
      <c r="G1043" t="s">
        <v>4554</v>
      </c>
      <c r="H1043" s="4" t="s">
        <v>3156</v>
      </c>
      <c r="I1043" s="7"/>
      <c r="J1043" s="7"/>
      <c r="K1043" s="91" t="s">
        <v>4593</v>
      </c>
    </row>
    <row r="1044" spans="1:11" s="13" customFormat="1" ht="51">
      <c r="A1044" s="1"/>
      <c r="B1044" s="9"/>
      <c r="C1044" s="9" t="s">
        <v>2341</v>
      </c>
      <c r="D1044" s="10">
        <v>115674</v>
      </c>
      <c r="E1044" s="10">
        <v>151247</v>
      </c>
      <c r="F1044" s="89">
        <f t="shared" si="16"/>
        <v>0.30752805297646835</v>
      </c>
      <c r="G1044" t="s">
        <v>4458</v>
      </c>
      <c r="H1044" s="4" t="s">
        <v>3157</v>
      </c>
      <c r="I1044" s="7"/>
      <c r="J1044" s="7"/>
      <c r="K1044" s="91" t="s">
        <v>4593</v>
      </c>
    </row>
    <row r="1045" spans="1:11" ht="51">
      <c r="A1045" s="1"/>
      <c r="C1045" s="9" t="s">
        <v>2342</v>
      </c>
      <c r="D1045" s="10">
        <v>115674</v>
      </c>
      <c r="E1045" s="10">
        <v>152413</v>
      </c>
      <c r="F1045" s="89">
        <f t="shared" si="16"/>
        <v>0.31760810553797741</v>
      </c>
      <c r="G1045" t="s">
        <v>4458</v>
      </c>
      <c r="H1045" s="4" t="s">
        <v>3154</v>
      </c>
      <c r="K1045" s="91" t="s">
        <v>4593</v>
      </c>
    </row>
    <row r="1046" spans="1:11" ht="51">
      <c r="A1046" s="1"/>
      <c r="C1046" s="9" t="s">
        <v>2343</v>
      </c>
      <c r="D1046" s="10">
        <v>115674</v>
      </c>
      <c r="E1046" s="10">
        <v>157054</v>
      </c>
      <c r="F1046" s="89">
        <f t="shared" si="16"/>
        <v>0.35772948112799763</v>
      </c>
      <c r="G1046" t="s">
        <v>4458</v>
      </c>
      <c r="H1046" s="74" t="s">
        <v>3153</v>
      </c>
      <c r="K1046" s="91" t="s">
        <v>4593</v>
      </c>
    </row>
    <row r="1047" spans="1:11" ht="38.25">
      <c r="A1047" s="1"/>
      <c r="B1047" s="9" t="s">
        <v>3151</v>
      </c>
      <c r="C1047" s="9" t="s">
        <v>886</v>
      </c>
      <c r="D1047" s="10">
        <v>161235</v>
      </c>
      <c r="E1047" s="10">
        <v>199116</v>
      </c>
      <c r="F1047" s="89">
        <f t="shared" si="16"/>
        <v>0.23494278537538377</v>
      </c>
      <c r="G1047" t="s">
        <v>4554</v>
      </c>
      <c r="H1047" s="4" t="s">
        <v>3152</v>
      </c>
      <c r="K1047" s="91" t="s">
        <v>4593</v>
      </c>
    </row>
    <row r="1048" spans="1:11" ht="25.5">
      <c r="A1048" s="1" t="s">
        <v>572</v>
      </c>
      <c r="C1048" s="9" t="s">
        <v>886</v>
      </c>
      <c r="D1048" s="10">
        <v>104365</v>
      </c>
      <c r="E1048" s="10">
        <v>105854</v>
      </c>
      <c r="F1048" s="89">
        <f t="shared" si="16"/>
        <v>1.4267235184209266E-2</v>
      </c>
      <c r="G1048" t="s">
        <v>4554</v>
      </c>
      <c r="H1048" s="4" t="s">
        <v>2344</v>
      </c>
      <c r="I1048" s="7">
        <v>1</v>
      </c>
      <c r="J1048" s="7">
        <v>1</v>
      </c>
      <c r="K1048" s="8" t="s">
        <v>4586</v>
      </c>
    </row>
    <row r="1049" spans="1:11" ht="51">
      <c r="A1049" s="1"/>
      <c r="C1049" s="9" t="s">
        <v>2345</v>
      </c>
      <c r="D1049" s="10">
        <v>70626</v>
      </c>
      <c r="E1049" s="10">
        <v>146771</v>
      </c>
      <c r="F1049" s="89">
        <f t="shared" si="16"/>
        <v>1.0781440262792739</v>
      </c>
      <c r="G1049" t="s">
        <v>4458</v>
      </c>
      <c r="H1049" s="4" t="s">
        <v>2346</v>
      </c>
      <c r="K1049" s="8" t="s">
        <v>4586</v>
      </c>
    </row>
    <row r="1050" spans="1:11" ht="25.5">
      <c r="A1050" s="1" t="s">
        <v>573</v>
      </c>
      <c r="C1050" s="9" t="s">
        <v>886</v>
      </c>
      <c r="D1050" s="10">
        <v>142334</v>
      </c>
      <c r="E1050" s="10">
        <v>147962</v>
      </c>
      <c r="F1050" s="89">
        <f t="shared" si="16"/>
        <v>3.9540798403754553E-2</v>
      </c>
      <c r="G1050" t="s">
        <v>4554</v>
      </c>
      <c r="H1050" s="4" t="s">
        <v>2347</v>
      </c>
      <c r="I1050" s="7">
        <v>5</v>
      </c>
      <c r="J1050" s="7">
        <v>8</v>
      </c>
      <c r="K1050" s="8" t="s">
        <v>4586</v>
      </c>
    </row>
    <row r="1051" spans="1:11" ht="25.5">
      <c r="A1051" s="1"/>
      <c r="C1051" s="9" t="s">
        <v>2348</v>
      </c>
      <c r="D1051" s="10">
        <v>101036</v>
      </c>
      <c r="E1051" s="10">
        <v>107505</v>
      </c>
      <c r="F1051" s="89">
        <f t="shared" si="16"/>
        <v>6.4026683558335643E-2</v>
      </c>
      <c r="G1051" t="s">
        <v>4554</v>
      </c>
      <c r="H1051" s="4" t="s">
        <v>2349</v>
      </c>
      <c r="K1051" s="8" t="s">
        <v>4586</v>
      </c>
    </row>
    <row r="1052" spans="1:11" s="51" customFormat="1" ht="25.5">
      <c r="A1052" s="1"/>
      <c r="B1052" s="1"/>
      <c r="C1052" s="1" t="s">
        <v>2350</v>
      </c>
      <c r="D1052" s="54">
        <v>100433</v>
      </c>
      <c r="E1052" s="54">
        <v>107147</v>
      </c>
      <c r="F1052" s="89">
        <f t="shared" si="16"/>
        <v>6.6850537174036426E-2</v>
      </c>
      <c r="G1052" t="s">
        <v>4554</v>
      </c>
      <c r="H1052" s="75" t="s">
        <v>3159</v>
      </c>
      <c r="K1052" s="8" t="s">
        <v>4586</v>
      </c>
    </row>
    <row r="1053" spans="1:11" ht="41.25" customHeight="1">
      <c r="A1053" s="1"/>
      <c r="C1053" s="9" t="s">
        <v>2351</v>
      </c>
      <c r="D1053" s="10">
        <v>100955</v>
      </c>
      <c r="E1053" s="10">
        <v>110740</v>
      </c>
      <c r="F1053" s="89">
        <f t="shared" si="16"/>
        <v>9.6924372245059676E-2</v>
      </c>
      <c r="G1053" t="s">
        <v>4554</v>
      </c>
      <c r="H1053" s="4" t="s">
        <v>2352</v>
      </c>
      <c r="K1053" s="8" t="s">
        <v>4586</v>
      </c>
    </row>
    <row r="1054" spans="1:11" ht="25.5">
      <c r="A1054" s="1"/>
      <c r="C1054" s="9" t="s">
        <v>2353</v>
      </c>
      <c r="D1054" s="10">
        <v>99902</v>
      </c>
      <c r="E1054" s="10">
        <v>106337</v>
      </c>
      <c r="F1054" s="89">
        <f t="shared" si="16"/>
        <v>6.4413124862365112E-2</v>
      </c>
      <c r="G1054" t="s">
        <v>4554</v>
      </c>
      <c r="H1054" s="4" t="s">
        <v>3158</v>
      </c>
      <c r="K1054" s="8" t="s">
        <v>4586</v>
      </c>
    </row>
    <row r="1055" spans="1:11" ht="15">
      <c r="A1055" s="1" t="s">
        <v>574</v>
      </c>
      <c r="C1055" s="9" t="s">
        <v>696</v>
      </c>
      <c r="D1055" s="10">
        <v>131500</v>
      </c>
      <c r="E1055" s="10">
        <v>134700</v>
      </c>
      <c r="F1055" s="89">
        <f t="shared" si="16"/>
        <v>2.4334600760456272E-2</v>
      </c>
      <c r="G1055" t="s">
        <v>4554</v>
      </c>
      <c r="H1055" s="4" t="s">
        <v>2354</v>
      </c>
      <c r="K1055" s="8" t="s">
        <v>4590</v>
      </c>
    </row>
    <row r="1056" spans="1:11" ht="15">
      <c r="A1056" s="1"/>
      <c r="C1056" s="9" t="s">
        <v>990</v>
      </c>
      <c r="D1056" s="10">
        <v>116700</v>
      </c>
      <c r="E1056" s="10">
        <v>114500</v>
      </c>
      <c r="F1056" s="89">
        <f t="shared" si="16"/>
        <v>-1.8851756640959727E-2</v>
      </c>
      <c r="G1056" t="s">
        <v>4554</v>
      </c>
      <c r="H1056" s="4" t="s">
        <v>2355</v>
      </c>
      <c r="K1056" s="8" t="s">
        <v>4590</v>
      </c>
    </row>
    <row r="1057" spans="1:11" ht="25.5">
      <c r="A1057" s="9" t="s">
        <v>87</v>
      </c>
      <c r="B1057" s="9" t="s">
        <v>2356</v>
      </c>
      <c r="C1057" s="9" t="s">
        <v>886</v>
      </c>
      <c r="D1057" s="10">
        <v>56304</v>
      </c>
      <c r="E1057" s="10">
        <v>236215</v>
      </c>
      <c r="F1057" s="89">
        <f t="shared" si="16"/>
        <v>3.1953502415458939</v>
      </c>
      <c r="G1057" t="s">
        <v>4458</v>
      </c>
      <c r="H1057" s="4" t="s">
        <v>2357</v>
      </c>
      <c r="K1057" s="8" t="s">
        <v>4591</v>
      </c>
    </row>
    <row r="1058" spans="1:11" ht="15">
      <c r="B1058" s="9" t="s">
        <v>2358</v>
      </c>
      <c r="C1058" s="9" t="s">
        <v>886</v>
      </c>
      <c r="D1058" s="10">
        <v>110932</v>
      </c>
      <c r="E1058" s="10" t="s">
        <v>899</v>
      </c>
      <c r="F1058" s="89" t="str">
        <f t="shared" si="16"/>
        <v>-</v>
      </c>
      <c r="G1058" t="s">
        <v>4458</v>
      </c>
      <c r="H1058" s="4" t="s">
        <v>2359</v>
      </c>
      <c r="K1058" s="8" t="s">
        <v>4591</v>
      </c>
    </row>
    <row r="1059" spans="1:11" s="21" customFormat="1" ht="63.75">
      <c r="A1059" s="9"/>
      <c r="B1059" s="51" t="s">
        <v>2360</v>
      </c>
      <c r="C1059" s="51" t="s">
        <v>4544</v>
      </c>
      <c r="D1059" s="54">
        <v>172906</v>
      </c>
      <c r="E1059" s="54">
        <v>163701</v>
      </c>
      <c r="F1059" s="89">
        <f t="shared" si="16"/>
        <v>-5.3237018958277905E-2</v>
      </c>
      <c r="G1059" t="s">
        <v>4458</v>
      </c>
      <c r="H1059" s="75" t="s">
        <v>4496</v>
      </c>
      <c r="I1059" s="51"/>
      <c r="J1059" s="51"/>
      <c r="K1059" s="8" t="s">
        <v>4591</v>
      </c>
    </row>
    <row r="1060" spans="1:11" ht="25.5">
      <c r="B1060" s="9" t="s">
        <v>2361</v>
      </c>
      <c r="C1060" s="9" t="s">
        <v>1884</v>
      </c>
      <c r="D1060" s="10">
        <v>153979</v>
      </c>
      <c r="E1060" s="10">
        <v>154479</v>
      </c>
      <c r="F1060" s="89">
        <f t="shared" si="16"/>
        <v>3.2471960462140941E-3</v>
      </c>
      <c r="G1060" t="s">
        <v>4554</v>
      </c>
      <c r="H1060" s="4" t="s">
        <v>2362</v>
      </c>
      <c r="K1060" s="8" t="s">
        <v>4591</v>
      </c>
    </row>
    <row r="1061" spans="1:11" ht="38.25">
      <c r="B1061" s="9" t="s">
        <v>2363</v>
      </c>
      <c r="C1061" s="9" t="s">
        <v>2364</v>
      </c>
      <c r="D1061" s="10" t="s">
        <v>899</v>
      </c>
      <c r="E1061" s="10">
        <v>149113</v>
      </c>
      <c r="F1061" s="89" t="str">
        <f t="shared" si="16"/>
        <v>-</v>
      </c>
      <c r="G1061" t="s">
        <v>4458</v>
      </c>
      <c r="H1061" s="4" t="s">
        <v>2365</v>
      </c>
      <c r="K1061" s="8" t="s">
        <v>4591</v>
      </c>
    </row>
    <row r="1062" spans="1:11" ht="25.5">
      <c r="B1062" s="9" t="s">
        <v>2366</v>
      </c>
      <c r="C1062" s="9" t="s">
        <v>2367</v>
      </c>
      <c r="D1062" s="10">
        <v>146268</v>
      </c>
      <c r="E1062" s="10">
        <v>147124</v>
      </c>
      <c r="F1062" s="89">
        <f t="shared" si="16"/>
        <v>5.8522711734624111E-3</v>
      </c>
      <c r="G1062" t="s">
        <v>4554</v>
      </c>
      <c r="H1062" s="4" t="s">
        <v>2368</v>
      </c>
      <c r="K1062" s="8" t="s">
        <v>4591</v>
      </c>
    </row>
    <row r="1063" spans="1:11" ht="25.5">
      <c r="B1063" s="9" t="s">
        <v>2369</v>
      </c>
      <c r="C1063" s="9" t="s">
        <v>2370</v>
      </c>
      <c r="D1063" s="10">
        <v>85323</v>
      </c>
      <c r="E1063" s="10">
        <v>146946</v>
      </c>
      <c r="F1063" s="89">
        <f t="shared" si="16"/>
        <v>0.72223198902992158</v>
      </c>
      <c r="G1063" t="s">
        <v>4458</v>
      </c>
      <c r="H1063" s="4" t="s">
        <v>3162</v>
      </c>
      <c r="K1063" s="8" t="s">
        <v>4591</v>
      </c>
    </row>
    <row r="1064" spans="1:11" ht="25.5">
      <c r="B1064" s="9" t="s">
        <v>2371</v>
      </c>
      <c r="C1064" s="9" t="s">
        <v>2372</v>
      </c>
      <c r="D1064" s="10">
        <v>129754</v>
      </c>
      <c r="E1064" s="10">
        <v>147076</v>
      </c>
      <c r="F1064" s="89">
        <f t="shared" si="16"/>
        <v>0.13349877460425111</v>
      </c>
      <c r="G1064" t="s">
        <v>4458</v>
      </c>
      <c r="H1064" s="4" t="s">
        <v>2373</v>
      </c>
      <c r="K1064" s="8" t="s">
        <v>4591</v>
      </c>
    </row>
    <row r="1065" spans="1:11" ht="25.5">
      <c r="B1065" s="9" t="s">
        <v>2374</v>
      </c>
      <c r="C1065" s="9" t="s">
        <v>2375</v>
      </c>
      <c r="D1065" s="10">
        <v>95558</v>
      </c>
      <c r="E1065" s="10">
        <v>131216</v>
      </c>
      <c r="F1065" s="89">
        <f t="shared" si="16"/>
        <v>0.37315557043889575</v>
      </c>
      <c r="G1065" t="s">
        <v>4458</v>
      </c>
      <c r="H1065" s="4" t="s">
        <v>3163</v>
      </c>
      <c r="K1065" s="8" t="s">
        <v>4591</v>
      </c>
    </row>
    <row r="1066" spans="1:11" ht="25.5">
      <c r="B1066" s="9" t="s">
        <v>2376</v>
      </c>
      <c r="C1066" s="9" t="s">
        <v>2377</v>
      </c>
      <c r="D1066" s="10">
        <v>71506</v>
      </c>
      <c r="E1066" s="10">
        <v>146904</v>
      </c>
      <c r="F1066" s="89">
        <f t="shared" si="16"/>
        <v>1.0544289989651219</v>
      </c>
      <c r="G1066" t="s">
        <v>4458</v>
      </c>
      <c r="H1066" s="4" t="s">
        <v>3164</v>
      </c>
      <c r="I1066" s="7">
        <v>24</v>
      </c>
      <c r="J1066" s="7">
        <v>24</v>
      </c>
      <c r="K1066" s="8" t="s">
        <v>4591</v>
      </c>
    </row>
    <row r="1067" spans="1:11" ht="25.5">
      <c r="B1067" s="9" t="s">
        <v>2378</v>
      </c>
      <c r="C1067" s="9" t="s">
        <v>2379</v>
      </c>
      <c r="D1067" s="10" t="s">
        <v>899</v>
      </c>
      <c r="E1067" s="10">
        <v>123240</v>
      </c>
      <c r="F1067" s="89" t="str">
        <f t="shared" si="16"/>
        <v>-</v>
      </c>
      <c r="G1067" t="s">
        <v>4458</v>
      </c>
      <c r="H1067" s="4" t="s">
        <v>3165</v>
      </c>
      <c r="K1067" s="8" t="s">
        <v>4591</v>
      </c>
    </row>
    <row r="1068" spans="1:11" ht="25.5">
      <c r="B1068" s="9" t="s">
        <v>2380</v>
      </c>
      <c r="C1068" s="9" t="s">
        <v>2381</v>
      </c>
      <c r="D1068" s="10">
        <v>99591</v>
      </c>
      <c r="E1068" s="10">
        <v>118249</v>
      </c>
      <c r="F1068" s="89">
        <f t="shared" si="16"/>
        <v>0.18734624614674017</v>
      </c>
      <c r="G1068" t="s">
        <v>4554</v>
      </c>
      <c r="H1068" s="4" t="s">
        <v>2382</v>
      </c>
      <c r="K1068" s="8" t="s">
        <v>4591</v>
      </c>
    </row>
    <row r="1069" spans="1:11" s="13" customFormat="1" ht="25.5">
      <c r="A1069" s="9"/>
      <c r="B1069" s="9" t="s">
        <v>2383</v>
      </c>
      <c r="C1069" s="9" t="s">
        <v>2384</v>
      </c>
      <c r="D1069" s="10">
        <v>107599</v>
      </c>
      <c r="E1069" s="10" t="s">
        <v>899</v>
      </c>
      <c r="F1069" s="89" t="str">
        <f t="shared" si="16"/>
        <v>-</v>
      </c>
      <c r="G1069" t="s">
        <v>4458</v>
      </c>
      <c r="H1069" s="4" t="s">
        <v>2385</v>
      </c>
      <c r="I1069" s="7"/>
      <c r="J1069" s="7"/>
      <c r="K1069" s="8" t="s">
        <v>4591</v>
      </c>
    </row>
    <row r="1070" spans="1:11" s="13" customFormat="1" ht="25.5">
      <c r="A1070" s="9"/>
      <c r="B1070" s="9" t="s">
        <v>2386</v>
      </c>
      <c r="C1070" s="9" t="s">
        <v>2387</v>
      </c>
      <c r="D1070" s="10">
        <v>102386</v>
      </c>
      <c r="E1070" s="10" t="s">
        <v>899</v>
      </c>
      <c r="F1070" s="89" t="str">
        <f t="shared" si="16"/>
        <v>-</v>
      </c>
      <c r="G1070" t="s">
        <v>4458</v>
      </c>
      <c r="H1070" s="4" t="s">
        <v>2388</v>
      </c>
      <c r="I1070" s="7"/>
      <c r="J1070" s="7"/>
      <c r="K1070" s="8" t="s">
        <v>4591</v>
      </c>
    </row>
    <row r="1071" spans="1:11" s="13" customFormat="1" ht="38.25">
      <c r="A1071" s="9"/>
      <c r="B1071" s="9" t="s">
        <v>2389</v>
      </c>
      <c r="C1071" s="9" t="s">
        <v>3160</v>
      </c>
      <c r="D1071" s="10">
        <v>146268</v>
      </c>
      <c r="E1071" s="10">
        <v>158157</v>
      </c>
      <c r="F1071" s="89">
        <f t="shared" si="16"/>
        <v>8.1282303716465665E-2</v>
      </c>
      <c r="G1071" t="s">
        <v>4458</v>
      </c>
      <c r="H1071" s="4" t="s">
        <v>3161</v>
      </c>
      <c r="I1071" s="7"/>
      <c r="J1071" s="7"/>
      <c r="K1071" s="8" t="s">
        <v>4591</v>
      </c>
    </row>
    <row r="1072" spans="1:11" ht="25.5">
      <c r="B1072" s="9" t="s">
        <v>2390</v>
      </c>
      <c r="C1072" s="9" t="s">
        <v>2391</v>
      </c>
      <c r="D1072" s="10">
        <v>132395</v>
      </c>
      <c r="E1072" s="10">
        <v>33801</v>
      </c>
      <c r="F1072" s="89">
        <f t="shared" si="16"/>
        <v>-0.7446957966690585</v>
      </c>
      <c r="G1072" t="s">
        <v>4458</v>
      </c>
      <c r="H1072" s="4" t="s">
        <v>2392</v>
      </c>
      <c r="K1072" s="8" t="s">
        <v>4591</v>
      </c>
    </row>
    <row r="1073" spans="1:11" ht="25.5">
      <c r="A1073" s="2" t="s">
        <v>88</v>
      </c>
      <c r="B1073" s="9" t="s">
        <v>2393</v>
      </c>
      <c r="C1073" s="9" t="s">
        <v>886</v>
      </c>
      <c r="D1073" s="10">
        <v>223914.84</v>
      </c>
      <c r="E1073" s="10">
        <v>225150</v>
      </c>
      <c r="F1073" s="89">
        <f t="shared" si="16"/>
        <v>5.5162042855221366E-3</v>
      </c>
      <c r="G1073" t="s">
        <v>4554</v>
      </c>
      <c r="H1073" s="4" t="s">
        <v>2394</v>
      </c>
      <c r="K1073" s="8" t="s">
        <v>4591</v>
      </c>
    </row>
    <row r="1074" spans="1:11" ht="38.25">
      <c r="A1074" s="2"/>
      <c r="B1074" s="9" t="s">
        <v>2395</v>
      </c>
      <c r="C1074" s="9" t="s">
        <v>3166</v>
      </c>
      <c r="D1074" s="10">
        <v>178353.98</v>
      </c>
      <c r="E1074" s="10">
        <v>196969.67</v>
      </c>
      <c r="F1074" s="89">
        <f t="shared" si="16"/>
        <v>0.10437496264451178</v>
      </c>
      <c r="G1074" t="s">
        <v>4554</v>
      </c>
      <c r="H1074" s="4" t="s">
        <v>2396</v>
      </c>
      <c r="K1074" s="8" t="s">
        <v>4591</v>
      </c>
    </row>
    <row r="1075" spans="1:11" ht="25.5">
      <c r="A1075" s="2"/>
      <c r="B1075" s="9" t="s">
        <v>2397</v>
      </c>
      <c r="C1075" s="9" t="s">
        <v>1091</v>
      </c>
      <c r="D1075" s="10">
        <v>171331.29</v>
      </c>
      <c r="E1075" s="10">
        <v>177750</v>
      </c>
      <c r="F1075" s="89">
        <f t="shared" si="16"/>
        <v>3.7463734732867487E-2</v>
      </c>
      <c r="G1075" t="s">
        <v>4554</v>
      </c>
      <c r="H1075" s="4" t="s">
        <v>2398</v>
      </c>
      <c r="K1075" s="8" t="s">
        <v>4591</v>
      </c>
    </row>
    <row r="1076" spans="1:11" ht="51">
      <c r="A1076" s="2"/>
      <c r="C1076" s="9" t="s">
        <v>3168</v>
      </c>
      <c r="D1076" s="10">
        <v>163351.85</v>
      </c>
      <c r="E1076" s="10">
        <v>171825</v>
      </c>
      <c r="F1076" s="89">
        <f t="shared" si="16"/>
        <v>5.1870548145001076E-2</v>
      </c>
      <c r="G1076" t="s">
        <v>4554</v>
      </c>
      <c r="H1076" s="4" t="s">
        <v>2399</v>
      </c>
      <c r="K1076" s="8" t="s">
        <v>4591</v>
      </c>
    </row>
    <row r="1077" spans="1:11" ht="15">
      <c r="A1077" s="2"/>
      <c r="B1077" s="9" t="s">
        <v>2400</v>
      </c>
      <c r="C1077" s="9" t="s">
        <v>912</v>
      </c>
      <c r="D1077" s="10">
        <v>198992.7</v>
      </c>
      <c r="E1077" s="10" t="s">
        <v>899</v>
      </c>
      <c r="F1077" s="89" t="str">
        <f t="shared" si="16"/>
        <v>-</v>
      </c>
      <c r="G1077" t="s">
        <v>4458</v>
      </c>
      <c r="H1077" s="4" t="s">
        <v>2946</v>
      </c>
      <c r="I1077" s="7">
        <v>3</v>
      </c>
      <c r="J1077" s="7">
        <v>2</v>
      </c>
      <c r="K1077" s="8" t="s">
        <v>4591</v>
      </c>
    </row>
    <row r="1078" spans="1:11" ht="25.5">
      <c r="A1078" s="2"/>
      <c r="B1078" s="11"/>
      <c r="C1078" s="9" t="s">
        <v>1015</v>
      </c>
      <c r="D1078" s="10" t="s">
        <v>899</v>
      </c>
      <c r="E1078" s="10">
        <v>164092.91</v>
      </c>
      <c r="F1078" s="89" t="str">
        <f t="shared" si="16"/>
        <v>-</v>
      </c>
      <c r="G1078" t="s">
        <v>4458</v>
      </c>
      <c r="H1078" s="4" t="s">
        <v>3167</v>
      </c>
      <c r="K1078" s="8" t="s">
        <v>4591</v>
      </c>
    </row>
    <row r="1079" spans="1:11" ht="25.5">
      <c r="A1079" s="2"/>
      <c r="C1079" s="9" t="s">
        <v>2401</v>
      </c>
      <c r="D1079" s="10">
        <v>147551.89000000001</v>
      </c>
      <c r="E1079" s="10">
        <v>148125</v>
      </c>
      <c r="F1079" s="89">
        <f t="shared" si="16"/>
        <v>3.8841251033787908E-3</v>
      </c>
      <c r="G1079" t="s">
        <v>4554</v>
      </c>
      <c r="H1079" s="4" t="s">
        <v>2402</v>
      </c>
      <c r="K1079" s="8" t="s">
        <v>4591</v>
      </c>
    </row>
    <row r="1080" spans="1:11" ht="25.5">
      <c r="A1080" s="2"/>
      <c r="C1080" s="9" t="s">
        <v>2403</v>
      </c>
      <c r="D1080" s="10">
        <v>147551.89000000001</v>
      </c>
      <c r="E1080" s="10">
        <v>148125</v>
      </c>
      <c r="F1080" s="89">
        <f t="shared" si="16"/>
        <v>3.8841251033787908E-3</v>
      </c>
      <c r="G1080" t="s">
        <v>4554</v>
      </c>
      <c r="H1080" s="4" t="s">
        <v>2402</v>
      </c>
      <c r="K1080" s="8" t="s">
        <v>4591</v>
      </c>
    </row>
    <row r="1081" spans="1:11" s="13" customFormat="1" ht="38.25">
      <c r="A1081" s="2"/>
      <c r="B1081" s="9"/>
      <c r="C1081" s="9" t="s">
        <v>2404</v>
      </c>
      <c r="D1081" s="10">
        <v>24246.65</v>
      </c>
      <c r="E1081" s="10">
        <v>148094.5</v>
      </c>
      <c r="F1081" s="89">
        <f t="shared" si="16"/>
        <v>5.1078334532811747</v>
      </c>
      <c r="G1081" t="s">
        <v>4458</v>
      </c>
      <c r="H1081" s="4" t="s">
        <v>2405</v>
      </c>
      <c r="I1081" s="7"/>
      <c r="J1081" s="7"/>
      <c r="K1081" s="8" t="s">
        <v>4591</v>
      </c>
    </row>
    <row r="1082" spans="1:11" ht="25.5">
      <c r="A1082" s="2"/>
      <c r="C1082" s="9" t="s">
        <v>2406</v>
      </c>
      <c r="D1082" s="10">
        <v>137256.60999999999</v>
      </c>
      <c r="E1082" s="10">
        <v>137460</v>
      </c>
      <c r="F1082" s="89">
        <f t="shared" si="16"/>
        <v>1.4818229883428857E-3</v>
      </c>
      <c r="G1082" t="s">
        <v>4554</v>
      </c>
      <c r="H1082" s="4" t="s">
        <v>2407</v>
      </c>
      <c r="K1082" s="8" t="s">
        <v>4591</v>
      </c>
    </row>
    <row r="1083" spans="1:11" ht="51">
      <c r="A1083" s="2"/>
      <c r="C1083" s="9" t="s">
        <v>1089</v>
      </c>
      <c r="D1083" s="10">
        <v>147551.89000000001</v>
      </c>
      <c r="E1083" s="10">
        <v>72005.210000000006</v>
      </c>
      <c r="F1083" s="89">
        <f t="shared" si="16"/>
        <v>-0.51200076122372951</v>
      </c>
      <c r="G1083" t="s">
        <v>4458</v>
      </c>
      <c r="H1083" s="4" t="s">
        <v>3169</v>
      </c>
      <c r="K1083" s="8" t="s">
        <v>4591</v>
      </c>
    </row>
    <row r="1084" spans="1:11" ht="25.5">
      <c r="A1084" s="1" t="s">
        <v>89</v>
      </c>
      <c r="C1084" s="9" t="s">
        <v>886</v>
      </c>
      <c r="D1084" s="10">
        <v>148507</v>
      </c>
      <c r="E1084" s="10">
        <v>150345</v>
      </c>
      <c r="F1084" s="89">
        <f t="shared" si="16"/>
        <v>1.2376520972075391E-2</v>
      </c>
      <c r="G1084" t="s">
        <v>4554</v>
      </c>
      <c r="H1084" s="4" t="s">
        <v>2408</v>
      </c>
      <c r="K1084" s="8" t="s">
        <v>4586</v>
      </c>
    </row>
    <row r="1085" spans="1:11" ht="38.25">
      <c r="A1085" s="1"/>
      <c r="C1085" s="9" t="s">
        <v>898</v>
      </c>
      <c r="D1085" s="10" t="s">
        <v>899</v>
      </c>
      <c r="E1085" s="10">
        <v>115406</v>
      </c>
      <c r="F1085" s="89" t="str">
        <f t="shared" si="16"/>
        <v>-</v>
      </c>
      <c r="G1085" t="s">
        <v>4458</v>
      </c>
      <c r="H1085" s="4" t="s">
        <v>2409</v>
      </c>
      <c r="K1085" s="8" t="s">
        <v>4586</v>
      </c>
    </row>
    <row r="1086" spans="1:11" ht="38.25">
      <c r="A1086" s="1"/>
      <c r="C1086" s="9" t="s">
        <v>898</v>
      </c>
      <c r="D1086" s="10" t="s">
        <v>899</v>
      </c>
      <c r="E1086" s="10">
        <v>110104</v>
      </c>
      <c r="F1086" s="89" t="str">
        <f t="shared" si="16"/>
        <v>-</v>
      </c>
      <c r="G1086" t="s">
        <v>4458</v>
      </c>
      <c r="H1086" s="4" t="s">
        <v>2410</v>
      </c>
      <c r="I1086" s="7">
        <v>0</v>
      </c>
      <c r="J1086" s="7">
        <v>1</v>
      </c>
      <c r="K1086" s="8" t="s">
        <v>4586</v>
      </c>
    </row>
    <row r="1087" spans="1:11" s="13" customFormat="1" ht="25.5">
      <c r="A1087" s="1"/>
      <c r="B1087" s="9"/>
      <c r="C1087" s="9" t="s">
        <v>898</v>
      </c>
      <c r="D1087" s="10" t="s">
        <v>899</v>
      </c>
      <c r="E1087" s="10">
        <v>103488</v>
      </c>
      <c r="F1087" s="89" t="str">
        <f t="shared" si="16"/>
        <v>-</v>
      </c>
      <c r="G1087" t="s">
        <v>4458</v>
      </c>
      <c r="H1087" s="4" t="s">
        <v>2411</v>
      </c>
      <c r="I1087" s="7"/>
      <c r="J1087" s="7"/>
      <c r="K1087" s="8" t="s">
        <v>4586</v>
      </c>
    </row>
    <row r="1088" spans="1:11" ht="51">
      <c r="A1088" s="1"/>
      <c r="C1088" s="9" t="s">
        <v>2412</v>
      </c>
      <c r="D1088" s="10" t="s">
        <v>899</v>
      </c>
      <c r="E1088" s="10">
        <v>109399</v>
      </c>
      <c r="F1088" s="89" t="str">
        <f t="shared" si="16"/>
        <v>-</v>
      </c>
      <c r="G1088" t="s">
        <v>4458</v>
      </c>
      <c r="H1088" s="4" t="s">
        <v>3170</v>
      </c>
      <c r="K1088" s="8" t="s">
        <v>4586</v>
      </c>
    </row>
    <row r="1089" spans="1:11" ht="15">
      <c r="A1089" s="1"/>
      <c r="C1089" s="9" t="s">
        <v>898</v>
      </c>
      <c r="D1089" s="10">
        <v>115369</v>
      </c>
      <c r="E1089" s="10" t="s">
        <v>899</v>
      </c>
      <c r="F1089" s="89" t="str">
        <f t="shared" si="16"/>
        <v>-</v>
      </c>
      <c r="G1089" t="s">
        <v>4458</v>
      </c>
      <c r="H1089" s="4" t="s">
        <v>2413</v>
      </c>
      <c r="K1089" s="8" t="s">
        <v>4586</v>
      </c>
    </row>
    <row r="1090" spans="1:11" ht="15">
      <c r="A1090" s="1"/>
      <c r="C1090" s="9" t="s">
        <v>898</v>
      </c>
      <c r="D1090" s="10">
        <v>98177</v>
      </c>
      <c r="E1090" s="10" t="s">
        <v>899</v>
      </c>
      <c r="F1090" s="89" t="str">
        <f t="shared" si="16"/>
        <v>-</v>
      </c>
      <c r="G1090" t="s">
        <v>4458</v>
      </c>
      <c r="K1090" s="8" t="s">
        <v>4586</v>
      </c>
    </row>
    <row r="1091" spans="1:11" ht="15">
      <c r="A1091" s="1"/>
      <c r="C1091" s="9" t="s">
        <v>898</v>
      </c>
      <c r="D1091" s="10">
        <v>83208</v>
      </c>
      <c r="E1091" s="10" t="s">
        <v>899</v>
      </c>
      <c r="F1091" s="89" t="str">
        <f t="shared" si="16"/>
        <v>-</v>
      </c>
      <c r="G1091" t="s">
        <v>4458</v>
      </c>
      <c r="H1091" s="4" t="s">
        <v>4553</v>
      </c>
      <c r="I1091" s="7">
        <v>11</v>
      </c>
      <c r="J1091" s="7">
        <v>10</v>
      </c>
      <c r="K1091" s="8" t="s">
        <v>4586</v>
      </c>
    </row>
    <row r="1092" spans="1:11" ht="25.5">
      <c r="A1092" s="1"/>
      <c r="C1092" s="9" t="s">
        <v>2412</v>
      </c>
      <c r="D1092" s="10">
        <v>163697</v>
      </c>
      <c r="E1092" s="10" t="s">
        <v>899</v>
      </c>
      <c r="F1092" s="89" t="str">
        <f t="shared" si="16"/>
        <v>-</v>
      </c>
      <c r="G1092" t="s">
        <v>4458</v>
      </c>
      <c r="H1092" s="4" t="s">
        <v>2414</v>
      </c>
      <c r="K1092" s="8" t="s">
        <v>4586</v>
      </c>
    </row>
    <row r="1093" spans="1:11" ht="15">
      <c r="A1093" s="1" t="s">
        <v>90</v>
      </c>
      <c r="C1093" s="9" t="s">
        <v>1064</v>
      </c>
      <c r="D1093" s="10">
        <v>100493</v>
      </c>
      <c r="E1093" s="10">
        <v>100493</v>
      </c>
      <c r="F1093" s="89">
        <f t="shared" si="16"/>
        <v>0</v>
      </c>
      <c r="G1093" t="s">
        <v>4554</v>
      </c>
      <c r="H1093" s="4" t="s">
        <v>2415</v>
      </c>
      <c r="K1093" s="8" t="s">
        <v>4595</v>
      </c>
    </row>
    <row r="1094" spans="1:11" ht="25.5">
      <c r="A1094" s="1"/>
      <c r="C1094" s="9" t="s">
        <v>1064</v>
      </c>
      <c r="D1094" s="10">
        <v>100705</v>
      </c>
      <c r="E1094" s="10">
        <v>100715</v>
      </c>
      <c r="F1094" s="89">
        <f t="shared" ref="F1094:F1157" si="17">IF(ISERROR((((E1094-D1094)/D1094))),"-",(((E1094-D1094)/D1094)))</f>
        <v>9.9299935455041959E-5</v>
      </c>
      <c r="G1094" t="s">
        <v>4554</v>
      </c>
      <c r="H1094" s="4" t="s">
        <v>2416</v>
      </c>
      <c r="K1094" s="8" t="s">
        <v>4595</v>
      </c>
    </row>
    <row r="1095" spans="1:11" ht="15">
      <c r="A1095" s="1"/>
      <c r="C1095" s="9" t="s">
        <v>1064</v>
      </c>
      <c r="D1095" s="10">
        <v>100879</v>
      </c>
      <c r="E1095" s="10" t="s">
        <v>899</v>
      </c>
      <c r="F1095" s="89" t="str">
        <f t="shared" si="17"/>
        <v>-</v>
      </c>
      <c r="G1095" t="s">
        <v>4458</v>
      </c>
      <c r="H1095" s="4" t="s">
        <v>2417</v>
      </c>
      <c r="K1095" s="8" t="s">
        <v>4595</v>
      </c>
    </row>
    <row r="1096" spans="1:11" ht="25.5">
      <c r="A1096" s="1"/>
      <c r="C1096" s="9" t="s">
        <v>1064</v>
      </c>
      <c r="D1096" s="10">
        <v>100890</v>
      </c>
      <c r="E1096" s="10">
        <v>100948</v>
      </c>
      <c r="F1096" s="89">
        <f t="shared" si="17"/>
        <v>5.748835365249281E-4</v>
      </c>
      <c r="G1096" t="s">
        <v>4554</v>
      </c>
      <c r="H1096" s="4" t="s">
        <v>2418</v>
      </c>
      <c r="K1096" s="8" t="s">
        <v>4595</v>
      </c>
    </row>
    <row r="1097" spans="1:11" ht="25.5">
      <c r="A1097" s="1"/>
      <c r="C1097" s="9" t="s">
        <v>886</v>
      </c>
      <c r="D1097" s="10">
        <v>131158</v>
      </c>
      <c r="E1097" s="10">
        <v>131425</v>
      </c>
      <c r="F1097" s="89">
        <f t="shared" si="17"/>
        <v>2.0357126519160097E-3</v>
      </c>
      <c r="G1097" t="s">
        <v>4554</v>
      </c>
      <c r="H1097" s="4" t="s">
        <v>2419</v>
      </c>
      <c r="K1097" s="8" t="s">
        <v>4595</v>
      </c>
    </row>
    <row r="1098" spans="1:11" ht="89.25">
      <c r="A1098" s="1" t="s">
        <v>91</v>
      </c>
      <c r="C1098" s="9" t="s">
        <v>2420</v>
      </c>
      <c r="D1098" s="54">
        <v>163823.92000000001</v>
      </c>
      <c r="E1098" s="54">
        <v>154981.46</v>
      </c>
      <c r="F1098" s="89">
        <f t="shared" si="17"/>
        <v>-5.3975390162804185E-2</v>
      </c>
      <c r="G1098" t="s">
        <v>4458</v>
      </c>
      <c r="H1098" s="4" t="s">
        <v>2421</v>
      </c>
      <c r="K1098" s="8" t="s">
        <v>4591</v>
      </c>
    </row>
    <row r="1099" spans="1:11" ht="89.25">
      <c r="A1099" s="1"/>
      <c r="C1099" s="9" t="s">
        <v>2422</v>
      </c>
      <c r="D1099" s="54" t="s">
        <v>899</v>
      </c>
      <c r="E1099" s="54">
        <v>122242.14</v>
      </c>
      <c r="F1099" s="89" t="str">
        <f t="shared" si="17"/>
        <v>-</v>
      </c>
      <c r="G1099" t="s">
        <v>4458</v>
      </c>
      <c r="H1099" s="4" t="s">
        <v>2423</v>
      </c>
      <c r="K1099" s="8" t="s">
        <v>4591</v>
      </c>
    </row>
    <row r="1100" spans="1:11" ht="38.25">
      <c r="A1100" s="1"/>
      <c r="C1100" s="9" t="s">
        <v>2424</v>
      </c>
      <c r="D1100" s="54">
        <v>6580.15</v>
      </c>
      <c r="E1100" s="54">
        <v>152988.6</v>
      </c>
      <c r="F1100" s="89">
        <f t="shared" si="17"/>
        <v>22.250017096874693</v>
      </c>
      <c r="G1100" t="s">
        <v>4458</v>
      </c>
      <c r="H1100" s="4" t="s">
        <v>2425</v>
      </c>
      <c r="K1100" s="8" t="s">
        <v>4591</v>
      </c>
    </row>
    <row r="1101" spans="1:11" ht="38.25">
      <c r="A1101" s="1"/>
      <c r="C1101" s="9" t="s">
        <v>2426</v>
      </c>
      <c r="D1101" s="54">
        <v>113748.82</v>
      </c>
      <c r="E1101" s="54">
        <v>152988.6</v>
      </c>
      <c r="F1101" s="89">
        <f t="shared" si="17"/>
        <v>0.34496867747726961</v>
      </c>
      <c r="G1101" t="s">
        <v>4458</v>
      </c>
      <c r="H1101" s="4" t="s">
        <v>2427</v>
      </c>
      <c r="K1101" s="8" t="s">
        <v>4591</v>
      </c>
    </row>
    <row r="1102" spans="1:11" ht="38.25">
      <c r="A1102" s="1"/>
      <c r="C1102" s="9" t="s">
        <v>2428</v>
      </c>
      <c r="D1102" s="54">
        <v>28491.22</v>
      </c>
      <c r="E1102" s="54">
        <v>174055.44</v>
      </c>
      <c r="F1102" s="89">
        <f t="shared" si="17"/>
        <v>5.1090904496192158</v>
      </c>
      <c r="G1102" t="s">
        <v>4458</v>
      </c>
      <c r="H1102" s="4" t="s">
        <v>2429</v>
      </c>
      <c r="K1102" s="8" t="s">
        <v>4591</v>
      </c>
    </row>
    <row r="1103" spans="1:11" ht="38.25">
      <c r="A1103" s="1"/>
      <c r="C1103" s="9" t="s">
        <v>2430</v>
      </c>
      <c r="D1103" s="54">
        <v>160205.4</v>
      </c>
      <c r="E1103" s="54">
        <v>11570.39</v>
      </c>
      <c r="F1103" s="89">
        <f t="shared" si="17"/>
        <v>-0.92777777777777792</v>
      </c>
      <c r="G1103" t="s">
        <v>4458</v>
      </c>
      <c r="H1103" s="4" t="s">
        <v>2431</v>
      </c>
      <c r="I1103" s="7">
        <v>5</v>
      </c>
      <c r="J1103" s="7">
        <v>6</v>
      </c>
      <c r="K1103" s="8" t="s">
        <v>4591</v>
      </c>
    </row>
    <row r="1104" spans="1:11" ht="38.25">
      <c r="A1104" s="1"/>
      <c r="C1104" s="9" t="s">
        <v>2432</v>
      </c>
      <c r="D1104" s="54">
        <v>115048.31</v>
      </c>
      <c r="E1104" s="54">
        <v>108459.9</v>
      </c>
      <c r="F1104" s="89">
        <f t="shared" si="17"/>
        <v>-5.7266464844203308E-2</v>
      </c>
      <c r="G1104" t="s">
        <v>4458</v>
      </c>
      <c r="H1104" s="4" t="s">
        <v>2433</v>
      </c>
      <c r="K1104" s="8" t="s">
        <v>4591</v>
      </c>
    </row>
    <row r="1105" spans="1:11" ht="25.5">
      <c r="A1105" s="1"/>
      <c r="C1105" s="9" t="s">
        <v>2434</v>
      </c>
      <c r="D1105" s="54">
        <v>103066.42</v>
      </c>
      <c r="E1105" s="54">
        <v>103066.44</v>
      </c>
      <c r="F1105" s="89">
        <f t="shared" si="17"/>
        <v>1.9404962357356098E-7</v>
      </c>
      <c r="G1105" t="s">
        <v>4554</v>
      </c>
      <c r="H1105" s="4" t="s">
        <v>2435</v>
      </c>
      <c r="K1105" s="8" t="s">
        <v>4591</v>
      </c>
    </row>
    <row r="1106" spans="1:11" ht="25.5">
      <c r="A1106" s="1"/>
      <c r="C1106" s="9" t="s">
        <v>2436</v>
      </c>
      <c r="D1106" s="54">
        <v>109956.01</v>
      </c>
      <c r="E1106" s="54">
        <v>112501.52</v>
      </c>
      <c r="F1106" s="89">
        <f t="shared" si="17"/>
        <v>2.315025799863063E-2</v>
      </c>
      <c r="G1106" t="s">
        <v>4554</v>
      </c>
      <c r="H1106" s="4" t="s">
        <v>2437</v>
      </c>
      <c r="K1106" s="8" t="s">
        <v>4591</v>
      </c>
    </row>
    <row r="1107" spans="1:11" ht="38.25">
      <c r="A1107" s="1"/>
      <c r="C1107" s="9" t="s">
        <v>2438</v>
      </c>
      <c r="D1107" s="54">
        <v>142142</v>
      </c>
      <c r="E1107" s="54" t="s">
        <v>899</v>
      </c>
      <c r="F1107" s="89" t="str">
        <f t="shared" si="17"/>
        <v>-</v>
      </c>
      <c r="G1107" t="s">
        <v>4458</v>
      </c>
      <c r="H1107" s="4" t="s">
        <v>2439</v>
      </c>
      <c r="K1107" s="8" t="s">
        <v>4591</v>
      </c>
    </row>
    <row r="1108" spans="1:11" ht="25.5">
      <c r="A1108" s="1"/>
      <c r="C1108" s="9" t="s">
        <v>2440</v>
      </c>
      <c r="D1108" s="54">
        <v>143579.62</v>
      </c>
      <c r="E1108" s="54" t="s">
        <v>899</v>
      </c>
      <c r="F1108" s="89" t="str">
        <f t="shared" si="17"/>
        <v>-</v>
      </c>
      <c r="G1108" t="s">
        <v>4458</v>
      </c>
      <c r="H1108" s="4" t="s">
        <v>2441</v>
      </c>
      <c r="K1108" s="8" t="s">
        <v>4591</v>
      </c>
    </row>
    <row r="1109" spans="1:11" ht="25.5">
      <c r="A1109" s="1"/>
      <c r="B1109" s="9" t="s">
        <v>2442</v>
      </c>
      <c r="C1109" s="9" t="s">
        <v>886</v>
      </c>
      <c r="D1109" s="54">
        <v>218472</v>
      </c>
      <c r="E1109" s="54">
        <v>213221</v>
      </c>
      <c r="F1109" s="89">
        <f t="shared" si="17"/>
        <v>-2.4035116628217803E-2</v>
      </c>
      <c r="G1109" t="s">
        <v>4554</v>
      </c>
      <c r="H1109" s="4" t="s">
        <v>2443</v>
      </c>
      <c r="K1109" s="8" t="s">
        <v>4591</v>
      </c>
    </row>
    <row r="1110" spans="1:11" ht="38.25">
      <c r="A1110" s="1" t="s">
        <v>92</v>
      </c>
      <c r="B1110" s="9" t="s">
        <v>2444</v>
      </c>
      <c r="C1110" s="9" t="s">
        <v>886</v>
      </c>
      <c r="D1110" s="10">
        <v>193500</v>
      </c>
      <c r="E1110" s="10">
        <v>194000</v>
      </c>
      <c r="F1110" s="89">
        <f t="shared" si="17"/>
        <v>2.5839793281653748E-3</v>
      </c>
      <c r="G1110" t="s">
        <v>4554</v>
      </c>
      <c r="H1110" s="4" t="s">
        <v>2445</v>
      </c>
      <c r="K1110" s="8" t="s">
        <v>4587</v>
      </c>
    </row>
    <row r="1111" spans="1:11" ht="38.25">
      <c r="A1111" s="1"/>
      <c r="C1111" s="9" t="s">
        <v>2446</v>
      </c>
      <c r="D1111" s="10">
        <v>126700</v>
      </c>
      <c r="E1111" s="10">
        <v>128100</v>
      </c>
      <c r="F1111" s="89">
        <f t="shared" si="17"/>
        <v>1.1049723756906077E-2</v>
      </c>
      <c r="G1111" t="s">
        <v>4554</v>
      </c>
      <c r="H1111" s="4" t="s">
        <v>2447</v>
      </c>
      <c r="K1111" s="8" t="s">
        <v>4587</v>
      </c>
    </row>
    <row r="1112" spans="1:11" ht="38.25">
      <c r="A1112" s="1"/>
      <c r="C1112" s="9" t="s">
        <v>2448</v>
      </c>
      <c r="D1112" s="10">
        <v>124100</v>
      </c>
      <c r="E1112" s="10">
        <v>126300</v>
      </c>
      <c r="F1112" s="89">
        <f t="shared" si="17"/>
        <v>1.7727639000805803E-2</v>
      </c>
      <c r="G1112" t="s">
        <v>4554</v>
      </c>
      <c r="H1112" s="4" t="s">
        <v>2449</v>
      </c>
      <c r="K1112" s="8" t="s">
        <v>4587</v>
      </c>
    </row>
    <row r="1113" spans="1:11" ht="38.25">
      <c r="A1113" s="1"/>
      <c r="C1113" s="9" t="s">
        <v>2450</v>
      </c>
      <c r="D1113" s="10">
        <v>130600</v>
      </c>
      <c r="E1113" s="10">
        <v>131200</v>
      </c>
      <c r="F1113" s="89">
        <f t="shared" si="17"/>
        <v>4.5941807044410417E-3</v>
      </c>
      <c r="G1113" t="s">
        <v>4554</v>
      </c>
      <c r="H1113" s="4" t="s">
        <v>2451</v>
      </c>
      <c r="K1113" s="8" t="s">
        <v>4587</v>
      </c>
    </row>
    <row r="1114" spans="1:11" ht="38.25">
      <c r="A1114" s="1"/>
      <c r="C1114" s="9" t="s">
        <v>2452</v>
      </c>
      <c r="D1114" s="10">
        <v>126400</v>
      </c>
      <c r="E1114" s="10">
        <v>127200</v>
      </c>
      <c r="F1114" s="89">
        <f t="shared" si="17"/>
        <v>6.3291139240506328E-3</v>
      </c>
      <c r="G1114" t="s">
        <v>4554</v>
      </c>
      <c r="H1114" s="4" t="s">
        <v>2453</v>
      </c>
      <c r="I1114" s="7">
        <v>1</v>
      </c>
      <c r="J1114" s="7">
        <v>1</v>
      </c>
      <c r="K1114" s="8" t="s">
        <v>4587</v>
      </c>
    </row>
    <row r="1115" spans="1:11" ht="51">
      <c r="A1115" s="1"/>
      <c r="C1115" s="9" t="s">
        <v>2454</v>
      </c>
      <c r="D1115" s="10">
        <v>96000</v>
      </c>
      <c r="E1115" s="10">
        <v>152100</v>
      </c>
      <c r="F1115" s="89">
        <f t="shared" si="17"/>
        <v>0.58437499999999998</v>
      </c>
      <c r="G1115" t="s">
        <v>4458</v>
      </c>
      <c r="H1115" s="4" t="s">
        <v>2455</v>
      </c>
      <c r="K1115" s="8" t="s">
        <v>4587</v>
      </c>
    </row>
    <row r="1116" spans="1:11" ht="38.25">
      <c r="A1116" s="1"/>
      <c r="C1116" s="9" t="s">
        <v>2456</v>
      </c>
      <c r="D1116" s="10">
        <v>102400</v>
      </c>
      <c r="E1116" s="10">
        <v>104400</v>
      </c>
      <c r="F1116" s="89">
        <f t="shared" si="17"/>
        <v>1.953125E-2</v>
      </c>
      <c r="G1116" t="s">
        <v>4554</v>
      </c>
      <c r="H1116" s="4" t="s">
        <v>2457</v>
      </c>
      <c r="I1116" s="7">
        <v>11</v>
      </c>
      <c r="J1116" s="7">
        <v>14</v>
      </c>
      <c r="K1116" s="8" t="s">
        <v>4587</v>
      </c>
    </row>
    <row r="1117" spans="1:11" ht="38.25">
      <c r="A1117" s="1"/>
      <c r="C1117" s="9" t="s">
        <v>2458</v>
      </c>
      <c r="D1117" s="10">
        <v>102000</v>
      </c>
      <c r="E1117" s="10">
        <v>104600</v>
      </c>
      <c r="F1117" s="89">
        <f t="shared" si="17"/>
        <v>2.5490196078431372E-2</v>
      </c>
      <c r="G1117" t="s">
        <v>4554</v>
      </c>
      <c r="H1117" s="4" t="s">
        <v>2459</v>
      </c>
      <c r="K1117" s="8" t="s">
        <v>4587</v>
      </c>
    </row>
    <row r="1118" spans="1:11" ht="51">
      <c r="A1118" s="1"/>
      <c r="C1118" s="9" t="s">
        <v>2460</v>
      </c>
      <c r="D1118" s="10">
        <v>102200</v>
      </c>
      <c r="E1118" s="10">
        <v>85200</v>
      </c>
      <c r="F1118" s="89">
        <f t="shared" si="17"/>
        <v>-0.16634050880626222</v>
      </c>
      <c r="G1118" t="s">
        <v>4458</v>
      </c>
      <c r="H1118" s="4" t="s">
        <v>2461</v>
      </c>
      <c r="K1118" s="8" t="s">
        <v>4587</v>
      </c>
    </row>
    <row r="1119" spans="1:11" ht="38.25">
      <c r="A1119" s="1"/>
      <c r="C1119" s="9" t="s">
        <v>3171</v>
      </c>
      <c r="D1119" s="10">
        <v>103500</v>
      </c>
      <c r="E1119" s="10">
        <v>103500</v>
      </c>
      <c r="F1119" s="89">
        <f t="shared" si="17"/>
        <v>0</v>
      </c>
      <c r="G1119" t="s">
        <v>4554</v>
      </c>
      <c r="H1119" s="4" t="s">
        <v>2463</v>
      </c>
      <c r="K1119" s="8" t="s">
        <v>4587</v>
      </c>
    </row>
    <row r="1120" spans="1:11" ht="38.25">
      <c r="A1120" s="1"/>
      <c r="C1120" s="9" t="s">
        <v>2462</v>
      </c>
      <c r="D1120" s="10">
        <v>102500</v>
      </c>
      <c r="E1120" s="10">
        <v>102500</v>
      </c>
      <c r="F1120" s="89">
        <f t="shared" si="17"/>
        <v>0</v>
      </c>
      <c r="G1120" t="s">
        <v>4554</v>
      </c>
      <c r="H1120" s="4" t="s">
        <v>3172</v>
      </c>
      <c r="K1120" s="8" t="s">
        <v>4587</v>
      </c>
    </row>
    <row r="1121" spans="1:11" ht="25.5">
      <c r="A1121" s="1" t="s">
        <v>93</v>
      </c>
      <c r="C1121" s="9" t="s">
        <v>886</v>
      </c>
      <c r="D1121" s="10">
        <v>148287</v>
      </c>
      <c r="E1121" s="10">
        <v>151299</v>
      </c>
      <c r="F1121" s="89">
        <f t="shared" si="17"/>
        <v>2.0311962613040926E-2</v>
      </c>
      <c r="G1121" t="s">
        <v>4554</v>
      </c>
      <c r="H1121" s="4" t="s">
        <v>2464</v>
      </c>
      <c r="K1121" s="8" t="s">
        <v>4592</v>
      </c>
    </row>
    <row r="1122" spans="1:11" ht="25.5">
      <c r="A1122" s="1"/>
      <c r="C1122" s="9" t="s">
        <v>912</v>
      </c>
      <c r="D1122" s="10">
        <v>104628</v>
      </c>
      <c r="E1122" s="10">
        <v>106293</v>
      </c>
      <c r="F1122" s="89">
        <f t="shared" si="17"/>
        <v>1.5913522192912029E-2</v>
      </c>
      <c r="G1122" t="s">
        <v>4554</v>
      </c>
      <c r="H1122" s="74" t="s">
        <v>2465</v>
      </c>
      <c r="K1122" s="8" t="s">
        <v>4592</v>
      </c>
    </row>
    <row r="1123" spans="1:11" ht="76.5">
      <c r="A1123" s="1" t="s">
        <v>94</v>
      </c>
      <c r="B1123" s="9" t="s">
        <v>2466</v>
      </c>
      <c r="C1123" s="9" t="s">
        <v>1080</v>
      </c>
      <c r="D1123" s="10">
        <v>266838</v>
      </c>
      <c r="E1123" s="10">
        <v>270474</v>
      </c>
      <c r="F1123" s="89">
        <f t="shared" si="17"/>
        <v>1.3626245137499157E-2</v>
      </c>
      <c r="G1123" t="s">
        <v>4554</v>
      </c>
      <c r="H1123" s="4" t="s">
        <v>3173</v>
      </c>
      <c r="K1123" s="8" t="s">
        <v>4591</v>
      </c>
    </row>
    <row r="1124" spans="1:11" ht="25.5">
      <c r="A1124" s="1"/>
      <c r="B1124" s="9" t="s">
        <v>2467</v>
      </c>
      <c r="C1124" s="9" t="s">
        <v>2468</v>
      </c>
      <c r="D1124" s="10">
        <v>191074</v>
      </c>
      <c r="E1124" s="10">
        <v>203806</v>
      </c>
      <c r="F1124" s="89">
        <f t="shared" si="17"/>
        <v>6.663386960025959E-2</v>
      </c>
      <c r="G1124" t="s">
        <v>4554</v>
      </c>
      <c r="H1124" s="4" t="s">
        <v>3174</v>
      </c>
      <c r="I1124" s="7">
        <v>13</v>
      </c>
      <c r="J1124" s="7">
        <v>15</v>
      </c>
      <c r="K1124" s="8" t="s">
        <v>4591</v>
      </c>
    </row>
    <row r="1125" spans="1:11" ht="25.5">
      <c r="A1125" s="1"/>
      <c r="B1125" s="9" t="s">
        <v>2469</v>
      </c>
      <c r="C1125" s="9" t="s">
        <v>2470</v>
      </c>
      <c r="D1125" s="10">
        <v>183167</v>
      </c>
      <c r="E1125" s="10">
        <v>193612</v>
      </c>
      <c r="F1125" s="89">
        <f t="shared" si="17"/>
        <v>5.7024464013714263E-2</v>
      </c>
      <c r="G1125" t="s">
        <v>4554</v>
      </c>
      <c r="H1125" s="4" t="s">
        <v>3175</v>
      </c>
      <c r="K1125" s="8" t="s">
        <v>4591</v>
      </c>
    </row>
    <row r="1126" spans="1:11" ht="25.5">
      <c r="A1126" s="1"/>
      <c r="B1126" s="9" t="s">
        <v>2471</v>
      </c>
      <c r="C1126" s="9" t="s">
        <v>2472</v>
      </c>
      <c r="D1126" s="10">
        <v>191123</v>
      </c>
      <c r="E1126" s="10">
        <v>198298</v>
      </c>
      <c r="F1126" s="89">
        <f t="shared" si="17"/>
        <v>3.7541269234995261E-2</v>
      </c>
      <c r="G1126" t="s">
        <v>4554</v>
      </c>
      <c r="H1126" s="4" t="s">
        <v>3176</v>
      </c>
      <c r="K1126" s="8" t="s">
        <v>4591</v>
      </c>
    </row>
    <row r="1127" spans="1:11" ht="25.5">
      <c r="A1127" s="1"/>
      <c r="B1127" s="9" t="s">
        <v>2473</v>
      </c>
      <c r="C1127" s="9" t="s">
        <v>2474</v>
      </c>
      <c r="D1127" s="10">
        <v>183445</v>
      </c>
      <c r="E1127" s="10">
        <v>192192</v>
      </c>
      <c r="F1127" s="89">
        <f t="shared" si="17"/>
        <v>4.7681866499495761E-2</v>
      </c>
      <c r="G1127" t="s">
        <v>4554</v>
      </c>
      <c r="H1127" s="4" t="s">
        <v>3177</v>
      </c>
      <c r="K1127" s="8" t="s">
        <v>4591</v>
      </c>
    </row>
    <row r="1128" spans="1:11" ht="63.75">
      <c r="A1128" s="1"/>
      <c r="B1128" s="9" t="s">
        <v>2475</v>
      </c>
      <c r="C1128" s="9" t="s">
        <v>2476</v>
      </c>
      <c r="D1128" s="10">
        <v>21948</v>
      </c>
      <c r="E1128" s="10">
        <v>185153</v>
      </c>
      <c r="F1128" s="89">
        <f t="shared" si="17"/>
        <v>7.4359850555859301</v>
      </c>
      <c r="G1128" t="s">
        <v>4458</v>
      </c>
      <c r="H1128" s="4" t="s">
        <v>3178</v>
      </c>
      <c r="K1128" s="8" t="s">
        <v>4591</v>
      </c>
    </row>
    <row r="1129" spans="1:11" ht="89.25">
      <c r="A1129" s="1"/>
      <c r="B1129" s="9" t="s">
        <v>2477</v>
      </c>
      <c r="C1129" s="9" t="s">
        <v>2478</v>
      </c>
      <c r="D1129" s="10">
        <v>130850</v>
      </c>
      <c r="E1129" s="10">
        <v>142586</v>
      </c>
      <c r="F1129" s="89">
        <f t="shared" si="17"/>
        <v>8.9690485288498281E-2</v>
      </c>
      <c r="G1129" t="s">
        <v>4458</v>
      </c>
      <c r="H1129" s="4" t="s">
        <v>3179</v>
      </c>
      <c r="K1129" s="8" t="s">
        <v>4591</v>
      </c>
    </row>
    <row r="1130" spans="1:11" ht="51">
      <c r="A1130" s="1"/>
      <c r="B1130" s="9" t="s">
        <v>2479</v>
      </c>
      <c r="C1130" s="9" t="s">
        <v>2480</v>
      </c>
      <c r="D1130" s="10">
        <v>126388</v>
      </c>
      <c r="E1130" s="10" t="s">
        <v>899</v>
      </c>
      <c r="F1130" s="89" t="str">
        <f t="shared" si="17"/>
        <v>-</v>
      </c>
      <c r="G1130" t="s">
        <v>4458</v>
      </c>
      <c r="H1130" s="4" t="s">
        <v>2481</v>
      </c>
      <c r="K1130" s="8" t="s">
        <v>4591</v>
      </c>
    </row>
    <row r="1131" spans="1:11" ht="25.5">
      <c r="A1131" s="1" t="s">
        <v>95</v>
      </c>
      <c r="B1131" s="9" t="s">
        <v>2482</v>
      </c>
      <c r="C1131" s="9" t="s">
        <v>886</v>
      </c>
      <c r="D1131" s="10">
        <v>259601</v>
      </c>
      <c r="E1131" s="10">
        <v>246648</v>
      </c>
      <c r="F1131" s="89">
        <f t="shared" si="17"/>
        <v>-4.9895801634046097E-2</v>
      </c>
      <c r="G1131" t="s">
        <v>4554</v>
      </c>
      <c r="H1131" s="4" t="s">
        <v>2483</v>
      </c>
      <c r="K1131" s="8" t="s">
        <v>4586</v>
      </c>
    </row>
    <row r="1132" spans="1:11" ht="38.25">
      <c r="A1132" s="1"/>
      <c r="B1132" s="9" t="s">
        <v>2484</v>
      </c>
      <c r="C1132" s="9" t="s">
        <v>2485</v>
      </c>
      <c r="D1132" s="10">
        <v>198744</v>
      </c>
      <c r="E1132" s="10">
        <v>193541</v>
      </c>
      <c r="F1132" s="89">
        <f t="shared" si="17"/>
        <v>-2.6179406673912168E-2</v>
      </c>
      <c r="G1132" t="s">
        <v>4554</v>
      </c>
      <c r="H1132" s="4" t="s">
        <v>2486</v>
      </c>
      <c r="K1132" s="8" t="s">
        <v>4586</v>
      </c>
    </row>
    <row r="1133" spans="1:11" ht="25.5">
      <c r="A1133" s="1"/>
      <c r="B1133" s="9" t="s">
        <v>2487</v>
      </c>
      <c r="C1133" s="9" t="s">
        <v>2186</v>
      </c>
      <c r="D1133" s="10">
        <v>198825</v>
      </c>
      <c r="E1133" s="10">
        <v>187409</v>
      </c>
      <c r="F1133" s="89">
        <f t="shared" si="17"/>
        <v>-5.7417326794920155E-2</v>
      </c>
      <c r="G1133" t="s">
        <v>4554</v>
      </c>
      <c r="H1133" s="4" t="s">
        <v>3180</v>
      </c>
      <c r="I1133" s="7">
        <v>0</v>
      </c>
      <c r="J1133" s="7">
        <v>0</v>
      </c>
      <c r="K1133" s="8" t="s">
        <v>4586</v>
      </c>
    </row>
    <row r="1134" spans="1:11" ht="51">
      <c r="A1134" s="1"/>
      <c r="C1134" s="9" t="s">
        <v>4497</v>
      </c>
      <c r="D1134" s="10">
        <v>182047</v>
      </c>
      <c r="E1134" s="10">
        <v>166124</v>
      </c>
      <c r="F1134" s="89">
        <f t="shared" si="17"/>
        <v>-8.7466423506017674E-2</v>
      </c>
      <c r="G1134" t="s">
        <v>4554</v>
      </c>
      <c r="H1134" s="4" t="s">
        <v>3181</v>
      </c>
      <c r="I1134" s="7">
        <v>14</v>
      </c>
      <c r="J1134" s="7">
        <v>18</v>
      </c>
      <c r="K1134" s="8" t="s">
        <v>4586</v>
      </c>
    </row>
    <row r="1135" spans="1:11" ht="38.25">
      <c r="A1135" s="1"/>
      <c r="C1135" s="9" t="s">
        <v>3182</v>
      </c>
      <c r="D1135" s="10" t="s">
        <v>899</v>
      </c>
      <c r="E1135" s="10">
        <v>101832</v>
      </c>
      <c r="F1135" s="89" t="str">
        <f t="shared" si="17"/>
        <v>-</v>
      </c>
      <c r="G1135" t="s">
        <v>4458</v>
      </c>
      <c r="H1135" s="4" t="s">
        <v>3183</v>
      </c>
      <c r="K1135" s="8" t="s">
        <v>4586</v>
      </c>
    </row>
    <row r="1136" spans="1:11" ht="51">
      <c r="A1136" s="1"/>
      <c r="C1136" s="9" t="s">
        <v>4498</v>
      </c>
      <c r="D1136" s="10">
        <v>151128</v>
      </c>
      <c r="E1136" s="10">
        <v>165590</v>
      </c>
      <c r="F1136" s="89">
        <f t="shared" si="17"/>
        <v>9.569371658461702E-2</v>
      </c>
      <c r="G1136" t="s">
        <v>4554</v>
      </c>
      <c r="H1136" s="4" t="s">
        <v>3184</v>
      </c>
      <c r="K1136" s="8" t="s">
        <v>4586</v>
      </c>
    </row>
    <row r="1137" spans="1:11" ht="38.25">
      <c r="A1137" s="1"/>
      <c r="C1137" s="9" t="s">
        <v>1235</v>
      </c>
      <c r="D1137" s="10">
        <v>63031</v>
      </c>
      <c r="E1137" s="10">
        <v>161668</v>
      </c>
      <c r="F1137" s="89">
        <f t="shared" si="17"/>
        <v>1.5648966381621741</v>
      </c>
      <c r="G1137" t="s">
        <v>4458</v>
      </c>
      <c r="H1137" s="4" t="s">
        <v>2488</v>
      </c>
      <c r="K1137" s="8" t="s">
        <v>4586</v>
      </c>
    </row>
    <row r="1138" spans="1:11" ht="38.25">
      <c r="A1138" s="1"/>
      <c r="C1138" s="9" t="s">
        <v>2489</v>
      </c>
      <c r="D1138" s="10">
        <v>158877</v>
      </c>
      <c r="E1138" s="10">
        <v>148113</v>
      </c>
      <c r="F1138" s="89">
        <f t="shared" si="17"/>
        <v>-6.775052399025662E-2</v>
      </c>
      <c r="G1138" t="s">
        <v>4554</v>
      </c>
      <c r="H1138" s="4" t="s">
        <v>3185</v>
      </c>
      <c r="K1138" s="8" t="s">
        <v>4586</v>
      </c>
    </row>
    <row r="1139" spans="1:11" ht="25.5">
      <c r="A1139" s="1"/>
      <c r="C1139" s="9" t="s">
        <v>1056</v>
      </c>
      <c r="D1139" s="10">
        <v>159128</v>
      </c>
      <c r="E1139" s="10">
        <v>149307</v>
      </c>
      <c r="F1139" s="89">
        <f t="shared" si="17"/>
        <v>-6.1717610979840132E-2</v>
      </c>
      <c r="G1139" t="s">
        <v>4554</v>
      </c>
      <c r="H1139" s="4" t="s">
        <v>2490</v>
      </c>
      <c r="K1139" s="8" t="s">
        <v>4586</v>
      </c>
    </row>
    <row r="1140" spans="1:11" ht="25.5">
      <c r="A1140" s="1"/>
      <c r="B1140" s="9" t="s">
        <v>4547</v>
      </c>
      <c r="C1140" s="9" t="s">
        <v>4547</v>
      </c>
      <c r="D1140" s="10" t="s">
        <v>899</v>
      </c>
      <c r="E1140" s="72">
        <v>100000</v>
      </c>
      <c r="F1140" s="89" t="str">
        <f t="shared" si="17"/>
        <v>-</v>
      </c>
      <c r="G1140" t="s">
        <v>4458</v>
      </c>
      <c r="H1140" s="4" t="s">
        <v>4549</v>
      </c>
      <c r="K1140" s="8" t="s">
        <v>4586</v>
      </c>
    </row>
    <row r="1141" spans="1:11" ht="25.5">
      <c r="A1141" s="1"/>
      <c r="B1141" s="9" t="s">
        <v>4547</v>
      </c>
      <c r="C1141" s="9" t="s">
        <v>4547</v>
      </c>
      <c r="D1141" s="10" t="s">
        <v>899</v>
      </c>
      <c r="E1141" s="72">
        <v>100000</v>
      </c>
      <c r="F1141" s="89" t="str">
        <f t="shared" si="17"/>
        <v>-</v>
      </c>
      <c r="G1141" t="s">
        <v>4458</v>
      </c>
      <c r="H1141" s="4" t="s">
        <v>4549</v>
      </c>
      <c r="K1141" s="8" t="s">
        <v>4586</v>
      </c>
    </row>
    <row r="1142" spans="1:11" ht="25.5">
      <c r="A1142" s="1"/>
      <c r="B1142" s="9" t="s">
        <v>4547</v>
      </c>
      <c r="C1142" s="9" t="s">
        <v>4547</v>
      </c>
      <c r="D1142" s="10" t="s">
        <v>899</v>
      </c>
      <c r="E1142" s="72">
        <v>100000</v>
      </c>
      <c r="F1142" s="89" t="str">
        <f t="shared" si="17"/>
        <v>-</v>
      </c>
      <c r="G1142" t="s">
        <v>4458</v>
      </c>
      <c r="H1142" s="4" t="s">
        <v>4549</v>
      </c>
      <c r="K1142" s="8" t="s">
        <v>4586</v>
      </c>
    </row>
    <row r="1143" spans="1:11" ht="25.5">
      <c r="A1143" s="1"/>
      <c r="B1143" s="9" t="s">
        <v>4547</v>
      </c>
      <c r="C1143" s="9" t="s">
        <v>4547</v>
      </c>
      <c r="D1143" s="10" t="s">
        <v>899</v>
      </c>
      <c r="E1143" s="72">
        <v>100000</v>
      </c>
      <c r="F1143" s="89" t="str">
        <f t="shared" si="17"/>
        <v>-</v>
      </c>
      <c r="G1143" t="s">
        <v>4458</v>
      </c>
      <c r="H1143" s="74" t="s">
        <v>4549</v>
      </c>
      <c r="K1143" s="8" t="s">
        <v>4586</v>
      </c>
    </row>
    <row r="1144" spans="1:11" ht="25.5">
      <c r="A1144" s="1"/>
      <c r="B1144" s="9" t="s">
        <v>4547</v>
      </c>
      <c r="C1144" s="9" t="s">
        <v>4547</v>
      </c>
      <c r="D1144" s="10" t="s">
        <v>899</v>
      </c>
      <c r="E1144" s="72">
        <v>100000</v>
      </c>
      <c r="F1144" s="89" t="str">
        <f t="shared" si="17"/>
        <v>-</v>
      </c>
      <c r="G1144" t="s">
        <v>4458</v>
      </c>
      <c r="H1144" s="4" t="s">
        <v>4549</v>
      </c>
      <c r="K1144" s="8" t="s">
        <v>4586</v>
      </c>
    </row>
    <row r="1145" spans="1:11" ht="25.5">
      <c r="A1145" s="1"/>
      <c r="B1145" s="9" t="s">
        <v>4547</v>
      </c>
      <c r="C1145" s="9" t="s">
        <v>4547</v>
      </c>
      <c r="D1145" s="10" t="s">
        <v>899</v>
      </c>
      <c r="E1145" s="72">
        <v>100000</v>
      </c>
      <c r="F1145" s="89" t="str">
        <f t="shared" si="17"/>
        <v>-</v>
      </c>
      <c r="G1145" t="s">
        <v>4458</v>
      </c>
      <c r="H1145" s="4" t="s">
        <v>4549</v>
      </c>
      <c r="K1145" s="8" t="s">
        <v>4586</v>
      </c>
    </row>
    <row r="1146" spans="1:11" ht="25.5">
      <c r="A1146" s="1"/>
      <c r="B1146" s="9" t="s">
        <v>4547</v>
      </c>
      <c r="C1146" s="9" t="s">
        <v>4547</v>
      </c>
      <c r="D1146" s="72">
        <v>100000</v>
      </c>
      <c r="E1146" s="10" t="s">
        <v>899</v>
      </c>
      <c r="F1146" s="89" t="str">
        <f t="shared" si="17"/>
        <v>-</v>
      </c>
      <c r="G1146" t="s">
        <v>4458</v>
      </c>
      <c r="H1146" s="4" t="s">
        <v>4549</v>
      </c>
      <c r="K1146" s="8" t="s">
        <v>4586</v>
      </c>
    </row>
    <row r="1147" spans="1:11" ht="25.5">
      <c r="A1147" s="1"/>
      <c r="B1147" s="9" t="s">
        <v>4547</v>
      </c>
      <c r="C1147" s="9" t="s">
        <v>4547</v>
      </c>
      <c r="D1147" s="72">
        <v>100000</v>
      </c>
      <c r="E1147" s="10" t="s">
        <v>899</v>
      </c>
      <c r="F1147" s="89" t="str">
        <f t="shared" si="17"/>
        <v>-</v>
      </c>
      <c r="G1147" t="s">
        <v>4458</v>
      </c>
      <c r="H1147" s="4" t="s">
        <v>4549</v>
      </c>
      <c r="K1147" s="8" t="s">
        <v>4586</v>
      </c>
    </row>
    <row r="1148" spans="1:11" ht="25.5">
      <c r="A1148" s="1"/>
      <c r="B1148" s="9" t="s">
        <v>4547</v>
      </c>
      <c r="C1148" s="9" t="s">
        <v>4547</v>
      </c>
      <c r="D1148" s="72">
        <v>100000</v>
      </c>
      <c r="E1148" s="10" t="s">
        <v>899</v>
      </c>
      <c r="F1148" s="89" t="str">
        <f t="shared" si="17"/>
        <v>-</v>
      </c>
      <c r="G1148" t="s">
        <v>4458</v>
      </c>
      <c r="H1148" s="4" t="s">
        <v>4549</v>
      </c>
      <c r="K1148" s="8" t="s">
        <v>4586</v>
      </c>
    </row>
    <row r="1149" spans="1:11" ht="25.5">
      <c r="A1149" s="1"/>
      <c r="B1149" s="9" t="s">
        <v>4547</v>
      </c>
      <c r="C1149" s="9" t="s">
        <v>4547</v>
      </c>
      <c r="D1149" s="72">
        <v>100000</v>
      </c>
      <c r="E1149" s="10" t="s">
        <v>899</v>
      </c>
      <c r="F1149" s="89" t="str">
        <f t="shared" si="17"/>
        <v>-</v>
      </c>
      <c r="G1149" t="s">
        <v>4458</v>
      </c>
      <c r="H1149" s="4" t="s">
        <v>4549</v>
      </c>
      <c r="K1149" s="8" t="s">
        <v>4586</v>
      </c>
    </row>
    <row r="1150" spans="1:11" ht="25.5">
      <c r="A1150" s="1"/>
      <c r="B1150" s="9" t="s">
        <v>4547</v>
      </c>
      <c r="C1150" s="9" t="s">
        <v>4547</v>
      </c>
      <c r="D1150" s="72">
        <v>100000</v>
      </c>
      <c r="E1150" s="10" t="s">
        <v>899</v>
      </c>
      <c r="F1150" s="89" t="str">
        <f t="shared" si="17"/>
        <v>-</v>
      </c>
      <c r="G1150" t="s">
        <v>4458</v>
      </c>
      <c r="H1150" s="4" t="s">
        <v>4549</v>
      </c>
      <c r="K1150" s="8" t="s">
        <v>4586</v>
      </c>
    </row>
    <row r="1151" spans="1:11" ht="25.5">
      <c r="A1151" s="1"/>
      <c r="B1151" s="9" t="s">
        <v>4547</v>
      </c>
      <c r="C1151" s="9" t="s">
        <v>4547</v>
      </c>
      <c r="D1151" s="72">
        <v>100000</v>
      </c>
      <c r="E1151" s="10" t="s">
        <v>899</v>
      </c>
      <c r="F1151" s="89" t="str">
        <f t="shared" si="17"/>
        <v>-</v>
      </c>
      <c r="G1151" t="s">
        <v>4458</v>
      </c>
      <c r="H1151" s="74" t="s">
        <v>4549</v>
      </c>
      <c r="K1151" s="8" t="s">
        <v>4586</v>
      </c>
    </row>
    <row r="1152" spans="1:11" ht="25.5">
      <c r="A1152" s="1" t="s">
        <v>96</v>
      </c>
      <c r="C1152" s="9" t="s">
        <v>886</v>
      </c>
      <c r="D1152" s="10">
        <v>105972</v>
      </c>
      <c r="E1152" s="10">
        <v>105802</v>
      </c>
      <c r="F1152" s="89">
        <f t="shared" si="17"/>
        <v>-1.6041973351451327E-3</v>
      </c>
      <c r="G1152" t="s">
        <v>4554</v>
      </c>
      <c r="H1152" s="4" t="s">
        <v>2491</v>
      </c>
      <c r="K1152" s="8" t="s">
        <v>4588</v>
      </c>
    </row>
    <row r="1153" spans="1:11" ht="25.5">
      <c r="A1153" s="1" t="s">
        <v>97</v>
      </c>
      <c r="C1153" s="9" t="s">
        <v>2492</v>
      </c>
      <c r="D1153" s="10">
        <v>177531</v>
      </c>
      <c r="E1153" s="10">
        <v>177497</v>
      </c>
      <c r="F1153" s="89">
        <f t="shared" si="17"/>
        <v>-1.9151584793641673E-4</v>
      </c>
      <c r="G1153" t="s">
        <v>4554</v>
      </c>
      <c r="H1153" s="4" t="s">
        <v>2493</v>
      </c>
      <c r="K1153" s="8" t="s">
        <v>4591</v>
      </c>
    </row>
    <row r="1154" spans="1:11" ht="25.5">
      <c r="A1154" s="1"/>
      <c r="C1154" s="9" t="s">
        <v>888</v>
      </c>
      <c r="D1154" s="10">
        <v>171350</v>
      </c>
      <c r="E1154" s="10">
        <v>173502</v>
      </c>
      <c r="F1154" s="89">
        <f t="shared" si="17"/>
        <v>1.2559089582725416E-2</v>
      </c>
      <c r="G1154" t="s">
        <v>4554</v>
      </c>
      <c r="H1154" s="4" t="s">
        <v>2494</v>
      </c>
      <c r="K1154" s="8" t="s">
        <v>4591</v>
      </c>
    </row>
    <row r="1155" spans="1:11" ht="25.5">
      <c r="A1155" s="1"/>
      <c r="C1155" s="9" t="s">
        <v>2495</v>
      </c>
      <c r="D1155" s="10">
        <v>169140</v>
      </c>
      <c r="E1155" s="10">
        <v>171402</v>
      </c>
      <c r="F1155" s="89">
        <f t="shared" si="17"/>
        <v>1.3373536715147216E-2</v>
      </c>
      <c r="G1155" t="s">
        <v>4554</v>
      </c>
      <c r="H1155" s="4" t="s">
        <v>2496</v>
      </c>
      <c r="K1155" s="8" t="s">
        <v>4591</v>
      </c>
    </row>
    <row r="1156" spans="1:11" ht="15">
      <c r="A1156" s="1"/>
      <c r="C1156" s="9" t="s">
        <v>376</v>
      </c>
      <c r="D1156" s="10">
        <v>143522</v>
      </c>
      <c r="E1156" s="10">
        <v>147830</v>
      </c>
      <c r="F1156" s="89">
        <f t="shared" si="17"/>
        <v>3.0016304120622624E-2</v>
      </c>
      <c r="G1156" t="s">
        <v>4554</v>
      </c>
      <c r="H1156" s="4" t="s">
        <v>2497</v>
      </c>
      <c r="I1156" s="7">
        <v>1</v>
      </c>
      <c r="J1156" s="7">
        <v>1</v>
      </c>
      <c r="K1156" s="8" t="s">
        <v>4591</v>
      </c>
    </row>
    <row r="1157" spans="1:11" ht="38.25">
      <c r="A1157" s="1"/>
      <c r="C1157" s="9" t="s">
        <v>2498</v>
      </c>
      <c r="D1157" s="10">
        <v>128160</v>
      </c>
      <c r="E1157" s="10">
        <v>130312</v>
      </c>
      <c r="F1157" s="89">
        <f t="shared" si="17"/>
        <v>1.6791510611735332E-2</v>
      </c>
      <c r="G1157" t="s">
        <v>4554</v>
      </c>
      <c r="H1157" s="4" t="s">
        <v>2499</v>
      </c>
      <c r="K1157" s="8" t="s">
        <v>4591</v>
      </c>
    </row>
    <row r="1158" spans="1:11" ht="15">
      <c r="A1158" s="1"/>
      <c r="C1158" s="9" t="s">
        <v>39</v>
      </c>
      <c r="D1158" s="10">
        <v>120891</v>
      </c>
      <c r="E1158" s="10">
        <v>123816</v>
      </c>
      <c r="F1158" s="89">
        <f t="shared" ref="F1158:F1221" si="18">IF(ISERROR((((E1158-D1158)/D1158))),"-",(((E1158-D1158)/D1158)))</f>
        <v>2.4195349529741669E-2</v>
      </c>
      <c r="G1158" t="s">
        <v>4554</v>
      </c>
      <c r="H1158" s="4" t="s">
        <v>2500</v>
      </c>
      <c r="K1158" s="8" t="s">
        <v>4591</v>
      </c>
    </row>
    <row r="1159" spans="1:11" ht="25.5">
      <c r="A1159" s="1"/>
      <c r="C1159" s="9" t="s">
        <v>2501</v>
      </c>
      <c r="D1159" s="10">
        <v>119725</v>
      </c>
      <c r="E1159" s="10">
        <v>45329</v>
      </c>
      <c r="F1159" s="89">
        <f t="shared" si="18"/>
        <v>-0.62139068699102107</v>
      </c>
      <c r="G1159" t="s">
        <v>4458</v>
      </c>
      <c r="H1159" s="4" t="s">
        <v>2502</v>
      </c>
      <c r="K1159" s="8" t="s">
        <v>4591</v>
      </c>
    </row>
    <row r="1160" spans="1:11" ht="38.25">
      <c r="A1160" s="1"/>
      <c r="C1160" s="9" t="s">
        <v>2503</v>
      </c>
      <c r="D1160" s="10">
        <v>172743</v>
      </c>
      <c r="E1160" s="10">
        <v>158473</v>
      </c>
      <c r="F1160" s="89">
        <f t="shared" si="18"/>
        <v>-8.2608267773513253E-2</v>
      </c>
      <c r="G1160" t="s">
        <v>4554</v>
      </c>
      <c r="H1160" s="4" t="s">
        <v>2504</v>
      </c>
      <c r="K1160" s="8" t="s">
        <v>4591</v>
      </c>
    </row>
    <row r="1161" spans="1:11" ht="38.25">
      <c r="A1161" s="1"/>
      <c r="B1161" s="9" t="s">
        <v>2505</v>
      </c>
      <c r="C1161" s="9" t="s">
        <v>886</v>
      </c>
      <c r="D1161" s="10">
        <v>234487</v>
      </c>
      <c r="E1161" s="10">
        <v>214593</v>
      </c>
      <c r="F1161" s="89">
        <f t="shared" si="18"/>
        <v>-8.4840524208165055E-2</v>
      </c>
      <c r="G1161" t="s">
        <v>4458</v>
      </c>
      <c r="H1161" s="4" t="s">
        <v>3186</v>
      </c>
      <c r="I1161" s="7">
        <v>0</v>
      </c>
      <c r="J1161" s="7">
        <v>1</v>
      </c>
      <c r="K1161" s="8" t="s">
        <v>4591</v>
      </c>
    </row>
    <row r="1162" spans="1:11" ht="76.5">
      <c r="A1162" s="1"/>
      <c r="B1162" s="9" t="s">
        <v>2506</v>
      </c>
      <c r="C1162" s="9" t="s">
        <v>2507</v>
      </c>
      <c r="D1162" s="10">
        <v>61450</v>
      </c>
      <c r="E1162" s="10">
        <v>282670</v>
      </c>
      <c r="F1162" s="89">
        <f t="shared" si="18"/>
        <v>3.6</v>
      </c>
      <c r="G1162" t="s">
        <v>4458</v>
      </c>
      <c r="H1162" s="4" t="s">
        <v>3187</v>
      </c>
      <c r="K1162" s="8" t="s">
        <v>4591</v>
      </c>
    </row>
    <row r="1163" spans="1:11" ht="25.5">
      <c r="A1163" s="1"/>
      <c r="B1163" s="9" t="s">
        <v>4547</v>
      </c>
      <c r="C1163" s="9" t="s">
        <v>4547</v>
      </c>
      <c r="D1163" s="10" t="s">
        <v>899</v>
      </c>
      <c r="E1163" s="72">
        <v>100000</v>
      </c>
      <c r="F1163" s="89" t="str">
        <f t="shared" si="18"/>
        <v>-</v>
      </c>
      <c r="G1163" t="s">
        <v>4458</v>
      </c>
      <c r="H1163" s="4" t="s">
        <v>4549</v>
      </c>
      <c r="I1163" s="73"/>
      <c r="J1163" s="73"/>
      <c r="K1163" s="8" t="s">
        <v>4591</v>
      </c>
    </row>
    <row r="1164" spans="1:11" ht="25.5">
      <c r="A1164" s="1"/>
      <c r="B1164" s="9" t="s">
        <v>4547</v>
      </c>
      <c r="C1164" s="9" t="s">
        <v>4547</v>
      </c>
      <c r="D1164" s="10" t="s">
        <v>899</v>
      </c>
      <c r="E1164" s="72">
        <v>100000</v>
      </c>
      <c r="F1164" s="89" t="str">
        <f t="shared" si="18"/>
        <v>-</v>
      </c>
      <c r="G1164" t="s">
        <v>4458</v>
      </c>
      <c r="H1164" s="4" t="s">
        <v>4549</v>
      </c>
      <c r="I1164" s="73"/>
      <c r="J1164" s="73"/>
      <c r="K1164" s="8" t="s">
        <v>4591</v>
      </c>
    </row>
    <row r="1165" spans="1:11" ht="25.5">
      <c r="A1165" s="1"/>
      <c r="B1165" s="9" t="s">
        <v>4547</v>
      </c>
      <c r="C1165" s="9" t="s">
        <v>4547</v>
      </c>
      <c r="D1165" s="72">
        <v>100000</v>
      </c>
      <c r="E1165" s="10" t="s">
        <v>899</v>
      </c>
      <c r="F1165" s="89" t="str">
        <f t="shared" si="18"/>
        <v>-</v>
      </c>
      <c r="G1165" t="s">
        <v>4458</v>
      </c>
      <c r="H1165" s="4" t="s">
        <v>4549</v>
      </c>
      <c r="I1165" s="73"/>
      <c r="J1165" s="73"/>
      <c r="K1165" s="8" t="s">
        <v>4591</v>
      </c>
    </row>
    <row r="1166" spans="1:11" ht="25.5">
      <c r="A1166" s="1"/>
      <c r="B1166" s="9" t="s">
        <v>4547</v>
      </c>
      <c r="C1166" s="9" t="s">
        <v>4547</v>
      </c>
      <c r="D1166" s="72">
        <v>100000</v>
      </c>
      <c r="E1166" s="10" t="s">
        <v>899</v>
      </c>
      <c r="F1166" s="89" t="str">
        <f t="shared" si="18"/>
        <v>-</v>
      </c>
      <c r="G1166" t="s">
        <v>4458</v>
      </c>
      <c r="H1166" s="4" t="s">
        <v>4549</v>
      </c>
      <c r="I1166" s="73"/>
      <c r="J1166" s="73"/>
      <c r="K1166" s="8" t="s">
        <v>4591</v>
      </c>
    </row>
    <row r="1167" spans="1:11" ht="25.5">
      <c r="A1167" s="1" t="s">
        <v>98</v>
      </c>
      <c r="C1167" s="9" t="s">
        <v>886</v>
      </c>
      <c r="D1167" s="10">
        <v>127335</v>
      </c>
      <c r="E1167" s="10">
        <v>138992</v>
      </c>
      <c r="F1167" s="89">
        <f t="shared" si="18"/>
        <v>9.1545922173793537E-2</v>
      </c>
      <c r="G1167" t="s">
        <v>4554</v>
      </c>
      <c r="H1167" s="4" t="s">
        <v>2508</v>
      </c>
      <c r="K1167" s="8" t="s">
        <v>4590</v>
      </c>
    </row>
    <row r="1168" spans="1:11" ht="25.5">
      <c r="A1168" s="1"/>
      <c r="C1168" s="9" t="s">
        <v>898</v>
      </c>
      <c r="D1168" s="10" t="s">
        <v>899</v>
      </c>
      <c r="E1168" s="10">
        <v>108065</v>
      </c>
      <c r="F1168" s="89" t="str">
        <f t="shared" si="18"/>
        <v>-</v>
      </c>
      <c r="G1168" t="s">
        <v>4458</v>
      </c>
      <c r="H1168" s="4" t="s">
        <v>2509</v>
      </c>
      <c r="K1168" s="8" t="s">
        <v>4590</v>
      </c>
    </row>
    <row r="1169" spans="1:11" ht="25.5">
      <c r="A1169" s="1"/>
      <c r="C1169" s="9" t="s">
        <v>898</v>
      </c>
      <c r="D1169" s="10" t="s">
        <v>899</v>
      </c>
      <c r="E1169" s="10">
        <v>108062</v>
      </c>
      <c r="F1169" s="89" t="str">
        <f t="shared" si="18"/>
        <v>-</v>
      </c>
      <c r="G1169" t="s">
        <v>4458</v>
      </c>
      <c r="H1169" s="4" t="s">
        <v>2510</v>
      </c>
      <c r="K1169" s="8" t="s">
        <v>4590</v>
      </c>
    </row>
    <row r="1170" spans="1:11" ht="15">
      <c r="A1170" s="1"/>
      <c r="C1170" s="9" t="s">
        <v>898</v>
      </c>
      <c r="D1170" s="10">
        <v>100340</v>
      </c>
      <c r="E1170" s="10" t="s">
        <v>899</v>
      </c>
      <c r="F1170" s="89" t="str">
        <f t="shared" si="18"/>
        <v>-</v>
      </c>
      <c r="G1170" t="s">
        <v>4458</v>
      </c>
      <c r="H1170" s="4" t="s">
        <v>2511</v>
      </c>
      <c r="I1170" s="7">
        <v>12</v>
      </c>
      <c r="J1170" s="7">
        <v>16</v>
      </c>
      <c r="K1170" s="8" t="s">
        <v>4590</v>
      </c>
    </row>
    <row r="1171" spans="1:11" ht="15">
      <c r="A1171" s="1"/>
      <c r="C1171" s="9" t="s">
        <v>898</v>
      </c>
      <c r="D1171" s="10">
        <v>100084</v>
      </c>
      <c r="E1171" s="10" t="s">
        <v>899</v>
      </c>
      <c r="F1171" s="89" t="str">
        <f t="shared" si="18"/>
        <v>-</v>
      </c>
      <c r="G1171" t="s">
        <v>4458</v>
      </c>
      <c r="H1171" s="4" t="s">
        <v>2511</v>
      </c>
      <c r="K1171" s="8" t="s">
        <v>4590</v>
      </c>
    </row>
    <row r="1172" spans="1:11" ht="51">
      <c r="A1172" s="1" t="s">
        <v>99</v>
      </c>
      <c r="C1172" s="9" t="s">
        <v>886</v>
      </c>
      <c r="D1172" s="10">
        <v>90191</v>
      </c>
      <c r="E1172" s="10">
        <v>143333</v>
      </c>
      <c r="F1172" s="89">
        <f t="shared" si="18"/>
        <v>0.58921621891319531</v>
      </c>
      <c r="G1172" t="s">
        <v>4458</v>
      </c>
      <c r="H1172" s="4" t="s">
        <v>3188</v>
      </c>
      <c r="K1172" s="8" t="s">
        <v>4592</v>
      </c>
    </row>
    <row r="1173" spans="1:11" ht="25.5">
      <c r="A1173" s="1"/>
      <c r="C1173" s="9" t="s">
        <v>2512</v>
      </c>
      <c r="D1173" s="10">
        <v>115103</v>
      </c>
      <c r="E1173" s="10">
        <v>115372</v>
      </c>
      <c r="F1173" s="89">
        <f t="shared" si="18"/>
        <v>2.3370372622781334E-3</v>
      </c>
      <c r="G1173" t="s">
        <v>4554</v>
      </c>
      <c r="H1173" s="4" t="s">
        <v>3189</v>
      </c>
      <c r="K1173" s="8" t="s">
        <v>4592</v>
      </c>
    </row>
    <row r="1174" spans="1:11" ht="25.5">
      <c r="A1174" s="1"/>
      <c r="C1174" s="9" t="s">
        <v>994</v>
      </c>
      <c r="D1174" s="10">
        <v>109416</v>
      </c>
      <c r="E1174" s="10">
        <v>107071</v>
      </c>
      <c r="F1174" s="89">
        <f t="shared" si="18"/>
        <v>-2.1431966074431527E-2</v>
      </c>
      <c r="G1174" t="s">
        <v>4554</v>
      </c>
      <c r="H1174" s="4" t="s">
        <v>3190</v>
      </c>
      <c r="K1174" s="8" t="s">
        <v>4592</v>
      </c>
    </row>
    <row r="1175" spans="1:11" ht="51">
      <c r="A1175" s="1"/>
      <c r="C1175" s="9" t="s">
        <v>74</v>
      </c>
      <c r="D1175" s="10">
        <v>101823</v>
      </c>
      <c r="E1175" s="10">
        <v>110137</v>
      </c>
      <c r="F1175" s="89">
        <f t="shared" si="18"/>
        <v>8.1651493277550252E-2</v>
      </c>
      <c r="G1175" t="s">
        <v>4554</v>
      </c>
      <c r="H1175" s="4" t="s">
        <v>3191</v>
      </c>
      <c r="K1175" s="8" t="s">
        <v>4592</v>
      </c>
    </row>
    <row r="1176" spans="1:11" ht="25.5">
      <c r="A1176" s="1"/>
      <c r="C1176" s="9" t="s">
        <v>2513</v>
      </c>
      <c r="D1176" s="10">
        <v>97707</v>
      </c>
      <c r="E1176" s="10">
        <v>101913</v>
      </c>
      <c r="F1176" s="89">
        <f t="shared" si="18"/>
        <v>4.3047069299026679E-2</v>
      </c>
      <c r="G1176" t="s">
        <v>4554</v>
      </c>
      <c r="H1176" s="4" t="s">
        <v>3192</v>
      </c>
      <c r="K1176" s="8" t="s">
        <v>4592</v>
      </c>
    </row>
    <row r="1177" spans="1:11" ht="25.5">
      <c r="A1177" s="1" t="s">
        <v>100</v>
      </c>
      <c r="B1177" s="9" t="s">
        <v>3193</v>
      </c>
      <c r="C1177" s="9" t="s">
        <v>886</v>
      </c>
      <c r="D1177" s="10">
        <v>204696</v>
      </c>
      <c r="E1177" s="10">
        <v>219504</v>
      </c>
      <c r="F1177" s="89">
        <f t="shared" si="18"/>
        <v>7.2341423379059674E-2</v>
      </c>
      <c r="G1177" t="s">
        <v>4554</v>
      </c>
      <c r="H1177" s="4" t="s">
        <v>2514</v>
      </c>
      <c r="K1177" s="8" t="s">
        <v>4591</v>
      </c>
    </row>
    <row r="1178" spans="1:11" ht="25.5">
      <c r="A1178" s="1"/>
      <c r="C1178" s="9" t="s">
        <v>2515</v>
      </c>
      <c r="D1178" s="10">
        <v>162585</v>
      </c>
      <c r="E1178" s="10">
        <v>167814</v>
      </c>
      <c r="F1178" s="89">
        <f t="shared" si="18"/>
        <v>3.2161638527539442E-2</v>
      </c>
      <c r="G1178" t="s">
        <v>4554</v>
      </c>
      <c r="H1178" s="4" t="s">
        <v>2516</v>
      </c>
      <c r="I1178" s="7">
        <v>1</v>
      </c>
      <c r="J1178" s="7">
        <v>1</v>
      </c>
      <c r="K1178" s="8" t="s">
        <v>4591</v>
      </c>
    </row>
    <row r="1179" spans="1:11" ht="25.5">
      <c r="A1179" s="1"/>
      <c r="C1179" s="9" t="s">
        <v>2517</v>
      </c>
      <c r="D1179" s="10">
        <v>157844</v>
      </c>
      <c r="E1179" s="10">
        <v>165569</v>
      </c>
      <c r="F1179" s="89">
        <f t="shared" si="18"/>
        <v>4.8940726286713462E-2</v>
      </c>
      <c r="G1179" t="s">
        <v>4458</v>
      </c>
      <c r="H1179" s="4" t="s">
        <v>3195</v>
      </c>
      <c r="K1179" s="8" t="s">
        <v>4591</v>
      </c>
    </row>
    <row r="1180" spans="1:11" ht="25.5">
      <c r="A1180" s="1"/>
      <c r="C1180" s="9" t="s">
        <v>2518</v>
      </c>
      <c r="D1180" s="10">
        <v>153446</v>
      </c>
      <c r="E1180" s="10">
        <v>158262</v>
      </c>
      <c r="F1180" s="89">
        <f t="shared" si="18"/>
        <v>3.1385634034122756E-2</v>
      </c>
      <c r="G1180" t="s">
        <v>4554</v>
      </c>
      <c r="H1180" s="4" t="s">
        <v>2519</v>
      </c>
      <c r="K1180" s="8" t="s">
        <v>4591</v>
      </c>
    </row>
    <row r="1181" spans="1:11" ht="25.5">
      <c r="A1181" s="1"/>
      <c r="C1181" s="9" t="s">
        <v>2520</v>
      </c>
      <c r="D1181" s="10">
        <v>153362</v>
      </c>
      <c r="E1181" s="10">
        <v>158178</v>
      </c>
      <c r="F1181" s="89">
        <f t="shared" si="18"/>
        <v>3.1402824689297219E-2</v>
      </c>
      <c r="G1181" t="s">
        <v>4554</v>
      </c>
      <c r="H1181" s="4" t="s">
        <v>2521</v>
      </c>
      <c r="K1181" s="8" t="s">
        <v>4591</v>
      </c>
    </row>
    <row r="1182" spans="1:11" ht="25.5">
      <c r="A1182" s="1"/>
      <c r="C1182" s="9" t="s">
        <v>2522</v>
      </c>
      <c r="D1182" s="10">
        <v>136373</v>
      </c>
      <c r="E1182" s="10">
        <v>151756</v>
      </c>
      <c r="F1182" s="89">
        <f t="shared" si="18"/>
        <v>0.11280092100342443</v>
      </c>
      <c r="G1182" t="s">
        <v>4554</v>
      </c>
      <c r="H1182" s="4" t="s">
        <v>2523</v>
      </c>
      <c r="K1182" s="8" t="s">
        <v>4591</v>
      </c>
    </row>
    <row r="1183" spans="1:11" ht="25.5">
      <c r="A1183" s="1"/>
      <c r="C1183" s="9" t="s">
        <v>2524</v>
      </c>
      <c r="D1183" s="10" t="s">
        <v>899</v>
      </c>
      <c r="E1183" s="10">
        <v>145884</v>
      </c>
      <c r="F1183" s="89" t="str">
        <f t="shared" si="18"/>
        <v>-</v>
      </c>
      <c r="G1183" t="s">
        <v>4458</v>
      </c>
      <c r="H1183" s="4" t="s">
        <v>3194</v>
      </c>
      <c r="K1183" s="8" t="s">
        <v>4591</v>
      </c>
    </row>
    <row r="1184" spans="1:11" ht="25.5">
      <c r="A1184" s="1"/>
      <c r="C1184" s="9" t="s">
        <v>2525</v>
      </c>
      <c r="D1184" s="10">
        <v>124875</v>
      </c>
      <c r="E1184" s="10">
        <v>127112</v>
      </c>
      <c r="F1184" s="89">
        <f t="shared" si="18"/>
        <v>1.7913913913913913E-2</v>
      </c>
      <c r="G1184" t="s">
        <v>4554</v>
      </c>
      <c r="H1184" s="4" t="s">
        <v>2526</v>
      </c>
      <c r="K1184" s="8" t="s">
        <v>4591</v>
      </c>
    </row>
    <row r="1185" spans="1:11" ht="25.5">
      <c r="A1185" s="1"/>
      <c r="B1185" s="9" t="s">
        <v>4547</v>
      </c>
      <c r="C1185" s="9" t="s">
        <v>4547</v>
      </c>
      <c r="D1185" s="10" t="s">
        <v>899</v>
      </c>
      <c r="E1185" s="72">
        <v>100000</v>
      </c>
      <c r="F1185" s="89" t="str">
        <f t="shared" si="18"/>
        <v>-</v>
      </c>
      <c r="G1185" t="s">
        <v>4458</v>
      </c>
      <c r="H1185" s="4" t="s">
        <v>4549</v>
      </c>
      <c r="K1185" s="8" t="s">
        <v>4591</v>
      </c>
    </row>
    <row r="1186" spans="1:11" ht="25.5">
      <c r="A1186" s="1"/>
      <c r="B1186" s="9" t="s">
        <v>4547</v>
      </c>
      <c r="C1186" s="9" t="s">
        <v>4547</v>
      </c>
      <c r="D1186" s="10" t="s">
        <v>899</v>
      </c>
      <c r="E1186" s="72">
        <v>100000</v>
      </c>
      <c r="F1186" s="89" t="str">
        <f t="shared" si="18"/>
        <v>-</v>
      </c>
      <c r="G1186" t="s">
        <v>4458</v>
      </c>
      <c r="H1186" s="4" t="s">
        <v>4549</v>
      </c>
      <c r="K1186" s="8" t="s">
        <v>4591</v>
      </c>
    </row>
    <row r="1187" spans="1:11" ht="25.5">
      <c r="A1187" s="1"/>
      <c r="B1187" s="9" t="s">
        <v>4547</v>
      </c>
      <c r="C1187" s="9" t="s">
        <v>4547</v>
      </c>
      <c r="D1187" s="10" t="s">
        <v>899</v>
      </c>
      <c r="E1187" s="72">
        <v>100000</v>
      </c>
      <c r="F1187" s="89" t="str">
        <f t="shared" si="18"/>
        <v>-</v>
      </c>
      <c r="G1187" t="s">
        <v>4458</v>
      </c>
      <c r="H1187" s="4" t="s">
        <v>4549</v>
      </c>
      <c r="K1187" s="8" t="s">
        <v>4591</v>
      </c>
    </row>
    <row r="1188" spans="1:11" ht="25.5">
      <c r="A1188" s="1"/>
      <c r="B1188" s="9" t="s">
        <v>4547</v>
      </c>
      <c r="C1188" s="9" t="s">
        <v>4547</v>
      </c>
      <c r="D1188" s="10" t="s">
        <v>899</v>
      </c>
      <c r="E1188" s="72">
        <v>100000</v>
      </c>
      <c r="F1188" s="89" t="str">
        <f t="shared" si="18"/>
        <v>-</v>
      </c>
      <c r="G1188" t="s">
        <v>4458</v>
      </c>
      <c r="H1188" s="4" t="s">
        <v>4549</v>
      </c>
      <c r="K1188" s="8" t="s">
        <v>4591</v>
      </c>
    </row>
    <row r="1189" spans="1:11" ht="25.5">
      <c r="A1189" s="1"/>
      <c r="B1189" s="9" t="s">
        <v>4547</v>
      </c>
      <c r="C1189" s="9" t="s">
        <v>4547</v>
      </c>
      <c r="D1189" s="10" t="s">
        <v>899</v>
      </c>
      <c r="E1189" s="72">
        <v>100000</v>
      </c>
      <c r="F1189" s="89" t="str">
        <f t="shared" si="18"/>
        <v>-</v>
      </c>
      <c r="G1189" t="s">
        <v>4458</v>
      </c>
      <c r="H1189" s="4" t="s">
        <v>4549</v>
      </c>
      <c r="K1189" s="8" t="s">
        <v>4591</v>
      </c>
    </row>
    <row r="1190" spans="1:11" ht="25.5">
      <c r="A1190" s="1"/>
      <c r="B1190" s="9" t="s">
        <v>4547</v>
      </c>
      <c r="C1190" s="9" t="s">
        <v>4547</v>
      </c>
      <c r="D1190" s="10" t="s">
        <v>899</v>
      </c>
      <c r="E1190" s="72">
        <v>100000</v>
      </c>
      <c r="F1190" s="89" t="str">
        <f t="shared" si="18"/>
        <v>-</v>
      </c>
      <c r="G1190" t="s">
        <v>4458</v>
      </c>
      <c r="H1190" s="4" t="s">
        <v>4549</v>
      </c>
      <c r="K1190" s="8" t="s">
        <v>4591</v>
      </c>
    </row>
    <row r="1191" spans="1:11" ht="25.5">
      <c r="A1191" s="1"/>
      <c r="B1191" s="9" t="s">
        <v>4547</v>
      </c>
      <c r="C1191" s="9" t="s">
        <v>4547</v>
      </c>
      <c r="D1191" s="10" t="s">
        <v>899</v>
      </c>
      <c r="E1191" s="72">
        <v>100000</v>
      </c>
      <c r="F1191" s="89" t="str">
        <f t="shared" si="18"/>
        <v>-</v>
      </c>
      <c r="G1191" t="s">
        <v>4458</v>
      </c>
      <c r="H1191" s="4" t="s">
        <v>4549</v>
      </c>
      <c r="K1191" s="8" t="s">
        <v>4591</v>
      </c>
    </row>
    <row r="1192" spans="1:11" ht="25.5">
      <c r="A1192" s="1"/>
      <c r="B1192" s="9" t="s">
        <v>4547</v>
      </c>
      <c r="C1192" s="9" t="s">
        <v>4547</v>
      </c>
      <c r="D1192" s="10" t="s">
        <v>899</v>
      </c>
      <c r="E1192" s="72">
        <v>100000</v>
      </c>
      <c r="F1192" s="89" t="str">
        <f t="shared" si="18"/>
        <v>-</v>
      </c>
      <c r="G1192" t="s">
        <v>4458</v>
      </c>
      <c r="H1192" s="4" t="s">
        <v>4549</v>
      </c>
      <c r="K1192" s="8" t="s">
        <v>4591</v>
      </c>
    </row>
    <row r="1193" spans="1:11" ht="25.5">
      <c r="A1193" s="1"/>
      <c r="B1193" s="9" t="s">
        <v>4547</v>
      </c>
      <c r="C1193" s="9" t="s">
        <v>4547</v>
      </c>
      <c r="D1193" s="72">
        <v>100000</v>
      </c>
      <c r="E1193" s="10" t="s">
        <v>899</v>
      </c>
      <c r="F1193" s="89" t="str">
        <f t="shared" si="18"/>
        <v>-</v>
      </c>
      <c r="G1193" t="s">
        <v>4458</v>
      </c>
      <c r="H1193" s="4" t="s">
        <v>4549</v>
      </c>
      <c r="K1193" s="8" t="s">
        <v>4591</v>
      </c>
    </row>
    <row r="1194" spans="1:11" ht="25.5">
      <c r="A1194" s="1"/>
      <c r="B1194" s="9" t="s">
        <v>4547</v>
      </c>
      <c r="C1194" s="9" t="s">
        <v>4547</v>
      </c>
      <c r="D1194" s="72">
        <v>100000</v>
      </c>
      <c r="E1194" s="10" t="s">
        <v>899</v>
      </c>
      <c r="F1194" s="89" t="str">
        <f t="shared" si="18"/>
        <v>-</v>
      </c>
      <c r="G1194" t="s">
        <v>4458</v>
      </c>
      <c r="H1194" s="4" t="s">
        <v>4549</v>
      </c>
      <c r="K1194" s="8" t="s">
        <v>4591</v>
      </c>
    </row>
    <row r="1195" spans="1:11" ht="25.5">
      <c r="A1195" s="1"/>
      <c r="B1195" s="9" t="s">
        <v>4547</v>
      </c>
      <c r="C1195" s="9" t="s">
        <v>4547</v>
      </c>
      <c r="D1195" s="72">
        <v>100000</v>
      </c>
      <c r="E1195" s="10" t="s">
        <v>899</v>
      </c>
      <c r="F1195" s="89" t="str">
        <f t="shared" si="18"/>
        <v>-</v>
      </c>
      <c r="G1195" t="s">
        <v>4458</v>
      </c>
      <c r="H1195" s="4" t="s">
        <v>4549</v>
      </c>
      <c r="K1195" s="8" t="s">
        <v>4591</v>
      </c>
    </row>
    <row r="1196" spans="1:11" ht="25.5">
      <c r="A1196" s="1"/>
      <c r="B1196" s="9" t="s">
        <v>4547</v>
      </c>
      <c r="C1196" s="9" t="s">
        <v>4547</v>
      </c>
      <c r="D1196" s="72">
        <v>100000</v>
      </c>
      <c r="E1196" s="10" t="s">
        <v>899</v>
      </c>
      <c r="F1196" s="89" t="str">
        <f t="shared" si="18"/>
        <v>-</v>
      </c>
      <c r="G1196" t="s">
        <v>4458</v>
      </c>
      <c r="H1196" s="4" t="s">
        <v>4549</v>
      </c>
      <c r="K1196" s="8" t="s">
        <v>4591</v>
      </c>
    </row>
    <row r="1197" spans="1:11" ht="25.5">
      <c r="A1197" s="1"/>
      <c r="B1197" s="9" t="s">
        <v>4547</v>
      </c>
      <c r="C1197" s="9" t="s">
        <v>4547</v>
      </c>
      <c r="D1197" s="72">
        <v>100000</v>
      </c>
      <c r="E1197" s="10" t="s">
        <v>899</v>
      </c>
      <c r="F1197" s="89" t="str">
        <f t="shared" si="18"/>
        <v>-</v>
      </c>
      <c r="G1197" t="s">
        <v>4458</v>
      </c>
      <c r="H1197" s="4" t="s">
        <v>4549</v>
      </c>
      <c r="K1197" s="8" t="s">
        <v>4591</v>
      </c>
    </row>
    <row r="1198" spans="1:11" ht="15">
      <c r="A1198" s="1" t="s">
        <v>101</v>
      </c>
      <c r="C1198" s="9" t="s">
        <v>886</v>
      </c>
      <c r="D1198" s="10">
        <v>121467</v>
      </c>
      <c r="E1198" s="10">
        <v>121662</v>
      </c>
      <c r="F1198" s="89">
        <f t="shared" si="18"/>
        <v>1.6053742991923733E-3</v>
      </c>
      <c r="G1198" t="s">
        <v>4554</v>
      </c>
      <c r="H1198" s="4" t="s">
        <v>2527</v>
      </c>
      <c r="I1198" s="7">
        <v>1</v>
      </c>
      <c r="J1198" s="7">
        <v>1</v>
      </c>
      <c r="K1198" s="8" t="s">
        <v>4586</v>
      </c>
    </row>
    <row r="1199" spans="1:11" ht="140.25">
      <c r="A1199" s="1" t="s">
        <v>102</v>
      </c>
      <c r="C1199" s="9" t="s">
        <v>4499</v>
      </c>
      <c r="D1199" s="10">
        <v>128963</v>
      </c>
      <c r="E1199" s="10">
        <v>137863</v>
      </c>
      <c r="F1199" s="89">
        <f t="shared" si="18"/>
        <v>6.9012042213658184E-2</v>
      </c>
      <c r="G1199" t="s">
        <v>4554</v>
      </c>
      <c r="H1199" s="4" t="s">
        <v>2528</v>
      </c>
      <c r="K1199" s="8" t="s">
        <v>4596</v>
      </c>
    </row>
    <row r="1200" spans="1:11" ht="140.25">
      <c r="A1200" s="1"/>
      <c r="C1200" s="9" t="s">
        <v>4500</v>
      </c>
      <c r="D1200" s="10">
        <v>114454</v>
      </c>
      <c r="E1200" s="10">
        <v>130390</v>
      </c>
      <c r="F1200" s="89">
        <f t="shared" si="18"/>
        <v>0.139234976497108</v>
      </c>
      <c r="G1200" t="s">
        <v>4554</v>
      </c>
      <c r="H1200" s="4" t="s">
        <v>2529</v>
      </c>
      <c r="K1200" s="8" t="s">
        <v>4596</v>
      </c>
    </row>
    <row r="1201" spans="1:11" ht="89.25">
      <c r="A1201" s="1"/>
      <c r="C1201" s="9" t="s">
        <v>249</v>
      </c>
      <c r="D1201" s="10">
        <v>131113</v>
      </c>
      <c r="E1201" s="10">
        <v>96285</v>
      </c>
      <c r="F1201" s="89">
        <f t="shared" si="18"/>
        <v>-0.26563346121284692</v>
      </c>
      <c r="G1201" t="s">
        <v>4458</v>
      </c>
      <c r="H1201" s="4" t="s">
        <v>2530</v>
      </c>
      <c r="K1201" s="8" t="s">
        <v>4596</v>
      </c>
    </row>
    <row r="1202" spans="1:11" ht="89.25">
      <c r="A1202" s="1"/>
      <c r="C1202" s="9" t="s">
        <v>2531</v>
      </c>
      <c r="D1202" s="10">
        <v>119098</v>
      </c>
      <c r="E1202" s="10">
        <v>151268</v>
      </c>
      <c r="F1202" s="89">
        <f t="shared" si="18"/>
        <v>0.27011368788728612</v>
      </c>
      <c r="G1202" t="s">
        <v>4458</v>
      </c>
      <c r="H1202" s="4" t="s">
        <v>2532</v>
      </c>
      <c r="I1202" s="7">
        <v>1</v>
      </c>
      <c r="J1202" s="7">
        <v>1</v>
      </c>
      <c r="K1202" s="8" t="s">
        <v>4596</v>
      </c>
    </row>
    <row r="1203" spans="1:11" ht="178.5">
      <c r="A1203" s="1"/>
      <c r="C1203" s="9" t="s">
        <v>12</v>
      </c>
      <c r="D1203" s="10">
        <v>95731</v>
      </c>
      <c r="E1203" s="10">
        <v>138719</v>
      </c>
      <c r="F1203" s="89">
        <f t="shared" si="18"/>
        <v>0.44904994202504933</v>
      </c>
      <c r="G1203" t="s">
        <v>4458</v>
      </c>
      <c r="H1203" s="4" t="s">
        <v>2533</v>
      </c>
      <c r="K1203" s="8" t="s">
        <v>4596</v>
      </c>
    </row>
    <row r="1204" spans="1:11" ht="76.5">
      <c r="A1204" s="1"/>
      <c r="B1204" s="9" t="s">
        <v>2030</v>
      </c>
      <c r="C1204" s="9" t="s">
        <v>886</v>
      </c>
      <c r="D1204" s="10">
        <v>183565</v>
      </c>
      <c r="E1204" s="10">
        <v>183565</v>
      </c>
      <c r="F1204" s="89">
        <f t="shared" si="18"/>
        <v>0</v>
      </c>
      <c r="G1204" t="s">
        <v>4554</v>
      </c>
      <c r="H1204" s="4" t="s">
        <v>2534</v>
      </c>
      <c r="I1204" s="7">
        <v>5</v>
      </c>
      <c r="J1204" s="7">
        <v>6</v>
      </c>
      <c r="K1204" s="8" t="s">
        <v>4596</v>
      </c>
    </row>
    <row r="1205" spans="1:11" ht="38.25">
      <c r="A1205" s="2" t="s">
        <v>103</v>
      </c>
      <c r="C1205" s="9" t="s">
        <v>886</v>
      </c>
      <c r="D1205" s="10">
        <v>130878</v>
      </c>
      <c r="E1205" s="10">
        <v>132097</v>
      </c>
      <c r="F1205" s="89">
        <f t="shared" si="18"/>
        <v>9.314017634743807E-3</v>
      </c>
      <c r="G1205" t="s">
        <v>4554</v>
      </c>
      <c r="H1205" s="4" t="s">
        <v>2535</v>
      </c>
      <c r="K1205" s="8" t="s">
        <v>4586</v>
      </c>
    </row>
    <row r="1206" spans="1:11" ht="38.25">
      <c r="A1206" s="2"/>
      <c r="C1206" s="9" t="s">
        <v>2536</v>
      </c>
      <c r="D1206" s="10">
        <v>105239</v>
      </c>
      <c r="E1206" s="10">
        <v>105541</v>
      </c>
      <c r="F1206" s="89">
        <f t="shared" si="18"/>
        <v>2.869658586645635E-3</v>
      </c>
      <c r="G1206" t="s">
        <v>4554</v>
      </c>
      <c r="H1206" s="4" t="s">
        <v>2537</v>
      </c>
      <c r="K1206" s="8" t="s">
        <v>4586</v>
      </c>
    </row>
    <row r="1207" spans="1:11" ht="38.25">
      <c r="A1207" s="2"/>
      <c r="C1207" s="9" t="s">
        <v>2538</v>
      </c>
      <c r="D1207" s="10">
        <v>104809</v>
      </c>
      <c r="E1207" s="10">
        <v>104794</v>
      </c>
      <c r="F1207" s="89">
        <f t="shared" si="18"/>
        <v>-1.4311748036905227E-4</v>
      </c>
      <c r="G1207" t="s">
        <v>4554</v>
      </c>
      <c r="H1207" s="4" t="s">
        <v>2539</v>
      </c>
      <c r="K1207" s="8" t="s">
        <v>4586</v>
      </c>
    </row>
    <row r="1208" spans="1:11" ht="89.25">
      <c r="A1208" s="2"/>
      <c r="C1208" s="9" t="s">
        <v>2540</v>
      </c>
      <c r="D1208" s="10">
        <v>94154</v>
      </c>
      <c r="E1208" s="10">
        <v>138918</v>
      </c>
      <c r="F1208" s="89">
        <f t="shared" si="18"/>
        <v>0.47543386367015739</v>
      </c>
      <c r="G1208" t="s">
        <v>4458</v>
      </c>
      <c r="H1208" s="4" t="s">
        <v>2541</v>
      </c>
      <c r="K1208" s="8" t="s">
        <v>4586</v>
      </c>
    </row>
    <row r="1209" spans="1:11" ht="89.25">
      <c r="A1209" s="2" t="s">
        <v>104</v>
      </c>
      <c r="C1209" s="9" t="s">
        <v>886</v>
      </c>
      <c r="D1209" s="10">
        <v>121725</v>
      </c>
      <c r="E1209" s="10">
        <v>132379</v>
      </c>
      <c r="F1209" s="89">
        <f t="shared" si="18"/>
        <v>8.7525159170260838E-2</v>
      </c>
      <c r="G1209" t="s">
        <v>4554</v>
      </c>
      <c r="H1209" s="4" t="s">
        <v>2542</v>
      </c>
      <c r="I1209" s="7">
        <v>7</v>
      </c>
      <c r="J1209" s="7">
        <v>5</v>
      </c>
      <c r="K1209" s="8" t="s">
        <v>4586</v>
      </c>
    </row>
    <row r="1210" spans="1:11" ht="25.5">
      <c r="A1210" s="2"/>
      <c r="C1210" s="9" t="s">
        <v>2543</v>
      </c>
      <c r="D1210" s="10">
        <v>101378</v>
      </c>
      <c r="E1210" s="10">
        <v>97698</v>
      </c>
      <c r="F1210" s="89">
        <f t="shared" si="18"/>
        <v>-3.6299788908836235E-2</v>
      </c>
      <c r="G1210" t="s">
        <v>4554</v>
      </c>
      <c r="H1210" s="4" t="s">
        <v>2544</v>
      </c>
      <c r="K1210" s="8" t="s">
        <v>4586</v>
      </c>
    </row>
    <row r="1211" spans="1:11" ht="63.75">
      <c r="A1211" s="1" t="s">
        <v>105</v>
      </c>
      <c r="B1211" s="9" t="s">
        <v>2545</v>
      </c>
      <c r="C1211" s="9" t="s">
        <v>886</v>
      </c>
      <c r="D1211" s="10">
        <v>210651</v>
      </c>
      <c r="E1211" s="10">
        <v>200215</v>
      </c>
      <c r="F1211" s="89">
        <f t="shared" si="18"/>
        <v>-4.9541658952485391E-2</v>
      </c>
      <c r="G1211" t="s">
        <v>4554</v>
      </c>
      <c r="H1211" s="4" t="s">
        <v>2546</v>
      </c>
      <c r="K1211" s="8" t="s">
        <v>4591</v>
      </c>
    </row>
    <row r="1212" spans="1:11" ht="25.5">
      <c r="A1212" s="1"/>
      <c r="C1212" s="9" t="s">
        <v>2547</v>
      </c>
      <c r="D1212" s="10">
        <v>161069</v>
      </c>
      <c r="E1212" s="10">
        <v>167620</v>
      </c>
      <c r="F1212" s="89">
        <f t="shared" si="18"/>
        <v>4.0672010132303545E-2</v>
      </c>
      <c r="G1212" t="s">
        <v>4554</v>
      </c>
      <c r="H1212" s="74" t="s">
        <v>2548</v>
      </c>
      <c r="K1212" s="8" t="s">
        <v>4591</v>
      </c>
    </row>
    <row r="1213" spans="1:11" ht="25.5">
      <c r="A1213" s="1"/>
      <c r="C1213" s="9" t="s">
        <v>2549</v>
      </c>
      <c r="D1213" s="10">
        <v>143764</v>
      </c>
      <c r="E1213" s="10">
        <v>161824</v>
      </c>
      <c r="F1213" s="89">
        <f t="shared" si="18"/>
        <v>0.12562254806488413</v>
      </c>
      <c r="G1213" t="s">
        <v>4554</v>
      </c>
      <c r="H1213" s="4" t="s">
        <v>2550</v>
      </c>
      <c r="K1213" s="8" t="s">
        <v>4591</v>
      </c>
    </row>
    <row r="1214" spans="1:11" ht="25.5">
      <c r="A1214" s="1"/>
      <c r="C1214" s="9" t="s">
        <v>3196</v>
      </c>
      <c r="D1214" s="10">
        <v>143676</v>
      </c>
      <c r="E1214" s="10">
        <v>74161</v>
      </c>
      <c r="F1214" s="89">
        <f t="shared" si="18"/>
        <v>-0.48383167682841949</v>
      </c>
      <c r="G1214" t="s">
        <v>4458</v>
      </c>
      <c r="H1214" s="4" t="s">
        <v>3197</v>
      </c>
      <c r="K1214" s="8" t="s">
        <v>4591</v>
      </c>
    </row>
    <row r="1215" spans="1:11" ht="38.25">
      <c r="A1215" s="1"/>
      <c r="C1215" s="9" t="s">
        <v>2551</v>
      </c>
      <c r="D1215" s="10">
        <v>117844</v>
      </c>
      <c r="E1215" s="10">
        <v>125374</v>
      </c>
      <c r="F1215" s="89">
        <f t="shared" si="18"/>
        <v>6.3898034689929065E-2</v>
      </c>
      <c r="G1215" t="s">
        <v>4554</v>
      </c>
      <c r="H1215" s="4" t="s">
        <v>2552</v>
      </c>
      <c r="K1215" s="8" t="s">
        <v>4591</v>
      </c>
    </row>
    <row r="1216" spans="1:11" ht="25.5">
      <c r="A1216" s="1"/>
      <c r="B1216" s="9" t="s">
        <v>4547</v>
      </c>
      <c r="C1216" s="9" t="s">
        <v>4547</v>
      </c>
      <c r="D1216" s="10" t="s">
        <v>899</v>
      </c>
      <c r="E1216" s="72">
        <v>100000</v>
      </c>
      <c r="F1216" s="89" t="str">
        <f t="shared" si="18"/>
        <v>-</v>
      </c>
      <c r="G1216" t="s">
        <v>4458</v>
      </c>
      <c r="H1216" s="4" t="s">
        <v>4549</v>
      </c>
      <c r="K1216" s="8" t="s">
        <v>4591</v>
      </c>
    </row>
    <row r="1217" spans="1:11" ht="25.5">
      <c r="A1217" s="1"/>
      <c r="B1217" s="9" t="s">
        <v>4547</v>
      </c>
      <c r="C1217" s="9" t="s">
        <v>4547</v>
      </c>
      <c r="D1217" s="10" t="s">
        <v>899</v>
      </c>
      <c r="E1217" s="72">
        <v>100000</v>
      </c>
      <c r="F1217" s="89" t="str">
        <f t="shared" si="18"/>
        <v>-</v>
      </c>
      <c r="G1217" t="s">
        <v>4458</v>
      </c>
      <c r="H1217" s="4" t="s">
        <v>4549</v>
      </c>
      <c r="K1217" s="8" t="s">
        <v>4591</v>
      </c>
    </row>
    <row r="1218" spans="1:11" ht="38.25">
      <c r="A1218" s="1" t="s">
        <v>106</v>
      </c>
      <c r="B1218" s="9" t="s">
        <v>2553</v>
      </c>
      <c r="C1218" s="9" t="s">
        <v>886</v>
      </c>
      <c r="D1218" s="10" t="s">
        <v>899</v>
      </c>
      <c r="E1218" s="10">
        <v>219734</v>
      </c>
      <c r="F1218" s="89" t="str">
        <f t="shared" si="18"/>
        <v>-</v>
      </c>
      <c r="G1218" t="s">
        <v>4458</v>
      </c>
      <c r="H1218" s="4" t="s">
        <v>2554</v>
      </c>
      <c r="K1218" s="8" t="s">
        <v>4594</v>
      </c>
    </row>
    <row r="1219" spans="1:11" ht="25.5">
      <c r="A1219" s="1"/>
      <c r="B1219" s="9" t="s">
        <v>3201</v>
      </c>
      <c r="C1219" s="9" t="s">
        <v>3198</v>
      </c>
      <c r="D1219" s="10">
        <v>123420</v>
      </c>
      <c r="E1219" s="10" t="s">
        <v>899</v>
      </c>
      <c r="F1219" s="89" t="str">
        <f t="shared" si="18"/>
        <v>-</v>
      </c>
      <c r="G1219" t="s">
        <v>4458</v>
      </c>
      <c r="H1219" s="4" t="s">
        <v>3199</v>
      </c>
      <c r="K1219" s="8" t="s">
        <v>4594</v>
      </c>
    </row>
    <row r="1220" spans="1:11" ht="25.5">
      <c r="A1220" s="1"/>
      <c r="B1220" s="9" t="s">
        <v>3202</v>
      </c>
      <c r="C1220" s="9" t="s">
        <v>714</v>
      </c>
      <c r="D1220" s="10">
        <v>118693</v>
      </c>
      <c r="E1220" s="10" t="s">
        <v>899</v>
      </c>
      <c r="F1220" s="89" t="str">
        <f t="shared" si="18"/>
        <v>-</v>
      </c>
      <c r="G1220" t="s">
        <v>4458</v>
      </c>
      <c r="H1220" s="4" t="s">
        <v>3209</v>
      </c>
      <c r="K1220" s="8" t="s">
        <v>4594</v>
      </c>
    </row>
    <row r="1221" spans="1:11" ht="25.5">
      <c r="A1221" s="1"/>
      <c r="B1221" s="9" t="s">
        <v>3203</v>
      </c>
      <c r="C1221" s="9" t="s">
        <v>3200</v>
      </c>
      <c r="D1221" s="10">
        <v>118078</v>
      </c>
      <c r="E1221" s="10" t="s">
        <v>899</v>
      </c>
      <c r="F1221" s="89" t="str">
        <f t="shared" si="18"/>
        <v>-</v>
      </c>
      <c r="G1221" t="s">
        <v>4458</v>
      </c>
      <c r="H1221" s="4" t="s">
        <v>3209</v>
      </c>
      <c r="K1221" s="8" t="s">
        <v>4594</v>
      </c>
    </row>
    <row r="1222" spans="1:11" ht="25.5">
      <c r="A1222" s="1"/>
      <c r="B1222" s="9" t="s">
        <v>3204</v>
      </c>
      <c r="C1222" s="9" t="s">
        <v>1497</v>
      </c>
      <c r="D1222" s="10">
        <v>108395</v>
      </c>
      <c r="E1222" s="10" t="s">
        <v>899</v>
      </c>
      <c r="F1222" s="89" t="str">
        <f t="shared" ref="F1222:F1285" si="19">IF(ISERROR((((E1222-D1222)/D1222))),"-",(((E1222-D1222)/D1222)))</f>
        <v>-</v>
      </c>
      <c r="G1222" t="s">
        <v>4458</v>
      </c>
      <c r="H1222" s="4" t="s">
        <v>3209</v>
      </c>
      <c r="I1222" s="7">
        <v>19</v>
      </c>
      <c r="J1222" s="7">
        <v>16</v>
      </c>
      <c r="K1222" s="8" t="s">
        <v>4594</v>
      </c>
    </row>
    <row r="1223" spans="1:11" ht="38.25">
      <c r="A1223" s="1"/>
      <c r="B1223" s="9" t="s">
        <v>3206</v>
      </c>
      <c r="C1223" s="9" t="s">
        <v>3205</v>
      </c>
      <c r="D1223" s="10">
        <v>107829</v>
      </c>
      <c r="E1223" s="10" t="s">
        <v>899</v>
      </c>
      <c r="F1223" s="89" t="str">
        <f t="shared" si="19"/>
        <v>-</v>
      </c>
      <c r="G1223" t="s">
        <v>4458</v>
      </c>
      <c r="H1223" s="4" t="s">
        <v>3209</v>
      </c>
      <c r="K1223" s="8" t="s">
        <v>4594</v>
      </c>
    </row>
    <row r="1224" spans="1:11" ht="25.5">
      <c r="A1224" s="1"/>
      <c r="B1224" s="9" t="s">
        <v>3208</v>
      </c>
      <c r="C1224" s="9" t="s">
        <v>3207</v>
      </c>
      <c r="D1224" s="10">
        <v>102803</v>
      </c>
      <c r="E1224" s="10" t="s">
        <v>899</v>
      </c>
      <c r="F1224" s="89" t="str">
        <f t="shared" si="19"/>
        <v>-</v>
      </c>
      <c r="G1224" t="s">
        <v>4458</v>
      </c>
      <c r="H1224" s="4" t="s">
        <v>3209</v>
      </c>
      <c r="K1224" s="8" t="s">
        <v>4594</v>
      </c>
    </row>
    <row r="1225" spans="1:11" ht="38.25">
      <c r="A1225" s="1"/>
      <c r="C1225" s="9" t="s">
        <v>249</v>
      </c>
      <c r="D1225" s="10" t="s">
        <v>899</v>
      </c>
      <c r="E1225" s="10">
        <v>147036</v>
      </c>
      <c r="F1225" s="89" t="str">
        <f t="shared" si="19"/>
        <v>-</v>
      </c>
      <c r="G1225" t="s">
        <v>4458</v>
      </c>
      <c r="H1225" s="4" t="s">
        <v>2555</v>
      </c>
      <c r="K1225" s="8" t="s">
        <v>4594</v>
      </c>
    </row>
    <row r="1226" spans="1:11" s="13" customFormat="1" ht="38.25">
      <c r="A1226" s="1"/>
      <c r="B1226" s="9"/>
      <c r="C1226" s="9" t="s">
        <v>1130</v>
      </c>
      <c r="D1226" s="10" t="s">
        <v>899</v>
      </c>
      <c r="E1226" s="10">
        <v>130784</v>
      </c>
      <c r="F1226" s="89" t="str">
        <f t="shared" si="19"/>
        <v>-</v>
      </c>
      <c r="G1226" t="s">
        <v>4458</v>
      </c>
      <c r="H1226" s="4" t="s">
        <v>2556</v>
      </c>
      <c r="I1226" s="7"/>
      <c r="J1226" s="7"/>
      <c r="K1226" s="8" t="s">
        <v>4594</v>
      </c>
    </row>
    <row r="1227" spans="1:11" s="13" customFormat="1" ht="38.25">
      <c r="A1227" s="1"/>
      <c r="B1227" s="9"/>
      <c r="C1227" s="9" t="s">
        <v>994</v>
      </c>
      <c r="D1227" s="10" t="s">
        <v>899</v>
      </c>
      <c r="E1227" s="10">
        <v>127006</v>
      </c>
      <c r="F1227" s="89" t="str">
        <f t="shared" si="19"/>
        <v>-</v>
      </c>
      <c r="G1227" t="s">
        <v>4458</v>
      </c>
      <c r="H1227" s="4" t="s">
        <v>2557</v>
      </c>
      <c r="I1227" s="7"/>
      <c r="J1227" s="7"/>
      <c r="K1227" s="8" t="s">
        <v>4594</v>
      </c>
    </row>
    <row r="1228" spans="1:11" ht="38.25">
      <c r="A1228" s="1"/>
      <c r="C1228" s="9" t="s">
        <v>613</v>
      </c>
      <c r="D1228" s="10" t="s">
        <v>899</v>
      </c>
      <c r="E1228" s="10">
        <v>250127</v>
      </c>
      <c r="F1228" s="89" t="str">
        <f t="shared" si="19"/>
        <v>-</v>
      </c>
      <c r="G1228" t="s">
        <v>4458</v>
      </c>
      <c r="H1228" s="4" t="s">
        <v>2558</v>
      </c>
      <c r="K1228" s="8" t="s">
        <v>4594</v>
      </c>
    </row>
    <row r="1229" spans="1:11" ht="25.5">
      <c r="A1229" s="1" t="s">
        <v>107</v>
      </c>
      <c r="B1229" s="9" t="s">
        <v>2559</v>
      </c>
      <c r="C1229" s="9" t="s">
        <v>2076</v>
      </c>
      <c r="D1229" s="10">
        <v>249760</v>
      </c>
      <c r="E1229" s="10">
        <v>251190</v>
      </c>
      <c r="F1229" s="89">
        <f t="shared" si="19"/>
        <v>5.7254964766175528E-3</v>
      </c>
      <c r="G1229" t="s">
        <v>4554</v>
      </c>
      <c r="H1229" s="4" t="s">
        <v>2560</v>
      </c>
      <c r="K1229" s="8" t="s">
        <v>4598</v>
      </c>
    </row>
    <row r="1230" spans="1:11" ht="25.5">
      <c r="A1230" s="1"/>
      <c r="B1230" s="9" t="s">
        <v>2561</v>
      </c>
      <c r="C1230" s="9" t="s">
        <v>2562</v>
      </c>
      <c r="D1230" s="10">
        <v>200211</v>
      </c>
      <c r="E1230" s="10">
        <v>202191</v>
      </c>
      <c r="F1230" s="89">
        <f t="shared" si="19"/>
        <v>9.8895665073347617E-3</v>
      </c>
      <c r="G1230" t="s">
        <v>4554</v>
      </c>
      <c r="H1230" s="4" t="s">
        <v>2563</v>
      </c>
      <c r="K1230" s="8" t="s">
        <v>4598</v>
      </c>
    </row>
    <row r="1231" spans="1:11" ht="25.5">
      <c r="A1231" s="1"/>
      <c r="B1231" s="9" t="s">
        <v>2564</v>
      </c>
      <c r="C1231" s="9" t="s">
        <v>2565</v>
      </c>
      <c r="D1231" s="10">
        <v>196609</v>
      </c>
      <c r="E1231" s="10">
        <v>192305</v>
      </c>
      <c r="F1231" s="89">
        <f t="shared" si="19"/>
        <v>-2.1891164697445183E-2</v>
      </c>
      <c r="G1231" t="s">
        <v>4554</v>
      </c>
      <c r="H1231" s="4" t="s">
        <v>2566</v>
      </c>
      <c r="I1231" s="7">
        <v>0</v>
      </c>
      <c r="J1231" s="7">
        <v>0</v>
      </c>
      <c r="K1231" s="8" t="s">
        <v>4598</v>
      </c>
    </row>
    <row r="1232" spans="1:11" ht="63.75">
      <c r="A1232" s="1"/>
      <c r="B1232" s="9" t="s">
        <v>2567</v>
      </c>
      <c r="C1232" s="9" t="s">
        <v>2568</v>
      </c>
      <c r="D1232" s="10">
        <v>183116</v>
      </c>
      <c r="E1232" s="10">
        <v>30770</v>
      </c>
      <c r="F1232" s="89">
        <f t="shared" si="19"/>
        <v>-0.83196443784267893</v>
      </c>
      <c r="G1232" t="s">
        <v>4458</v>
      </c>
      <c r="H1232" s="4" t="s">
        <v>2569</v>
      </c>
      <c r="K1232" s="8" t="s">
        <v>4598</v>
      </c>
    </row>
    <row r="1233" spans="1:11" ht="25.5">
      <c r="A1233" s="1"/>
      <c r="C1233" s="9" t="s">
        <v>2570</v>
      </c>
      <c r="D1233" s="10">
        <v>162182</v>
      </c>
      <c r="E1233" s="10">
        <v>166787</v>
      </c>
      <c r="F1233" s="89">
        <f t="shared" si="19"/>
        <v>2.8394026464095893E-2</v>
      </c>
      <c r="G1233" t="s">
        <v>4554</v>
      </c>
      <c r="H1233" s="4" t="s">
        <v>2571</v>
      </c>
      <c r="K1233" s="8" t="s">
        <v>4598</v>
      </c>
    </row>
    <row r="1234" spans="1:11" ht="51">
      <c r="A1234" s="1"/>
      <c r="C1234" s="9" t="s">
        <v>2572</v>
      </c>
      <c r="D1234" s="10">
        <v>154100</v>
      </c>
      <c r="E1234" s="10">
        <v>91251</v>
      </c>
      <c r="F1234" s="89">
        <f t="shared" si="19"/>
        <v>-0.40784555483452306</v>
      </c>
      <c r="G1234" t="s">
        <v>4458</v>
      </c>
      <c r="H1234" s="4" t="s">
        <v>2573</v>
      </c>
      <c r="I1234" s="7">
        <v>1</v>
      </c>
      <c r="J1234" s="7">
        <v>0</v>
      </c>
      <c r="K1234" s="8" t="s">
        <v>4598</v>
      </c>
    </row>
    <row r="1235" spans="1:11" ht="38.25">
      <c r="A1235" s="1"/>
      <c r="C1235" s="9" t="s">
        <v>2574</v>
      </c>
      <c r="D1235" s="10">
        <v>154699</v>
      </c>
      <c r="E1235" s="10">
        <v>155499</v>
      </c>
      <c r="F1235" s="89">
        <f t="shared" si="19"/>
        <v>5.1713327170828513E-3</v>
      </c>
      <c r="G1235" t="s">
        <v>4554</v>
      </c>
      <c r="H1235" s="4" t="s">
        <v>2575</v>
      </c>
      <c r="K1235" s="8" t="s">
        <v>4598</v>
      </c>
    </row>
    <row r="1236" spans="1:11" ht="51">
      <c r="A1236" s="1"/>
      <c r="C1236" s="9" t="s">
        <v>2576</v>
      </c>
      <c r="D1236" s="10" t="s">
        <v>899</v>
      </c>
      <c r="E1236" s="10">
        <v>123165</v>
      </c>
      <c r="F1236" s="89" t="str">
        <f t="shared" si="19"/>
        <v>-</v>
      </c>
      <c r="G1236" t="s">
        <v>4458</v>
      </c>
      <c r="H1236" s="4" t="s">
        <v>2577</v>
      </c>
      <c r="K1236" s="8" t="s">
        <v>4598</v>
      </c>
    </row>
    <row r="1237" spans="1:11" ht="51">
      <c r="A1237" s="1"/>
      <c r="C1237" s="9" t="s">
        <v>3210</v>
      </c>
      <c r="D1237" s="10">
        <v>160645</v>
      </c>
      <c r="E1237" s="10">
        <v>8318</v>
      </c>
      <c r="F1237" s="89">
        <f t="shared" si="19"/>
        <v>-0.94822123315384854</v>
      </c>
      <c r="G1237" t="s">
        <v>4458</v>
      </c>
      <c r="H1237" s="4" t="s">
        <v>2578</v>
      </c>
      <c r="K1237" s="8" t="s">
        <v>4598</v>
      </c>
    </row>
    <row r="1238" spans="1:11" ht="25.5">
      <c r="A1238" s="1"/>
      <c r="B1238" s="9" t="s">
        <v>4547</v>
      </c>
      <c r="C1238" s="9" t="s">
        <v>4547</v>
      </c>
      <c r="D1238" s="10" t="s">
        <v>899</v>
      </c>
      <c r="E1238" s="72">
        <v>100000</v>
      </c>
      <c r="F1238" s="89" t="str">
        <f t="shared" si="19"/>
        <v>-</v>
      </c>
      <c r="G1238" t="s">
        <v>4458</v>
      </c>
      <c r="H1238" s="4" t="s">
        <v>4549</v>
      </c>
      <c r="K1238" s="8" t="s">
        <v>4598</v>
      </c>
    </row>
    <row r="1239" spans="1:11" ht="25.5">
      <c r="A1239" s="1"/>
      <c r="B1239" s="9" t="s">
        <v>4547</v>
      </c>
      <c r="C1239" s="9" t="s">
        <v>4547</v>
      </c>
      <c r="D1239" s="10" t="s">
        <v>899</v>
      </c>
      <c r="E1239" s="72">
        <v>100000</v>
      </c>
      <c r="F1239" s="89" t="str">
        <f t="shared" si="19"/>
        <v>-</v>
      </c>
      <c r="G1239" t="s">
        <v>4458</v>
      </c>
      <c r="H1239" s="4" t="s">
        <v>4549</v>
      </c>
      <c r="K1239" s="8" t="s">
        <v>4598</v>
      </c>
    </row>
    <row r="1240" spans="1:11" ht="25.5">
      <c r="A1240" s="1"/>
      <c r="B1240" s="9" t="s">
        <v>4547</v>
      </c>
      <c r="C1240" s="9" t="s">
        <v>4547</v>
      </c>
      <c r="D1240" s="10" t="s">
        <v>899</v>
      </c>
      <c r="E1240" s="72">
        <v>100000</v>
      </c>
      <c r="F1240" s="89" t="str">
        <f t="shared" si="19"/>
        <v>-</v>
      </c>
      <c r="G1240" t="s">
        <v>4458</v>
      </c>
      <c r="H1240" s="74" t="s">
        <v>4549</v>
      </c>
      <c r="K1240" s="8" t="s">
        <v>4598</v>
      </c>
    </row>
    <row r="1241" spans="1:11" ht="25.5">
      <c r="A1241" s="1"/>
      <c r="B1241" s="9" t="s">
        <v>4547</v>
      </c>
      <c r="C1241" s="9" t="s">
        <v>4547</v>
      </c>
      <c r="D1241" s="10" t="s">
        <v>899</v>
      </c>
      <c r="E1241" s="72">
        <v>100000</v>
      </c>
      <c r="F1241" s="89" t="str">
        <f t="shared" si="19"/>
        <v>-</v>
      </c>
      <c r="G1241" t="s">
        <v>4458</v>
      </c>
      <c r="H1241" s="74" t="s">
        <v>4549</v>
      </c>
      <c r="K1241" s="8" t="s">
        <v>4598</v>
      </c>
    </row>
    <row r="1242" spans="1:11" ht="25.5">
      <c r="A1242" s="1"/>
      <c r="B1242" s="9" t="s">
        <v>4547</v>
      </c>
      <c r="C1242" s="9" t="s">
        <v>4547</v>
      </c>
      <c r="D1242" s="10" t="s">
        <v>899</v>
      </c>
      <c r="E1242" s="72">
        <v>100000</v>
      </c>
      <c r="F1242" s="89" t="str">
        <f t="shared" si="19"/>
        <v>-</v>
      </c>
      <c r="G1242" t="s">
        <v>4458</v>
      </c>
      <c r="H1242" s="4" t="s">
        <v>4549</v>
      </c>
      <c r="K1242" s="8" t="s">
        <v>4598</v>
      </c>
    </row>
    <row r="1243" spans="1:11" ht="25.5">
      <c r="A1243" s="1"/>
      <c r="B1243" s="9" t="s">
        <v>4547</v>
      </c>
      <c r="C1243" s="9" t="s">
        <v>4547</v>
      </c>
      <c r="D1243" s="10" t="s">
        <v>899</v>
      </c>
      <c r="E1243" s="72">
        <v>100000</v>
      </c>
      <c r="F1243" s="89" t="str">
        <f t="shared" si="19"/>
        <v>-</v>
      </c>
      <c r="G1243" t="s">
        <v>4458</v>
      </c>
      <c r="H1243" s="4" t="s">
        <v>4549</v>
      </c>
      <c r="K1243" s="8" t="s">
        <v>4598</v>
      </c>
    </row>
    <row r="1244" spans="1:11" ht="25.5">
      <c r="A1244" s="1"/>
      <c r="B1244" s="9" t="s">
        <v>4547</v>
      </c>
      <c r="C1244" s="9" t="s">
        <v>4547</v>
      </c>
      <c r="D1244" s="10" t="s">
        <v>899</v>
      </c>
      <c r="E1244" s="72">
        <v>100000</v>
      </c>
      <c r="F1244" s="89" t="str">
        <f t="shared" si="19"/>
        <v>-</v>
      </c>
      <c r="G1244" t="s">
        <v>4458</v>
      </c>
      <c r="H1244" s="74" t="s">
        <v>4549</v>
      </c>
      <c r="K1244" s="8" t="s">
        <v>4598</v>
      </c>
    </row>
    <row r="1245" spans="1:11" ht="25.5">
      <c r="A1245" s="1"/>
      <c r="B1245" s="9" t="s">
        <v>4547</v>
      </c>
      <c r="C1245" s="9" t="s">
        <v>4547</v>
      </c>
      <c r="D1245" s="10" t="s">
        <v>899</v>
      </c>
      <c r="E1245" s="72">
        <v>100000</v>
      </c>
      <c r="F1245" s="89" t="str">
        <f t="shared" si="19"/>
        <v>-</v>
      </c>
      <c r="G1245" t="s">
        <v>4458</v>
      </c>
      <c r="H1245" s="4" t="s">
        <v>4549</v>
      </c>
      <c r="K1245" s="8" t="s">
        <v>4598</v>
      </c>
    </row>
    <row r="1246" spans="1:11" ht="25.5">
      <c r="A1246" s="1"/>
      <c r="B1246" s="9" t="s">
        <v>4547</v>
      </c>
      <c r="C1246" s="9" t="s">
        <v>4547</v>
      </c>
      <c r="D1246" s="10" t="s">
        <v>899</v>
      </c>
      <c r="E1246" s="72">
        <v>100000</v>
      </c>
      <c r="F1246" s="89" t="str">
        <f t="shared" si="19"/>
        <v>-</v>
      </c>
      <c r="G1246" t="s">
        <v>4458</v>
      </c>
      <c r="H1246" s="4" t="s">
        <v>4549</v>
      </c>
      <c r="K1246" s="8" t="s">
        <v>4598</v>
      </c>
    </row>
    <row r="1247" spans="1:11" ht="25.5">
      <c r="A1247" s="1"/>
      <c r="B1247" s="9" t="s">
        <v>4547</v>
      </c>
      <c r="C1247" s="9" t="s">
        <v>4547</v>
      </c>
      <c r="D1247" s="10" t="s">
        <v>899</v>
      </c>
      <c r="E1247" s="72">
        <v>100000</v>
      </c>
      <c r="F1247" s="89" t="str">
        <f t="shared" si="19"/>
        <v>-</v>
      </c>
      <c r="G1247" t="s">
        <v>4458</v>
      </c>
      <c r="H1247" s="4" t="s">
        <v>4549</v>
      </c>
      <c r="K1247" s="8" t="s">
        <v>4598</v>
      </c>
    </row>
    <row r="1248" spans="1:11" ht="25.5">
      <c r="A1248" s="1"/>
      <c r="B1248" s="9" t="s">
        <v>4547</v>
      </c>
      <c r="C1248" s="9" t="s">
        <v>4547</v>
      </c>
      <c r="D1248" s="10" t="s">
        <v>899</v>
      </c>
      <c r="E1248" s="72">
        <v>100000</v>
      </c>
      <c r="F1248" s="89" t="str">
        <f t="shared" si="19"/>
        <v>-</v>
      </c>
      <c r="G1248" t="s">
        <v>4458</v>
      </c>
      <c r="H1248" s="4" t="s">
        <v>4549</v>
      </c>
      <c r="K1248" s="8" t="s">
        <v>4598</v>
      </c>
    </row>
    <row r="1249" spans="1:11" ht="25.5">
      <c r="A1249" s="1"/>
      <c r="B1249" s="9" t="s">
        <v>4547</v>
      </c>
      <c r="C1249" s="9" t="s">
        <v>4547</v>
      </c>
      <c r="D1249" s="72">
        <v>100000</v>
      </c>
      <c r="E1249" s="10" t="s">
        <v>899</v>
      </c>
      <c r="F1249" s="89" t="str">
        <f t="shared" si="19"/>
        <v>-</v>
      </c>
      <c r="G1249" t="s">
        <v>4458</v>
      </c>
      <c r="H1249" s="4" t="s">
        <v>4549</v>
      </c>
      <c r="K1249" s="8" t="s">
        <v>4598</v>
      </c>
    </row>
    <row r="1250" spans="1:11" ht="25.5">
      <c r="A1250" s="1"/>
      <c r="B1250" s="9" t="s">
        <v>4547</v>
      </c>
      <c r="C1250" s="9" t="s">
        <v>4547</v>
      </c>
      <c r="D1250" s="72">
        <v>100000</v>
      </c>
      <c r="E1250" s="10" t="s">
        <v>899</v>
      </c>
      <c r="F1250" s="89" t="str">
        <f t="shared" si="19"/>
        <v>-</v>
      </c>
      <c r="G1250" t="s">
        <v>4458</v>
      </c>
      <c r="H1250" s="4" t="s">
        <v>4549</v>
      </c>
      <c r="K1250" s="8" t="s">
        <v>4598</v>
      </c>
    </row>
    <row r="1251" spans="1:11" ht="25.5">
      <c r="A1251" s="1"/>
      <c r="B1251" s="9" t="s">
        <v>4547</v>
      </c>
      <c r="C1251" s="9" t="s">
        <v>4547</v>
      </c>
      <c r="D1251" s="72">
        <v>100000</v>
      </c>
      <c r="E1251" s="10" t="s">
        <v>899</v>
      </c>
      <c r="F1251" s="89" t="str">
        <f t="shared" si="19"/>
        <v>-</v>
      </c>
      <c r="G1251" t="s">
        <v>4458</v>
      </c>
      <c r="H1251" s="4" t="s">
        <v>4549</v>
      </c>
      <c r="K1251" s="8" t="s">
        <v>4598</v>
      </c>
    </row>
    <row r="1252" spans="1:11" ht="25.5">
      <c r="A1252" s="1"/>
      <c r="B1252" s="9" t="s">
        <v>4547</v>
      </c>
      <c r="C1252" s="9" t="s">
        <v>4547</v>
      </c>
      <c r="D1252" s="72">
        <v>100000</v>
      </c>
      <c r="E1252" s="10" t="s">
        <v>899</v>
      </c>
      <c r="F1252" s="89" t="str">
        <f t="shared" si="19"/>
        <v>-</v>
      </c>
      <c r="G1252" t="s">
        <v>4458</v>
      </c>
      <c r="H1252" s="4" t="s">
        <v>4549</v>
      </c>
      <c r="K1252" s="8" t="s">
        <v>4598</v>
      </c>
    </row>
    <row r="1253" spans="1:11" ht="25.5">
      <c r="A1253" s="1"/>
      <c r="B1253" s="9" t="s">
        <v>4547</v>
      </c>
      <c r="C1253" s="9" t="s">
        <v>4547</v>
      </c>
      <c r="D1253" s="72">
        <v>100000</v>
      </c>
      <c r="E1253" s="10" t="s">
        <v>899</v>
      </c>
      <c r="F1253" s="89" t="str">
        <f t="shared" si="19"/>
        <v>-</v>
      </c>
      <c r="G1253" t="s">
        <v>4458</v>
      </c>
      <c r="H1253" s="4" t="s">
        <v>4549</v>
      </c>
      <c r="K1253" s="8" t="s">
        <v>4598</v>
      </c>
    </row>
    <row r="1254" spans="1:11" ht="25.5">
      <c r="A1254" s="1"/>
      <c r="B1254" s="9" t="s">
        <v>4547</v>
      </c>
      <c r="C1254" s="9" t="s">
        <v>4547</v>
      </c>
      <c r="D1254" s="72">
        <v>100000</v>
      </c>
      <c r="E1254" s="10" t="s">
        <v>899</v>
      </c>
      <c r="F1254" s="89" t="str">
        <f t="shared" si="19"/>
        <v>-</v>
      </c>
      <c r="G1254" t="s">
        <v>4458</v>
      </c>
      <c r="H1254" s="4" t="s">
        <v>4549</v>
      </c>
      <c r="K1254" s="8" t="s">
        <v>4598</v>
      </c>
    </row>
    <row r="1255" spans="1:11" ht="25.5">
      <c r="A1255" s="1"/>
      <c r="B1255" s="9" t="s">
        <v>4547</v>
      </c>
      <c r="C1255" s="9" t="s">
        <v>4547</v>
      </c>
      <c r="D1255" s="72">
        <v>100000</v>
      </c>
      <c r="E1255" s="10" t="s">
        <v>899</v>
      </c>
      <c r="F1255" s="89" t="str">
        <f t="shared" si="19"/>
        <v>-</v>
      </c>
      <c r="G1255" t="s">
        <v>4458</v>
      </c>
      <c r="H1255" s="4" t="s">
        <v>4549</v>
      </c>
      <c r="K1255" s="8" t="s">
        <v>4598</v>
      </c>
    </row>
    <row r="1256" spans="1:11" ht="25.5">
      <c r="A1256" s="1"/>
      <c r="B1256" s="9" t="s">
        <v>4547</v>
      </c>
      <c r="C1256" s="9" t="s">
        <v>4547</v>
      </c>
      <c r="D1256" s="72">
        <v>100000</v>
      </c>
      <c r="E1256" s="10" t="s">
        <v>899</v>
      </c>
      <c r="F1256" s="89" t="str">
        <f t="shared" si="19"/>
        <v>-</v>
      </c>
      <c r="G1256" t="s">
        <v>4458</v>
      </c>
      <c r="H1256" s="4" t="s">
        <v>4549</v>
      </c>
      <c r="K1256" s="8" t="s">
        <v>4598</v>
      </c>
    </row>
    <row r="1257" spans="1:11" ht="25.5">
      <c r="A1257" s="1"/>
      <c r="B1257" s="9" t="s">
        <v>4547</v>
      </c>
      <c r="C1257" s="9" t="s">
        <v>4547</v>
      </c>
      <c r="D1257" s="72">
        <v>100000</v>
      </c>
      <c r="E1257" s="10" t="s">
        <v>899</v>
      </c>
      <c r="F1257" s="89" t="str">
        <f t="shared" si="19"/>
        <v>-</v>
      </c>
      <c r="G1257" t="s">
        <v>4458</v>
      </c>
      <c r="H1257" s="4" t="s">
        <v>4549</v>
      </c>
      <c r="K1257" s="8" t="s">
        <v>4598</v>
      </c>
    </row>
    <row r="1258" spans="1:11" ht="25.5">
      <c r="A1258" s="1"/>
      <c r="B1258" s="9" t="s">
        <v>4547</v>
      </c>
      <c r="C1258" s="9" t="s">
        <v>4547</v>
      </c>
      <c r="D1258" s="72">
        <v>100000</v>
      </c>
      <c r="E1258" s="10" t="s">
        <v>899</v>
      </c>
      <c r="F1258" s="89" t="str">
        <f t="shared" si="19"/>
        <v>-</v>
      </c>
      <c r="G1258" t="s">
        <v>4458</v>
      </c>
      <c r="H1258" s="4" t="s">
        <v>4549</v>
      </c>
      <c r="K1258" s="8" t="s">
        <v>4598</v>
      </c>
    </row>
    <row r="1259" spans="1:11" ht="25.5">
      <c r="A1259" s="1"/>
      <c r="B1259" s="9" t="s">
        <v>4547</v>
      </c>
      <c r="C1259" s="9" t="s">
        <v>4547</v>
      </c>
      <c r="D1259" s="72">
        <v>100000</v>
      </c>
      <c r="E1259" s="10" t="s">
        <v>899</v>
      </c>
      <c r="F1259" s="89" t="str">
        <f t="shared" si="19"/>
        <v>-</v>
      </c>
      <c r="G1259" t="s">
        <v>4458</v>
      </c>
      <c r="H1259" s="4" t="s">
        <v>4549</v>
      </c>
      <c r="K1259" s="8" t="s">
        <v>4598</v>
      </c>
    </row>
    <row r="1260" spans="1:11" ht="25.5">
      <c r="A1260" s="1" t="s">
        <v>108</v>
      </c>
      <c r="C1260" s="9" t="s">
        <v>886</v>
      </c>
      <c r="D1260" s="10">
        <v>83000</v>
      </c>
      <c r="E1260" s="10">
        <v>184000</v>
      </c>
      <c r="F1260" s="89">
        <f t="shared" si="19"/>
        <v>1.2168674698795181</v>
      </c>
      <c r="G1260" t="s">
        <v>4458</v>
      </c>
      <c r="H1260" s="4" t="s">
        <v>3211</v>
      </c>
      <c r="K1260" s="8" t="s">
        <v>4598</v>
      </c>
    </row>
    <row r="1261" spans="1:11" ht="26.25" customHeight="1">
      <c r="A1261" s="1"/>
      <c r="C1261" s="9" t="s">
        <v>2579</v>
      </c>
      <c r="D1261" s="10">
        <v>131000</v>
      </c>
      <c r="E1261" s="10">
        <v>119000</v>
      </c>
      <c r="F1261" s="89">
        <f t="shared" si="19"/>
        <v>-9.1603053435114504E-2</v>
      </c>
      <c r="G1261" t="s">
        <v>4554</v>
      </c>
      <c r="H1261" s="4" t="s">
        <v>3212</v>
      </c>
      <c r="I1261" s="7">
        <v>6</v>
      </c>
      <c r="J1261" s="7">
        <v>8</v>
      </c>
      <c r="K1261" s="8" t="s">
        <v>4598</v>
      </c>
    </row>
    <row r="1262" spans="1:11" ht="25.5">
      <c r="A1262" s="1"/>
      <c r="C1262" s="9" t="s">
        <v>613</v>
      </c>
      <c r="D1262" s="10">
        <v>117000</v>
      </c>
      <c r="E1262" s="10">
        <v>122000</v>
      </c>
      <c r="F1262" s="89">
        <f t="shared" si="19"/>
        <v>4.2735042735042736E-2</v>
      </c>
      <c r="G1262" t="s">
        <v>4554</v>
      </c>
      <c r="H1262" s="4" t="s">
        <v>2580</v>
      </c>
      <c r="K1262" s="8" t="s">
        <v>4598</v>
      </c>
    </row>
    <row r="1263" spans="1:11" ht="89.25">
      <c r="A1263" s="1" t="s">
        <v>109</v>
      </c>
      <c r="C1263" s="9" t="s">
        <v>990</v>
      </c>
      <c r="D1263" s="10" t="s">
        <v>899</v>
      </c>
      <c r="E1263" s="10">
        <v>119786</v>
      </c>
      <c r="F1263" s="89" t="str">
        <f t="shared" si="19"/>
        <v>-</v>
      </c>
      <c r="G1263" t="s">
        <v>4458</v>
      </c>
      <c r="H1263" s="4" t="s">
        <v>2581</v>
      </c>
      <c r="K1263" s="8" t="s">
        <v>4588</v>
      </c>
    </row>
    <row r="1264" spans="1:11" ht="76.5">
      <c r="A1264" s="1"/>
      <c r="C1264" s="9" t="s">
        <v>2582</v>
      </c>
      <c r="D1264" s="10">
        <v>123803</v>
      </c>
      <c r="E1264" s="10">
        <v>117269</v>
      </c>
      <c r="F1264" s="89">
        <f t="shared" si="19"/>
        <v>-5.2777396347422921E-2</v>
      </c>
      <c r="G1264" t="s">
        <v>4554</v>
      </c>
      <c r="H1264" s="4" t="s">
        <v>2583</v>
      </c>
      <c r="K1264" s="8" t="s">
        <v>4588</v>
      </c>
    </row>
    <row r="1265" spans="1:11" ht="25.5">
      <c r="A1265" s="1"/>
      <c r="C1265" s="9" t="s">
        <v>2584</v>
      </c>
      <c r="D1265" s="10">
        <v>104441</v>
      </c>
      <c r="E1265" s="10" t="s">
        <v>899</v>
      </c>
      <c r="F1265" s="89" t="str">
        <f t="shared" si="19"/>
        <v>-</v>
      </c>
      <c r="G1265" t="s">
        <v>4458</v>
      </c>
      <c r="H1265" s="4" t="s">
        <v>3213</v>
      </c>
      <c r="K1265" s="8" t="s">
        <v>4588</v>
      </c>
    </row>
    <row r="1266" spans="1:11" ht="102">
      <c r="A1266" s="1"/>
      <c r="C1266" s="9" t="s">
        <v>2585</v>
      </c>
      <c r="D1266" s="10">
        <v>106851</v>
      </c>
      <c r="E1266" s="10">
        <v>18179</v>
      </c>
      <c r="F1266" s="89">
        <f t="shared" si="19"/>
        <v>-0.82986588801227879</v>
      </c>
      <c r="G1266" t="s">
        <v>4458</v>
      </c>
      <c r="H1266" s="4" t="s">
        <v>2586</v>
      </c>
      <c r="K1266" s="8" t="s">
        <v>4588</v>
      </c>
    </row>
    <row r="1267" spans="1:11" ht="15">
      <c r="A1267" s="11" t="s">
        <v>110</v>
      </c>
      <c r="B1267" s="11" t="s">
        <v>3707</v>
      </c>
      <c r="C1267" s="11" t="s">
        <v>886</v>
      </c>
      <c r="D1267" s="26">
        <v>136695</v>
      </c>
      <c r="E1267" s="26">
        <v>140112</v>
      </c>
      <c r="F1267" s="89">
        <f t="shared" si="19"/>
        <v>2.4997256666300888E-2</v>
      </c>
      <c r="G1267" t="s">
        <v>4554</v>
      </c>
      <c r="H1267" s="74" t="s">
        <v>4292</v>
      </c>
      <c r="K1267" s="8" t="s">
        <v>4585</v>
      </c>
    </row>
    <row r="1268" spans="1:11" ht="25.5">
      <c r="A1268" s="11"/>
      <c r="B1268" s="11" t="s">
        <v>3708</v>
      </c>
      <c r="C1268" s="11" t="s">
        <v>3720</v>
      </c>
      <c r="D1268" s="26">
        <v>113166</v>
      </c>
      <c r="E1268" s="26">
        <v>115995</v>
      </c>
      <c r="F1268" s="89">
        <f t="shared" si="19"/>
        <v>2.4998674513546471E-2</v>
      </c>
      <c r="G1268" t="s">
        <v>4554</v>
      </c>
      <c r="K1268" s="8" t="s">
        <v>4585</v>
      </c>
    </row>
    <row r="1269" spans="1:11" ht="15">
      <c r="A1269" s="11"/>
      <c r="B1269" s="11" t="s">
        <v>3721</v>
      </c>
      <c r="C1269" s="11" t="s">
        <v>3709</v>
      </c>
      <c r="D1269" s="26">
        <v>102879</v>
      </c>
      <c r="E1269" s="26">
        <v>105450</v>
      </c>
      <c r="F1269" s="89">
        <f t="shared" si="19"/>
        <v>2.4990522847228296E-2</v>
      </c>
      <c r="G1269" t="s">
        <v>4554</v>
      </c>
      <c r="H1269" s="74"/>
      <c r="K1269" s="8" t="s">
        <v>4585</v>
      </c>
    </row>
    <row r="1270" spans="1:11" ht="25.5">
      <c r="A1270" s="11"/>
      <c r="B1270" s="11" t="s">
        <v>3710</v>
      </c>
      <c r="C1270" s="11" t="s">
        <v>3711</v>
      </c>
      <c r="D1270" s="26">
        <v>102879</v>
      </c>
      <c r="E1270" s="26">
        <v>105450</v>
      </c>
      <c r="F1270" s="89">
        <f t="shared" si="19"/>
        <v>2.4990522847228296E-2</v>
      </c>
      <c r="G1270" t="s">
        <v>4554</v>
      </c>
      <c r="K1270" s="8" t="s">
        <v>4585</v>
      </c>
    </row>
    <row r="1271" spans="1:11" ht="25.5">
      <c r="A1271" s="11"/>
      <c r="B1271" s="11" t="s">
        <v>3712</v>
      </c>
      <c r="C1271" s="11" t="s">
        <v>3713</v>
      </c>
      <c r="D1271" s="26">
        <v>102879</v>
      </c>
      <c r="E1271" s="26">
        <v>105450</v>
      </c>
      <c r="F1271" s="89">
        <f t="shared" si="19"/>
        <v>2.4990522847228296E-2</v>
      </c>
      <c r="G1271" t="s">
        <v>4554</v>
      </c>
      <c r="K1271" s="8" t="s">
        <v>4585</v>
      </c>
    </row>
    <row r="1272" spans="1:11" ht="25.5">
      <c r="A1272" s="11"/>
      <c r="B1272" s="11" t="s">
        <v>3714</v>
      </c>
      <c r="C1272" s="11" t="s">
        <v>3715</v>
      </c>
      <c r="D1272" s="26">
        <v>100961</v>
      </c>
      <c r="E1272" s="26">
        <v>105450</v>
      </c>
      <c r="F1272" s="89">
        <f t="shared" si="19"/>
        <v>4.4462713324947258E-2</v>
      </c>
      <c r="G1272" t="s">
        <v>4554</v>
      </c>
      <c r="K1272" s="8" t="s">
        <v>4585</v>
      </c>
    </row>
    <row r="1273" spans="1:11" ht="15">
      <c r="A1273" s="11"/>
      <c r="B1273" s="11" t="s">
        <v>3716</v>
      </c>
      <c r="C1273" s="11" t="s">
        <v>3717</v>
      </c>
      <c r="D1273" s="26">
        <v>102879</v>
      </c>
      <c r="E1273" s="26">
        <v>105450</v>
      </c>
      <c r="F1273" s="89">
        <f t="shared" si="19"/>
        <v>2.4990522847228296E-2</v>
      </c>
      <c r="G1273" t="s">
        <v>4554</v>
      </c>
      <c r="K1273" s="8" t="s">
        <v>4585</v>
      </c>
    </row>
    <row r="1274" spans="1:11" ht="38.25">
      <c r="A1274" s="11"/>
      <c r="B1274" s="11" t="s">
        <v>3718</v>
      </c>
      <c r="C1274" s="11" t="s">
        <v>3719</v>
      </c>
      <c r="D1274" s="26">
        <v>102879</v>
      </c>
      <c r="E1274" s="26">
        <v>105450</v>
      </c>
      <c r="F1274" s="89">
        <f t="shared" si="19"/>
        <v>2.4990522847228296E-2</v>
      </c>
      <c r="G1274" t="s">
        <v>4554</v>
      </c>
      <c r="K1274" s="8" t="s">
        <v>4585</v>
      </c>
    </row>
    <row r="1275" spans="1:11" ht="25.5">
      <c r="A1275" s="2" t="s">
        <v>111</v>
      </c>
      <c r="B1275" s="4" t="s">
        <v>3214</v>
      </c>
      <c r="C1275" s="9" t="s">
        <v>886</v>
      </c>
      <c r="D1275" s="10">
        <v>207423</v>
      </c>
      <c r="E1275" s="10">
        <v>215206</v>
      </c>
      <c r="F1275" s="89">
        <f t="shared" si="19"/>
        <v>3.752235769418049E-2</v>
      </c>
      <c r="G1275" t="s">
        <v>4554</v>
      </c>
      <c r="H1275" s="4" t="s">
        <v>2587</v>
      </c>
      <c r="K1275" s="83" t="s">
        <v>4591</v>
      </c>
    </row>
    <row r="1276" spans="1:11" ht="51">
      <c r="A1276" s="2"/>
      <c r="C1276" s="9" t="s">
        <v>2588</v>
      </c>
      <c r="D1276" s="10">
        <v>112923</v>
      </c>
      <c r="E1276" s="10">
        <v>165000</v>
      </c>
      <c r="F1276" s="89">
        <f t="shared" si="19"/>
        <v>0.46117265747456232</v>
      </c>
      <c r="G1276" t="s">
        <v>4458</v>
      </c>
      <c r="H1276" s="4" t="s">
        <v>3215</v>
      </c>
      <c r="K1276" s="83" t="s">
        <v>4591</v>
      </c>
    </row>
    <row r="1277" spans="1:11" ht="25.5">
      <c r="A1277" s="2"/>
      <c r="C1277" s="9" t="s">
        <v>2589</v>
      </c>
      <c r="D1277" s="10">
        <v>163714</v>
      </c>
      <c r="E1277" s="10">
        <v>168329</v>
      </c>
      <c r="F1277" s="89">
        <f t="shared" si="19"/>
        <v>2.8189403471908327E-2</v>
      </c>
      <c r="G1277" t="s">
        <v>4554</v>
      </c>
      <c r="H1277" s="4" t="s">
        <v>2590</v>
      </c>
      <c r="K1277" s="83" t="s">
        <v>4591</v>
      </c>
    </row>
    <row r="1278" spans="1:11" ht="25.5">
      <c r="A1278" s="2"/>
      <c r="C1278" s="9" t="s">
        <v>2591</v>
      </c>
      <c r="D1278" s="10">
        <v>141297</v>
      </c>
      <c r="E1278" s="10">
        <v>159616</v>
      </c>
      <c r="F1278" s="89">
        <f t="shared" si="19"/>
        <v>0.12964889558872447</v>
      </c>
      <c r="G1278" t="s">
        <v>4554</v>
      </c>
      <c r="H1278" s="4" t="s">
        <v>2592</v>
      </c>
      <c r="K1278" s="83" t="s">
        <v>4591</v>
      </c>
    </row>
    <row r="1279" spans="1:11" ht="25.5">
      <c r="A1279" s="2"/>
      <c r="C1279" s="9" t="s">
        <v>2593</v>
      </c>
      <c r="D1279" s="10">
        <v>157236</v>
      </c>
      <c r="E1279" s="10">
        <v>164193</v>
      </c>
      <c r="F1279" s="89">
        <f t="shared" si="19"/>
        <v>4.4245592612378842E-2</v>
      </c>
      <c r="G1279" t="s">
        <v>4554</v>
      </c>
      <c r="H1279" s="4" t="s">
        <v>2594</v>
      </c>
      <c r="I1279" s="7">
        <v>3</v>
      </c>
      <c r="J1279" s="7">
        <v>8</v>
      </c>
      <c r="K1279" s="83" t="s">
        <v>4591</v>
      </c>
    </row>
    <row r="1280" spans="1:11" ht="25.5">
      <c r="A1280" s="2"/>
      <c r="C1280" s="9" t="s">
        <v>2595</v>
      </c>
      <c r="D1280" s="10">
        <v>161224</v>
      </c>
      <c r="E1280" s="10">
        <v>167709</v>
      </c>
      <c r="F1280" s="89">
        <f t="shared" si="19"/>
        <v>4.0223539919614942E-2</v>
      </c>
      <c r="G1280" t="s">
        <v>4554</v>
      </c>
      <c r="H1280" s="4" t="s">
        <v>2596</v>
      </c>
      <c r="K1280" s="83" t="s">
        <v>4591</v>
      </c>
    </row>
    <row r="1281" spans="1:11" ht="38.25">
      <c r="A1281" s="2"/>
      <c r="C1281" s="9" t="s">
        <v>2597</v>
      </c>
      <c r="D1281" s="10">
        <v>137866</v>
      </c>
      <c r="E1281" s="10">
        <v>143429</v>
      </c>
      <c r="F1281" s="89">
        <f t="shared" si="19"/>
        <v>4.0350775390596665E-2</v>
      </c>
      <c r="G1281" t="s">
        <v>4554</v>
      </c>
      <c r="H1281" s="4" t="s">
        <v>2598</v>
      </c>
      <c r="K1281" s="83" t="s">
        <v>4591</v>
      </c>
    </row>
    <row r="1282" spans="1:11" ht="25.5">
      <c r="A1282" s="2"/>
      <c r="B1282" s="9" t="s">
        <v>4547</v>
      </c>
      <c r="C1282" s="9" t="s">
        <v>4547</v>
      </c>
      <c r="D1282" s="10" t="s">
        <v>899</v>
      </c>
      <c r="E1282" s="72">
        <v>100000</v>
      </c>
      <c r="F1282" s="89" t="str">
        <f t="shared" si="19"/>
        <v>-</v>
      </c>
      <c r="G1282" t="s">
        <v>4458</v>
      </c>
      <c r="H1282" s="4" t="s">
        <v>4549</v>
      </c>
      <c r="K1282" s="83" t="s">
        <v>4591</v>
      </c>
    </row>
    <row r="1283" spans="1:11" ht="25.5">
      <c r="A1283" s="2"/>
      <c r="B1283" s="9" t="s">
        <v>4547</v>
      </c>
      <c r="C1283" s="9" t="s">
        <v>4547</v>
      </c>
      <c r="D1283" s="10" t="s">
        <v>899</v>
      </c>
      <c r="E1283" s="72">
        <v>100000</v>
      </c>
      <c r="F1283" s="89" t="str">
        <f t="shared" si="19"/>
        <v>-</v>
      </c>
      <c r="G1283" t="s">
        <v>4458</v>
      </c>
      <c r="H1283" s="4" t="s">
        <v>4549</v>
      </c>
      <c r="K1283" s="83" t="s">
        <v>4591</v>
      </c>
    </row>
    <row r="1284" spans="1:11" ht="25.5">
      <c r="A1284" s="2"/>
      <c r="B1284" s="9" t="s">
        <v>4547</v>
      </c>
      <c r="C1284" s="9" t="s">
        <v>4547</v>
      </c>
      <c r="D1284" s="10" t="s">
        <v>899</v>
      </c>
      <c r="E1284" s="72">
        <v>100000</v>
      </c>
      <c r="F1284" s="89" t="str">
        <f t="shared" si="19"/>
        <v>-</v>
      </c>
      <c r="G1284" t="s">
        <v>4458</v>
      </c>
      <c r="H1284" s="4" t="s">
        <v>4549</v>
      </c>
      <c r="K1284" s="83" t="s">
        <v>4591</v>
      </c>
    </row>
    <row r="1285" spans="1:11" ht="25.5">
      <c r="A1285" s="2"/>
      <c r="B1285" s="9" t="s">
        <v>4547</v>
      </c>
      <c r="C1285" s="9" t="s">
        <v>4547</v>
      </c>
      <c r="D1285" s="10" t="s">
        <v>899</v>
      </c>
      <c r="E1285" s="72">
        <v>100000</v>
      </c>
      <c r="F1285" s="89" t="str">
        <f t="shared" si="19"/>
        <v>-</v>
      </c>
      <c r="G1285" t="s">
        <v>4458</v>
      </c>
      <c r="H1285" s="4" t="s">
        <v>4549</v>
      </c>
      <c r="K1285" s="83" t="s">
        <v>4591</v>
      </c>
    </row>
    <row r="1286" spans="1:11" ht="25.5">
      <c r="A1286" s="2"/>
      <c r="B1286" s="9" t="s">
        <v>4547</v>
      </c>
      <c r="C1286" s="9" t="s">
        <v>4547</v>
      </c>
      <c r="D1286" s="10" t="s">
        <v>899</v>
      </c>
      <c r="E1286" s="72">
        <v>100000</v>
      </c>
      <c r="F1286" s="89" t="str">
        <f t="shared" ref="F1286:F1349" si="20">IF(ISERROR((((E1286-D1286)/D1286))),"-",(((E1286-D1286)/D1286)))</f>
        <v>-</v>
      </c>
      <c r="G1286" t="s">
        <v>4458</v>
      </c>
      <c r="H1286" s="4" t="s">
        <v>4549</v>
      </c>
      <c r="K1286" s="83" t="s">
        <v>4591</v>
      </c>
    </row>
    <row r="1287" spans="1:11" ht="25.5">
      <c r="A1287" s="2"/>
      <c r="B1287" s="9" t="s">
        <v>4547</v>
      </c>
      <c r="C1287" s="9" t="s">
        <v>4547</v>
      </c>
      <c r="D1287" s="10" t="s">
        <v>899</v>
      </c>
      <c r="E1287" s="72">
        <v>100000</v>
      </c>
      <c r="F1287" s="89" t="str">
        <f t="shared" si="20"/>
        <v>-</v>
      </c>
      <c r="G1287" t="s">
        <v>4458</v>
      </c>
      <c r="H1287" s="4" t="s">
        <v>4549</v>
      </c>
      <c r="K1287" s="83" t="s">
        <v>4591</v>
      </c>
    </row>
    <row r="1288" spans="1:11" ht="25.5">
      <c r="A1288" s="2"/>
      <c r="B1288" s="9" t="s">
        <v>4547</v>
      </c>
      <c r="C1288" s="9" t="s">
        <v>4547</v>
      </c>
      <c r="D1288" s="10" t="s">
        <v>899</v>
      </c>
      <c r="E1288" s="72">
        <v>100000</v>
      </c>
      <c r="F1288" s="89" t="str">
        <f t="shared" si="20"/>
        <v>-</v>
      </c>
      <c r="G1288" t="s">
        <v>4458</v>
      </c>
      <c r="H1288" s="4" t="s">
        <v>4549</v>
      </c>
      <c r="K1288" s="83" t="s">
        <v>4591</v>
      </c>
    </row>
    <row r="1289" spans="1:11" ht="25.5">
      <c r="A1289" s="2"/>
      <c r="B1289" s="9" t="s">
        <v>4547</v>
      </c>
      <c r="C1289" s="9" t="s">
        <v>4547</v>
      </c>
      <c r="D1289" s="10" t="s">
        <v>899</v>
      </c>
      <c r="E1289" s="72">
        <v>100000</v>
      </c>
      <c r="F1289" s="89" t="str">
        <f t="shared" si="20"/>
        <v>-</v>
      </c>
      <c r="G1289" t="s">
        <v>4458</v>
      </c>
      <c r="H1289" s="4" t="s">
        <v>4549</v>
      </c>
      <c r="K1289" s="83" t="s">
        <v>4591</v>
      </c>
    </row>
    <row r="1290" spans="1:11" ht="25.5">
      <c r="A1290" s="2"/>
      <c r="B1290" s="9" t="s">
        <v>4547</v>
      </c>
      <c r="C1290" s="9" t="s">
        <v>4547</v>
      </c>
      <c r="D1290" s="72">
        <v>100000</v>
      </c>
      <c r="E1290" s="10" t="s">
        <v>899</v>
      </c>
      <c r="F1290" s="89" t="str">
        <f t="shared" si="20"/>
        <v>-</v>
      </c>
      <c r="G1290" t="s">
        <v>4458</v>
      </c>
      <c r="H1290" s="4" t="s">
        <v>4549</v>
      </c>
      <c r="K1290" s="83" t="s">
        <v>4591</v>
      </c>
    </row>
    <row r="1291" spans="1:11" ht="25.5">
      <c r="A1291" s="2"/>
      <c r="B1291" s="9" t="s">
        <v>4547</v>
      </c>
      <c r="C1291" s="9" t="s">
        <v>4547</v>
      </c>
      <c r="D1291" s="72">
        <v>100000</v>
      </c>
      <c r="E1291" s="10" t="s">
        <v>899</v>
      </c>
      <c r="F1291" s="89" t="str">
        <f t="shared" si="20"/>
        <v>-</v>
      </c>
      <c r="G1291" t="s">
        <v>4458</v>
      </c>
      <c r="H1291" s="4" t="s">
        <v>4549</v>
      </c>
      <c r="K1291" s="83" t="s">
        <v>4591</v>
      </c>
    </row>
    <row r="1292" spans="1:11" ht="25.5">
      <c r="A1292" s="2"/>
      <c r="B1292" s="9" t="s">
        <v>4547</v>
      </c>
      <c r="C1292" s="9" t="s">
        <v>4547</v>
      </c>
      <c r="D1292" s="72">
        <v>100000</v>
      </c>
      <c r="E1292" s="10" t="s">
        <v>899</v>
      </c>
      <c r="F1292" s="89" t="str">
        <f t="shared" si="20"/>
        <v>-</v>
      </c>
      <c r="G1292" t="s">
        <v>4458</v>
      </c>
      <c r="H1292" s="4" t="s">
        <v>4549</v>
      </c>
      <c r="K1292" s="83" t="s">
        <v>4591</v>
      </c>
    </row>
    <row r="1293" spans="1:11" ht="25.5">
      <c r="A1293" s="2"/>
      <c r="B1293" s="9" t="s">
        <v>4547</v>
      </c>
      <c r="C1293" s="9" t="s">
        <v>4547</v>
      </c>
      <c r="D1293" s="72">
        <v>100000</v>
      </c>
      <c r="E1293" s="10" t="s">
        <v>899</v>
      </c>
      <c r="F1293" s="89" t="str">
        <f t="shared" si="20"/>
        <v>-</v>
      </c>
      <c r="G1293" t="s">
        <v>4458</v>
      </c>
      <c r="H1293" s="4" t="s">
        <v>4549</v>
      </c>
      <c r="K1293" s="83" t="s">
        <v>4591</v>
      </c>
    </row>
    <row r="1294" spans="1:11" ht="25.5">
      <c r="A1294" s="2"/>
      <c r="B1294" s="9" t="s">
        <v>4547</v>
      </c>
      <c r="C1294" s="9" t="s">
        <v>4547</v>
      </c>
      <c r="D1294" s="72">
        <v>100000</v>
      </c>
      <c r="E1294" s="10" t="s">
        <v>899</v>
      </c>
      <c r="F1294" s="89" t="str">
        <f t="shared" si="20"/>
        <v>-</v>
      </c>
      <c r="G1294" t="s">
        <v>4458</v>
      </c>
      <c r="H1294" s="74" t="s">
        <v>4549</v>
      </c>
      <c r="K1294" s="83" t="s">
        <v>4591</v>
      </c>
    </row>
    <row r="1295" spans="1:11" ht="25.5">
      <c r="A1295" s="2"/>
      <c r="B1295" s="9" t="s">
        <v>4547</v>
      </c>
      <c r="C1295" s="9" t="s">
        <v>4547</v>
      </c>
      <c r="D1295" s="72">
        <v>100000</v>
      </c>
      <c r="E1295" s="10" t="s">
        <v>899</v>
      </c>
      <c r="F1295" s="89" t="str">
        <f t="shared" si="20"/>
        <v>-</v>
      </c>
      <c r="G1295" t="s">
        <v>4458</v>
      </c>
      <c r="H1295" s="4" t="s">
        <v>4549</v>
      </c>
      <c r="K1295" s="83" t="s">
        <v>4591</v>
      </c>
    </row>
    <row r="1296" spans="1:11" ht="25.5">
      <c r="A1296" s="1" t="s">
        <v>112</v>
      </c>
      <c r="B1296" s="9" t="s">
        <v>2599</v>
      </c>
      <c r="C1296" s="9" t="s">
        <v>886</v>
      </c>
      <c r="D1296" s="10">
        <v>155041</v>
      </c>
      <c r="E1296" s="10">
        <v>161851</v>
      </c>
      <c r="F1296" s="89">
        <f t="shared" si="20"/>
        <v>4.3923865300146414E-2</v>
      </c>
      <c r="G1296" t="s">
        <v>4554</v>
      </c>
      <c r="H1296" s="4" t="s">
        <v>2600</v>
      </c>
      <c r="K1296" s="8" t="s">
        <v>4588</v>
      </c>
    </row>
    <row r="1297" spans="1:11" ht="25.5">
      <c r="A1297" s="1"/>
      <c r="C1297" s="9" t="s">
        <v>912</v>
      </c>
      <c r="D1297" s="10">
        <v>114761</v>
      </c>
      <c r="E1297" s="10">
        <v>108229</v>
      </c>
      <c r="F1297" s="89">
        <f t="shared" si="20"/>
        <v>-5.6918291057066424E-2</v>
      </c>
      <c r="G1297" t="s">
        <v>4554</v>
      </c>
      <c r="H1297" s="4" t="s">
        <v>2601</v>
      </c>
      <c r="K1297" s="8" t="s">
        <v>4588</v>
      </c>
    </row>
    <row r="1298" spans="1:11" ht="25.5">
      <c r="A1298" s="1"/>
      <c r="C1298" s="9" t="s">
        <v>1015</v>
      </c>
      <c r="D1298" s="10">
        <v>103570</v>
      </c>
      <c r="E1298" s="10">
        <v>103403</v>
      </c>
      <c r="F1298" s="89">
        <f t="shared" si="20"/>
        <v>-1.6124360336004634E-3</v>
      </c>
      <c r="G1298" t="s">
        <v>4554</v>
      </c>
      <c r="H1298" s="4" t="s">
        <v>2602</v>
      </c>
      <c r="K1298" s="8" t="s">
        <v>4588</v>
      </c>
    </row>
    <row r="1299" spans="1:11" ht="25.5">
      <c r="A1299" s="1"/>
      <c r="C1299" s="9" t="s">
        <v>2603</v>
      </c>
      <c r="D1299" s="10">
        <v>103570</v>
      </c>
      <c r="E1299" s="10">
        <v>103403</v>
      </c>
      <c r="F1299" s="89">
        <f t="shared" si="20"/>
        <v>-1.6124360336004634E-3</v>
      </c>
      <c r="G1299" t="s">
        <v>4554</v>
      </c>
      <c r="H1299" s="4" t="s">
        <v>2602</v>
      </c>
      <c r="K1299" s="8" t="s">
        <v>4588</v>
      </c>
    </row>
    <row r="1300" spans="1:11" ht="25.5">
      <c r="A1300" s="1" t="s">
        <v>113</v>
      </c>
      <c r="C1300" s="9" t="s">
        <v>886</v>
      </c>
      <c r="D1300" s="54">
        <v>133315</v>
      </c>
      <c r="E1300" s="54">
        <v>134393</v>
      </c>
      <c r="F1300" s="89">
        <f t="shared" si="20"/>
        <v>8.0861118403780519E-3</v>
      </c>
      <c r="G1300" t="s">
        <v>4554</v>
      </c>
      <c r="H1300" s="4" t="s">
        <v>2604</v>
      </c>
      <c r="K1300" s="8" t="s">
        <v>4586</v>
      </c>
    </row>
    <row r="1301" spans="1:11" ht="25.5">
      <c r="A1301" s="1"/>
      <c r="C1301" s="9" t="s">
        <v>74</v>
      </c>
      <c r="D1301" s="54">
        <v>119277</v>
      </c>
      <c r="E1301" s="54">
        <v>125205</v>
      </c>
      <c r="F1301" s="89">
        <f t="shared" si="20"/>
        <v>4.9699439120702231E-2</v>
      </c>
      <c r="G1301" t="s">
        <v>4554</v>
      </c>
      <c r="H1301" s="4" t="s">
        <v>2605</v>
      </c>
      <c r="K1301" s="8" t="s">
        <v>4586</v>
      </c>
    </row>
    <row r="1302" spans="1:11" ht="38.25">
      <c r="A1302" s="1"/>
      <c r="C1302" s="9" t="s">
        <v>2606</v>
      </c>
      <c r="D1302" s="54">
        <v>118922</v>
      </c>
      <c r="E1302" s="54">
        <v>119957</v>
      </c>
      <c r="F1302" s="89">
        <f t="shared" si="20"/>
        <v>8.7031835993340179E-3</v>
      </c>
      <c r="G1302" t="s">
        <v>4554</v>
      </c>
      <c r="H1302" s="4" t="s">
        <v>2607</v>
      </c>
      <c r="I1302" s="7">
        <v>12</v>
      </c>
      <c r="J1302" s="7">
        <v>10</v>
      </c>
      <c r="K1302" s="8" t="s">
        <v>4586</v>
      </c>
    </row>
    <row r="1303" spans="1:11" ht="25.5">
      <c r="A1303" s="1"/>
      <c r="C1303" s="9" t="s">
        <v>2608</v>
      </c>
      <c r="D1303" s="54">
        <v>82143</v>
      </c>
      <c r="E1303" s="54">
        <v>106665</v>
      </c>
      <c r="F1303" s="89">
        <f t="shared" si="20"/>
        <v>0.29852817647273655</v>
      </c>
      <c r="G1303" t="s">
        <v>4554</v>
      </c>
      <c r="H1303" s="4" t="s">
        <v>2609</v>
      </c>
      <c r="K1303" s="8" t="s">
        <v>4586</v>
      </c>
    </row>
    <row r="1304" spans="1:11" ht="51">
      <c r="A1304" s="1"/>
      <c r="C1304" s="9" t="s">
        <v>3225</v>
      </c>
      <c r="D1304" s="54">
        <v>94687</v>
      </c>
      <c r="E1304" s="54">
        <v>207692</v>
      </c>
      <c r="F1304" s="89">
        <f t="shared" si="20"/>
        <v>1.1934584473053322</v>
      </c>
      <c r="G1304" t="s">
        <v>4458</v>
      </c>
      <c r="H1304" s="4" t="s">
        <v>3217</v>
      </c>
      <c r="K1304" s="8" t="s">
        <v>4586</v>
      </c>
    </row>
    <row r="1305" spans="1:11" ht="51">
      <c r="A1305" s="1"/>
      <c r="C1305" s="9" t="s">
        <v>3216</v>
      </c>
      <c r="D1305" s="54">
        <v>66074</v>
      </c>
      <c r="E1305" s="54">
        <v>140080</v>
      </c>
      <c r="F1305" s="89">
        <f t="shared" si="20"/>
        <v>1.1200472197838787</v>
      </c>
      <c r="G1305" t="s">
        <v>4458</v>
      </c>
      <c r="H1305" s="4" t="s">
        <v>3218</v>
      </c>
      <c r="K1305" s="8" t="s">
        <v>4586</v>
      </c>
    </row>
    <row r="1306" spans="1:11" ht="51">
      <c r="A1306" s="1"/>
      <c r="C1306" s="9" t="s">
        <v>3219</v>
      </c>
      <c r="D1306" s="54">
        <v>73021</v>
      </c>
      <c r="E1306" s="54">
        <v>158388</v>
      </c>
      <c r="F1306" s="89">
        <f t="shared" si="20"/>
        <v>1.1690746497582887</v>
      </c>
      <c r="G1306" t="s">
        <v>4458</v>
      </c>
      <c r="H1306" s="4" t="s">
        <v>3220</v>
      </c>
      <c r="K1306" s="8" t="s">
        <v>4586</v>
      </c>
    </row>
    <row r="1307" spans="1:11" ht="51">
      <c r="A1307" s="1"/>
      <c r="C1307" s="9" t="s">
        <v>3221</v>
      </c>
      <c r="D1307" s="54">
        <v>71431</v>
      </c>
      <c r="E1307" s="54">
        <v>167056</v>
      </c>
      <c r="F1307" s="89">
        <f t="shared" si="20"/>
        <v>1.3387044840475424</v>
      </c>
      <c r="G1307" t="s">
        <v>4458</v>
      </c>
      <c r="H1307" s="4" t="s">
        <v>3222</v>
      </c>
      <c r="K1307" s="8" t="s">
        <v>4586</v>
      </c>
    </row>
    <row r="1308" spans="1:11" ht="51">
      <c r="A1308" s="1"/>
      <c r="C1308" s="9" t="s">
        <v>3223</v>
      </c>
      <c r="D1308" s="54">
        <v>78672</v>
      </c>
      <c r="E1308" s="54">
        <v>202203</v>
      </c>
      <c r="F1308" s="89">
        <f t="shared" si="20"/>
        <v>1.5702028676021964</v>
      </c>
      <c r="G1308" t="s">
        <v>4458</v>
      </c>
      <c r="H1308" s="4" t="s">
        <v>3224</v>
      </c>
      <c r="K1308" s="8" t="s">
        <v>4586</v>
      </c>
    </row>
    <row r="1309" spans="1:11" ht="25.5">
      <c r="A1309" s="1" t="s">
        <v>114</v>
      </c>
      <c r="B1309" s="9" t="s">
        <v>2610</v>
      </c>
      <c r="C1309" s="9" t="s">
        <v>2220</v>
      </c>
      <c r="D1309" s="10">
        <v>201130</v>
      </c>
      <c r="E1309" s="10">
        <v>201183</v>
      </c>
      <c r="F1309" s="89">
        <f t="shared" si="20"/>
        <v>2.6351116193506688E-4</v>
      </c>
      <c r="G1309" t="s">
        <v>4554</v>
      </c>
      <c r="H1309" s="4" t="s">
        <v>3226</v>
      </c>
      <c r="I1309" s="7">
        <v>1</v>
      </c>
      <c r="J1309" s="7">
        <v>4</v>
      </c>
      <c r="K1309" s="8" t="s">
        <v>4591</v>
      </c>
    </row>
    <row r="1310" spans="1:11" ht="25.5">
      <c r="A1310" s="1"/>
      <c r="C1310" s="9" t="s">
        <v>1015</v>
      </c>
      <c r="D1310" s="10">
        <v>147378</v>
      </c>
      <c r="E1310" s="10">
        <v>156630</v>
      </c>
      <c r="F1310" s="89">
        <f t="shared" si="20"/>
        <v>6.277734804380572E-2</v>
      </c>
      <c r="G1310" t="s">
        <v>4554</v>
      </c>
      <c r="H1310" s="4" t="s">
        <v>3227</v>
      </c>
      <c r="K1310" s="8" t="s">
        <v>4591</v>
      </c>
    </row>
    <row r="1311" spans="1:11" ht="25.5">
      <c r="A1311" s="1"/>
      <c r="C1311" s="9" t="s">
        <v>995</v>
      </c>
      <c r="D1311" s="10">
        <v>137355</v>
      </c>
      <c r="E1311" s="10">
        <v>147378</v>
      </c>
      <c r="F1311" s="89">
        <f t="shared" si="20"/>
        <v>7.2971497215245165E-2</v>
      </c>
      <c r="G1311" t="s">
        <v>4554</v>
      </c>
      <c r="H1311" s="4" t="s">
        <v>3228</v>
      </c>
      <c r="K1311" s="8" t="s">
        <v>4591</v>
      </c>
    </row>
    <row r="1312" spans="1:11" ht="25.5">
      <c r="A1312" s="1"/>
      <c r="C1312" s="9" t="s">
        <v>249</v>
      </c>
      <c r="D1312" s="10">
        <v>156629</v>
      </c>
      <c r="E1312" s="10">
        <v>154077</v>
      </c>
      <c r="F1312" s="89">
        <f t="shared" si="20"/>
        <v>-1.6293279022403257E-2</v>
      </c>
      <c r="G1312" t="s">
        <v>4554</v>
      </c>
      <c r="H1312" s="4" t="s">
        <v>3229</v>
      </c>
      <c r="K1312" s="8" t="s">
        <v>4591</v>
      </c>
    </row>
    <row r="1313" spans="1:11" ht="38.25">
      <c r="A1313" s="1"/>
      <c r="C1313" s="9" t="s">
        <v>74</v>
      </c>
      <c r="D1313" s="10">
        <v>41290</v>
      </c>
      <c r="E1313" s="10">
        <v>172579</v>
      </c>
      <c r="F1313" s="89">
        <f t="shared" si="20"/>
        <v>3.1796803100024218</v>
      </c>
      <c r="G1313" t="s">
        <v>4458</v>
      </c>
      <c r="H1313" s="4" t="s">
        <v>3230</v>
      </c>
      <c r="I1313" s="7">
        <v>1</v>
      </c>
      <c r="J1313" s="7">
        <v>1</v>
      </c>
      <c r="K1313" s="8" t="s">
        <v>4591</v>
      </c>
    </row>
    <row r="1314" spans="1:11" ht="25.5">
      <c r="A1314" s="1"/>
      <c r="C1314" s="9" t="s">
        <v>613</v>
      </c>
      <c r="D1314" s="10">
        <v>139005</v>
      </c>
      <c r="E1314" s="10">
        <v>147378</v>
      </c>
      <c r="F1314" s="89">
        <f t="shared" si="20"/>
        <v>6.0235243336570626E-2</v>
      </c>
      <c r="G1314" t="s">
        <v>4554</v>
      </c>
      <c r="H1314" s="4" t="s">
        <v>3228</v>
      </c>
      <c r="K1314" s="8" t="s">
        <v>4591</v>
      </c>
    </row>
    <row r="1315" spans="1:11" ht="25.5">
      <c r="A1315" s="1"/>
      <c r="C1315" s="9" t="s">
        <v>2097</v>
      </c>
      <c r="D1315" s="10">
        <v>159182</v>
      </c>
      <c r="E1315" s="10">
        <v>165880</v>
      </c>
      <c r="F1315" s="89">
        <f t="shared" si="20"/>
        <v>4.2077621841665518E-2</v>
      </c>
      <c r="G1315" t="s">
        <v>4554</v>
      </c>
      <c r="H1315" s="4" t="s">
        <v>3231</v>
      </c>
      <c r="K1315" s="8" t="s">
        <v>4591</v>
      </c>
    </row>
    <row r="1316" spans="1:11" ht="25.5">
      <c r="A1316" s="1"/>
      <c r="B1316" s="9" t="s">
        <v>4547</v>
      </c>
      <c r="C1316" s="9" t="s">
        <v>4547</v>
      </c>
      <c r="D1316" s="10" t="s">
        <v>899</v>
      </c>
      <c r="E1316" s="72">
        <v>100000</v>
      </c>
      <c r="F1316" s="89" t="str">
        <f t="shared" si="20"/>
        <v>-</v>
      </c>
      <c r="G1316" t="s">
        <v>4458</v>
      </c>
      <c r="H1316" s="4" t="s">
        <v>4549</v>
      </c>
      <c r="K1316" s="8" t="s">
        <v>4591</v>
      </c>
    </row>
    <row r="1317" spans="1:11" ht="25.5">
      <c r="A1317" s="1"/>
      <c r="B1317" s="9" t="s">
        <v>4547</v>
      </c>
      <c r="C1317" s="9" t="s">
        <v>4547</v>
      </c>
      <c r="D1317" s="10" t="s">
        <v>899</v>
      </c>
      <c r="E1317" s="72">
        <v>100000</v>
      </c>
      <c r="F1317" s="89" t="str">
        <f t="shared" si="20"/>
        <v>-</v>
      </c>
      <c r="G1317" t="s">
        <v>4458</v>
      </c>
      <c r="H1317" s="4" t="s">
        <v>4549</v>
      </c>
      <c r="K1317" s="8" t="s">
        <v>4591</v>
      </c>
    </row>
    <row r="1318" spans="1:11" ht="25.5">
      <c r="A1318" s="1"/>
      <c r="B1318" s="9" t="s">
        <v>4547</v>
      </c>
      <c r="C1318" s="9" t="s">
        <v>4547</v>
      </c>
      <c r="D1318" s="10" t="s">
        <v>899</v>
      </c>
      <c r="E1318" s="72">
        <v>100000</v>
      </c>
      <c r="F1318" s="89" t="str">
        <f t="shared" si="20"/>
        <v>-</v>
      </c>
      <c r="G1318" t="s">
        <v>4458</v>
      </c>
      <c r="H1318" s="4" t="s">
        <v>4549</v>
      </c>
      <c r="K1318" s="8" t="s">
        <v>4591</v>
      </c>
    </row>
    <row r="1319" spans="1:11" ht="25.5">
      <c r="A1319" s="1"/>
      <c r="B1319" s="9" t="s">
        <v>4547</v>
      </c>
      <c r="C1319" s="9" t="s">
        <v>4547</v>
      </c>
      <c r="D1319" s="72">
        <v>100000</v>
      </c>
      <c r="E1319" s="10" t="s">
        <v>899</v>
      </c>
      <c r="F1319" s="89" t="str">
        <f t="shared" si="20"/>
        <v>-</v>
      </c>
      <c r="G1319" t="s">
        <v>4458</v>
      </c>
      <c r="H1319" s="4" t="s">
        <v>4549</v>
      </c>
      <c r="K1319" s="8" t="s">
        <v>4591</v>
      </c>
    </row>
    <row r="1320" spans="1:11" ht="25.5">
      <c r="A1320" s="1"/>
      <c r="B1320" s="9" t="s">
        <v>4547</v>
      </c>
      <c r="C1320" s="9" t="s">
        <v>4547</v>
      </c>
      <c r="D1320" s="72">
        <v>100000</v>
      </c>
      <c r="E1320" s="10" t="s">
        <v>899</v>
      </c>
      <c r="F1320" s="89" t="str">
        <f t="shared" si="20"/>
        <v>-</v>
      </c>
      <c r="G1320" t="s">
        <v>4458</v>
      </c>
      <c r="H1320" s="4" t="s">
        <v>4549</v>
      </c>
      <c r="K1320" s="8" t="s">
        <v>4591</v>
      </c>
    </row>
    <row r="1321" spans="1:11" ht="25.5">
      <c r="A1321" s="1"/>
      <c r="B1321" s="9" t="s">
        <v>4547</v>
      </c>
      <c r="C1321" s="9" t="s">
        <v>4547</v>
      </c>
      <c r="D1321" s="72">
        <v>100000</v>
      </c>
      <c r="E1321" s="10" t="s">
        <v>899</v>
      </c>
      <c r="F1321" s="89" t="str">
        <f t="shared" si="20"/>
        <v>-</v>
      </c>
      <c r="G1321" t="s">
        <v>4458</v>
      </c>
      <c r="H1321" s="4" t="s">
        <v>4549</v>
      </c>
      <c r="K1321" s="8" t="s">
        <v>4591</v>
      </c>
    </row>
    <row r="1322" spans="1:11" ht="25.5">
      <c r="A1322" s="1"/>
      <c r="B1322" s="9" t="s">
        <v>4547</v>
      </c>
      <c r="C1322" s="9" t="s">
        <v>4547</v>
      </c>
      <c r="D1322" s="72">
        <v>100000</v>
      </c>
      <c r="E1322" s="10" t="s">
        <v>899</v>
      </c>
      <c r="F1322" s="89" t="str">
        <f t="shared" si="20"/>
        <v>-</v>
      </c>
      <c r="G1322" t="s">
        <v>4458</v>
      </c>
      <c r="H1322" s="74" t="s">
        <v>4549</v>
      </c>
      <c r="K1322" s="8" t="s">
        <v>4591</v>
      </c>
    </row>
    <row r="1323" spans="1:11" ht="25.5">
      <c r="A1323" s="1"/>
      <c r="B1323" s="9" t="s">
        <v>4547</v>
      </c>
      <c r="C1323" s="9" t="s">
        <v>4547</v>
      </c>
      <c r="D1323" s="72">
        <v>100000</v>
      </c>
      <c r="E1323" s="10" t="s">
        <v>899</v>
      </c>
      <c r="F1323" s="89" t="str">
        <f t="shared" si="20"/>
        <v>-</v>
      </c>
      <c r="G1323" t="s">
        <v>4458</v>
      </c>
      <c r="H1323" s="4" t="s">
        <v>4549</v>
      </c>
      <c r="K1323" s="8" t="s">
        <v>4591</v>
      </c>
    </row>
    <row r="1324" spans="1:11" ht="25.5">
      <c r="A1324" s="1"/>
      <c r="B1324" s="9" t="s">
        <v>4547</v>
      </c>
      <c r="C1324" s="9" t="s">
        <v>4547</v>
      </c>
      <c r="D1324" s="72">
        <v>100000</v>
      </c>
      <c r="E1324" s="10" t="s">
        <v>899</v>
      </c>
      <c r="F1324" s="89" t="str">
        <f t="shared" si="20"/>
        <v>-</v>
      </c>
      <c r="G1324" t="s">
        <v>4458</v>
      </c>
      <c r="H1324" s="74" t="s">
        <v>4549</v>
      </c>
      <c r="K1324" s="8" t="s">
        <v>4591</v>
      </c>
    </row>
    <row r="1325" spans="1:11" ht="127.5">
      <c r="A1325" s="1" t="s">
        <v>115</v>
      </c>
      <c r="B1325" s="9" t="s">
        <v>2820</v>
      </c>
      <c r="C1325" s="9" t="s">
        <v>886</v>
      </c>
      <c r="D1325" s="10">
        <v>145447</v>
      </c>
      <c r="E1325" s="10">
        <v>206684</v>
      </c>
      <c r="F1325" s="89">
        <f t="shared" si="20"/>
        <v>0.42102621573494126</v>
      </c>
      <c r="G1325" t="s">
        <v>4458</v>
      </c>
      <c r="H1325" s="4" t="s">
        <v>3232</v>
      </c>
      <c r="I1325" s="7">
        <v>1</v>
      </c>
      <c r="J1325" s="7">
        <v>0</v>
      </c>
      <c r="K1325" s="8" t="s">
        <v>4590</v>
      </c>
    </row>
    <row r="1326" spans="1:11" ht="51">
      <c r="A1326" s="1"/>
      <c r="C1326" s="9" t="s">
        <v>1993</v>
      </c>
      <c r="D1326" s="10" t="s">
        <v>899</v>
      </c>
      <c r="E1326" s="10">
        <v>123118</v>
      </c>
      <c r="F1326" s="89" t="str">
        <f t="shared" si="20"/>
        <v>-</v>
      </c>
      <c r="G1326" t="s">
        <v>4458</v>
      </c>
      <c r="H1326" s="4" t="s">
        <v>3233</v>
      </c>
      <c r="I1326" s="7">
        <v>2</v>
      </c>
      <c r="J1326" s="7">
        <v>0</v>
      </c>
      <c r="K1326" s="8" t="s">
        <v>4590</v>
      </c>
    </row>
    <row r="1327" spans="1:11" ht="51">
      <c r="A1327" s="1"/>
      <c r="C1327" s="9" t="s">
        <v>2821</v>
      </c>
      <c r="D1327" s="10" t="s">
        <v>899</v>
      </c>
      <c r="E1327" s="10">
        <v>118584</v>
      </c>
      <c r="F1327" s="89" t="str">
        <f t="shared" si="20"/>
        <v>-</v>
      </c>
      <c r="G1327" t="s">
        <v>4458</v>
      </c>
      <c r="H1327" s="4" t="s">
        <v>3234</v>
      </c>
      <c r="K1327" s="8" t="s">
        <v>4590</v>
      </c>
    </row>
    <row r="1328" spans="1:11" ht="51">
      <c r="A1328" s="1"/>
      <c r="C1328" s="9" t="s">
        <v>743</v>
      </c>
      <c r="D1328" s="10" t="s">
        <v>899</v>
      </c>
      <c r="E1328" s="10">
        <v>120294</v>
      </c>
      <c r="F1328" s="89" t="str">
        <f t="shared" si="20"/>
        <v>-</v>
      </c>
      <c r="G1328" t="s">
        <v>4458</v>
      </c>
      <c r="H1328" s="4" t="s">
        <v>3235</v>
      </c>
      <c r="K1328" s="8" t="s">
        <v>4590</v>
      </c>
    </row>
    <row r="1329" spans="1:11" ht="38.25">
      <c r="A1329" s="1" t="s">
        <v>116</v>
      </c>
      <c r="C1329" s="9" t="s">
        <v>696</v>
      </c>
      <c r="D1329" s="10">
        <v>153587</v>
      </c>
      <c r="E1329" s="10">
        <v>147672</v>
      </c>
      <c r="F1329" s="89">
        <f t="shared" si="20"/>
        <v>-3.8512374094161618E-2</v>
      </c>
      <c r="G1329" t="s">
        <v>4554</v>
      </c>
      <c r="H1329" s="4" t="s">
        <v>2822</v>
      </c>
      <c r="I1329" s="7">
        <v>0</v>
      </c>
      <c r="J1329" s="7">
        <v>0</v>
      </c>
      <c r="K1329" s="8" t="s">
        <v>4587</v>
      </c>
    </row>
    <row r="1330" spans="1:11" ht="39.75" customHeight="1">
      <c r="A1330" s="1"/>
      <c r="C1330" s="9" t="s">
        <v>3236</v>
      </c>
      <c r="D1330" s="10">
        <v>115369</v>
      </c>
      <c r="E1330" s="10">
        <v>119053</v>
      </c>
      <c r="F1330" s="89">
        <f t="shared" si="20"/>
        <v>3.1932321507510686E-2</v>
      </c>
      <c r="G1330" t="s">
        <v>4554</v>
      </c>
      <c r="H1330" s="4" t="s">
        <v>2823</v>
      </c>
      <c r="K1330" s="8" t="s">
        <v>4587</v>
      </c>
    </row>
    <row r="1331" spans="1:11" ht="15">
      <c r="A1331" s="11" t="s">
        <v>117</v>
      </c>
      <c r="C1331" s="11" t="s">
        <v>886</v>
      </c>
      <c r="D1331" s="26">
        <v>109825</v>
      </c>
      <c r="E1331" s="26">
        <v>113880</v>
      </c>
      <c r="F1331" s="89">
        <f t="shared" si="20"/>
        <v>3.6922376508081035E-2</v>
      </c>
      <c r="G1331" t="s">
        <v>4554</v>
      </c>
      <c r="H1331" s="42" t="s">
        <v>3722</v>
      </c>
      <c r="K1331" s="8" t="s">
        <v>4585</v>
      </c>
    </row>
    <row r="1332" spans="1:11" ht="38.25">
      <c r="A1332" s="11"/>
      <c r="C1332" s="11" t="s">
        <v>4284</v>
      </c>
      <c r="D1332" s="26" t="s">
        <v>899</v>
      </c>
      <c r="E1332" s="26">
        <v>102153</v>
      </c>
      <c r="F1332" s="89" t="str">
        <f t="shared" si="20"/>
        <v>-</v>
      </c>
      <c r="G1332" t="s">
        <v>4458</v>
      </c>
      <c r="H1332" s="42" t="s">
        <v>3723</v>
      </c>
      <c r="K1332" s="8" t="s">
        <v>4585</v>
      </c>
    </row>
    <row r="1333" spans="1:11" ht="25.5">
      <c r="A1333" s="11"/>
      <c r="C1333" s="11" t="s">
        <v>4285</v>
      </c>
      <c r="D1333" s="26" t="s">
        <v>899</v>
      </c>
      <c r="E1333" s="26">
        <v>102210</v>
      </c>
      <c r="F1333" s="89" t="str">
        <f t="shared" si="20"/>
        <v>-</v>
      </c>
      <c r="G1333" t="s">
        <v>4458</v>
      </c>
      <c r="H1333" s="42" t="s">
        <v>3724</v>
      </c>
      <c r="K1333" s="8" t="s">
        <v>4585</v>
      </c>
    </row>
    <row r="1334" spans="1:11" ht="25.5">
      <c r="A1334" s="11"/>
      <c r="C1334" s="11" t="s">
        <v>4286</v>
      </c>
      <c r="D1334" s="26" t="s">
        <v>899</v>
      </c>
      <c r="E1334" s="26">
        <v>102461</v>
      </c>
      <c r="F1334" s="89" t="str">
        <f t="shared" si="20"/>
        <v>-</v>
      </c>
      <c r="G1334" t="s">
        <v>4458</v>
      </c>
      <c r="H1334" s="42" t="s">
        <v>4287</v>
      </c>
      <c r="K1334" s="8" t="s">
        <v>4585</v>
      </c>
    </row>
    <row r="1335" spans="1:11" ht="25.5">
      <c r="A1335" s="11"/>
      <c r="C1335" s="11" t="s">
        <v>4288</v>
      </c>
      <c r="D1335" s="26" t="s">
        <v>899</v>
      </c>
      <c r="E1335" s="26">
        <v>102034</v>
      </c>
      <c r="F1335" s="89" t="str">
        <f t="shared" si="20"/>
        <v>-</v>
      </c>
      <c r="G1335" t="s">
        <v>4458</v>
      </c>
      <c r="H1335" s="77" t="s">
        <v>4289</v>
      </c>
      <c r="K1335" s="8" t="s">
        <v>4585</v>
      </c>
    </row>
    <row r="1336" spans="1:11" ht="38.25">
      <c r="A1336" s="1" t="s">
        <v>118</v>
      </c>
      <c r="B1336" s="18"/>
      <c r="C1336" s="9" t="s">
        <v>886</v>
      </c>
      <c r="D1336" s="10">
        <v>136943</v>
      </c>
      <c r="E1336" s="10">
        <v>83297</v>
      </c>
      <c r="F1336" s="89">
        <f t="shared" si="20"/>
        <v>-0.39173962889669423</v>
      </c>
      <c r="G1336" t="s">
        <v>4458</v>
      </c>
      <c r="H1336" s="4" t="s">
        <v>3237</v>
      </c>
      <c r="K1336" s="8" t="s">
        <v>118</v>
      </c>
    </row>
    <row r="1337" spans="1:11" ht="27.75" customHeight="1">
      <c r="A1337" s="2" t="s">
        <v>119</v>
      </c>
      <c r="C1337" s="9" t="s">
        <v>696</v>
      </c>
      <c r="D1337" s="10" t="s">
        <v>899</v>
      </c>
      <c r="E1337" s="10" t="s">
        <v>2824</v>
      </c>
      <c r="F1337" s="89" t="str">
        <f t="shared" si="20"/>
        <v>-</v>
      </c>
      <c r="G1337" t="s">
        <v>4458</v>
      </c>
      <c r="H1337" s="4" t="s">
        <v>3238</v>
      </c>
      <c r="K1337" s="8" t="s">
        <v>4595</v>
      </c>
    </row>
    <row r="1338" spans="1:11" ht="89.25">
      <c r="A1338" s="2"/>
      <c r="C1338" s="9" t="s">
        <v>2825</v>
      </c>
      <c r="D1338" s="10" t="s">
        <v>899</v>
      </c>
      <c r="E1338" s="10">
        <v>124700</v>
      </c>
      <c r="F1338" s="89" t="str">
        <f t="shared" si="20"/>
        <v>-</v>
      </c>
      <c r="G1338" t="s">
        <v>4458</v>
      </c>
      <c r="H1338" s="4" t="s">
        <v>3239</v>
      </c>
      <c r="K1338" s="8" t="s">
        <v>4595</v>
      </c>
    </row>
    <row r="1339" spans="1:11" ht="51">
      <c r="A1339" s="2"/>
      <c r="C1339" s="9" t="s">
        <v>2826</v>
      </c>
      <c r="D1339" s="10" t="s">
        <v>899</v>
      </c>
      <c r="E1339" s="10">
        <v>106545</v>
      </c>
      <c r="F1339" s="89" t="str">
        <f t="shared" si="20"/>
        <v>-</v>
      </c>
      <c r="G1339" t="s">
        <v>4458</v>
      </c>
      <c r="H1339" s="4" t="s">
        <v>3240</v>
      </c>
      <c r="K1339" s="8" t="s">
        <v>4595</v>
      </c>
    </row>
    <row r="1340" spans="1:11" ht="51">
      <c r="A1340" s="1" t="s">
        <v>120</v>
      </c>
      <c r="B1340" s="4" t="s">
        <v>2827</v>
      </c>
      <c r="C1340" s="9" t="s">
        <v>4290</v>
      </c>
      <c r="D1340" s="10">
        <v>178638</v>
      </c>
      <c r="E1340" s="10">
        <v>183937</v>
      </c>
      <c r="F1340" s="89">
        <f t="shared" si="20"/>
        <v>2.9663341506286457E-2</v>
      </c>
      <c r="G1340" t="s">
        <v>4554</v>
      </c>
      <c r="H1340" s="4" t="s">
        <v>2828</v>
      </c>
      <c r="K1340" s="8" t="s">
        <v>4586</v>
      </c>
    </row>
    <row r="1341" spans="1:11" ht="38.25">
      <c r="A1341" s="1"/>
      <c r="C1341" s="9" t="s">
        <v>2829</v>
      </c>
      <c r="D1341" s="10">
        <v>34384</v>
      </c>
      <c r="E1341" s="10">
        <v>185405</v>
      </c>
      <c r="F1341" s="89">
        <f t="shared" si="20"/>
        <v>4.3921882270823636</v>
      </c>
      <c r="G1341" t="s">
        <v>4458</v>
      </c>
      <c r="H1341" s="4" t="s">
        <v>2830</v>
      </c>
      <c r="K1341" s="8" t="s">
        <v>4586</v>
      </c>
    </row>
    <row r="1342" spans="1:11" ht="25.5">
      <c r="A1342" s="1"/>
      <c r="C1342" s="9" t="s">
        <v>2831</v>
      </c>
      <c r="D1342" s="10">
        <v>132282</v>
      </c>
      <c r="E1342" s="10">
        <v>133384</v>
      </c>
      <c r="F1342" s="89">
        <f t="shared" si="20"/>
        <v>8.3306874707065205E-3</v>
      </c>
      <c r="G1342" t="s">
        <v>4554</v>
      </c>
      <c r="H1342" s="4" t="s">
        <v>2832</v>
      </c>
      <c r="K1342" s="8" t="s">
        <v>4586</v>
      </c>
    </row>
    <row r="1343" spans="1:11" ht="25.5">
      <c r="A1343" s="1"/>
      <c r="B1343" s="4"/>
      <c r="C1343" s="9" t="s">
        <v>995</v>
      </c>
      <c r="D1343" s="10">
        <v>147213</v>
      </c>
      <c r="E1343" s="10">
        <v>124392</v>
      </c>
      <c r="F1343" s="89">
        <f t="shared" si="20"/>
        <v>-0.15502027674186383</v>
      </c>
      <c r="G1343" t="s">
        <v>4554</v>
      </c>
      <c r="H1343" s="4" t="s">
        <v>2833</v>
      </c>
      <c r="I1343" s="7">
        <v>10</v>
      </c>
      <c r="J1343" s="7">
        <v>17</v>
      </c>
      <c r="K1343" s="8" t="s">
        <v>4586</v>
      </c>
    </row>
    <row r="1344" spans="1:11" ht="25.5">
      <c r="A1344" s="1"/>
      <c r="C1344" s="9" t="s">
        <v>1274</v>
      </c>
      <c r="D1344" s="10">
        <v>114230</v>
      </c>
      <c r="E1344" s="10">
        <v>107199</v>
      </c>
      <c r="F1344" s="89">
        <f t="shared" si="20"/>
        <v>-6.1551256237415738E-2</v>
      </c>
      <c r="G1344" t="s">
        <v>4554</v>
      </c>
      <c r="H1344" s="4" t="s">
        <v>3242</v>
      </c>
      <c r="K1344" s="8" t="s">
        <v>4586</v>
      </c>
    </row>
    <row r="1345" spans="1:11" ht="25.5">
      <c r="A1345" s="1"/>
      <c r="C1345" s="9" t="s">
        <v>2834</v>
      </c>
      <c r="D1345" s="10">
        <v>2728</v>
      </c>
      <c r="E1345" s="10">
        <v>111714</v>
      </c>
      <c r="F1345" s="89">
        <f t="shared" si="20"/>
        <v>39.950879765395896</v>
      </c>
      <c r="G1345" t="s">
        <v>4458</v>
      </c>
      <c r="H1345" s="4" t="s">
        <v>3241</v>
      </c>
      <c r="K1345" s="8" t="s">
        <v>4586</v>
      </c>
    </row>
    <row r="1346" spans="1:11" ht="77.25" customHeight="1">
      <c r="A1346" s="1"/>
      <c r="C1346" s="9" t="s">
        <v>2835</v>
      </c>
      <c r="D1346" s="10">
        <v>103351</v>
      </c>
      <c r="E1346" s="10">
        <v>109623</v>
      </c>
      <c r="F1346" s="89">
        <f t="shared" si="20"/>
        <v>6.0686398776983293E-2</v>
      </c>
      <c r="G1346" t="s">
        <v>4554</v>
      </c>
      <c r="H1346" s="74" t="s">
        <v>3243</v>
      </c>
      <c r="K1346" s="8" t="s">
        <v>4586</v>
      </c>
    </row>
    <row r="1347" spans="1:11" ht="76.5">
      <c r="A1347" s="1"/>
      <c r="C1347" s="9" t="s">
        <v>994</v>
      </c>
      <c r="D1347" s="10">
        <v>169475</v>
      </c>
      <c r="E1347" s="10">
        <v>166725</v>
      </c>
      <c r="F1347" s="89">
        <f t="shared" si="20"/>
        <v>-1.6226582091753945E-2</v>
      </c>
      <c r="G1347" t="s">
        <v>4458</v>
      </c>
      <c r="H1347" s="4" t="s">
        <v>3244</v>
      </c>
      <c r="K1347" s="8" t="s">
        <v>4586</v>
      </c>
    </row>
    <row r="1348" spans="1:11" ht="25.5">
      <c r="A1348" s="1"/>
      <c r="C1348" s="9" t="s">
        <v>1676</v>
      </c>
      <c r="D1348" s="10">
        <v>148887</v>
      </c>
      <c r="E1348" s="10" t="s">
        <v>899</v>
      </c>
      <c r="F1348" s="89" t="str">
        <f t="shared" si="20"/>
        <v>-</v>
      </c>
      <c r="G1348" t="s">
        <v>4458</v>
      </c>
      <c r="H1348" s="4" t="s">
        <v>2836</v>
      </c>
      <c r="K1348" s="8" t="s">
        <v>4586</v>
      </c>
    </row>
    <row r="1349" spans="1:11" ht="25.5">
      <c r="A1349" s="1" t="s">
        <v>121</v>
      </c>
      <c r="B1349" s="18" t="s">
        <v>2039</v>
      </c>
      <c r="D1349" s="10" t="s">
        <v>899</v>
      </c>
      <c r="E1349" s="10" t="s">
        <v>899</v>
      </c>
      <c r="F1349" s="89" t="str">
        <f t="shared" si="20"/>
        <v>-</v>
      </c>
      <c r="G1349" t="s">
        <v>4458</v>
      </c>
      <c r="K1349" s="8" t="s">
        <v>4593</v>
      </c>
    </row>
    <row r="1350" spans="1:11" ht="26.25" customHeight="1">
      <c r="A1350" s="2" t="s">
        <v>122</v>
      </c>
      <c r="B1350" s="9" t="s">
        <v>2837</v>
      </c>
      <c r="C1350" s="9" t="s">
        <v>886</v>
      </c>
      <c r="D1350" s="10">
        <v>185624</v>
      </c>
      <c r="E1350" s="10">
        <v>222868</v>
      </c>
      <c r="F1350" s="89">
        <f t="shared" ref="F1350:F1413" si="21">IF(ISERROR((((E1350-D1350)/D1350))),"-",(((E1350-D1350)/D1350)))</f>
        <v>0.20064215834159377</v>
      </c>
      <c r="G1350" t="s">
        <v>4458</v>
      </c>
      <c r="H1350" s="74" t="s">
        <v>3247</v>
      </c>
      <c r="K1350" s="8" t="s">
        <v>4591</v>
      </c>
    </row>
    <row r="1351" spans="1:11" ht="38.25">
      <c r="A1351" s="2"/>
      <c r="C1351" s="9" t="s">
        <v>3245</v>
      </c>
      <c r="D1351" s="10">
        <v>155743</v>
      </c>
      <c r="E1351" s="10">
        <v>107762</v>
      </c>
      <c r="F1351" s="89">
        <f t="shared" si="21"/>
        <v>-0.30807805166203295</v>
      </c>
      <c r="G1351" t="s">
        <v>4458</v>
      </c>
      <c r="H1351" s="4" t="s">
        <v>3246</v>
      </c>
      <c r="K1351" s="8" t="s">
        <v>4591</v>
      </c>
    </row>
    <row r="1352" spans="1:11" ht="38.25">
      <c r="A1352" s="2"/>
      <c r="C1352" s="9" t="s">
        <v>2945</v>
      </c>
      <c r="D1352" s="10" t="s">
        <v>899</v>
      </c>
      <c r="E1352" s="10">
        <v>166279</v>
      </c>
      <c r="F1352" s="89" t="str">
        <f t="shared" si="21"/>
        <v>-</v>
      </c>
      <c r="G1352" t="s">
        <v>4458</v>
      </c>
      <c r="H1352" s="4" t="s">
        <v>3248</v>
      </c>
      <c r="K1352" s="8" t="s">
        <v>4591</v>
      </c>
    </row>
    <row r="1353" spans="1:11" ht="25.5">
      <c r="A1353" s="2"/>
      <c r="C1353" s="9" t="s">
        <v>2838</v>
      </c>
      <c r="D1353" s="10">
        <v>147794</v>
      </c>
      <c r="E1353" s="10">
        <v>151290</v>
      </c>
      <c r="F1353" s="89">
        <f t="shared" si="21"/>
        <v>2.3654546192673587E-2</v>
      </c>
      <c r="G1353" t="s">
        <v>4554</v>
      </c>
      <c r="H1353" s="4" t="s">
        <v>2839</v>
      </c>
      <c r="I1353" s="7">
        <v>15</v>
      </c>
      <c r="J1353" s="7">
        <v>13</v>
      </c>
      <c r="K1353" s="8" t="s">
        <v>4591</v>
      </c>
    </row>
    <row r="1354" spans="1:11" ht="38.25">
      <c r="A1354" s="2"/>
      <c r="C1354" s="9" t="s">
        <v>3249</v>
      </c>
      <c r="D1354" s="10">
        <v>124704</v>
      </c>
      <c r="E1354" s="10">
        <v>132246</v>
      </c>
      <c r="F1354" s="89">
        <f t="shared" si="21"/>
        <v>6.0479214780600463E-2</v>
      </c>
      <c r="G1354" t="s">
        <v>4458</v>
      </c>
      <c r="H1354" s="4" t="s">
        <v>3250</v>
      </c>
      <c r="K1354" s="8" t="s">
        <v>4591</v>
      </c>
    </row>
    <row r="1355" spans="1:11" ht="53.25" customHeight="1">
      <c r="A1355" s="2"/>
      <c r="C1355" s="9" t="s">
        <v>927</v>
      </c>
      <c r="D1355" s="10">
        <v>142523</v>
      </c>
      <c r="E1355" s="10">
        <v>148615</v>
      </c>
      <c r="F1355" s="89">
        <f t="shared" si="21"/>
        <v>4.2743978164927768E-2</v>
      </c>
      <c r="G1355" t="s">
        <v>4554</v>
      </c>
      <c r="H1355" s="4" t="s">
        <v>2840</v>
      </c>
      <c r="K1355" s="8" t="s">
        <v>4591</v>
      </c>
    </row>
    <row r="1356" spans="1:11" ht="25.5">
      <c r="A1356" s="2"/>
      <c r="C1356" s="9" t="s">
        <v>2841</v>
      </c>
      <c r="D1356" s="10">
        <v>139934</v>
      </c>
      <c r="E1356" s="10">
        <v>145970</v>
      </c>
      <c r="F1356" s="89">
        <f t="shared" si="21"/>
        <v>4.3134620606857521E-2</v>
      </c>
      <c r="G1356" t="s">
        <v>4554</v>
      </c>
      <c r="H1356" s="4" t="s">
        <v>2842</v>
      </c>
      <c r="K1356" s="8" t="s">
        <v>4591</v>
      </c>
    </row>
    <row r="1357" spans="1:11" ht="25.5">
      <c r="A1357" s="2"/>
      <c r="C1357" s="9" t="s">
        <v>3251</v>
      </c>
      <c r="D1357" s="10">
        <v>141534</v>
      </c>
      <c r="E1357" s="10" t="s">
        <v>899</v>
      </c>
      <c r="F1357" s="89" t="str">
        <f t="shared" si="21"/>
        <v>-</v>
      </c>
      <c r="G1357" t="s">
        <v>4458</v>
      </c>
      <c r="H1357" s="4" t="s">
        <v>3252</v>
      </c>
      <c r="K1357" s="8" t="s">
        <v>4591</v>
      </c>
    </row>
    <row r="1358" spans="1:11" ht="25.5">
      <c r="A1358" s="2"/>
      <c r="C1358" s="9" t="s">
        <v>2843</v>
      </c>
      <c r="D1358" s="10">
        <v>111691</v>
      </c>
      <c r="E1358" s="10">
        <v>30862</v>
      </c>
      <c r="F1358" s="89">
        <f t="shared" si="21"/>
        <v>-0.72368409272009382</v>
      </c>
      <c r="G1358" t="s">
        <v>4458</v>
      </c>
      <c r="H1358" s="4" t="s">
        <v>3253</v>
      </c>
      <c r="K1358" s="8" t="s">
        <v>4591</v>
      </c>
    </row>
    <row r="1359" spans="1:11" ht="25.5">
      <c r="A1359" s="2"/>
      <c r="C1359" s="9" t="s">
        <v>2844</v>
      </c>
      <c r="D1359" s="10">
        <v>102006</v>
      </c>
      <c r="E1359" s="10">
        <v>27723</v>
      </c>
      <c r="F1359" s="89">
        <f t="shared" si="21"/>
        <v>-0.72822186930180577</v>
      </c>
      <c r="G1359" t="s">
        <v>4458</v>
      </c>
      <c r="H1359" s="4" t="s">
        <v>2845</v>
      </c>
      <c r="K1359" s="8" t="s">
        <v>4591</v>
      </c>
    </row>
    <row r="1360" spans="1:11" ht="25.5">
      <c r="A1360" s="2"/>
      <c r="B1360" s="9" t="s">
        <v>4547</v>
      </c>
      <c r="C1360" s="9" t="s">
        <v>4547</v>
      </c>
      <c r="D1360" s="10" t="s">
        <v>899</v>
      </c>
      <c r="E1360" s="72">
        <v>100000</v>
      </c>
      <c r="F1360" s="89" t="str">
        <f t="shared" si="21"/>
        <v>-</v>
      </c>
      <c r="G1360" t="s">
        <v>4458</v>
      </c>
      <c r="H1360" s="4" t="s">
        <v>4549</v>
      </c>
      <c r="K1360" s="8" t="s">
        <v>4591</v>
      </c>
    </row>
    <row r="1361" spans="1:11" ht="25.5">
      <c r="A1361" s="2"/>
      <c r="B1361" s="9" t="s">
        <v>4547</v>
      </c>
      <c r="C1361" s="9" t="s">
        <v>4547</v>
      </c>
      <c r="D1361" s="10" t="s">
        <v>899</v>
      </c>
      <c r="E1361" s="72">
        <v>100000</v>
      </c>
      <c r="F1361" s="89" t="str">
        <f t="shared" si="21"/>
        <v>-</v>
      </c>
      <c r="G1361" t="s">
        <v>4458</v>
      </c>
      <c r="H1361" s="74" t="s">
        <v>4549</v>
      </c>
      <c r="K1361" s="8" t="s">
        <v>4591</v>
      </c>
    </row>
    <row r="1362" spans="1:11" ht="25.5">
      <c r="A1362" s="2"/>
      <c r="B1362" s="9" t="s">
        <v>4547</v>
      </c>
      <c r="C1362" s="9" t="s">
        <v>4547</v>
      </c>
      <c r="D1362" s="10" t="s">
        <v>899</v>
      </c>
      <c r="E1362" s="72">
        <v>100000</v>
      </c>
      <c r="F1362" s="89" t="str">
        <f t="shared" si="21"/>
        <v>-</v>
      </c>
      <c r="G1362" t="s">
        <v>4458</v>
      </c>
      <c r="H1362" s="4" t="s">
        <v>4549</v>
      </c>
      <c r="K1362" s="8" t="s">
        <v>4591</v>
      </c>
    </row>
    <row r="1363" spans="1:11" ht="25.5">
      <c r="A1363" s="2"/>
      <c r="B1363" s="9" t="s">
        <v>4547</v>
      </c>
      <c r="C1363" s="9" t="s">
        <v>4547</v>
      </c>
      <c r="D1363" s="10" t="s">
        <v>899</v>
      </c>
      <c r="E1363" s="72">
        <v>100000</v>
      </c>
      <c r="F1363" s="89" t="str">
        <f t="shared" si="21"/>
        <v>-</v>
      </c>
      <c r="G1363" t="s">
        <v>4458</v>
      </c>
      <c r="H1363" s="4" t="s">
        <v>4549</v>
      </c>
      <c r="K1363" s="8" t="s">
        <v>4591</v>
      </c>
    </row>
    <row r="1364" spans="1:11" ht="25.5">
      <c r="A1364" s="2"/>
      <c r="B1364" s="9" t="s">
        <v>4547</v>
      </c>
      <c r="C1364" s="9" t="s">
        <v>4547</v>
      </c>
      <c r="D1364" s="10" t="s">
        <v>899</v>
      </c>
      <c r="E1364" s="72">
        <v>100000</v>
      </c>
      <c r="F1364" s="89" t="str">
        <f t="shared" si="21"/>
        <v>-</v>
      </c>
      <c r="G1364" t="s">
        <v>4458</v>
      </c>
      <c r="H1364" s="4" t="s">
        <v>4549</v>
      </c>
      <c r="K1364" s="8" t="s">
        <v>4591</v>
      </c>
    </row>
    <row r="1365" spans="1:11" ht="25.5">
      <c r="A1365" s="2"/>
      <c r="B1365" s="9" t="s">
        <v>4547</v>
      </c>
      <c r="C1365" s="9" t="s">
        <v>4547</v>
      </c>
      <c r="D1365" s="10" t="s">
        <v>899</v>
      </c>
      <c r="E1365" s="72">
        <v>100000</v>
      </c>
      <c r="F1365" s="89" t="str">
        <f t="shared" si="21"/>
        <v>-</v>
      </c>
      <c r="G1365" t="s">
        <v>4458</v>
      </c>
      <c r="H1365" s="4" t="s">
        <v>4549</v>
      </c>
      <c r="K1365" s="8" t="s">
        <v>4591</v>
      </c>
    </row>
    <row r="1366" spans="1:11" ht="25.5">
      <c r="A1366" s="2"/>
      <c r="B1366" s="9" t="s">
        <v>4547</v>
      </c>
      <c r="C1366" s="9" t="s">
        <v>4547</v>
      </c>
      <c r="D1366" s="10" t="s">
        <v>899</v>
      </c>
      <c r="E1366" s="72">
        <v>100000</v>
      </c>
      <c r="F1366" s="89" t="str">
        <f t="shared" si="21"/>
        <v>-</v>
      </c>
      <c r="G1366" t="s">
        <v>4458</v>
      </c>
      <c r="H1366" s="4" t="s">
        <v>4549</v>
      </c>
      <c r="K1366" s="8" t="s">
        <v>4591</v>
      </c>
    </row>
    <row r="1367" spans="1:11" ht="25.5">
      <c r="A1367" s="2"/>
      <c r="B1367" s="9" t="s">
        <v>4547</v>
      </c>
      <c r="C1367" s="9" t="s">
        <v>4547</v>
      </c>
      <c r="D1367" s="10" t="s">
        <v>899</v>
      </c>
      <c r="E1367" s="72">
        <v>100000</v>
      </c>
      <c r="F1367" s="89" t="str">
        <f t="shared" si="21"/>
        <v>-</v>
      </c>
      <c r="G1367" t="s">
        <v>4458</v>
      </c>
      <c r="H1367" s="4" t="s">
        <v>4549</v>
      </c>
      <c r="K1367" s="8" t="s">
        <v>4591</v>
      </c>
    </row>
    <row r="1368" spans="1:11" ht="25.5">
      <c r="A1368" s="2"/>
      <c r="B1368" s="9" t="s">
        <v>4547</v>
      </c>
      <c r="C1368" s="9" t="s">
        <v>4547</v>
      </c>
      <c r="D1368" s="10" t="s">
        <v>899</v>
      </c>
      <c r="E1368" s="72">
        <v>100000</v>
      </c>
      <c r="F1368" s="89" t="str">
        <f t="shared" si="21"/>
        <v>-</v>
      </c>
      <c r="G1368" t="s">
        <v>4458</v>
      </c>
      <c r="H1368" s="4" t="s">
        <v>4549</v>
      </c>
      <c r="K1368" s="8" t="s">
        <v>4591</v>
      </c>
    </row>
    <row r="1369" spans="1:11" ht="25.5">
      <c r="A1369" s="2"/>
      <c r="B1369" s="9" t="s">
        <v>4547</v>
      </c>
      <c r="C1369" s="9" t="s">
        <v>4547</v>
      </c>
      <c r="D1369" s="10" t="s">
        <v>899</v>
      </c>
      <c r="E1369" s="72">
        <v>100000</v>
      </c>
      <c r="F1369" s="89" t="str">
        <f t="shared" si="21"/>
        <v>-</v>
      </c>
      <c r="G1369" t="s">
        <v>4458</v>
      </c>
      <c r="H1369" s="4" t="s">
        <v>4549</v>
      </c>
      <c r="K1369" s="8" t="s">
        <v>4591</v>
      </c>
    </row>
    <row r="1370" spans="1:11" ht="25.5">
      <c r="A1370" s="2"/>
      <c r="B1370" s="9" t="s">
        <v>4547</v>
      </c>
      <c r="C1370" s="9" t="s">
        <v>4547</v>
      </c>
      <c r="D1370" s="10" t="s">
        <v>899</v>
      </c>
      <c r="E1370" s="72">
        <v>100000</v>
      </c>
      <c r="F1370" s="89" t="str">
        <f t="shared" si="21"/>
        <v>-</v>
      </c>
      <c r="G1370" t="s">
        <v>4458</v>
      </c>
      <c r="H1370" s="4" t="s">
        <v>4549</v>
      </c>
      <c r="K1370" s="8" t="s">
        <v>4591</v>
      </c>
    </row>
    <row r="1371" spans="1:11" ht="25.5">
      <c r="A1371" s="2"/>
      <c r="B1371" s="9" t="s">
        <v>4547</v>
      </c>
      <c r="C1371" s="9" t="s">
        <v>4547</v>
      </c>
      <c r="D1371" s="10" t="s">
        <v>899</v>
      </c>
      <c r="E1371" s="72">
        <v>100000</v>
      </c>
      <c r="F1371" s="89" t="str">
        <f t="shared" si="21"/>
        <v>-</v>
      </c>
      <c r="G1371" t="s">
        <v>4458</v>
      </c>
      <c r="H1371" s="4" t="s">
        <v>4549</v>
      </c>
      <c r="K1371" s="8" t="s">
        <v>4591</v>
      </c>
    </row>
    <row r="1372" spans="1:11" ht="25.5">
      <c r="A1372" s="2"/>
      <c r="B1372" s="9" t="s">
        <v>4547</v>
      </c>
      <c r="C1372" s="9" t="s">
        <v>4547</v>
      </c>
      <c r="D1372" s="10" t="s">
        <v>899</v>
      </c>
      <c r="E1372" s="72">
        <v>100000</v>
      </c>
      <c r="F1372" s="89" t="str">
        <f t="shared" si="21"/>
        <v>-</v>
      </c>
      <c r="G1372" t="s">
        <v>4458</v>
      </c>
      <c r="H1372" s="4" t="s">
        <v>4549</v>
      </c>
      <c r="K1372" s="8" t="s">
        <v>4591</v>
      </c>
    </row>
    <row r="1373" spans="1:11" ht="25.5">
      <c r="A1373" s="2"/>
      <c r="B1373" s="9" t="s">
        <v>4547</v>
      </c>
      <c r="C1373" s="9" t="s">
        <v>4547</v>
      </c>
      <c r="D1373" s="10" t="s">
        <v>899</v>
      </c>
      <c r="E1373" s="72">
        <v>100000</v>
      </c>
      <c r="F1373" s="89" t="str">
        <f t="shared" si="21"/>
        <v>-</v>
      </c>
      <c r="G1373" t="s">
        <v>4458</v>
      </c>
      <c r="H1373" s="4" t="s">
        <v>4549</v>
      </c>
      <c r="K1373" s="8" t="s">
        <v>4591</v>
      </c>
    </row>
    <row r="1374" spans="1:11" ht="25.5">
      <c r="A1374" s="2"/>
      <c r="B1374" s="9" t="s">
        <v>4547</v>
      </c>
      <c r="C1374" s="9" t="s">
        <v>4547</v>
      </c>
      <c r="D1374" s="10" t="s">
        <v>899</v>
      </c>
      <c r="E1374" s="72">
        <v>100000</v>
      </c>
      <c r="F1374" s="89" t="str">
        <f t="shared" si="21"/>
        <v>-</v>
      </c>
      <c r="G1374" t="s">
        <v>4458</v>
      </c>
      <c r="H1374" s="4" t="s">
        <v>4549</v>
      </c>
      <c r="K1374" s="8" t="s">
        <v>4591</v>
      </c>
    </row>
    <row r="1375" spans="1:11" ht="25.5">
      <c r="A1375" s="2"/>
      <c r="B1375" s="9" t="s">
        <v>4547</v>
      </c>
      <c r="C1375" s="9" t="s">
        <v>4547</v>
      </c>
      <c r="D1375" s="10" t="s">
        <v>899</v>
      </c>
      <c r="E1375" s="72">
        <v>100000</v>
      </c>
      <c r="F1375" s="89" t="str">
        <f t="shared" si="21"/>
        <v>-</v>
      </c>
      <c r="G1375" t="s">
        <v>4458</v>
      </c>
      <c r="H1375" s="4" t="s">
        <v>4549</v>
      </c>
      <c r="K1375" s="8" t="s">
        <v>4591</v>
      </c>
    </row>
    <row r="1376" spans="1:11" ht="25.5">
      <c r="A1376" s="2"/>
      <c r="B1376" s="9" t="s">
        <v>4547</v>
      </c>
      <c r="C1376" s="9" t="s">
        <v>4547</v>
      </c>
      <c r="D1376" s="10" t="s">
        <v>899</v>
      </c>
      <c r="E1376" s="72">
        <v>100000</v>
      </c>
      <c r="F1376" s="89" t="str">
        <f t="shared" si="21"/>
        <v>-</v>
      </c>
      <c r="G1376" t="s">
        <v>4458</v>
      </c>
      <c r="H1376" s="4" t="s">
        <v>4549</v>
      </c>
      <c r="K1376" s="8" t="s">
        <v>4591</v>
      </c>
    </row>
    <row r="1377" spans="1:11" ht="25.5">
      <c r="A1377" s="2"/>
      <c r="B1377" s="9" t="s">
        <v>4547</v>
      </c>
      <c r="C1377" s="9" t="s">
        <v>4547</v>
      </c>
      <c r="D1377" s="72">
        <v>100000</v>
      </c>
      <c r="E1377" s="10" t="s">
        <v>899</v>
      </c>
      <c r="F1377" s="89" t="str">
        <f t="shared" si="21"/>
        <v>-</v>
      </c>
      <c r="G1377" t="s">
        <v>4458</v>
      </c>
      <c r="H1377" s="4" t="s">
        <v>4549</v>
      </c>
      <c r="K1377" s="8" t="s">
        <v>4591</v>
      </c>
    </row>
    <row r="1378" spans="1:11" ht="25.5">
      <c r="A1378" s="2"/>
      <c r="B1378" s="9" t="s">
        <v>4547</v>
      </c>
      <c r="C1378" s="9" t="s">
        <v>4547</v>
      </c>
      <c r="D1378" s="72">
        <v>100000</v>
      </c>
      <c r="E1378" s="10" t="s">
        <v>899</v>
      </c>
      <c r="F1378" s="89" t="str">
        <f t="shared" si="21"/>
        <v>-</v>
      </c>
      <c r="G1378" t="s">
        <v>4458</v>
      </c>
      <c r="H1378" s="4" t="s">
        <v>4549</v>
      </c>
      <c r="K1378" s="8" t="s">
        <v>4591</v>
      </c>
    </row>
    <row r="1379" spans="1:11" ht="25.5">
      <c r="A1379" s="2"/>
      <c r="B1379" s="9" t="s">
        <v>4547</v>
      </c>
      <c r="C1379" s="9" t="s">
        <v>4547</v>
      </c>
      <c r="D1379" s="72">
        <v>100000</v>
      </c>
      <c r="E1379" s="10" t="s">
        <v>899</v>
      </c>
      <c r="F1379" s="89" t="str">
        <f t="shared" si="21"/>
        <v>-</v>
      </c>
      <c r="G1379" t="s">
        <v>4458</v>
      </c>
      <c r="H1379" s="4" t="s">
        <v>4549</v>
      </c>
      <c r="K1379" s="8" t="s">
        <v>4591</v>
      </c>
    </row>
    <row r="1380" spans="1:11" ht="25.5">
      <c r="A1380" s="2"/>
      <c r="B1380" s="9" t="s">
        <v>4547</v>
      </c>
      <c r="C1380" s="9" t="s">
        <v>4547</v>
      </c>
      <c r="D1380" s="72">
        <v>100000</v>
      </c>
      <c r="E1380" s="10" t="s">
        <v>899</v>
      </c>
      <c r="F1380" s="89" t="str">
        <f t="shared" si="21"/>
        <v>-</v>
      </c>
      <c r="G1380" t="s">
        <v>4458</v>
      </c>
      <c r="H1380" s="4" t="s">
        <v>4549</v>
      </c>
      <c r="K1380" s="8" t="s">
        <v>4591</v>
      </c>
    </row>
    <row r="1381" spans="1:11" ht="25.5">
      <c r="A1381" s="2"/>
      <c r="B1381" s="9" t="s">
        <v>4547</v>
      </c>
      <c r="C1381" s="9" t="s">
        <v>4547</v>
      </c>
      <c r="D1381" s="72">
        <v>100000</v>
      </c>
      <c r="E1381" s="10" t="s">
        <v>899</v>
      </c>
      <c r="F1381" s="89" t="str">
        <f t="shared" si="21"/>
        <v>-</v>
      </c>
      <c r="G1381" t="s">
        <v>4458</v>
      </c>
      <c r="H1381" s="4" t="s">
        <v>4549</v>
      </c>
      <c r="K1381" s="8" t="s">
        <v>4591</v>
      </c>
    </row>
    <row r="1382" spans="1:11" ht="25.5">
      <c r="A1382" s="2"/>
      <c r="B1382" s="9" t="s">
        <v>4547</v>
      </c>
      <c r="C1382" s="9" t="s">
        <v>4547</v>
      </c>
      <c r="D1382" s="72">
        <v>100000</v>
      </c>
      <c r="E1382" s="10" t="s">
        <v>899</v>
      </c>
      <c r="F1382" s="89" t="str">
        <f t="shared" si="21"/>
        <v>-</v>
      </c>
      <c r="G1382" t="s">
        <v>4458</v>
      </c>
      <c r="H1382" s="4" t="s">
        <v>4549</v>
      </c>
      <c r="K1382" s="8" t="s">
        <v>4591</v>
      </c>
    </row>
    <row r="1383" spans="1:11" ht="25.5">
      <c r="A1383" s="2"/>
      <c r="B1383" s="9" t="s">
        <v>4547</v>
      </c>
      <c r="C1383" s="9" t="s">
        <v>4547</v>
      </c>
      <c r="D1383" s="72">
        <v>100000</v>
      </c>
      <c r="E1383" s="10" t="s">
        <v>899</v>
      </c>
      <c r="F1383" s="89" t="str">
        <f t="shared" si="21"/>
        <v>-</v>
      </c>
      <c r="G1383" t="s">
        <v>4458</v>
      </c>
      <c r="H1383" s="4" t="s">
        <v>4549</v>
      </c>
      <c r="K1383" s="8" t="s">
        <v>4591</v>
      </c>
    </row>
    <row r="1384" spans="1:11" ht="25.5">
      <c r="A1384" s="2"/>
      <c r="B1384" s="9" t="s">
        <v>4547</v>
      </c>
      <c r="C1384" s="9" t="s">
        <v>4547</v>
      </c>
      <c r="D1384" s="72">
        <v>100000</v>
      </c>
      <c r="E1384" s="10" t="s">
        <v>899</v>
      </c>
      <c r="F1384" s="89" t="str">
        <f t="shared" si="21"/>
        <v>-</v>
      </c>
      <c r="G1384" t="s">
        <v>4458</v>
      </c>
      <c r="H1384" s="4" t="s">
        <v>4549</v>
      </c>
      <c r="K1384" s="8" t="s">
        <v>4591</v>
      </c>
    </row>
    <row r="1385" spans="1:11" ht="25.5">
      <c r="A1385" s="2"/>
      <c r="B1385" s="9" t="s">
        <v>4547</v>
      </c>
      <c r="C1385" s="9" t="s">
        <v>4547</v>
      </c>
      <c r="D1385" s="72">
        <v>100000</v>
      </c>
      <c r="E1385" s="10" t="s">
        <v>899</v>
      </c>
      <c r="F1385" s="89" t="str">
        <f t="shared" si="21"/>
        <v>-</v>
      </c>
      <c r="G1385" t="s">
        <v>4458</v>
      </c>
      <c r="H1385" s="4" t="s">
        <v>4549</v>
      </c>
      <c r="K1385" s="8" t="s">
        <v>4591</v>
      </c>
    </row>
    <row r="1386" spans="1:11" ht="25.5">
      <c r="A1386" s="2"/>
      <c r="B1386" s="9" t="s">
        <v>4547</v>
      </c>
      <c r="C1386" s="9" t="s">
        <v>4547</v>
      </c>
      <c r="D1386" s="72">
        <v>100000</v>
      </c>
      <c r="E1386" s="10" t="s">
        <v>899</v>
      </c>
      <c r="F1386" s="89" t="str">
        <f t="shared" si="21"/>
        <v>-</v>
      </c>
      <c r="G1386" t="s">
        <v>4458</v>
      </c>
      <c r="H1386" s="4" t="s">
        <v>4549</v>
      </c>
      <c r="K1386" s="8" t="s">
        <v>4591</v>
      </c>
    </row>
    <row r="1387" spans="1:11" ht="38.25">
      <c r="A1387" s="2" t="s">
        <v>123</v>
      </c>
      <c r="B1387" s="9" t="s">
        <v>2846</v>
      </c>
      <c r="C1387" s="9" t="s">
        <v>2847</v>
      </c>
      <c r="D1387" s="10">
        <v>256982</v>
      </c>
      <c r="E1387" s="10">
        <v>250311</v>
      </c>
      <c r="F1387" s="89">
        <f t="shared" si="21"/>
        <v>-2.595901658481917E-2</v>
      </c>
      <c r="G1387" t="s">
        <v>4554</v>
      </c>
      <c r="H1387" s="4" t="s">
        <v>2848</v>
      </c>
      <c r="K1387" s="8" t="s">
        <v>4591</v>
      </c>
    </row>
    <row r="1388" spans="1:11" ht="51">
      <c r="A1388" s="2"/>
      <c r="B1388" s="9" t="s">
        <v>2849</v>
      </c>
      <c r="C1388" s="9" t="s">
        <v>2850</v>
      </c>
      <c r="D1388" s="10">
        <v>66091</v>
      </c>
      <c r="E1388" s="10">
        <v>167635</v>
      </c>
      <c r="F1388" s="89">
        <f t="shared" si="21"/>
        <v>1.536427047555643</v>
      </c>
      <c r="G1388" t="s">
        <v>4458</v>
      </c>
      <c r="H1388" s="4" t="s">
        <v>2851</v>
      </c>
      <c r="I1388" s="7">
        <v>30</v>
      </c>
      <c r="J1388" s="7">
        <v>30</v>
      </c>
      <c r="K1388" s="8" t="s">
        <v>4591</v>
      </c>
    </row>
    <row r="1389" spans="1:11" ht="38.25">
      <c r="A1389" s="2"/>
      <c r="B1389" s="9" t="s">
        <v>2852</v>
      </c>
      <c r="C1389" s="9" t="s">
        <v>2853</v>
      </c>
      <c r="D1389" s="10">
        <v>170848</v>
      </c>
      <c r="E1389" s="10">
        <v>179739</v>
      </c>
      <c r="F1389" s="89">
        <f t="shared" si="21"/>
        <v>5.2040410189174005E-2</v>
      </c>
      <c r="G1389" t="s">
        <v>4554</v>
      </c>
      <c r="H1389" s="4" t="s">
        <v>2854</v>
      </c>
      <c r="K1389" s="8" t="s">
        <v>4591</v>
      </c>
    </row>
    <row r="1390" spans="1:11" ht="38.25">
      <c r="A1390" s="2"/>
      <c r="B1390" s="9" t="s">
        <v>2855</v>
      </c>
      <c r="C1390" s="9" t="s">
        <v>2856</v>
      </c>
      <c r="D1390" s="10">
        <v>137796</v>
      </c>
      <c r="E1390" s="10">
        <v>139653</v>
      </c>
      <c r="F1390" s="89">
        <f t="shared" si="21"/>
        <v>1.3476443438125926E-2</v>
      </c>
      <c r="G1390" t="s">
        <v>4554</v>
      </c>
      <c r="H1390" s="4" t="s">
        <v>2857</v>
      </c>
      <c r="K1390" s="8" t="s">
        <v>4591</v>
      </c>
    </row>
    <row r="1391" spans="1:11" ht="38.25">
      <c r="A1391" s="2"/>
      <c r="B1391" s="9" t="s">
        <v>2858</v>
      </c>
      <c r="C1391" s="9" t="s">
        <v>2859</v>
      </c>
      <c r="D1391" s="10">
        <v>149142</v>
      </c>
      <c r="E1391" s="10">
        <v>155207</v>
      </c>
      <c r="F1391" s="89">
        <f t="shared" si="21"/>
        <v>4.0665942524573895E-2</v>
      </c>
      <c r="G1391" t="s">
        <v>4554</v>
      </c>
      <c r="H1391" s="4" t="s">
        <v>2860</v>
      </c>
      <c r="K1391" s="8" t="s">
        <v>4591</v>
      </c>
    </row>
    <row r="1392" spans="1:11" ht="51">
      <c r="A1392" s="2"/>
      <c r="B1392" s="9" t="s">
        <v>2861</v>
      </c>
      <c r="C1392" s="9" t="s">
        <v>2862</v>
      </c>
      <c r="D1392" s="10">
        <v>143229</v>
      </c>
      <c r="E1392" s="10">
        <v>77120</v>
      </c>
      <c r="F1392" s="89">
        <f t="shared" si="21"/>
        <v>-0.46156155527162795</v>
      </c>
      <c r="G1392" t="s">
        <v>4458</v>
      </c>
      <c r="H1392" s="4" t="s">
        <v>2863</v>
      </c>
      <c r="K1392" s="8" t="s">
        <v>4591</v>
      </c>
    </row>
    <row r="1393" spans="1:11" ht="38.25">
      <c r="A1393" s="2"/>
      <c r="B1393" s="9" t="s">
        <v>2864</v>
      </c>
      <c r="C1393" s="9" t="s">
        <v>2865</v>
      </c>
      <c r="D1393" s="10">
        <v>110151</v>
      </c>
      <c r="E1393" s="10">
        <v>116207</v>
      </c>
      <c r="F1393" s="89">
        <f t="shared" si="21"/>
        <v>5.497907417998929E-2</v>
      </c>
      <c r="G1393" t="s">
        <v>4554</v>
      </c>
      <c r="H1393" s="4" t="s">
        <v>2866</v>
      </c>
      <c r="K1393" s="8" t="s">
        <v>4591</v>
      </c>
    </row>
    <row r="1394" spans="1:11" ht="64.5" customHeight="1">
      <c r="A1394" s="2"/>
      <c r="B1394" s="9" t="s">
        <v>2867</v>
      </c>
      <c r="C1394" s="9" t="s">
        <v>2868</v>
      </c>
      <c r="D1394" s="10">
        <v>141221</v>
      </c>
      <c r="E1394" s="10">
        <v>155401</v>
      </c>
      <c r="F1394" s="89">
        <f t="shared" si="21"/>
        <v>0.10040999568052909</v>
      </c>
      <c r="G1394" t="s">
        <v>4554</v>
      </c>
      <c r="H1394" s="4" t="s">
        <v>2869</v>
      </c>
      <c r="K1394" s="8" t="s">
        <v>4591</v>
      </c>
    </row>
    <row r="1395" spans="1:11" ht="66" customHeight="1">
      <c r="A1395" s="1" t="s">
        <v>124</v>
      </c>
      <c r="B1395" s="9" t="s">
        <v>2870</v>
      </c>
      <c r="C1395" s="9" t="s">
        <v>886</v>
      </c>
      <c r="D1395" s="10">
        <v>299582</v>
      </c>
      <c r="E1395" s="10">
        <v>299611</v>
      </c>
      <c r="F1395" s="89">
        <f t="shared" si="21"/>
        <v>9.6801543483920923E-5</v>
      </c>
      <c r="G1395" t="s">
        <v>4554</v>
      </c>
      <c r="H1395" s="4" t="s">
        <v>2871</v>
      </c>
      <c r="K1395" s="8" t="s">
        <v>4586</v>
      </c>
    </row>
    <row r="1396" spans="1:11" ht="66" customHeight="1">
      <c r="A1396" s="1"/>
      <c r="B1396" s="9" t="s">
        <v>2872</v>
      </c>
      <c r="C1396" s="9" t="s">
        <v>4501</v>
      </c>
      <c r="D1396" s="10">
        <v>216587</v>
      </c>
      <c r="E1396" s="10">
        <v>205515</v>
      </c>
      <c r="F1396" s="89">
        <f t="shared" si="21"/>
        <v>-5.1120335015490313E-2</v>
      </c>
      <c r="G1396" t="s">
        <v>4554</v>
      </c>
      <c r="H1396" s="4" t="s">
        <v>2874</v>
      </c>
      <c r="K1396" s="8" t="s">
        <v>4586</v>
      </c>
    </row>
    <row r="1397" spans="1:11" ht="38.25">
      <c r="A1397" s="1"/>
      <c r="B1397" s="9" t="s">
        <v>2873</v>
      </c>
      <c r="C1397" s="9" t="s">
        <v>4502</v>
      </c>
      <c r="D1397" s="10">
        <v>219113</v>
      </c>
      <c r="E1397" s="10">
        <v>205515</v>
      </c>
      <c r="F1397" s="89">
        <f t="shared" si="21"/>
        <v>-6.2059302734205637E-2</v>
      </c>
      <c r="G1397" t="s">
        <v>4554</v>
      </c>
      <c r="H1397" s="4" t="s">
        <v>2874</v>
      </c>
      <c r="K1397" s="8" t="s">
        <v>4586</v>
      </c>
    </row>
    <row r="1398" spans="1:11" ht="38.25">
      <c r="A1398" s="1"/>
      <c r="B1398" s="9" t="s">
        <v>2875</v>
      </c>
      <c r="C1398" s="9" t="s">
        <v>4503</v>
      </c>
      <c r="D1398" s="10">
        <v>200319</v>
      </c>
      <c r="E1398" s="10">
        <v>204862</v>
      </c>
      <c r="F1398" s="89">
        <f t="shared" si="21"/>
        <v>2.2678827270503545E-2</v>
      </c>
      <c r="G1398" t="s">
        <v>4554</v>
      </c>
      <c r="H1398" s="4" t="s">
        <v>2876</v>
      </c>
      <c r="K1398" s="8" t="s">
        <v>4586</v>
      </c>
    </row>
    <row r="1399" spans="1:11" ht="38.25">
      <c r="A1399" s="1"/>
      <c r="B1399" s="9" t="s">
        <v>2877</v>
      </c>
      <c r="C1399" s="9" t="s">
        <v>4504</v>
      </c>
      <c r="D1399" s="10">
        <v>0</v>
      </c>
      <c r="E1399" s="10">
        <v>198552</v>
      </c>
      <c r="F1399" s="89" t="str">
        <f t="shared" si="21"/>
        <v>-</v>
      </c>
      <c r="G1399" t="s">
        <v>4458</v>
      </c>
      <c r="H1399" s="4" t="s">
        <v>2878</v>
      </c>
      <c r="K1399" s="8" t="s">
        <v>4586</v>
      </c>
    </row>
    <row r="1400" spans="1:11" ht="38.25">
      <c r="A1400" s="1"/>
      <c r="B1400" s="9" t="s">
        <v>2879</v>
      </c>
      <c r="C1400" s="9" t="s">
        <v>4505</v>
      </c>
      <c r="D1400" s="10">
        <v>0</v>
      </c>
      <c r="E1400" s="10">
        <v>183972</v>
      </c>
      <c r="F1400" s="89" t="str">
        <f t="shared" si="21"/>
        <v>-</v>
      </c>
      <c r="G1400" t="s">
        <v>4458</v>
      </c>
      <c r="H1400" s="4" t="s">
        <v>2880</v>
      </c>
      <c r="K1400" s="8" t="s">
        <v>4586</v>
      </c>
    </row>
    <row r="1401" spans="1:11" s="50" customFormat="1" ht="38.25">
      <c r="A1401" s="1"/>
      <c r="B1401" s="11" t="s">
        <v>2881</v>
      </c>
      <c r="C1401" s="11" t="s">
        <v>4506</v>
      </c>
      <c r="D1401" s="26">
        <v>0</v>
      </c>
      <c r="E1401" s="26">
        <v>183870</v>
      </c>
      <c r="F1401" s="89" t="str">
        <f t="shared" si="21"/>
        <v>-</v>
      </c>
      <c r="G1401" t="s">
        <v>4458</v>
      </c>
      <c r="H1401" s="42" t="s">
        <v>3254</v>
      </c>
      <c r="I1401" s="67"/>
      <c r="J1401" s="67"/>
      <c r="K1401" s="8" t="s">
        <v>4586</v>
      </c>
    </row>
    <row r="1402" spans="1:11" ht="38.25">
      <c r="A1402" s="1"/>
      <c r="C1402" s="9" t="s">
        <v>1015</v>
      </c>
      <c r="D1402" s="10">
        <v>185324</v>
      </c>
      <c r="E1402" s="10">
        <v>167847</v>
      </c>
      <c r="F1402" s="89">
        <f t="shared" si="21"/>
        <v>-9.4305108890375772E-2</v>
      </c>
      <c r="G1402" t="s">
        <v>4554</v>
      </c>
      <c r="H1402" s="4" t="s">
        <v>2882</v>
      </c>
      <c r="K1402" s="8" t="s">
        <v>4586</v>
      </c>
    </row>
    <row r="1403" spans="1:11" ht="38.25">
      <c r="A1403" s="1"/>
      <c r="C1403" s="9" t="s">
        <v>4507</v>
      </c>
      <c r="D1403" s="10">
        <v>170465</v>
      </c>
      <c r="E1403" s="10">
        <v>172570</v>
      </c>
      <c r="F1403" s="89">
        <f t="shared" si="21"/>
        <v>1.2348575954008154E-2</v>
      </c>
      <c r="G1403" t="s">
        <v>4554</v>
      </c>
      <c r="H1403" s="4" t="s">
        <v>2883</v>
      </c>
      <c r="K1403" s="8" t="s">
        <v>4586</v>
      </c>
    </row>
    <row r="1404" spans="1:11" ht="38.25">
      <c r="A1404" s="1"/>
      <c r="C1404" s="9" t="s">
        <v>2884</v>
      </c>
      <c r="D1404" s="10">
        <v>138000</v>
      </c>
      <c r="E1404" s="10">
        <v>125414</v>
      </c>
      <c r="F1404" s="89">
        <f t="shared" si="21"/>
        <v>-9.1202898550724637E-2</v>
      </c>
      <c r="G1404" t="s">
        <v>4554</v>
      </c>
      <c r="H1404" s="4" t="s">
        <v>2885</v>
      </c>
      <c r="K1404" s="8" t="s">
        <v>4586</v>
      </c>
    </row>
    <row r="1405" spans="1:11" ht="38.25">
      <c r="A1405" s="1"/>
      <c r="C1405" s="9" t="s">
        <v>2886</v>
      </c>
      <c r="D1405" s="10">
        <v>114439</v>
      </c>
      <c r="E1405" s="10">
        <v>112306</v>
      </c>
      <c r="F1405" s="89">
        <f t="shared" si="21"/>
        <v>-1.8638750775522329E-2</v>
      </c>
      <c r="G1405" t="s">
        <v>4554</v>
      </c>
      <c r="H1405" s="4" t="s">
        <v>2887</v>
      </c>
      <c r="K1405" s="8" t="s">
        <v>4586</v>
      </c>
    </row>
    <row r="1406" spans="1:11" ht="38.25">
      <c r="A1406" s="1"/>
      <c r="C1406" s="9" t="s">
        <v>1621</v>
      </c>
      <c r="D1406" s="10">
        <v>138696</v>
      </c>
      <c r="E1406" s="10">
        <v>134424</v>
      </c>
      <c r="F1406" s="89">
        <f t="shared" si="21"/>
        <v>-3.0801176674165081E-2</v>
      </c>
      <c r="G1406" t="s">
        <v>4554</v>
      </c>
      <c r="H1406" s="4" t="s">
        <v>2888</v>
      </c>
      <c r="K1406" s="8" t="s">
        <v>4586</v>
      </c>
    </row>
    <row r="1407" spans="1:11" ht="15">
      <c r="A1407" s="1"/>
      <c r="C1407" s="9" t="s">
        <v>2889</v>
      </c>
      <c r="D1407" s="10">
        <v>107583</v>
      </c>
      <c r="E1407" s="10" t="s">
        <v>899</v>
      </c>
      <c r="F1407" s="89" t="str">
        <f t="shared" si="21"/>
        <v>-</v>
      </c>
      <c r="G1407" t="s">
        <v>4458</v>
      </c>
      <c r="H1407" s="4" t="s">
        <v>2890</v>
      </c>
      <c r="K1407" s="8" t="s">
        <v>4586</v>
      </c>
    </row>
    <row r="1408" spans="1:11" ht="25.5">
      <c r="A1408" s="1"/>
      <c r="B1408" s="9" t="s">
        <v>4547</v>
      </c>
      <c r="C1408" s="9" t="s">
        <v>4547</v>
      </c>
      <c r="D1408" s="10" t="s">
        <v>899</v>
      </c>
      <c r="E1408" s="72">
        <v>100000</v>
      </c>
      <c r="F1408" s="89" t="str">
        <f t="shared" si="21"/>
        <v>-</v>
      </c>
      <c r="G1408" t="s">
        <v>4458</v>
      </c>
      <c r="H1408" s="4" t="s">
        <v>4549</v>
      </c>
      <c r="K1408" s="8" t="s">
        <v>4586</v>
      </c>
    </row>
    <row r="1409" spans="1:11" ht="25.5">
      <c r="A1409" s="1"/>
      <c r="B1409" s="9" t="s">
        <v>4547</v>
      </c>
      <c r="C1409" s="9" t="s">
        <v>4547</v>
      </c>
      <c r="D1409" s="10" t="s">
        <v>899</v>
      </c>
      <c r="E1409" s="72">
        <v>100000</v>
      </c>
      <c r="F1409" s="89" t="str">
        <f t="shared" si="21"/>
        <v>-</v>
      </c>
      <c r="G1409" t="s">
        <v>4458</v>
      </c>
      <c r="H1409" s="4" t="s">
        <v>4549</v>
      </c>
      <c r="K1409" s="8" t="s">
        <v>4586</v>
      </c>
    </row>
    <row r="1410" spans="1:11" ht="25.5">
      <c r="A1410" s="1"/>
      <c r="B1410" s="9" t="s">
        <v>4547</v>
      </c>
      <c r="C1410" s="9" t="s">
        <v>4547</v>
      </c>
      <c r="D1410" s="10" t="s">
        <v>899</v>
      </c>
      <c r="E1410" s="72">
        <v>100000</v>
      </c>
      <c r="F1410" s="89" t="str">
        <f t="shared" si="21"/>
        <v>-</v>
      </c>
      <c r="G1410" t="s">
        <v>4458</v>
      </c>
      <c r="H1410" s="4" t="s">
        <v>4549</v>
      </c>
      <c r="K1410" s="8" t="s">
        <v>4586</v>
      </c>
    </row>
    <row r="1411" spans="1:11" ht="25.5">
      <c r="A1411" s="1"/>
      <c r="B1411" s="9" t="s">
        <v>4547</v>
      </c>
      <c r="C1411" s="9" t="s">
        <v>4547</v>
      </c>
      <c r="D1411" s="10" t="s">
        <v>899</v>
      </c>
      <c r="E1411" s="72">
        <v>100000</v>
      </c>
      <c r="F1411" s="89" t="str">
        <f t="shared" si="21"/>
        <v>-</v>
      </c>
      <c r="G1411" t="s">
        <v>4458</v>
      </c>
      <c r="H1411" s="4" t="s">
        <v>4549</v>
      </c>
      <c r="K1411" s="8" t="s">
        <v>4586</v>
      </c>
    </row>
    <row r="1412" spans="1:11" ht="25.5">
      <c r="A1412" s="1"/>
      <c r="B1412" s="9" t="s">
        <v>4547</v>
      </c>
      <c r="C1412" s="9" t="s">
        <v>4547</v>
      </c>
      <c r="D1412" s="10" t="s">
        <v>899</v>
      </c>
      <c r="E1412" s="72">
        <v>100000</v>
      </c>
      <c r="F1412" s="89" t="str">
        <f t="shared" si="21"/>
        <v>-</v>
      </c>
      <c r="G1412" t="s">
        <v>4458</v>
      </c>
      <c r="H1412" s="4" t="s">
        <v>4549</v>
      </c>
      <c r="K1412" s="8" t="s">
        <v>4586</v>
      </c>
    </row>
    <row r="1413" spans="1:11" ht="25.5">
      <c r="A1413" s="1"/>
      <c r="B1413" s="9" t="s">
        <v>4547</v>
      </c>
      <c r="C1413" s="9" t="s">
        <v>4547</v>
      </c>
      <c r="D1413" s="10" t="s">
        <v>899</v>
      </c>
      <c r="E1413" s="72">
        <v>100000</v>
      </c>
      <c r="F1413" s="89" t="str">
        <f t="shared" si="21"/>
        <v>-</v>
      </c>
      <c r="G1413" t="s">
        <v>4458</v>
      </c>
      <c r="H1413" s="74" t="s">
        <v>4549</v>
      </c>
      <c r="K1413" s="8" t="s">
        <v>4586</v>
      </c>
    </row>
    <row r="1414" spans="1:11" ht="25.5">
      <c r="A1414" s="1"/>
      <c r="B1414" s="9" t="s">
        <v>4547</v>
      </c>
      <c r="C1414" s="9" t="s">
        <v>4547</v>
      </c>
      <c r="D1414" s="10" t="s">
        <v>899</v>
      </c>
      <c r="E1414" s="72">
        <v>100000</v>
      </c>
      <c r="F1414" s="89" t="str">
        <f t="shared" ref="F1414:F1477" si="22">IF(ISERROR((((E1414-D1414)/D1414))),"-",(((E1414-D1414)/D1414)))</f>
        <v>-</v>
      </c>
      <c r="G1414" t="s">
        <v>4458</v>
      </c>
      <c r="H1414" s="4" t="s">
        <v>4549</v>
      </c>
      <c r="K1414" s="8" t="s">
        <v>4586</v>
      </c>
    </row>
    <row r="1415" spans="1:11" ht="25.5">
      <c r="A1415" s="1"/>
      <c r="B1415" s="9" t="s">
        <v>4547</v>
      </c>
      <c r="C1415" s="9" t="s">
        <v>4547</v>
      </c>
      <c r="D1415" s="10" t="s">
        <v>899</v>
      </c>
      <c r="E1415" s="72">
        <v>100000</v>
      </c>
      <c r="F1415" s="89" t="str">
        <f t="shared" si="22"/>
        <v>-</v>
      </c>
      <c r="G1415" t="s">
        <v>4458</v>
      </c>
      <c r="H1415" s="4" t="s">
        <v>4549</v>
      </c>
      <c r="K1415" s="8" t="s">
        <v>4586</v>
      </c>
    </row>
    <row r="1416" spans="1:11" ht="25.5">
      <c r="A1416" s="1"/>
      <c r="B1416" s="9" t="s">
        <v>4547</v>
      </c>
      <c r="C1416" s="9" t="s">
        <v>4547</v>
      </c>
      <c r="D1416" s="10" t="s">
        <v>899</v>
      </c>
      <c r="E1416" s="72">
        <v>100000</v>
      </c>
      <c r="F1416" s="89" t="str">
        <f t="shared" si="22"/>
        <v>-</v>
      </c>
      <c r="G1416" t="s">
        <v>4458</v>
      </c>
      <c r="H1416" s="4" t="s">
        <v>4549</v>
      </c>
      <c r="K1416" s="8" t="s">
        <v>4586</v>
      </c>
    </row>
    <row r="1417" spans="1:11" ht="25.5">
      <c r="A1417" s="1"/>
      <c r="B1417" s="9" t="s">
        <v>4547</v>
      </c>
      <c r="C1417" s="9" t="s">
        <v>4547</v>
      </c>
      <c r="D1417" s="10" t="s">
        <v>899</v>
      </c>
      <c r="E1417" s="72">
        <v>100000</v>
      </c>
      <c r="F1417" s="89" t="str">
        <f t="shared" si="22"/>
        <v>-</v>
      </c>
      <c r="G1417" t="s">
        <v>4458</v>
      </c>
      <c r="H1417" s="4" t="s">
        <v>4549</v>
      </c>
      <c r="K1417" s="8" t="s">
        <v>4586</v>
      </c>
    </row>
    <row r="1418" spans="1:11" ht="25.5">
      <c r="A1418" s="1"/>
      <c r="B1418" s="9" t="s">
        <v>4547</v>
      </c>
      <c r="C1418" s="9" t="s">
        <v>4547</v>
      </c>
      <c r="D1418" s="10" t="s">
        <v>899</v>
      </c>
      <c r="E1418" s="72">
        <v>100000</v>
      </c>
      <c r="F1418" s="89" t="str">
        <f t="shared" si="22"/>
        <v>-</v>
      </c>
      <c r="G1418" t="s">
        <v>4458</v>
      </c>
      <c r="H1418" s="4" t="s">
        <v>4549</v>
      </c>
      <c r="K1418" s="8" t="s">
        <v>4586</v>
      </c>
    </row>
    <row r="1419" spans="1:11" ht="25.5">
      <c r="A1419" s="1"/>
      <c r="B1419" s="9" t="s">
        <v>4547</v>
      </c>
      <c r="C1419" s="9" t="s">
        <v>4547</v>
      </c>
      <c r="D1419" s="10" t="s">
        <v>899</v>
      </c>
      <c r="E1419" s="72">
        <v>100000</v>
      </c>
      <c r="F1419" s="89" t="str">
        <f t="shared" si="22"/>
        <v>-</v>
      </c>
      <c r="G1419" t="s">
        <v>4458</v>
      </c>
      <c r="H1419" s="4" t="s">
        <v>4549</v>
      </c>
      <c r="K1419" s="8" t="s">
        <v>4586</v>
      </c>
    </row>
    <row r="1420" spans="1:11" ht="25.5">
      <c r="A1420" s="1"/>
      <c r="B1420" s="9" t="s">
        <v>4547</v>
      </c>
      <c r="C1420" s="9" t="s">
        <v>4547</v>
      </c>
      <c r="D1420" s="10" t="s">
        <v>899</v>
      </c>
      <c r="E1420" s="72">
        <v>100000</v>
      </c>
      <c r="F1420" s="89" t="str">
        <f t="shared" si="22"/>
        <v>-</v>
      </c>
      <c r="G1420" t="s">
        <v>4458</v>
      </c>
      <c r="H1420" s="4" t="s">
        <v>4549</v>
      </c>
      <c r="K1420" s="8" t="s">
        <v>4586</v>
      </c>
    </row>
    <row r="1421" spans="1:11" ht="25.5">
      <c r="A1421" s="1"/>
      <c r="B1421" s="9" t="s">
        <v>4547</v>
      </c>
      <c r="C1421" s="9" t="s">
        <v>4547</v>
      </c>
      <c r="D1421" s="10" t="s">
        <v>899</v>
      </c>
      <c r="E1421" s="72">
        <v>100000</v>
      </c>
      <c r="F1421" s="89" t="str">
        <f t="shared" si="22"/>
        <v>-</v>
      </c>
      <c r="G1421" t="s">
        <v>4458</v>
      </c>
      <c r="H1421" s="4" t="s">
        <v>4549</v>
      </c>
      <c r="K1421" s="8" t="s">
        <v>4586</v>
      </c>
    </row>
    <row r="1422" spans="1:11" ht="25.5">
      <c r="A1422" s="1"/>
      <c r="B1422" s="9" t="s">
        <v>4547</v>
      </c>
      <c r="C1422" s="9" t="s">
        <v>4547</v>
      </c>
      <c r="D1422" s="10" t="s">
        <v>899</v>
      </c>
      <c r="E1422" s="72">
        <v>100000</v>
      </c>
      <c r="F1422" s="89" t="str">
        <f t="shared" si="22"/>
        <v>-</v>
      </c>
      <c r="G1422" t="s">
        <v>4458</v>
      </c>
      <c r="H1422" s="4" t="s">
        <v>4549</v>
      </c>
      <c r="K1422" s="8" t="s">
        <v>4586</v>
      </c>
    </row>
    <row r="1423" spans="1:11" ht="25.5">
      <c r="A1423" s="1"/>
      <c r="B1423" s="9" t="s">
        <v>4547</v>
      </c>
      <c r="C1423" s="9" t="s">
        <v>4547</v>
      </c>
      <c r="D1423" s="10" t="s">
        <v>899</v>
      </c>
      <c r="E1423" s="72">
        <v>100000</v>
      </c>
      <c r="F1423" s="89" t="str">
        <f t="shared" si="22"/>
        <v>-</v>
      </c>
      <c r="G1423" t="s">
        <v>4458</v>
      </c>
      <c r="H1423" s="4" t="s">
        <v>4549</v>
      </c>
      <c r="K1423" s="8" t="s">
        <v>4586</v>
      </c>
    </row>
    <row r="1424" spans="1:11" ht="25.5">
      <c r="A1424" s="1"/>
      <c r="B1424" s="9" t="s">
        <v>4547</v>
      </c>
      <c r="C1424" s="9" t="s">
        <v>4547</v>
      </c>
      <c r="D1424" s="10" t="s">
        <v>899</v>
      </c>
      <c r="E1424" s="72">
        <v>100000</v>
      </c>
      <c r="F1424" s="89" t="str">
        <f t="shared" si="22"/>
        <v>-</v>
      </c>
      <c r="G1424" t="s">
        <v>4458</v>
      </c>
      <c r="H1424" s="4" t="s">
        <v>4549</v>
      </c>
      <c r="K1424" s="8" t="s">
        <v>4586</v>
      </c>
    </row>
    <row r="1425" spans="1:11" ht="25.5">
      <c r="A1425" s="1"/>
      <c r="B1425" s="9" t="s">
        <v>4547</v>
      </c>
      <c r="C1425" s="9" t="s">
        <v>4547</v>
      </c>
      <c r="D1425" s="10" t="s">
        <v>899</v>
      </c>
      <c r="E1425" s="72">
        <v>100000</v>
      </c>
      <c r="F1425" s="89" t="str">
        <f t="shared" si="22"/>
        <v>-</v>
      </c>
      <c r="G1425" t="s">
        <v>4458</v>
      </c>
      <c r="H1425" s="4" t="s">
        <v>4549</v>
      </c>
      <c r="K1425" s="8" t="s">
        <v>4586</v>
      </c>
    </row>
    <row r="1426" spans="1:11" ht="25.5">
      <c r="A1426" s="1"/>
      <c r="B1426" s="9" t="s">
        <v>4547</v>
      </c>
      <c r="C1426" s="9" t="s">
        <v>4547</v>
      </c>
      <c r="D1426" s="72">
        <v>100000</v>
      </c>
      <c r="E1426" s="10" t="s">
        <v>899</v>
      </c>
      <c r="F1426" s="89" t="str">
        <f t="shared" si="22"/>
        <v>-</v>
      </c>
      <c r="G1426" t="s">
        <v>4458</v>
      </c>
      <c r="H1426" s="4" t="s">
        <v>4549</v>
      </c>
      <c r="K1426" s="8" t="s">
        <v>4586</v>
      </c>
    </row>
    <row r="1427" spans="1:11" ht="25.5">
      <c r="A1427" s="1"/>
      <c r="B1427" s="9" t="s">
        <v>4547</v>
      </c>
      <c r="C1427" s="9" t="s">
        <v>4547</v>
      </c>
      <c r="D1427" s="72">
        <v>100000</v>
      </c>
      <c r="E1427" s="10" t="s">
        <v>899</v>
      </c>
      <c r="F1427" s="89" t="str">
        <f t="shared" si="22"/>
        <v>-</v>
      </c>
      <c r="G1427" t="s">
        <v>4458</v>
      </c>
      <c r="H1427" s="4" t="s">
        <v>4549</v>
      </c>
      <c r="K1427" s="8" t="s">
        <v>4586</v>
      </c>
    </row>
    <row r="1428" spans="1:11" ht="25.5">
      <c r="A1428" s="1"/>
      <c r="B1428" s="9" t="s">
        <v>4547</v>
      </c>
      <c r="C1428" s="9" t="s">
        <v>4547</v>
      </c>
      <c r="D1428" s="72">
        <v>100000</v>
      </c>
      <c r="E1428" s="10" t="s">
        <v>899</v>
      </c>
      <c r="F1428" s="89" t="str">
        <f t="shared" si="22"/>
        <v>-</v>
      </c>
      <c r="G1428" t="s">
        <v>4458</v>
      </c>
      <c r="H1428" s="4" t="s">
        <v>4549</v>
      </c>
      <c r="K1428" s="8" t="s">
        <v>4586</v>
      </c>
    </row>
    <row r="1429" spans="1:11" ht="25.5">
      <c r="A1429" s="1"/>
      <c r="B1429" s="9" t="s">
        <v>4547</v>
      </c>
      <c r="C1429" s="9" t="s">
        <v>4547</v>
      </c>
      <c r="D1429" s="72">
        <v>100000</v>
      </c>
      <c r="E1429" s="10" t="s">
        <v>899</v>
      </c>
      <c r="F1429" s="89" t="str">
        <f t="shared" si="22"/>
        <v>-</v>
      </c>
      <c r="G1429" t="s">
        <v>4458</v>
      </c>
      <c r="H1429" s="4" t="s">
        <v>4549</v>
      </c>
      <c r="K1429" s="8" t="s">
        <v>4586</v>
      </c>
    </row>
    <row r="1430" spans="1:11" ht="25.5">
      <c r="A1430" s="1"/>
      <c r="B1430" s="9" t="s">
        <v>4547</v>
      </c>
      <c r="C1430" s="9" t="s">
        <v>4547</v>
      </c>
      <c r="D1430" s="72">
        <v>100000</v>
      </c>
      <c r="E1430" s="10" t="s">
        <v>899</v>
      </c>
      <c r="F1430" s="89" t="str">
        <f t="shared" si="22"/>
        <v>-</v>
      </c>
      <c r="G1430" t="s">
        <v>4458</v>
      </c>
      <c r="H1430" s="4" t="s">
        <v>4549</v>
      </c>
      <c r="K1430" s="8" t="s">
        <v>4586</v>
      </c>
    </row>
    <row r="1431" spans="1:11" ht="25.5">
      <c r="A1431" s="1"/>
      <c r="B1431" s="9" t="s">
        <v>4547</v>
      </c>
      <c r="C1431" s="9" t="s">
        <v>4547</v>
      </c>
      <c r="D1431" s="72">
        <v>100000</v>
      </c>
      <c r="E1431" s="10" t="s">
        <v>899</v>
      </c>
      <c r="F1431" s="89" t="str">
        <f t="shared" si="22"/>
        <v>-</v>
      </c>
      <c r="G1431" t="s">
        <v>4458</v>
      </c>
      <c r="H1431" s="4" t="s">
        <v>4549</v>
      </c>
      <c r="K1431" s="8" t="s">
        <v>4586</v>
      </c>
    </row>
    <row r="1432" spans="1:11" ht="25.5">
      <c r="A1432" s="1"/>
      <c r="B1432" s="9" t="s">
        <v>4547</v>
      </c>
      <c r="C1432" s="9" t="s">
        <v>4547</v>
      </c>
      <c r="D1432" s="72">
        <v>100000</v>
      </c>
      <c r="E1432" s="10" t="s">
        <v>899</v>
      </c>
      <c r="F1432" s="89" t="str">
        <f t="shared" si="22"/>
        <v>-</v>
      </c>
      <c r="G1432" t="s">
        <v>4458</v>
      </c>
      <c r="H1432" s="4" t="s">
        <v>4549</v>
      </c>
      <c r="K1432" s="8" t="s">
        <v>4586</v>
      </c>
    </row>
    <row r="1433" spans="1:11" ht="25.5">
      <c r="A1433" s="1"/>
      <c r="B1433" s="9" t="s">
        <v>4547</v>
      </c>
      <c r="C1433" s="9" t="s">
        <v>4547</v>
      </c>
      <c r="D1433" s="72">
        <v>100000</v>
      </c>
      <c r="E1433" s="10" t="s">
        <v>899</v>
      </c>
      <c r="F1433" s="89" t="str">
        <f t="shared" si="22"/>
        <v>-</v>
      </c>
      <c r="G1433" t="s">
        <v>4458</v>
      </c>
      <c r="H1433" s="4" t="s">
        <v>4549</v>
      </c>
      <c r="K1433" s="8" t="s">
        <v>4586</v>
      </c>
    </row>
    <row r="1434" spans="1:11" ht="25.5">
      <c r="A1434" s="1"/>
      <c r="B1434" s="9" t="s">
        <v>4547</v>
      </c>
      <c r="C1434" s="9" t="s">
        <v>4547</v>
      </c>
      <c r="D1434" s="72">
        <v>100000</v>
      </c>
      <c r="E1434" s="10" t="s">
        <v>899</v>
      </c>
      <c r="F1434" s="89" t="str">
        <f t="shared" si="22"/>
        <v>-</v>
      </c>
      <c r="G1434" t="s">
        <v>4458</v>
      </c>
      <c r="H1434" s="4" t="s">
        <v>4549</v>
      </c>
      <c r="K1434" s="8" t="s">
        <v>4586</v>
      </c>
    </row>
    <row r="1435" spans="1:11" ht="25.5">
      <c r="A1435" s="1"/>
      <c r="B1435" s="9" t="s">
        <v>4547</v>
      </c>
      <c r="C1435" s="9" t="s">
        <v>4547</v>
      </c>
      <c r="D1435" s="72">
        <v>100000</v>
      </c>
      <c r="E1435" s="10" t="s">
        <v>899</v>
      </c>
      <c r="F1435" s="89" t="str">
        <f t="shared" si="22"/>
        <v>-</v>
      </c>
      <c r="G1435" t="s">
        <v>4458</v>
      </c>
      <c r="H1435" s="4" t="s">
        <v>4549</v>
      </c>
      <c r="K1435" s="8" t="s">
        <v>4586</v>
      </c>
    </row>
    <row r="1436" spans="1:11" ht="25.5">
      <c r="A1436" s="1"/>
      <c r="B1436" s="9" t="s">
        <v>4547</v>
      </c>
      <c r="C1436" s="9" t="s">
        <v>4547</v>
      </c>
      <c r="D1436" s="72">
        <v>100000</v>
      </c>
      <c r="E1436" s="10" t="s">
        <v>899</v>
      </c>
      <c r="F1436" s="89" t="str">
        <f t="shared" si="22"/>
        <v>-</v>
      </c>
      <c r="G1436" t="s">
        <v>4458</v>
      </c>
      <c r="H1436" s="4" t="s">
        <v>4549</v>
      </c>
      <c r="K1436" s="8" t="s">
        <v>4586</v>
      </c>
    </row>
    <row r="1437" spans="1:11" ht="25.5">
      <c r="A1437" s="1"/>
      <c r="B1437" s="9" t="s">
        <v>4547</v>
      </c>
      <c r="C1437" s="9" t="s">
        <v>4547</v>
      </c>
      <c r="D1437" s="72">
        <v>100000</v>
      </c>
      <c r="E1437" s="10" t="s">
        <v>899</v>
      </c>
      <c r="F1437" s="89" t="str">
        <f t="shared" si="22"/>
        <v>-</v>
      </c>
      <c r="G1437" t="s">
        <v>4458</v>
      </c>
      <c r="H1437" s="4" t="s">
        <v>4549</v>
      </c>
      <c r="K1437" s="8" t="s">
        <v>4586</v>
      </c>
    </row>
    <row r="1438" spans="1:11" ht="25.5">
      <c r="A1438" s="1"/>
      <c r="B1438" s="9" t="s">
        <v>4547</v>
      </c>
      <c r="C1438" s="9" t="s">
        <v>4547</v>
      </c>
      <c r="D1438" s="72">
        <v>100000</v>
      </c>
      <c r="E1438" s="10" t="s">
        <v>899</v>
      </c>
      <c r="F1438" s="89" t="str">
        <f t="shared" si="22"/>
        <v>-</v>
      </c>
      <c r="G1438" t="s">
        <v>4458</v>
      </c>
      <c r="H1438" s="4" t="s">
        <v>4549</v>
      </c>
      <c r="K1438" s="8" t="s">
        <v>4586</v>
      </c>
    </row>
    <row r="1439" spans="1:11" ht="25.5">
      <c r="A1439" s="1"/>
      <c r="B1439" s="9" t="s">
        <v>4547</v>
      </c>
      <c r="C1439" s="9" t="s">
        <v>4547</v>
      </c>
      <c r="D1439" s="72">
        <v>100000</v>
      </c>
      <c r="E1439" s="10" t="s">
        <v>899</v>
      </c>
      <c r="F1439" s="89" t="str">
        <f t="shared" si="22"/>
        <v>-</v>
      </c>
      <c r="G1439" t="s">
        <v>4458</v>
      </c>
      <c r="H1439" s="4" t="s">
        <v>4549</v>
      </c>
      <c r="K1439" s="8" t="s">
        <v>4586</v>
      </c>
    </row>
    <row r="1440" spans="1:11" ht="25.5">
      <c r="A1440" s="1"/>
      <c r="B1440" s="9" t="s">
        <v>4547</v>
      </c>
      <c r="C1440" s="9" t="s">
        <v>4547</v>
      </c>
      <c r="D1440" s="72">
        <v>100000</v>
      </c>
      <c r="E1440" s="10" t="s">
        <v>899</v>
      </c>
      <c r="F1440" s="89" t="str">
        <f t="shared" si="22"/>
        <v>-</v>
      </c>
      <c r="G1440" t="s">
        <v>4458</v>
      </c>
      <c r="H1440" s="4" t="s">
        <v>4549</v>
      </c>
      <c r="K1440" s="8" t="s">
        <v>4586</v>
      </c>
    </row>
    <row r="1441" spans="1:11" ht="25.5">
      <c r="A1441" s="1"/>
      <c r="B1441" s="9" t="s">
        <v>4547</v>
      </c>
      <c r="C1441" s="9" t="s">
        <v>4547</v>
      </c>
      <c r="D1441" s="72">
        <v>100000</v>
      </c>
      <c r="E1441" s="10" t="s">
        <v>899</v>
      </c>
      <c r="F1441" s="89" t="str">
        <f t="shared" si="22"/>
        <v>-</v>
      </c>
      <c r="G1441" t="s">
        <v>4458</v>
      </c>
      <c r="H1441" s="4" t="s">
        <v>4549</v>
      </c>
      <c r="K1441" s="8" t="s">
        <v>4586</v>
      </c>
    </row>
    <row r="1442" spans="1:11" ht="25.5">
      <c r="A1442" s="1"/>
      <c r="B1442" s="9" t="s">
        <v>4547</v>
      </c>
      <c r="C1442" s="9" t="s">
        <v>4547</v>
      </c>
      <c r="D1442" s="72">
        <v>100000</v>
      </c>
      <c r="E1442" s="10" t="s">
        <v>899</v>
      </c>
      <c r="F1442" s="89" t="str">
        <f t="shared" si="22"/>
        <v>-</v>
      </c>
      <c r="G1442" t="s">
        <v>4458</v>
      </c>
      <c r="H1442" s="4" t="s">
        <v>4549</v>
      </c>
      <c r="K1442" s="8" t="s">
        <v>4586</v>
      </c>
    </row>
    <row r="1443" spans="1:11" ht="25.5">
      <c r="A1443" s="1"/>
      <c r="B1443" s="9" t="s">
        <v>4547</v>
      </c>
      <c r="C1443" s="9" t="s">
        <v>4547</v>
      </c>
      <c r="D1443" s="72">
        <v>100000</v>
      </c>
      <c r="E1443" s="10" t="s">
        <v>899</v>
      </c>
      <c r="F1443" s="89" t="str">
        <f t="shared" si="22"/>
        <v>-</v>
      </c>
      <c r="G1443" t="s">
        <v>4458</v>
      </c>
      <c r="H1443" s="4" t="s">
        <v>4549</v>
      </c>
      <c r="K1443" s="8" t="s">
        <v>4586</v>
      </c>
    </row>
    <row r="1444" spans="1:11" ht="25.5">
      <c r="A1444" s="1"/>
      <c r="B1444" s="9" t="s">
        <v>4547</v>
      </c>
      <c r="C1444" s="9" t="s">
        <v>4547</v>
      </c>
      <c r="D1444" s="72">
        <v>100000</v>
      </c>
      <c r="E1444" s="10" t="s">
        <v>899</v>
      </c>
      <c r="F1444" s="89" t="str">
        <f t="shared" si="22"/>
        <v>-</v>
      </c>
      <c r="G1444" t="s">
        <v>4458</v>
      </c>
      <c r="H1444" s="4" t="s">
        <v>4549</v>
      </c>
      <c r="K1444" s="8" t="s">
        <v>4586</v>
      </c>
    </row>
    <row r="1445" spans="1:11" ht="25.5">
      <c r="A1445" s="1"/>
      <c r="B1445" s="9" t="s">
        <v>4547</v>
      </c>
      <c r="C1445" s="9" t="s">
        <v>4547</v>
      </c>
      <c r="D1445" s="72">
        <v>100000</v>
      </c>
      <c r="E1445" s="10" t="s">
        <v>899</v>
      </c>
      <c r="F1445" s="89" t="str">
        <f t="shared" si="22"/>
        <v>-</v>
      </c>
      <c r="G1445" t="s">
        <v>4458</v>
      </c>
      <c r="H1445" s="4" t="s">
        <v>4549</v>
      </c>
      <c r="K1445" s="8" t="s">
        <v>4586</v>
      </c>
    </row>
    <row r="1446" spans="1:11" s="51" customFormat="1" ht="357">
      <c r="A1446" s="1" t="s">
        <v>125</v>
      </c>
      <c r="B1446" s="1" t="s">
        <v>4550</v>
      </c>
      <c r="C1446" s="1"/>
      <c r="D1446" s="54" t="s">
        <v>899</v>
      </c>
      <c r="E1446" s="54" t="s">
        <v>899</v>
      </c>
      <c r="F1446" s="89" t="str">
        <f t="shared" si="22"/>
        <v>-</v>
      </c>
      <c r="G1446" t="s">
        <v>4458</v>
      </c>
      <c r="H1446" s="75"/>
      <c r="K1446" s="92" t="s">
        <v>4588</v>
      </c>
    </row>
    <row r="1447" spans="1:11" ht="15">
      <c r="A1447" s="1"/>
      <c r="B1447" s="9" t="s">
        <v>4552</v>
      </c>
      <c r="C1447" s="9" t="s">
        <v>886</v>
      </c>
      <c r="D1447" s="10">
        <v>145000</v>
      </c>
      <c r="E1447" s="10" t="s">
        <v>899</v>
      </c>
      <c r="F1447" s="89" t="str">
        <f t="shared" si="22"/>
        <v>-</v>
      </c>
      <c r="G1447" t="s">
        <v>4458</v>
      </c>
      <c r="H1447" s="4" t="s">
        <v>4551</v>
      </c>
      <c r="K1447" s="92" t="s">
        <v>4588</v>
      </c>
    </row>
    <row r="1448" spans="1:11" ht="76.5">
      <c r="A1448" s="1" t="s">
        <v>126</v>
      </c>
      <c r="C1448" s="9" t="s">
        <v>886</v>
      </c>
      <c r="D1448" s="10">
        <v>132530</v>
      </c>
      <c r="E1448" s="10">
        <v>144397</v>
      </c>
      <c r="F1448" s="89">
        <f t="shared" si="22"/>
        <v>8.9541990492718632E-2</v>
      </c>
      <c r="G1448" t="s">
        <v>4554</v>
      </c>
      <c r="H1448" s="4" t="s">
        <v>2819</v>
      </c>
      <c r="K1448" s="8" t="s">
        <v>4590</v>
      </c>
    </row>
    <row r="1449" spans="1:11" ht="38.25">
      <c r="A1449" s="1"/>
      <c r="C1449" s="9" t="s">
        <v>2817</v>
      </c>
      <c r="D1449" s="10">
        <v>101442</v>
      </c>
      <c r="E1449" s="10">
        <v>103285</v>
      </c>
      <c r="F1449" s="89">
        <f t="shared" si="22"/>
        <v>1.8168017192090061E-2</v>
      </c>
      <c r="G1449" t="s">
        <v>4554</v>
      </c>
      <c r="H1449" s="4" t="s">
        <v>2818</v>
      </c>
      <c r="K1449" s="8" t="s">
        <v>4590</v>
      </c>
    </row>
    <row r="1450" spans="1:11" ht="38.25">
      <c r="A1450" s="1" t="s">
        <v>127</v>
      </c>
      <c r="C1450" s="9" t="s">
        <v>2804</v>
      </c>
      <c r="D1450" s="10" t="s">
        <v>899</v>
      </c>
      <c r="E1450" s="10">
        <v>185045</v>
      </c>
      <c r="F1450" s="89" t="str">
        <f t="shared" si="22"/>
        <v>-</v>
      </c>
      <c r="G1450" t="s">
        <v>4458</v>
      </c>
      <c r="H1450" s="4" t="s">
        <v>3268</v>
      </c>
      <c r="K1450" s="8" t="s">
        <v>4592</v>
      </c>
    </row>
    <row r="1451" spans="1:11" ht="51">
      <c r="A1451" s="1"/>
      <c r="B1451" s="9" t="s">
        <v>3255</v>
      </c>
      <c r="C1451" s="9" t="s">
        <v>886</v>
      </c>
      <c r="D1451" s="10">
        <v>196298</v>
      </c>
      <c r="E1451" s="10">
        <v>133724</v>
      </c>
      <c r="F1451" s="89">
        <f t="shared" si="22"/>
        <v>-0.31877044086032463</v>
      </c>
      <c r="G1451" t="s">
        <v>4458</v>
      </c>
      <c r="H1451" s="4" t="s">
        <v>3265</v>
      </c>
      <c r="K1451" s="8" t="s">
        <v>4592</v>
      </c>
    </row>
    <row r="1452" spans="1:11" ht="76.5">
      <c r="A1452" s="1"/>
      <c r="B1452" s="9" t="s">
        <v>3256</v>
      </c>
      <c r="C1452" s="9" t="s">
        <v>886</v>
      </c>
      <c r="D1452" s="10">
        <v>101548</v>
      </c>
      <c r="E1452" s="10">
        <v>112777</v>
      </c>
      <c r="F1452" s="89">
        <f t="shared" si="22"/>
        <v>0.11057824870996967</v>
      </c>
      <c r="G1452" t="s">
        <v>4554</v>
      </c>
      <c r="H1452" s="4" t="s">
        <v>3264</v>
      </c>
      <c r="K1452" s="8" t="s">
        <v>4592</v>
      </c>
    </row>
    <row r="1453" spans="1:11" ht="51">
      <c r="A1453" s="1"/>
      <c r="C1453" s="9" t="s">
        <v>2805</v>
      </c>
      <c r="D1453" s="10">
        <v>125317</v>
      </c>
      <c r="E1453" s="10">
        <v>160138</v>
      </c>
      <c r="F1453" s="89">
        <f t="shared" si="22"/>
        <v>0.27786333857337792</v>
      </c>
      <c r="G1453" t="s">
        <v>4458</v>
      </c>
      <c r="H1453" s="74" t="s">
        <v>3266</v>
      </c>
      <c r="K1453" s="8" t="s">
        <v>4592</v>
      </c>
    </row>
    <row r="1454" spans="1:11" ht="38.25">
      <c r="A1454" s="1"/>
      <c r="C1454" s="9" t="s">
        <v>3257</v>
      </c>
      <c r="D1454" s="10" t="s">
        <v>899</v>
      </c>
      <c r="E1454" s="10">
        <v>140035</v>
      </c>
      <c r="F1454" s="89" t="str">
        <f t="shared" si="22"/>
        <v>-</v>
      </c>
      <c r="G1454" t="s">
        <v>4458</v>
      </c>
      <c r="H1454" s="4" t="s">
        <v>3269</v>
      </c>
      <c r="K1454" s="8" t="s">
        <v>4592</v>
      </c>
    </row>
    <row r="1455" spans="1:11" ht="38.25">
      <c r="A1455" s="1"/>
      <c r="C1455" s="9" t="s">
        <v>2806</v>
      </c>
      <c r="D1455" s="10" t="s">
        <v>899</v>
      </c>
      <c r="E1455" s="10">
        <v>118243</v>
      </c>
      <c r="F1455" s="89" t="str">
        <f t="shared" si="22"/>
        <v>-</v>
      </c>
      <c r="G1455" t="s">
        <v>4458</v>
      </c>
      <c r="H1455" s="4" t="s">
        <v>3270</v>
      </c>
      <c r="K1455" s="8" t="s">
        <v>4592</v>
      </c>
    </row>
    <row r="1456" spans="1:11" ht="38.25">
      <c r="A1456" s="1"/>
      <c r="C1456" s="9" t="s">
        <v>2807</v>
      </c>
      <c r="D1456" s="10" t="s">
        <v>899</v>
      </c>
      <c r="E1456" s="10">
        <v>110452</v>
      </c>
      <c r="F1456" s="89" t="str">
        <f t="shared" si="22"/>
        <v>-</v>
      </c>
      <c r="G1456" t="s">
        <v>4458</v>
      </c>
      <c r="H1456" s="4" t="s">
        <v>3271</v>
      </c>
      <c r="K1456" s="8" t="s">
        <v>4592</v>
      </c>
    </row>
    <row r="1457" spans="1:11" ht="38.25">
      <c r="A1457" s="1"/>
      <c r="C1457" s="9" t="s">
        <v>2808</v>
      </c>
      <c r="D1457" s="10" t="s">
        <v>899</v>
      </c>
      <c r="E1457" s="10">
        <v>110165</v>
      </c>
      <c r="F1457" s="89" t="str">
        <f t="shared" si="22"/>
        <v>-</v>
      </c>
      <c r="G1457" t="s">
        <v>4458</v>
      </c>
      <c r="H1457" s="4" t="s">
        <v>3272</v>
      </c>
      <c r="K1457" s="8" t="s">
        <v>4592</v>
      </c>
    </row>
    <row r="1458" spans="1:11" ht="38.25">
      <c r="A1458" s="1"/>
      <c r="C1458" s="9" t="s">
        <v>2809</v>
      </c>
      <c r="D1458" s="10" t="s">
        <v>899</v>
      </c>
      <c r="E1458" s="10">
        <v>110352</v>
      </c>
      <c r="F1458" s="89" t="str">
        <f t="shared" si="22"/>
        <v>-</v>
      </c>
      <c r="G1458" t="s">
        <v>4458</v>
      </c>
      <c r="H1458" s="4" t="s">
        <v>3273</v>
      </c>
      <c r="K1458" s="8" t="s">
        <v>4592</v>
      </c>
    </row>
    <row r="1459" spans="1:11" ht="38.25">
      <c r="A1459" s="1"/>
      <c r="C1459" s="9" t="s">
        <v>2810</v>
      </c>
      <c r="D1459" s="10" t="s">
        <v>899</v>
      </c>
      <c r="E1459" s="10">
        <v>113689</v>
      </c>
      <c r="F1459" s="89" t="str">
        <f t="shared" si="22"/>
        <v>-</v>
      </c>
      <c r="G1459" t="s">
        <v>4458</v>
      </c>
      <c r="H1459" s="4" t="s">
        <v>3274</v>
      </c>
      <c r="K1459" s="8" t="s">
        <v>4592</v>
      </c>
    </row>
    <row r="1460" spans="1:11" ht="25.5">
      <c r="A1460" s="1"/>
      <c r="C1460" s="9" t="s">
        <v>2811</v>
      </c>
      <c r="D1460" s="10" t="s">
        <v>899</v>
      </c>
      <c r="E1460" s="10">
        <v>109623</v>
      </c>
      <c r="F1460" s="89" t="str">
        <f t="shared" si="22"/>
        <v>-</v>
      </c>
      <c r="G1460" t="s">
        <v>4458</v>
      </c>
      <c r="H1460" s="4" t="s">
        <v>3275</v>
      </c>
      <c r="K1460" s="8" t="s">
        <v>4592</v>
      </c>
    </row>
    <row r="1461" spans="1:11" ht="38.25">
      <c r="A1461" s="1"/>
      <c r="C1461" s="9" t="s">
        <v>2812</v>
      </c>
      <c r="D1461" s="10" t="s">
        <v>899</v>
      </c>
      <c r="E1461" s="10">
        <v>108630</v>
      </c>
      <c r="F1461" s="89" t="str">
        <f t="shared" si="22"/>
        <v>-</v>
      </c>
      <c r="G1461" t="s">
        <v>4458</v>
      </c>
      <c r="H1461" s="4" t="s">
        <v>3276</v>
      </c>
      <c r="K1461" s="8" t="s">
        <v>4592</v>
      </c>
    </row>
    <row r="1462" spans="1:11" ht="38.25">
      <c r="A1462" s="1"/>
      <c r="C1462" s="9" t="s">
        <v>1020</v>
      </c>
      <c r="D1462" s="10" t="s">
        <v>899</v>
      </c>
      <c r="E1462" s="10">
        <v>103928</v>
      </c>
      <c r="F1462" s="89" t="str">
        <f t="shared" si="22"/>
        <v>-</v>
      </c>
      <c r="G1462" t="s">
        <v>4458</v>
      </c>
      <c r="H1462" s="4" t="s">
        <v>3277</v>
      </c>
      <c r="K1462" s="8" t="s">
        <v>4592</v>
      </c>
    </row>
    <row r="1463" spans="1:11" ht="38.25">
      <c r="A1463" s="1"/>
      <c r="C1463" s="9" t="s">
        <v>2813</v>
      </c>
      <c r="D1463" s="10" t="s">
        <v>899</v>
      </c>
      <c r="E1463" s="10">
        <v>128694</v>
      </c>
      <c r="F1463" s="89" t="str">
        <f t="shared" si="22"/>
        <v>-</v>
      </c>
      <c r="G1463" t="s">
        <v>4458</v>
      </c>
      <c r="H1463" s="4" t="s">
        <v>3278</v>
      </c>
      <c r="K1463" s="8" t="s">
        <v>4592</v>
      </c>
    </row>
    <row r="1464" spans="1:11" ht="25.5">
      <c r="A1464" s="1"/>
      <c r="C1464" s="9" t="s">
        <v>2814</v>
      </c>
      <c r="D1464" s="10" t="s">
        <v>899</v>
      </c>
      <c r="E1464" s="10">
        <v>101997</v>
      </c>
      <c r="F1464" s="89" t="str">
        <f t="shared" si="22"/>
        <v>-</v>
      </c>
      <c r="G1464" t="s">
        <v>4458</v>
      </c>
      <c r="H1464" s="4" t="s">
        <v>3279</v>
      </c>
      <c r="K1464" s="8" t="s">
        <v>4592</v>
      </c>
    </row>
    <row r="1465" spans="1:11" ht="51">
      <c r="A1465" s="1"/>
      <c r="C1465" s="9" t="s">
        <v>2815</v>
      </c>
      <c r="D1465" s="10" t="s">
        <v>899</v>
      </c>
      <c r="E1465" s="10">
        <v>101243</v>
      </c>
      <c r="F1465" s="89" t="str">
        <f t="shared" si="22"/>
        <v>-</v>
      </c>
      <c r="G1465" t="s">
        <v>4458</v>
      </c>
      <c r="H1465" s="4" t="s">
        <v>3280</v>
      </c>
      <c r="K1465" s="8" t="s">
        <v>4592</v>
      </c>
    </row>
    <row r="1466" spans="1:11" ht="38.25">
      <c r="A1466" s="1"/>
      <c r="C1466" s="9" t="s">
        <v>2816</v>
      </c>
      <c r="D1466" s="10" t="s">
        <v>899</v>
      </c>
      <c r="E1466" s="10">
        <v>102310</v>
      </c>
      <c r="F1466" s="89" t="str">
        <f t="shared" si="22"/>
        <v>-</v>
      </c>
      <c r="G1466" t="s">
        <v>4458</v>
      </c>
      <c r="H1466" s="4" t="s">
        <v>3281</v>
      </c>
      <c r="K1466" s="8" t="s">
        <v>4592</v>
      </c>
    </row>
    <row r="1467" spans="1:11" ht="51">
      <c r="A1467" s="1"/>
      <c r="C1467" s="9" t="s">
        <v>3258</v>
      </c>
      <c r="D1467" s="10" t="s">
        <v>899</v>
      </c>
      <c r="E1467" s="10">
        <v>127522</v>
      </c>
      <c r="F1467" s="89" t="str">
        <f t="shared" si="22"/>
        <v>-</v>
      </c>
      <c r="G1467" t="s">
        <v>4458</v>
      </c>
      <c r="H1467" s="74" t="s">
        <v>3282</v>
      </c>
      <c r="K1467" s="8" t="s">
        <v>4592</v>
      </c>
    </row>
    <row r="1468" spans="1:11" ht="51">
      <c r="A1468" s="1"/>
      <c r="C1468" s="9" t="s">
        <v>3259</v>
      </c>
      <c r="D1468" s="10" t="s">
        <v>899</v>
      </c>
      <c r="E1468" s="10">
        <v>145380</v>
      </c>
      <c r="F1468" s="89" t="str">
        <f t="shared" si="22"/>
        <v>-</v>
      </c>
      <c r="G1468" t="s">
        <v>4458</v>
      </c>
      <c r="H1468" s="4" t="s">
        <v>3283</v>
      </c>
      <c r="K1468" s="8" t="s">
        <v>4592</v>
      </c>
    </row>
    <row r="1469" spans="1:11" ht="25.5">
      <c r="A1469" s="1"/>
      <c r="B1469" s="9" t="s">
        <v>3261</v>
      </c>
      <c r="C1469" s="9" t="s">
        <v>3260</v>
      </c>
      <c r="D1469" s="10">
        <v>127321</v>
      </c>
      <c r="E1469" s="10" t="s">
        <v>899</v>
      </c>
      <c r="F1469" s="89" t="str">
        <f t="shared" si="22"/>
        <v>-</v>
      </c>
      <c r="G1469" t="s">
        <v>4458</v>
      </c>
      <c r="H1469" s="4" t="s">
        <v>3267</v>
      </c>
      <c r="K1469" s="8" t="s">
        <v>4592</v>
      </c>
    </row>
    <row r="1470" spans="1:11" ht="25.5">
      <c r="A1470" s="1"/>
      <c r="B1470" s="9" t="s">
        <v>3262</v>
      </c>
      <c r="C1470" s="9" t="s">
        <v>3263</v>
      </c>
      <c r="D1470" s="10">
        <v>113865</v>
      </c>
      <c r="E1470" s="10" t="s">
        <v>899</v>
      </c>
      <c r="F1470" s="89" t="str">
        <f t="shared" si="22"/>
        <v>-</v>
      </c>
      <c r="G1470" t="s">
        <v>4458</v>
      </c>
      <c r="H1470" s="74" t="s">
        <v>3267</v>
      </c>
      <c r="K1470" s="8" t="s">
        <v>4592</v>
      </c>
    </row>
    <row r="1471" spans="1:11" ht="15">
      <c r="A1471" s="1" t="s">
        <v>128</v>
      </c>
      <c r="B1471" s="9" t="s">
        <v>2803</v>
      </c>
      <c r="C1471" s="9" t="s">
        <v>886</v>
      </c>
      <c r="D1471" s="10">
        <v>221000</v>
      </c>
      <c r="E1471" s="10">
        <v>222000</v>
      </c>
      <c r="F1471" s="89">
        <f t="shared" si="22"/>
        <v>4.5248868778280547E-3</v>
      </c>
      <c r="G1471" t="s">
        <v>4554</v>
      </c>
      <c r="H1471" s="4" t="s">
        <v>2799</v>
      </c>
      <c r="K1471" s="8" t="s">
        <v>4591</v>
      </c>
    </row>
    <row r="1472" spans="1:11" ht="216.75">
      <c r="A1472" s="1"/>
      <c r="C1472" s="9" t="s">
        <v>1015</v>
      </c>
      <c r="D1472" s="10">
        <v>156000</v>
      </c>
      <c r="E1472" s="10">
        <v>159000</v>
      </c>
      <c r="F1472" s="89">
        <f t="shared" si="22"/>
        <v>1.9230769230769232E-2</v>
      </c>
      <c r="G1472" t="s">
        <v>4458</v>
      </c>
      <c r="H1472" s="4" t="s">
        <v>3284</v>
      </c>
      <c r="K1472" s="8" t="s">
        <v>4591</v>
      </c>
    </row>
    <row r="1473" spans="1:11" ht="25.5">
      <c r="A1473" s="1"/>
      <c r="C1473" s="9" t="s">
        <v>2794</v>
      </c>
      <c r="D1473" s="10">
        <v>127000</v>
      </c>
      <c r="E1473" s="10">
        <v>150000</v>
      </c>
      <c r="F1473" s="89">
        <f t="shared" si="22"/>
        <v>0.18110236220472442</v>
      </c>
      <c r="G1473" t="s">
        <v>4554</v>
      </c>
      <c r="H1473" s="4" t="s">
        <v>2800</v>
      </c>
      <c r="K1473" s="8" t="s">
        <v>4591</v>
      </c>
    </row>
    <row r="1474" spans="1:11" ht="25.5">
      <c r="A1474" s="1"/>
      <c r="C1474" s="9" t="s">
        <v>2795</v>
      </c>
      <c r="D1474" s="10">
        <v>127000</v>
      </c>
      <c r="E1474" s="10">
        <v>150000</v>
      </c>
      <c r="F1474" s="89">
        <f t="shared" si="22"/>
        <v>0.18110236220472442</v>
      </c>
      <c r="G1474" t="s">
        <v>4554</v>
      </c>
      <c r="H1474" s="4" t="s">
        <v>2800</v>
      </c>
      <c r="K1474" s="8" t="s">
        <v>4591</v>
      </c>
    </row>
    <row r="1475" spans="1:11" ht="25.5">
      <c r="A1475" s="1"/>
      <c r="C1475" s="9" t="s">
        <v>2796</v>
      </c>
      <c r="D1475" s="10">
        <v>108000</v>
      </c>
      <c r="E1475" s="10">
        <v>119000</v>
      </c>
      <c r="F1475" s="89">
        <f t="shared" si="22"/>
        <v>0.10185185185185185</v>
      </c>
      <c r="G1475" t="s">
        <v>4554</v>
      </c>
      <c r="H1475" s="4" t="s">
        <v>2801</v>
      </c>
      <c r="K1475" s="8" t="s">
        <v>4591</v>
      </c>
    </row>
    <row r="1476" spans="1:11" ht="63.75">
      <c r="A1476" s="1"/>
      <c r="B1476" s="9" t="s">
        <v>3286</v>
      </c>
      <c r="C1476" s="9" t="s">
        <v>2797</v>
      </c>
      <c r="D1476" s="10">
        <v>128000</v>
      </c>
      <c r="E1476" s="10">
        <v>198000</v>
      </c>
      <c r="F1476" s="89">
        <f t="shared" si="22"/>
        <v>0.546875</v>
      </c>
      <c r="G1476" t="s">
        <v>4458</v>
      </c>
      <c r="H1476" s="4" t="s">
        <v>3285</v>
      </c>
      <c r="K1476" s="8" t="s">
        <v>4591</v>
      </c>
    </row>
    <row r="1477" spans="1:11" ht="25.5">
      <c r="A1477" s="1"/>
      <c r="C1477" s="9" t="s">
        <v>2798</v>
      </c>
      <c r="D1477" s="10">
        <v>108000</v>
      </c>
      <c r="E1477" s="10">
        <v>108000</v>
      </c>
      <c r="F1477" s="89">
        <f t="shared" si="22"/>
        <v>0</v>
      </c>
      <c r="G1477" t="s">
        <v>4554</v>
      </c>
      <c r="H1477" s="4" t="s">
        <v>2802</v>
      </c>
      <c r="K1477" s="8" t="s">
        <v>4591</v>
      </c>
    </row>
    <row r="1478" spans="1:11" ht="25.5">
      <c r="A1478" s="1"/>
      <c r="C1478" s="9" t="s">
        <v>39</v>
      </c>
      <c r="D1478" s="10">
        <v>108000</v>
      </c>
      <c r="E1478" s="10">
        <v>108000</v>
      </c>
      <c r="F1478" s="89">
        <f t="shared" ref="F1478:F1541" si="23">IF(ISERROR((((E1478-D1478)/D1478))),"-",(((E1478-D1478)/D1478)))</f>
        <v>0</v>
      </c>
      <c r="G1478" t="s">
        <v>4554</v>
      </c>
      <c r="H1478" s="74" t="s">
        <v>3287</v>
      </c>
      <c r="K1478" s="8" t="s">
        <v>4591</v>
      </c>
    </row>
    <row r="1479" spans="1:11" ht="25.5">
      <c r="A1479" s="1" t="s">
        <v>129</v>
      </c>
      <c r="B1479" s="9" t="s">
        <v>2777</v>
      </c>
      <c r="C1479" s="9" t="s">
        <v>886</v>
      </c>
      <c r="D1479" s="10">
        <v>174069</v>
      </c>
      <c r="E1479" s="10">
        <v>180689</v>
      </c>
      <c r="F1479" s="89">
        <f t="shared" si="23"/>
        <v>3.8030895794196551E-2</v>
      </c>
      <c r="G1479" t="s">
        <v>4554</v>
      </c>
      <c r="H1479" s="4" t="s">
        <v>2778</v>
      </c>
      <c r="K1479" s="8" t="s">
        <v>4592</v>
      </c>
    </row>
    <row r="1480" spans="1:11" ht="25.5">
      <c r="A1480" s="1"/>
      <c r="C1480" s="9" t="s">
        <v>2779</v>
      </c>
      <c r="D1480" s="10">
        <v>128956</v>
      </c>
      <c r="E1480" s="10">
        <v>156587</v>
      </c>
      <c r="F1480" s="89">
        <f t="shared" si="23"/>
        <v>0.21426688172710071</v>
      </c>
      <c r="G1480" t="s">
        <v>4554</v>
      </c>
      <c r="H1480" s="4" t="s">
        <v>2785</v>
      </c>
      <c r="K1480" s="8" t="s">
        <v>4592</v>
      </c>
    </row>
    <row r="1481" spans="1:11" ht="51">
      <c r="A1481" s="1"/>
      <c r="C1481" s="9" t="s">
        <v>2780</v>
      </c>
      <c r="D1481" s="10">
        <v>35281</v>
      </c>
      <c r="E1481" s="10">
        <v>123766</v>
      </c>
      <c r="F1481" s="89">
        <f t="shared" si="23"/>
        <v>2.5080071426546868</v>
      </c>
      <c r="G1481" t="s">
        <v>4458</v>
      </c>
      <c r="H1481" s="4" t="s">
        <v>2793</v>
      </c>
      <c r="K1481" s="8" t="s">
        <v>4592</v>
      </c>
    </row>
    <row r="1482" spans="1:11" ht="25.5">
      <c r="A1482" s="1"/>
      <c r="C1482" s="9" t="s">
        <v>2781</v>
      </c>
      <c r="D1482" s="10" t="s">
        <v>899</v>
      </c>
      <c r="E1482" s="10">
        <v>135186</v>
      </c>
      <c r="F1482" s="89" t="str">
        <f t="shared" si="23"/>
        <v>-</v>
      </c>
      <c r="G1482" t="s">
        <v>4458</v>
      </c>
      <c r="H1482" s="4" t="s">
        <v>2786</v>
      </c>
      <c r="K1482" s="8" t="s">
        <v>4592</v>
      </c>
    </row>
    <row r="1483" spans="1:11" ht="15">
      <c r="A1483" s="1"/>
      <c r="C1483" s="9" t="s">
        <v>1130</v>
      </c>
      <c r="D1483" s="10">
        <v>130179</v>
      </c>
      <c r="E1483" s="10" t="s">
        <v>899</v>
      </c>
      <c r="F1483" s="89" t="str">
        <f t="shared" si="23"/>
        <v>-</v>
      </c>
      <c r="G1483" t="s">
        <v>4458</v>
      </c>
      <c r="H1483" s="74"/>
      <c r="K1483" s="8" t="s">
        <v>4592</v>
      </c>
    </row>
    <row r="1484" spans="1:11" ht="51">
      <c r="A1484" s="1"/>
      <c r="C1484" s="9" t="s">
        <v>2782</v>
      </c>
      <c r="D1484" s="10" t="s">
        <v>899</v>
      </c>
      <c r="E1484" s="10">
        <v>184010</v>
      </c>
      <c r="F1484" s="89" t="str">
        <f t="shared" si="23"/>
        <v>-</v>
      </c>
      <c r="G1484" t="s">
        <v>4458</v>
      </c>
      <c r="H1484" s="4" t="s">
        <v>2789</v>
      </c>
      <c r="K1484" s="8" t="s">
        <v>4592</v>
      </c>
    </row>
    <row r="1485" spans="1:11" ht="25.5">
      <c r="A1485" s="1"/>
      <c r="C1485" s="9" t="s">
        <v>995</v>
      </c>
      <c r="D1485" s="10">
        <v>130161</v>
      </c>
      <c r="E1485" s="10" t="s">
        <v>899</v>
      </c>
      <c r="F1485" s="89" t="str">
        <f t="shared" si="23"/>
        <v>-</v>
      </c>
      <c r="G1485" t="s">
        <v>4458</v>
      </c>
      <c r="K1485" s="8" t="s">
        <v>4592</v>
      </c>
    </row>
    <row r="1486" spans="1:11" ht="51">
      <c r="A1486" s="1"/>
      <c r="C1486" s="9" t="s">
        <v>2783</v>
      </c>
      <c r="D1486" s="10" t="s">
        <v>899</v>
      </c>
      <c r="E1486" s="10">
        <v>107570</v>
      </c>
      <c r="F1486" s="89" t="str">
        <f t="shared" si="23"/>
        <v>-</v>
      </c>
      <c r="G1486" t="s">
        <v>4458</v>
      </c>
      <c r="H1486" s="4" t="s">
        <v>2790</v>
      </c>
      <c r="K1486" s="8" t="s">
        <v>4592</v>
      </c>
    </row>
    <row r="1487" spans="1:11" ht="63.75">
      <c r="A1487" s="1"/>
      <c r="C1487" s="9" t="s">
        <v>1015</v>
      </c>
      <c r="D1487" s="10">
        <v>130161</v>
      </c>
      <c r="E1487" s="10">
        <v>134810</v>
      </c>
      <c r="F1487" s="89">
        <f t="shared" si="23"/>
        <v>3.5717303954333479E-2</v>
      </c>
      <c r="G1487" t="s">
        <v>4458</v>
      </c>
      <c r="H1487" s="4" t="s">
        <v>2791</v>
      </c>
      <c r="K1487" s="8" t="s">
        <v>4592</v>
      </c>
    </row>
    <row r="1488" spans="1:11" ht="25.5">
      <c r="A1488" s="1"/>
      <c r="C1488" s="9" t="s">
        <v>2784</v>
      </c>
      <c r="D1488" s="10" t="s">
        <v>899</v>
      </c>
      <c r="E1488" s="10">
        <v>135184</v>
      </c>
      <c r="F1488" s="89" t="str">
        <f t="shared" si="23"/>
        <v>-</v>
      </c>
      <c r="G1488" t="s">
        <v>4458</v>
      </c>
      <c r="H1488" s="4" t="s">
        <v>2787</v>
      </c>
      <c r="K1488" s="8" t="s">
        <v>4592</v>
      </c>
    </row>
    <row r="1489" spans="1:11" ht="89.25">
      <c r="A1489" s="1"/>
      <c r="C1489" s="9" t="s">
        <v>1056</v>
      </c>
      <c r="D1489" s="10">
        <v>114067</v>
      </c>
      <c r="E1489" s="10">
        <v>117533</v>
      </c>
      <c r="F1489" s="89">
        <f t="shared" si="23"/>
        <v>3.0385650538718473E-2</v>
      </c>
      <c r="G1489" t="s">
        <v>4458</v>
      </c>
      <c r="H1489" s="4" t="s">
        <v>2792</v>
      </c>
      <c r="K1489" s="8" t="s">
        <v>4592</v>
      </c>
    </row>
    <row r="1490" spans="1:11" ht="25.5">
      <c r="A1490" s="1"/>
      <c r="C1490" s="9" t="s">
        <v>2337</v>
      </c>
      <c r="D1490" s="10">
        <v>100353</v>
      </c>
      <c r="E1490" s="10">
        <v>103504</v>
      </c>
      <c r="F1490" s="89">
        <f t="shared" si="23"/>
        <v>3.1399160961804826E-2</v>
      </c>
      <c r="G1490" t="s">
        <v>4554</v>
      </c>
      <c r="H1490" s="4" t="s">
        <v>2788</v>
      </c>
      <c r="K1490" s="8" t="s">
        <v>4592</v>
      </c>
    </row>
    <row r="1491" spans="1:11" ht="25.5">
      <c r="A1491" s="1"/>
      <c r="C1491" s="9" t="s">
        <v>249</v>
      </c>
      <c r="D1491" s="10">
        <v>146042</v>
      </c>
      <c r="E1491" s="10" t="s">
        <v>899</v>
      </c>
      <c r="F1491" s="89" t="str">
        <f t="shared" si="23"/>
        <v>-</v>
      </c>
      <c r="G1491" t="s">
        <v>4458</v>
      </c>
      <c r="K1491" s="8" t="s">
        <v>4592</v>
      </c>
    </row>
    <row r="1492" spans="1:11" ht="25.5">
      <c r="A1492" s="1"/>
      <c r="C1492" s="9" t="s">
        <v>3288</v>
      </c>
      <c r="D1492" s="10">
        <v>156692</v>
      </c>
      <c r="E1492" s="10" t="s">
        <v>899</v>
      </c>
      <c r="F1492" s="89" t="str">
        <f t="shared" si="23"/>
        <v>-</v>
      </c>
      <c r="G1492" t="s">
        <v>4458</v>
      </c>
      <c r="K1492" s="8" t="s">
        <v>4592</v>
      </c>
    </row>
    <row r="1493" spans="1:11" ht="38.25">
      <c r="A1493" s="2" t="s">
        <v>130</v>
      </c>
      <c r="B1493" s="9" t="s">
        <v>2765</v>
      </c>
      <c r="C1493" s="9" t="s">
        <v>886</v>
      </c>
      <c r="D1493" s="10">
        <v>220728</v>
      </c>
      <c r="E1493" s="10">
        <v>224772</v>
      </c>
      <c r="F1493" s="89">
        <f t="shared" si="23"/>
        <v>1.8321191692943353E-2</v>
      </c>
      <c r="G1493" t="s">
        <v>4554</v>
      </c>
      <c r="H1493" s="4" t="s">
        <v>2772</v>
      </c>
      <c r="K1493" s="8" t="s">
        <v>4587</v>
      </c>
    </row>
    <row r="1494" spans="1:11" ht="76.5">
      <c r="A1494" s="2"/>
      <c r="C1494" s="9" t="s">
        <v>2766</v>
      </c>
      <c r="D1494" s="10">
        <v>183215</v>
      </c>
      <c r="E1494" s="10">
        <v>183788</v>
      </c>
      <c r="F1494" s="89">
        <f t="shared" si="23"/>
        <v>3.1274731872390363E-3</v>
      </c>
      <c r="G1494" t="s">
        <v>4554</v>
      </c>
      <c r="H1494" s="4" t="s">
        <v>2773</v>
      </c>
      <c r="K1494" s="8" t="s">
        <v>4587</v>
      </c>
    </row>
    <row r="1495" spans="1:11" ht="38.25">
      <c r="A1495" s="2"/>
      <c r="C1495" s="9" t="s">
        <v>2767</v>
      </c>
      <c r="D1495" s="10">
        <v>142878</v>
      </c>
      <c r="E1495" s="10">
        <v>153632</v>
      </c>
      <c r="F1495" s="89">
        <f t="shared" si="23"/>
        <v>7.5267011016391605E-2</v>
      </c>
      <c r="G1495" t="s">
        <v>4554</v>
      </c>
      <c r="H1495" s="4" t="s">
        <v>2771</v>
      </c>
      <c r="K1495" s="8" t="s">
        <v>4587</v>
      </c>
    </row>
    <row r="1496" spans="1:11" ht="51">
      <c r="A1496" s="2"/>
      <c r="C1496" s="9" t="s">
        <v>2768</v>
      </c>
      <c r="D1496" s="10">
        <v>143357</v>
      </c>
      <c r="E1496" s="10">
        <v>152607</v>
      </c>
      <c r="F1496" s="89">
        <f t="shared" si="23"/>
        <v>6.4524229720208992E-2</v>
      </c>
      <c r="G1496" t="s">
        <v>4554</v>
      </c>
      <c r="H1496" s="4" t="s">
        <v>2774</v>
      </c>
      <c r="K1496" s="8" t="s">
        <v>4587</v>
      </c>
    </row>
    <row r="1497" spans="1:11" ht="51">
      <c r="A1497" s="2"/>
      <c r="C1497" s="9" t="s">
        <v>2769</v>
      </c>
      <c r="D1497" s="10">
        <v>144465</v>
      </c>
      <c r="E1497" s="10">
        <v>144753</v>
      </c>
      <c r="F1497" s="89">
        <f t="shared" si="23"/>
        <v>1.9935624545737722E-3</v>
      </c>
      <c r="G1497" t="s">
        <v>4554</v>
      </c>
      <c r="H1497" s="4" t="s">
        <v>2775</v>
      </c>
      <c r="K1497" s="8" t="s">
        <v>4587</v>
      </c>
    </row>
    <row r="1498" spans="1:11" ht="89.25">
      <c r="A1498" s="2"/>
      <c r="C1498" s="9" t="s">
        <v>2770</v>
      </c>
      <c r="D1498" s="10">
        <v>123715</v>
      </c>
      <c r="E1498" s="10">
        <v>122662</v>
      </c>
      <c r="F1498" s="89">
        <f t="shared" si="23"/>
        <v>-8.5114982015115394E-3</v>
      </c>
      <c r="G1498" t="s">
        <v>4554</v>
      </c>
      <c r="H1498" s="4" t="s">
        <v>3289</v>
      </c>
      <c r="K1498" s="8" t="s">
        <v>4587</v>
      </c>
    </row>
    <row r="1499" spans="1:11" ht="38.25">
      <c r="A1499" s="2"/>
      <c r="C1499" s="9" t="s">
        <v>2095</v>
      </c>
      <c r="D1499" s="10">
        <v>110592</v>
      </c>
      <c r="E1499" s="10">
        <v>113240</v>
      </c>
      <c r="F1499" s="89">
        <f t="shared" si="23"/>
        <v>2.3943865740740741E-2</v>
      </c>
      <c r="G1499" t="s">
        <v>4554</v>
      </c>
      <c r="H1499" s="4" t="s">
        <v>2776</v>
      </c>
      <c r="K1499" s="8" t="s">
        <v>4587</v>
      </c>
    </row>
    <row r="1500" spans="1:11" ht="25.5">
      <c r="A1500" s="2"/>
      <c r="C1500" s="9" t="s">
        <v>3290</v>
      </c>
      <c r="D1500" s="10">
        <v>158338</v>
      </c>
      <c r="E1500" s="10" t="s">
        <v>899</v>
      </c>
      <c r="F1500" s="89" t="str">
        <f t="shared" si="23"/>
        <v>-</v>
      </c>
      <c r="G1500" t="s">
        <v>4458</v>
      </c>
      <c r="H1500" s="4" t="s">
        <v>3292</v>
      </c>
      <c r="K1500" s="8" t="s">
        <v>4587</v>
      </c>
    </row>
    <row r="1501" spans="1:11" ht="63.75">
      <c r="A1501" s="1" t="s">
        <v>131</v>
      </c>
      <c r="B1501" s="9" t="s">
        <v>2762</v>
      </c>
      <c r="C1501" s="9" t="s">
        <v>886</v>
      </c>
      <c r="D1501" s="10">
        <v>242159</v>
      </c>
      <c r="E1501" s="10">
        <v>269836</v>
      </c>
      <c r="F1501" s="89">
        <f t="shared" si="23"/>
        <v>0.1142926754735525</v>
      </c>
      <c r="G1501" t="s">
        <v>4554</v>
      </c>
      <c r="H1501" s="4" t="s">
        <v>2764</v>
      </c>
      <c r="K1501" s="8" t="s">
        <v>4591</v>
      </c>
    </row>
    <row r="1502" spans="1:11" ht="25.5">
      <c r="A1502" s="1"/>
      <c r="B1502" s="9" t="s">
        <v>2761</v>
      </c>
      <c r="C1502" s="9" t="s">
        <v>2756</v>
      </c>
      <c r="D1502" s="10">
        <v>179683</v>
      </c>
      <c r="E1502" s="10">
        <v>176592</v>
      </c>
      <c r="F1502" s="89">
        <f t="shared" si="23"/>
        <v>-1.720251776740148E-2</v>
      </c>
      <c r="G1502" t="s">
        <v>4554</v>
      </c>
      <c r="H1502" s="4" t="s">
        <v>2763</v>
      </c>
      <c r="K1502" s="8" t="s">
        <v>4591</v>
      </c>
    </row>
    <row r="1503" spans="1:11" ht="25.5">
      <c r="A1503" s="1"/>
      <c r="B1503" s="9" t="s">
        <v>2760</v>
      </c>
      <c r="C1503" s="9" t="s">
        <v>2757</v>
      </c>
      <c r="D1503" s="10">
        <v>179683</v>
      </c>
      <c r="E1503" s="10">
        <v>176592</v>
      </c>
      <c r="F1503" s="89">
        <f t="shared" si="23"/>
        <v>-1.720251776740148E-2</v>
      </c>
      <c r="G1503" t="s">
        <v>4554</v>
      </c>
      <c r="H1503" s="4" t="s">
        <v>2763</v>
      </c>
      <c r="K1503" s="8" t="s">
        <v>4591</v>
      </c>
    </row>
    <row r="1504" spans="1:11" ht="25.5">
      <c r="A1504" s="1"/>
      <c r="B1504" s="9" t="s">
        <v>2759</v>
      </c>
      <c r="C1504" s="9" t="s">
        <v>2758</v>
      </c>
      <c r="D1504" s="10">
        <v>179683</v>
      </c>
      <c r="E1504" s="10">
        <v>176592</v>
      </c>
      <c r="F1504" s="89">
        <f t="shared" si="23"/>
        <v>-1.720251776740148E-2</v>
      </c>
      <c r="G1504" t="s">
        <v>4554</v>
      </c>
      <c r="H1504" s="4" t="s">
        <v>2763</v>
      </c>
      <c r="K1504" s="8" t="s">
        <v>4591</v>
      </c>
    </row>
    <row r="1505" spans="1:11" ht="38.25">
      <c r="A1505" s="1"/>
      <c r="B1505" s="9" t="s">
        <v>1117</v>
      </c>
      <c r="C1505" s="9" t="s">
        <v>3293</v>
      </c>
      <c r="D1505" s="10">
        <v>179683</v>
      </c>
      <c r="E1505" s="10">
        <v>54627</v>
      </c>
      <c r="F1505" s="89">
        <f t="shared" si="23"/>
        <v>-0.69598125587840809</v>
      </c>
      <c r="G1505" t="s">
        <v>4458</v>
      </c>
      <c r="H1505" s="4" t="s">
        <v>3294</v>
      </c>
      <c r="K1505" s="8" t="s">
        <v>4591</v>
      </c>
    </row>
    <row r="1506" spans="1:11" ht="25.5">
      <c r="A1506" s="1"/>
      <c r="B1506" s="9" t="s">
        <v>4547</v>
      </c>
      <c r="C1506" s="9" t="s">
        <v>4547</v>
      </c>
      <c r="D1506" s="10" t="s">
        <v>899</v>
      </c>
      <c r="E1506" s="72">
        <v>100000</v>
      </c>
      <c r="F1506" s="89" t="str">
        <f t="shared" si="23"/>
        <v>-</v>
      </c>
      <c r="G1506" t="s">
        <v>4458</v>
      </c>
      <c r="H1506" s="4" t="s">
        <v>4549</v>
      </c>
      <c r="K1506" s="8" t="s">
        <v>4591</v>
      </c>
    </row>
    <row r="1507" spans="1:11" ht="25.5">
      <c r="A1507" s="1"/>
      <c r="B1507" s="9" t="s">
        <v>4547</v>
      </c>
      <c r="C1507" s="9" t="s">
        <v>4547</v>
      </c>
      <c r="D1507" s="10" t="s">
        <v>899</v>
      </c>
      <c r="E1507" s="72">
        <v>100000</v>
      </c>
      <c r="F1507" s="89" t="str">
        <f t="shared" si="23"/>
        <v>-</v>
      </c>
      <c r="G1507" t="s">
        <v>4458</v>
      </c>
      <c r="H1507" s="4" t="s">
        <v>4549</v>
      </c>
      <c r="K1507" s="8" t="s">
        <v>4591</v>
      </c>
    </row>
    <row r="1508" spans="1:11" ht="25.5">
      <c r="A1508" s="1"/>
      <c r="B1508" s="9" t="s">
        <v>4547</v>
      </c>
      <c r="C1508" s="9" t="s">
        <v>4547</v>
      </c>
      <c r="D1508" s="10" t="s">
        <v>899</v>
      </c>
      <c r="E1508" s="72">
        <v>100000</v>
      </c>
      <c r="F1508" s="89" t="str">
        <f t="shared" si="23"/>
        <v>-</v>
      </c>
      <c r="G1508" t="s">
        <v>4458</v>
      </c>
      <c r="H1508" s="4" t="s">
        <v>4549</v>
      </c>
      <c r="K1508" s="8" t="s">
        <v>4591</v>
      </c>
    </row>
    <row r="1509" spans="1:11" ht="25.5">
      <c r="A1509" s="1"/>
      <c r="B1509" s="9" t="s">
        <v>4547</v>
      </c>
      <c r="C1509" s="9" t="s">
        <v>4547</v>
      </c>
      <c r="D1509" s="10" t="s">
        <v>899</v>
      </c>
      <c r="E1509" s="72">
        <v>100000</v>
      </c>
      <c r="F1509" s="89" t="str">
        <f t="shared" si="23"/>
        <v>-</v>
      </c>
      <c r="G1509" t="s">
        <v>4458</v>
      </c>
      <c r="H1509" s="4" t="s">
        <v>4549</v>
      </c>
      <c r="K1509" s="8" t="s">
        <v>4591</v>
      </c>
    </row>
    <row r="1510" spans="1:11" ht="25.5">
      <c r="A1510" s="1"/>
      <c r="B1510" s="9" t="s">
        <v>4547</v>
      </c>
      <c r="C1510" s="9" t="s">
        <v>4547</v>
      </c>
      <c r="D1510" s="10" t="s">
        <v>899</v>
      </c>
      <c r="E1510" s="72">
        <v>100000</v>
      </c>
      <c r="F1510" s="89" t="str">
        <f t="shared" si="23"/>
        <v>-</v>
      </c>
      <c r="G1510" t="s">
        <v>4458</v>
      </c>
      <c r="H1510" s="4" t="s">
        <v>4549</v>
      </c>
      <c r="K1510" s="8" t="s">
        <v>4591</v>
      </c>
    </row>
    <row r="1511" spans="1:11" ht="25.5">
      <c r="A1511" s="1"/>
      <c r="B1511" s="9" t="s">
        <v>4547</v>
      </c>
      <c r="C1511" s="9" t="s">
        <v>4547</v>
      </c>
      <c r="D1511" s="10" t="s">
        <v>899</v>
      </c>
      <c r="E1511" s="72">
        <v>100000</v>
      </c>
      <c r="F1511" s="89" t="str">
        <f t="shared" si="23"/>
        <v>-</v>
      </c>
      <c r="G1511" t="s">
        <v>4458</v>
      </c>
      <c r="H1511" s="4" t="s">
        <v>4549</v>
      </c>
      <c r="K1511" s="8" t="s">
        <v>4591</v>
      </c>
    </row>
    <row r="1512" spans="1:11" ht="25.5">
      <c r="A1512" s="1"/>
      <c r="B1512" s="9" t="s">
        <v>4547</v>
      </c>
      <c r="C1512" s="9" t="s">
        <v>4547</v>
      </c>
      <c r="D1512" s="10" t="s">
        <v>899</v>
      </c>
      <c r="E1512" s="72">
        <v>100000</v>
      </c>
      <c r="F1512" s="89" t="str">
        <f t="shared" si="23"/>
        <v>-</v>
      </c>
      <c r="G1512" t="s">
        <v>4458</v>
      </c>
      <c r="H1512" s="4" t="s">
        <v>4549</v>
      </c>
      <c r="K1512" s="8" t="s">
        <v>4591</v>
      </c>
    </row>
    <row r="1513" spans="1:11" ht="25.5">
      <c r="A1513" s="1"/>
      <c r="B1513" s="9" t="s">
        <v>4547</v>
      </c>
      <c r="C1513" s="9" t="s">
        <v>4547</v>
      </c>
      <c r="D1513" s="10" t="s">
        <v>899</v>
      </c>
      <c r="E1513" s="72">
        <v>100000</v>
      </c>
      <c r="F1513" s="89" t="str">
        <f t="shared" si="23"/>
        <v>-</v>
      </c>
      <c r="G1513" t="s">
        <v>4458</v>
      </c>
      <c r="H1513" s="4" t="s">
        <v>4549</v>
      </c>
      <c r="K1513" s="8" t="s">
        <v>4591</v>
      </c>
    </row>
    <row r="1514" spans="1:11" ht="25.5">
      <c r="A1514" s="1"/>
      <c r="B1514" s="9" t="s">
        <v>4547</v>
      </c>
      <c r="C1514" s="9" t="s">
        <v>4547</v>
      </c>
      <c r="D1514" s="10" t="s">
        <v>899</v>
      </c>
      <c r="E1514" s="72">
        <v>100000</v>
      </c>
      <c r="F1514" s="89" t="str">
        <f t="shared" si="23"/>
        <v>-</v>
      </c>
      <c r="G1514" t="s">
        <v>4458</v>
      </c>
      <c r="H1514" s="4" t="s">
        <v>4549</v>
      </c>
      <c r="K1514" s="8" t="s">
        <v>4591</v>
      </c>
    </row>
    <row r="1515" spans="1:11" ht="25.5">
      <c r="A1515" s="1"/>
      <c r="B1515" s="9" t="s">
        <v>4547</v>
      </c>
      <c r="C1515" s="9" t="s">
        <v>4547</v>
      </c>
      <c r="D1515" s="10" t="s">
        <v>899</v>
      </c>
      <c r="E1515" s="72">
        <v>100000</v>
      </c>
      <c r="F1515" s="89" t="str">
        <f t="shared" si="23"/>
        <v>-</v>
      </c>
      <c r="G1515" t="s">
        <v>4458</v>
      </c>
      <c r="H1515" s="4" t="s">
        <v>4549</v>
      </c>
      <c r="K1515" s="8" t="s">
        <v>4591</v>
      </c>
    </row>
    <row r="1516" spans="1:11" ht="25.5">
      <c r="A1516" s="1"/>
      <c r="B1516" s="9" t="s">
        <v>4547</v>
      </c>
      <c r="C1516" s="9" t="s">
        <v>4547</v>
      </c>
      <c r="D1516" s="10" t="s">
        <v>899</v>
      </c>
      <c r="E1516" s="72">
        <v>100000</v>
      </c>
      <c r="F1516" s="89" t="str">
        <f t="shared" si="23"/>
        <v>-</v>
      </c>
      <c r="G1516" t="s">
        <v>4458</v>
      </c>
      <c r="H1516" s="4" t="s">
        <v>4549</v>
      </c>
      <c r="K1516" s="8" t="s">
        <v>4591</v>
      </c>
    </row>
    <row r="1517" spans="1:11" ht="25.5">
      <c r="A1517" s="1"/>
      <c r="B1517" s="9" t="s">
        <v>4547</v>
      </c>
      <c r="C1517" s="9" t="s">
        <v>4547</v>
      </c>
      <c r="D1517" s="10" t="s">
        <v>899</v>
      </c>
      <c r="E1517" s="72">
        <v>100000</v>
      </c>
      <c r="F1517" s="89" t="str">
        <f t="shared" si="23"/>
        <v>-</v>
      </c>
      <c r="G1517" t="s">
        <v>4458</v>
      </c>
      <c r="H1517" s="4" t="s">
        <v>4549</v>
      </c>
      <c r="K1517" s="8" t="s">
        <v>4591</v>
      </c>
    </row>
    <row r="1518" spans="1:11" ht="25.5">
      <c r="A1518" s="1"/>
      <c r="B1518" s="9" t="s">
        <v>4547</v>
      </c>
      <c r="C1518" s="9" t="s">
        <v>4547</v>
      </c>
      <c r="D1518" s="10" t="s">
        <v>899</v>
      </c>
      <c r="E1518" s="72">
        <v>100000</v>
      </c>
      <c r="F1518" s="89" t="str">
        <f t="shared" si="23"/>
        <v>-</v>
      </c>
      <c r="G1518" t="s">
        <v>4458</v>
      </c>
      <c r="H1518" s="4" t="s">
        <v>4549</v>
      </c>
      <c r="K1518" s="8" t="s">
        <v>4591</v>
      </c>
    </row>
    <row r="1519" spans="1:11" ht="25.5">
      <c r="A1519" s="1"/>
      <c r="B1519" s="9" t="s">
        <v>4547</v>
      </c>
      <c r="C1519" s="9" t="s">
        <v>4547</v>
      </c>
      <c r="D1519" s="10" t="s">
        <v>899</v>
      </c>
      <c r="E1519" s="72">
        <v>100000</v>
      </c>
      <c r="F1519" s="89" t="str">
        <f t="shared" si="23"/>
        <v>-</v>
      </c>
      <c r="G1519" t="s">
        <v>4458</v>
      </c>
      <c r="H1519" s="4" t="s">
        <v>4549</v>
      </c>
      <c r="K1519" s="8" t="s">
        <v>4591</v>
      </c>
    </row>
    <row r="1520" spans="1:11" ht="25.5">
      <c r="A1520" s="1"/>
      <c r="B1520" s="9" t="s">
        <v>4547</v>
      </c>
      <c r="C1520" s="9" t="s">
        <v>4547</v>
      </c>
      <c r="D1520" s="10" t="s">
        <v>899</v>
      </c>
      <c r="E1520" s="72">
        <v>100000</v>
      </c>
      <c r="F1520" s="89" t="str">
        <f t="shared" si="23"/>
        <v>-</v>
      </c>
      <c r="G1520" t="s">
        <v>4458</v>
      </c>
      <c r="H1520" s="4" t="s">
        <v>4549</v>
      </c>
      <c r="K1520" s="8" t="s">
        <v>4591</v>
      </c>
    </row>
    <row r="1521" spans="1:11" ht="25.5">
      <c r="A1521" s="1"/>
      <c r="B1521" s="9" t="s">
        <v>4547</v>
      </c>
      <c r="C1521" s="9" t="s">
        <v>4547</v>
      </c>
      <c r="D1521" s="10" t="s">
        <v>899</v>
      </c>
      <c r="E1521" s="72">
        <v>100000</v>
      </c>
      <c r="F1521" s="89" t="str">
        <f t="shared" si="23"/>
        <v>-</v>
      </c>
      <c r="G1521" t="s">
        <v>4458</v>
      </c>
      <c r="H1521" s="4" t="s">
        <v>4549</v>
      </c>
      <c r="K1521" s="8" t="s">
        <v>4591</v>
      </c>
    </row>
    <row r="1522" spans="1:11" ht="25.5">
      <c r="A1522" s="1"/>
      <c r="B1522" s="9" t="s">
        <v>4547</v>
      </c>
      <c r="C1522" s="9" t="s">
        <v>4547</v>
      </c>
      <c r="D1522" s="10" t="s">
        <v>899</v>
      </c>
      <c r="E1522" s="72">
        <v>100000</v>
      </c>
      <c r="F1522" s="89" t="str">
        <f t="shared" si="23"/>
        <v>-</v>
      </c>
      <c r="G1522" t="s">
        <v>4458</v>
      </c>
      <c r="H1522" s="4" t="s">
        <v>4549</v>
      </c>
      <c r="K1522" s="8" t="s">
        <v>4591</v>
      </c>
    </row>
    <row r="1523" spans="1:11" ht="25.5">
      <c r="A1523" s="1"/>
      <c r="B1523" s="9" t="s">
        <v>4547</v>
      </c>
      <c r="C1523" s="9" t="s">
        <v>4547</v>
      </c>
      <c r="D1523" s="10" t="s">
        <v>899</v>
      </c>
      <c r="E1523" s="72">
        <v>100000</v>
      </c>
      <c r="F1523" s="89" t="str">
        <f t="shared" si="23"/>
        <v>-</v>
      </c>
      <c r="G1523" t="s">
        <v>4458</v>
      </c>
      <c r="H1523" s="4" t="s">
        <v>4549</v>
      </c>
      <c r="K1523" s="8" t="s">
        <v>4591</v>
      </c>
    </row>
    <row r="1524" spans="1:11" ht="25.5">
      <c r="A1524" s="1"/>
      <c r="B1524" s="9" t="s">
        <v>4547</v>
      </c>
      <c r="C1524" s="9" t="s">
        <v>4547</v>
      </c>
      <c r="D1524" s="10" t="s">
        <v>899</v>
      </c>
      <c r="E1524" s="72">
        <v>100000</v>
      </c>
      <c r="F1524" s="89" t="str">
        <f t="shared" si="23"/>
        <v>-</v>
      </c>
      <c r="G1524" t="s">
        <v>4458</v>
      </c>
      <c r="H1524" s="4" t="s">
        <v>4549</v>
      </c>
      <c r="K1524" s="8" t="s">
        <v>4591</v>
      </c>
    </row>
    <row r="1525" spans="1:11" ht="25.5">
      <c r="A1525" s="1"/>
      <c r="B1525" s="9" t="s">
        <v>4547</v>
      </c>
      <c r="C1525" s="9" t="s">
        <v>4547</v>
      </c>
      <c r="D1525" s="10" t="s">
        <v>899</v>
      </c>
      <c r="E1525" s="72">
        <v>100000</v>
      </c>
      <c r="F1525" s="89" t="str">
        <f t="shared" si="23"/>
        <v>-</v>
      </c>
      <c r="G1525" t="s">
        <v>4458</v>
      </c>
      <c r="H1525" s="4" t="s">
        <v>4549</v>
      </c>
      <c r="K1525" s="8" t="s">
        <v>4591</v>
      </c>
    </row>
    <row r="1526" spans="1:11" ht="25.5">
      <c r="A1526" s="1"/>
      <c r="B1526" s="9" t="s">
        <v>4547</v>
      </c>
      <c r="C1526" s="9" t="s">
        <v>4547</v>
      </c>
      <c r="D1526" s="72">
        <v>100000</v>
      </c>
      <c r="E1526" s="10" t="s">
        <v>899</v>
      </c>
      <c r="F1526" s="89" t="str">
        <f t="shared" si="23"/>
        <v>-</v>
      </c>
      <c r="G1526" t="s">
        <v>4458</v>
      </c>
      <c r="H1526" s="4" t="s">
        <v>4549</v>
      </c>
      <c r="K1526" s="8" t="s">
        <v>4591</v>
      </c>
    </row>
    <row r="1527" spans="1:11" ht="25.5">
      <c r="A1527" s="1"/>
      <c r="B1527" s="9" t="s">
        <v>4547</v>
      </c>
      <c r="C1527" s="9" t="s">
        <v>4547</v>
      </c>
      <c r="D1527" s="72">
        <v>100000</v>
      </c>
      <c r="E1527" s="10" t="s">
        <v>899</v>
      </c>
      <c r="F1527" s="89" t="str">
        <f t="shared" si="23"/>
        <v>-</v>
      </c>
      <c r="G1527" t="s">
        <v>4458</v>
      </c>
      <c r="H1527" s="4" t="s">
        <v>4549</v>
      </c>
      <c r="K1527" s="8" t="s">
        <v>4591</v>
      </c>
    </row>
    <row r="1528" spans="1:11" ht="25.5">
      <c r="A1528" s="1"/>
      <c r="B1528" s="9" t="s">
        <v>4547</v>
      </c>
      <c r="C1528" s="9" t="s">
        <v>4547</v>
      </c>
      <c r="D1528" s="72">
        <v>100000</v>
      </c>
      <c r="E1528" s="10" t="s">
        <v>899</v>
      </c>
      <c r="F1528" s="89" t="str">
        <f t="shared" si="23"/>
        <v>-</v>
      </c>
      <c r="G1528" t="s">
        <v>4458</v>
      </c>
      <c r="H1528" s="4" t="s">
        <v>4549</v>
      </c>
      <c r="K1528" s="8" t="s">
        <v>4591</v>
      </c>
    </row>
    <row r="1529" spans="1:11" ht="25.5">
      <c r="A1529" s="1"/>
      <c r="B1529" s="9" t="s">
        <v>4547</v>
      </c>
      <c r="C1529" s="9" t="s">
        <v>4547</v>
      </c>
      <c r="D1529" s="72">
        <v>100000</v>
      </c>
      <c r="E1529" s="10" t="s">
        <v>899</v>
      </c>
      <c r="F1529" s="89" t="str">
        <f t="shared" si="23"/>
        <v>-</v>
      </c>
      <c r="G1529" t="s">
        <v>4458</v>
      </c>
      <c r="H1529" s="4" t="s">
        <v>4549</v>
      </c>
      <c r="K1529" s="8" t="s">
        <v>4591</v>
      </c>
    </row>
    <row r="1530" spans="1:11" ht="25.5">
      <c r="A1530" s="1"/>
      <c r="B1530" s="9" t="s">
        <v>4547</v>
      </c>
      <c r="C1530" s="9" t="s">
        <v>4547</v>
      </c>
      <c r="D1530" s="72">
        <v>100000</v>
      </c>
      <c r="E1530" s="10" t="s">
        <v>899</v>
      </c>
      <c r="F1530" s="89" t="str">
        <f t="shared" si="23"/>
        <v>-</v>
      </c>
      <c r="G1530" t="s">
        <v>4458</v>
      </c>
      <c r="H1530" s="4" t="s">
        <v>4549</v>
      </c>
      <c r="K1530" s="8" t="s">
        <v>4591</v>
      </c>
    </row>
    <row r="1531" spans="1:11" ht="25.5">
      <c r="A1531" s="1"/>
      <c r="B1531" s="9" t="s">
        <v>4547</v>
      </c>
      <c r="C1531" s="9" t="s">
        <v>4547</v>
      </c>
      <c r="D1531" s="72">
        <v>100000</v>
      </c>
      <c r="E1531" s="10" t="s">
        <v>899</v>
      </c>
      <c r="F1531" s="89" t="str">
        <f t="shared" si="23"/>
        <v>-</v>
      </c>
      <c r="G1531" t="s">
        <v>4458</v>
      </c>
      <c r="H1531" s="4" t="s">
        <v>4549</v>
      </c>
      <c r="K1531" s="8" t="s">
        <v>4591</v>
      </c>
    </row>
    <row r="1532" spans="1:11" ht="25.5">
      <c r="A1532" s="1"/>
      <c r="B1532" s="9" t="s">
        <v>4547</v>
      </c>
      <c r="C1532" s="9" t="s">
        <v>4547</v>
      </c>
      <c r="D1532" s="72">
        <v>100000</v>
      </c>
      <c r="E1532" s="10" t="s">
        <v>899</v>
      </c>
      <c r="F1532" s="89" t="str">
        <f t="shared" si="23"/>
        <v>-</v>
      </c>
      <c r="G1532" t="s">
        <v>4458</v>
      </c>
      <c r="H1532" s="4" t="s">
        <v>4549</v>
      </c>
      <c r="K1532" s="8" t="s">
        <v>4591</v>
      </c>
    </row>
    <row r="1533" spans="1:11" ht="25.5">
      <c r="A1533" s="1"/>
      <c r="B1533" s="9" t="s">
        <v>4547</v>
      </c>
      <c r="C1533" s="9" t="s">
        <v>4547</v>
      </c>
      <c r="D1533" s="72">
        <v>100000</v>
      </c>
      <c r="E1533" s="10" t="s">
        <v>899</v>
      </c>
      <c r="F1533" s="89" t="str">
        <f t="shared" si="23"/>
        <v>-</v>
      </c>
      <c r="G1533" t="s">
        <v>4458</v>
      </c>
      <c r="H1533" s="4" t="s">
        <v>4549</v>
      </c>
      <c r="K1533" s="8" t="s">
        <v>4591</v>
      </c>
    </row>
    <row r="1534" spans="1:11" ht="25.5">
      <c r="A1534" s="1"/>
      <c r="B1534" s="9" t="s">
        <v>4547</v>
      </c>
      <c r="C1534" s="9" t="s">
        <v>4547</v>
      </c>
      <c r="D1534" s="72">
        <v>100000</v>
      </c>
      <c r="E1534" s="10" t="s">
        <v>899</v>
      </c>
      <c r="F1534" s="89" t="str">
        <f t="shared" si="23"/>
        <v>-</v>
      </c>
      <c r="G1534" t="s">
        <v>4458</v>
      </c>
      <c r="H1534" s="4" t="s">
        <v>4549</v>
      </c>
      <c r="K1534" s="8" t="s">
        <v>4591</v>
      </c>
    </row>
    <row r="1535" spans="1:11" ht="25.5">
      <c r="A1535" s="1"/>
      <c r="B1535" s="9" t="s">
        <v>4547</v>
      </c>
      <c r="C1535" s="9" t="s">
        <v>4547</v>
      </c>
      <c r="D1535" s="72">
        <v>100000</v>
      </c>
      <c r="E1535" s="10" t="s">
        <v>899</v>
      </c>
      <c r="F1535" s="89" t="str">
        <f t="shared" si="23"/>
        <v>-</v>
      </c>
      <c r="G1535" t="s">
        <v>4458</v>
      </c>
      <c r="H1535" s="4" t="s">
        <v>4549</v>
      </c>
      <c r="K1535" s="8" t="s">
        <v>4591</v>
      </c>
    </row>
    <row r="1536" spans="1:11" ht="25.5">
      <c r="A1536" s="1"/>
      <c r="B1536" s="9" t="s">
        <v>4547</v>
      </c>
      <c r="C1536" s="9" t="s">
        <v>4547</v>
      </c>
      <c r="D1536" s="72">
        <v>100000</v>
      </c>
      <c r="E1536" s="10" t="s">
        <v>899</v>
      </c>
      <c r="F1536" s="89" t="str">
        <f t="shared" si="23"/>
        <v>-</v>
      </c>
      <c r="G1536" t="s">
        <v>4458</v>
      </c>
      <c r="H1536" s="4" t="s">
        <v>4549</v>
      </c>
      <c r="K1536" s="8" t="s">
        <v>4591</v>
      </c>
    </row>
    <row r="1537" spans="1:11" ht="89.25">
      <c r="A1537" s="1" t="s">
        <v>132</v>
      </c>
      <c r="B1537" s="9" t="s">
        <v>2739</v>
      </c>
      <c r="C1537" s="9" t="s">
        <v>886</v>
      </c>
      <c r="D1537" s="10">
        <v>189324</v>
      </c>
      <c r="E1537" s="10">
        <v>254376</v>
      </c>
      <c r="F1537" s="89">
        <f t="shared" si="23"/>
        <v>0.34360144514166191</v>
      </c>
      <c r="G1537" t="s">
        <v>4458</v>
      </c>
      <c r="H1537" s="4" t="s">
        <v>2740</v>
      </c>
      <c r="K1537" s="8" t="s">
        <v>4587</v>
      </c>
    </row>
    <row r="1538" spans="1:11" ht="38.25">
      <c r="A1538" s="1"/>
      <c r="C1538" s="9" t="s">
        <v>2741</v>
      </c>
      <c r="D1538" s="10">
        <v>173140</v>
      </c>
      <c r="E1538" s="10">
        <v>151741</v>
      </c>
      <c r="F1538" s="89">
        <f t="shared" si="23"/>
        <v>-0.12359362365715607</v>
      </c>
      <c r="G1538" t="s">
        <v>4554</v>
      </c>
      <c r="H1538" s="4" t="s">
        <v>2749</v>
      </c>
      <c r="K1538" s="8" t="s">
        <v>4587</v>
      </c>
    </row>
    <row r="1539" spans="1:11" ht="38.25">
      <c r="A1539" s="1"/>
      <c r="C1539" s="9" t="s">
        <v>2742</v>
      </c>
      <c r="D1539" s="10">
        <v>150776</v>
      </c>
      <c r="E1539" s="10">
        <v>151686</v>
      </c>
      <c r="F1539" s="89">
        <f t="shared" si="23"/>
        <v>6.035443306627049E-3</v>
      </c>
      <c r="G1539" t="s">
        <v>4554</v>
      </c>
      <c r="H1539" s="4" t="s">
        <v>2750</v>
      </c>
      <c r="K1539" s="8" t="s">
        <v>4587</v>
      </c>
    </row>
    <row r="1540" spans="1:11" ht="25.5">
      <c r="A1540" s="1"/>
      <c r="C1540" s="9" t="s">
        <v>2743</v>
      </c>
      <c r="D1540" s="10">
        <v>144591</v>
      </c>
      <c r="E1540" s="10">
        <v>148548</v>
      </c>
      <c r="F1540" s="89">
        <f t="shared" si="23"/>
        <v>2.7366848559038943E-2</v>
      </c>
      <c r="G1540" t="s">
        <v>4554</v>
      </c>
      <c r="H1540" s="4" t="s">
        <v>2748</v>
      </c>
      <c r="K1540" s="8" t="s">
        <v>4587</v>
      </c>
    </row>
    <row r="1541" spans="1:11" ht="76.5">
      <c r="A1541" s="1"/>
      <c r="C1541" s="9" t="s">
        <v>2744</v>
      </c>
      <c r="D1541" s="10">
        <v>157417</v>
      </c>
      <c r="E1541" s="10">
        <v>163862</v>
      </c>
      <c r="F1541" s="89">
        <f t="shared" si="23"/>
        <v>4.0942210815858519E-2</v>
      </c>
      <c r="G1541" t="s">
        <v>4458</v>
      </c>
      <c r="H1541" s="4" t="s">
        <v>2754</v>
      </c>
      <c r="K1541" s="8" t="s">
        <v>4587</v>
      </c>
    </row>
    <row r="1542" spans="1:11" ht="51">
      <c r="A1542" s="1"/>
      <c r="C1542" s="9" t="s">
        <v>2745</v>
      </c>
      <c r="D1542" s="10">
        <v>144426</v>
      </c>
      <c r="E1542" s="10">
        <v>159853</v>
      </c>
      <c r="F1542" s="89">
        <f t="shared" ref="F1542:F1605" si="24">IF(ISERROR((((E1542-D1542)/D1542))),"-",(((E1542-D1542)/D1542)))</f>
        <v>0.10681594726711258</v>
      </c>
      <c r="G1542" t="s">
        <v>4458</v>
      </c>
      <c r="H1542" s="4" t="s">
        <v>2755</v>
      </c>
      <c r="K1542" s="8" t="s">
        <v>4587</v>
      </c>
    </row>
    <row r="1543" spans="1:11" ht="25.5">
      <c r="A1543" s="1"/>
      <c r="C1543" s="9" t="s">
        <v>2746</v>
      </c>
      <c r="D1543" s="10">
        <v>144640</v>
      </c>
      <c r="E1543" s="10">
        <v>148653</v>
      </c>
      <c r="F1543" s="89">
        <f t="shared" si="24"/>
        <v>2.774474557522124E-2</v>
      </c>
      <c r="G1543" t="s">
        <v>4554</v>
      </c>
      <c r="H1543" s="4" t="s">
        <v>2751</v>
      </c>
      <c r="I1543" s="7">
        <v>1</v>
      </c>
      <c r="J1543" s="7">
        <v>0</v>
      </c>
      <c r="K1543" s="8" t="s">
        <v>4587</v>
      </c>
    </row>
    <row r="1544" spans="1:11" ht="25.5">
      <c r="A1544" s="1"/>
      <c r="C1544" s="9" t="s">
        <v>1056</v>
      </c>
      <c r="D1544" s="10">
        <v>114631</v>
      </c>
      <c r="E1544" s="10">
        <v>112718</v>
      </c>
      <c r="F1544" s="89">
        <f t="shared" si="24"/>
        <v>-1.6688330381833885E-2</v>
      </c>
      <c r="G1544" t="s">
        <v>4554</v>
      </c>
      <c r="H1544" s="4" t="s">
        <v>2752</v>
      </c>
      <c r="K1544" s="8" t="s">
        <v>4587</v>
      </c>
    </row>
    <row r="1545" spans="1:11" ht="25.5">
      <c r="A1545" s="1"/>
      <c r="C1545" s="9" t="s">
        <v>2747</v>
      </c>
      <c r="D1545" s="10">
        <v>106605</v>
      </c>
      <c r="E1545" s="10">
        <v>110833</v>
      </c>
      <c r="F1545" s="89">
        <f t="shared" si="24"/>
        <v>3.9660428685333711E-2</v>
      </c>
      <c r="G1545" t="s">
        <v>4554</v>
      </c>
      <c r="H1545" s="4" t="s">
        <v>2753</v>
      </c>
      <c r="K1545" s="8" t="s">
        <v>4587</v>
      </c>
    </row>
    <row r="1546" spans="1:11" ht="25.5">
      <c r="A1546" s="1"/>
      <c r="B1546" s="9" t="s">
        <v>4547</v>
      </c>
      <c r="C1546" s="9" t="s">
        <v>4547</v>
      </c>
      <c r="D1546" s="10" t="s">
        <v>899</v>
      </c>
      <c r="E1546" s="72">
        <v>100000</v>
      </c>
      <c r="F1546" s="89" t="str">
        <f t="shared" si="24"/>
        <v>-</v>
      </c>
      <c r="G1546" t="s">
        <v>4458</v>
      </c>
      <c r="H1546" s="4" t="s">
        <v>4549</v>
      </c>
      <c r="K1546" s="8" t="s">
        <v>4587</v>
      </c>
    </row>
    <row r="1547" spans="1:11" ht="25.5">
      <c r="A1547" s="1"/>
      <c r="B1547" s="9" t="s">
        <v>4547</v>
      </c>
      <c r="C1547" s="9" t="s">
        <v>4547</v>
      </c>
      <c r="D1547" s="10" t="s">
        <v>899</v>
      </c>
      <c r="E1547" s="72">
        <v>100000</v>
      </c>
      <c r="F1547" s="89" t="str">
        <f t="shared" si="24"/>
        <v>-</v>
      </c>
      <c r="G1547" t="s">
        <v>4458</v>
      </c>
      <c r="H1547" s="74" t="s">
        <v>4549</v>
      </c>
      <c r="K1547" s="8" t="s">
        <v>4587</v>
      </c>
    </row>
    <row r="1548" spans="1:11" ht="25.5">
      <c r="A1548" s="1"/>
      <c r="B1548" s="9" t="s">
        <v>4547</v>
      </c>
      <c r="C1548" s="9" t="s">
        <v>4547</v>
      </c>
      <c r="D1548" s="10" t="s">
        <v>899</v>
      </c>
      <c r="E1548" s="72">
        <v>100000</v>
      </c>
      <c r="F1548" s="89" t="str">
        <f t="shared" si="24"/>
        <v>-</v>
      </c>
      <c r="G1548" t="s">
        <v>4458</v>
      </c>
      <c r="H1548" s="4" t="s">
        <v>4549</v>
      </c>
      <c r="K1548" s="8" t="s">
        <v>4587</v>
      </c>
    </row>
    <row r="1549" spans="1:11" ht="25.5">
      <c r="A1549" s="1"/>
      <c r="B1549" s="9" t="s">
        <v>4547</v>
      </c>
      <c r="C1549" s="9" t="s">
        <v>4547</v>
      </c>
      <c r="D1549" s="10" t="s">
        <v>899</v>
      </c>
      <c r="E1549" s="72">
        <v>100000</v>
      </c>
      <c r="F1549" s="89" t="str">
        <f t="shared" si="24"/>
        <v>-</v>
      </c>
      <c r="G1549" t="s">
        <v>4458</v>
      </c>
      <c r="H1549" s="4" t="s">
        <v>4549</v>
      </c>
      <c r="K1549" s="8" t="s">
        <v>4587</v>
      </c>
    </row>
    <row r="1550" spans="1:11" ht="25.5">
      <c r="A1550" s="1"/>
      <c r="B1550" s="9" t="s">
        <v>4547</v>
      </c>
      <c r="C1550" s="9" t="s">
        <v>4547</v>
      </c>
      <c r="D1550" s="10" t="s">
        <v>899</v>
      </c>
      <c r="E1550" s="72">
        <v>100000</v>
      </c>
      <c r="F1550" s="89" t="str">
        <f t="shared" si="24"/>
        <v>-</v>
      </c>
      <c r="G1550" t="s">
        <v>4458</v>
      </c>
      <c r="H1550" s="4" t="s">
        <v>4549</v>
      </c>
      <c r="K1550" s="8" t="s">
        <v>4587</v>
      </c>
    </row>
    <row r="1551" spans="1:11" ht="25.5">
      <c r="A1551" s="1"/>
      <c r="B1551" s="9" t="s">
        <v>4547</v>
      </c>
      <c r="C1551" s="9" t="s">
        <v>4547</v>
      </c>
      <c r="D1551" s="10" t="s">
        <v>899</v>
      </c>
      <c r="E1551" s="72">
        <v>100000</v>
      </c>
      <c r="F1551" s="89" t="str">
        <f t="shared" si="24"/>
        <v>-</v>
      </c>
      <c r="G1551" t="s">
        <v>4458</v>
      </c>
      <c r="H1551" s="4" t="s">
        <v>4549</v>
      </c>
      <c r="K1551" s="8" t="s">
        <v>4587</v>
      </c>
    </row>
    <row r="1552" spans="1:11" ht="25.5">
      <c r="A1552" s="1"/>
      <c r="B1552" s="9" t="s">
        <v>4547</v>
      </c>
      <c r="C1552" s="9" t="s">
        <v>4547</v>
      </c>
      <c r="D1552" s="72">
        <v>100000</v>
      </c>
      <c r="E1552" s="10" t="s">
        <v>899</v>
      </c>
      <c r="F1552" s="89" t="str">
        <f t="shared" si="24"/>
        <v>-</v>
      </c>
      <c r="G1552" t="s">
        <v>4458</v>
      </c>
      <c r="H1552" s="4" t="s">
        <v>4549</v>
      </c>
      <c r="K1552" s="8" t="s">
        <v>4587</v>
      </c>
    </row>
    <row r="1553" spans="1:11" ht="25.5">
      <c r="A1553" s="1"/>
      <c r="B1553" s="9" t="s">
        <v>4547</v>
      </c>
      <c r="C1553" s="9" t="s">
        <v>4547</v>
      </c>
      <c r="D1553" s="72">
        <v>100000</v>
      </c>
      <c r="E1553" s="10" t="s">
        <v>899</v>
      </c>
      <c r="F1553" s="89" t="str">
        <f t="shared" si="24"/>
        <v>-</v>
      </c>
      <c r="G1553" t="s">
        <v>4458</v>
      </c>
      <c r="H1553" s="4" t="s">
        <v>4549</v>
      </c>
      <c r="K1553" s="8" t="s">
        <v>4587</v>
      </c>
    </row>
    <row r="1554" spans="1:11" ht="25.5">
      <c r="A1554" s="1"/>
      <c r="B1554" s="9" t="s">
        <v>4547</v>
      </c>
      <c r="C1554" s="9" t="s">
        <v>4547</v>
      </c>
      <c r="D1554" s="72">
        <v>100000</v>
      </c>
      <c r="E1554" s="10" t="s">
        <v>899</v>
      </c>
      <c r="F1554" s="89" t="str">
        <f t="shared" si="24"/>
        <v>-</v>
      </c>
      <c r="G1554" t="s">
        <v>4458</v>
      </c>
      <c r="H1554" s="4" t="s">
        <v>4549</v>
      </c>
      <c r="K1554" s="8" t="s">
        <v>4587</v>
      </c>
    </row>
    <row r="1555" spans="1:11" ht="25.5">
      <c r="A1555" s="1" t="s">
        <v>133</v>
      </c>
      <c r="B1555" s="9" t="s">
        <v>2730</v>
      </c>
      <c r="C1555" s="9" t="s">
        <v>886</v>
      </c>
      <c r="D1555" s="10">
        <v>127205</v>
      </c>
      <c r="E1555" s="10">
        <v>128311</v>
      </c>
      <c r="F1555" s="89">
        <f t="shared" si="24"/>
        <v>8.6946267835383822E-3</v>
      </c>
      <c r="G1555" t="s">
        <v>4554</v>
      </c>
      <c r="H1555" s="4" t="s">
        <v>2736</v>
      </c>
      <c r="K1555" s="8" t="s">
        <v>4587</v>
      </c>
    </row>
    <row r="1556" spans="1:11" ht="76.5">
      <c r="A1556" s="1"/>
      <c r="B1556" s="9" t="s">
        <v>2735</v>
      </c>
      <c r="C1556" s="9" t="s">
        <v>1471</v>
      </c>
      <c r="D1556" s="10">
        <v>66829</v>
      </c>
      <c r="E1556" s="10">
        <v>129490</v>
      </c>
      <c r="F1556" s="89">
        <f t="shared" si="24"/>
        <v>0.93763186640530305</v>
      </c>
      <c r="G1556" t="s">
        <v>4458</v>
      </c>
      <c r="H1556" s="4" t="s">
        <v>2737</v>
      </c>
      <c r="K1556" s="8" t="s">
        <v>4587</v>
      </c>
    </row>
    <row r="1557" spans="1:11" ht="76.5">
      <c r="A1557" s="1"/>
      <c r="B1557" s="9" t="s">
        <v>2734</v>
      </c>
      <c r="C1557" s="9" t="s">
        <v>2731</v>
      </c>
      <c r="D1557" s="10">
        <v>65952</v>
      </c>
      <c r="E1557" s="10">
        <v>130844</v>
      </c>
      <c r="F1557" s="89">
        <f t="shared" si="24"/>
        <v>0.98392770499757398</v>
      </c>
      <c r="G1557" t="s">
        <v>4458</v>
      </c>
      <c r="H1557" s="4" t="s">
        <v>3295</v>
      </c>
      <c r="K1557" s="8" t="s">
        <v>4587</v>
      </c>
    </row>
    <row r="1558" spans="1:11" ht="76.5">
      <c r="A1558" s="1"/>
      <c r="B1558" s="9" t="s">
        <v>2733</v>
      </c>
      <c r="C1558" s="9" t="s">
        <v>2732</v>
      </c>
      <c r="D1558" s="10">
        <v>66143</v>
      </c>
      <c r="E1558" s="10">
        <v>127777</v>
      </c>
      <c r="F1558" s="89">
        <f t="shared" si="24"/>
        <v>0.93182952088656401</v>
      </c>
      <c r="G1558" t="s">
        <v>4458</v>
      </c>
      <c r="H1558" s="4" t="s">
        <v>2738</v>
      </c>
      <c r="K1558" s="8" t="s">
        <v>4587</v>
      </c>
    </row>
    <row r="1559" spans="1:11" ht="51">
      <c r="A1559" s="1" t="s">
        <v>134</v>
      </c>
      <c r="C1559" s="9" t="s">
        <v>886</v>
      </c>
      <c r="D1559" s="10">
        <v>105000.5</v>
      </c>
      <c r="E1559" s="10" t="s">
        <v>899</v>
      </c>
      <c r="F1559" s="89" t="str">
        <f t="shared" si="24"/>
        <v>-</v>
      </c>
      <c r="G1559" t="s">
        <v>4458</v>
      </c>
      <c r="H1559" s="4" t="s">
        <v>3296</v>
      </c>
      <c r="K1559" s="8" t="s">
        <v>4589</v>
      </c>
    </row>
    <row r="1560" spans="1:11" ht="15">
      <c r="A1560" s="1" t="s">
        <v>135</v>
      </c>
      <c r="B1560" s="9" t="s">
        <v>2720</v>
      </c>
      <c r="C1560" s="9" t="s">
        <v>886</v>
      </c>
      <c r="D1560" s="10">
        <v>220681</v>
      </c>
      <c r="E1560" s="10">
        <v>222122</v>
      </c>
      <c r="F1560" s="89">
        <f t="shared" si="24"/>
        <v>6.5297873400972442E-3</v>
      </c>
      <c r="G1560" t="s">
        <v>4554</v>
      </c>
      <c r="H1560" s="4" t="s">
        <v>2722</v>
      </c>
      <c r="K1560" s="8" t="s">
        <v>4592</v>
      </c>
    </row>
    <row r="1561" spans="1:11" ht="15">
      <c r="A1561" s="1"/>
      <c r="B1561" s="9" t="s">
        <v>2721</v>
      </c>
      <c r="C1561" s="9" t="s">
        <v>912</v>
      </c>
      <c r="D1561" s="10">
        <v>181271</v>
      </c>
      <c r="E1561" s="10">
        <v>136175</v>
      </c>
      <c r="F1561" s="89">
        <f t="shared" si="24"/>
        <v>-0.24877669345896475</v>
      </c>
      <c r="G1561" t="s">
        <v>4458</v>
      </c>
      <c r="H1561" s="4" t="s">
        <v>3297</v>
      </c>
      <c r="K1561" s="8" t="s">
        <v>4592</v>
      </c>
    </row>
    <row r="1562" spans="1:11" ht="15">
      <c r="A1562" s="1"/>
      <c r="C1562" s="9" t="s">
        <v>994</v>
      </c>
      <c r="D1562" s="10">
        <v>157785</v>
      </c>
      <c r="E1562" s="10">
        <v>165561</v>
      </c>
      <c r="F1562" s="89">
        <f t="shared" si="24"/>
        <v>4.9282251164559372E-2</v>
      </c>
      <c r="G1562" t="s">
        <v>4554</v>
      </c>
      <c r="H1562" s="4" t="s">
        <v>2723</v>
      </c>
      <c r="K1562" s="8" t="s">
        <v>4592</v>
      </c>
    </row>
    <row r="1563" spans="1:11" ht="25.5">
      <c r="A1563" s="1"/>
      <c r="C1563" s="9" t="s">
        <v>249</v>
      </c>
      <c r="D1563" s="10">
        <v>154632</v>
      </c>
      <c r="E1563" s="10">
        <v>169874</v>
      </c>
      <c r="F1563" s="89">
        <f t="shared" si="24"/>
        <v>9.8569506958456204E-2</v>
      </c>
      <c r="G1563" t="s">
        <v>4554</v>
      </c>
      <c r="H1563" s="4" t="s">
        <v>2724</v>
      </c>
      <c r="K1563" s="8" t="s">
        <v>4592</v>
      </c>
    </row>
    <row r="1564" spans="1:11" ht="15">
      <c r="A1564" s="1"/>
      <c r="C1564" s="9" t="s">
        <v>2716</v>
      </c>
      <c r="D1564" s="10">
        <v>156295</v>
      </c>
      <c r="E1564" s="10">
        <v>163866</v>
      </c>
      <c r="F1564" s="89">
        <f t="shared" si="24"/>
        <v>4.8440449150644611E-2</v>
      </c>
      <c r="G1564" t="s">
        <v>4554</v>
      </c>
      <c r="H1564" s="4" t="s">
        <v>2725</v>
      </c>
      <c r="K1564" s="8" t="s">
        <v>4592</v>
      </c>
    </row>
    <row r="1565" spans="1:11" ht="15">
      <c r="A1565" s="1"/>
      <c r="C1565" s="9" t="s">
        <v>686</v>
      </c>
      <c r="D1565" s="10">
        <v>157874</v>
      </c>
      <c r="E1565" s="10">
        <v>162203</v>
      </c>
      <c r="F1565" s="89">
        <f t="shared" si="24"/>
        <v>2.7420601238962717E-2</v>
      </c>
      <c r="G1565" t="s">
        <v>4554</v>
      </c>
      <c r="H1565" s="4" t="s">
        <v>2726</v>
      </c>
      <c r="K1565" s="8" t="s">
        <v>4592</v>
      </c>
    </row>
    <row r="1566" spans="1:11" ht="25.5">
      <c r="A1566" s="1"/>
      <c r="C1566" s="9" t="s">
        <v>2717</v>
      </c>
      <c r="D1566" s="10">
        <v>157785</v>
      </c>
      <c r="E1566" s="10">
        <v>162194</v>
      </c>
      <c r="F1566" s="89">
        <f t="shared" si="24"/>
        <v>2.7943087112209653E-2</v>
      </c>
      <c r="G1566" t="s">
        <v>4554</v>
      </c>
      <c r="H1566" s="4" t="s">
        <v>2727</v>
      </c>
      <c r="K1566" s="8" t="s">
        <v>4592</v>
      </c>
    </row>
    <row r="1567" spans="1:11" ht="25.5">
      <c r="A1567" s="1"/>
      <c r="C1567" s="9" t="s">
        <v>2718</v>
      </c>
      <c r="D1567" s="10">
        <v>139687</v>
      </c>
      <c r="E1567" s="10">
        <v>140584</v>
      </c>
      <c r="F1567" s="89">
        <f t="shared" si="24"/>
        <v>6.4214994953002069E-3</v>
      </c>
      <c r="G1567" t="s">
        <v>4554</v>
      </c>
      <c r="H1567" s="4" t="s">
        <v>2728</v>
      </c>
      <c r="K1567" s="8" t="s">
        <v>4592</v>
      </c>
    </row>
    <row r="1568" spans="1:11" ht="38.25">
      <c r="A1568" s="1"/>
      <c r="C1568" s="9" t="s">
        <v>2719</v>
      </c>
      <c r="D1568" s="10">
        <v>130890</v>
      </c>
      <c r="E1568" s="10">
        <v>134930</v>
      </c>
      <c r="F1568" s="89">
        <f t="shared" si="24"/>
        <v>3.086561234624494E-2</v>
      </c>
      <c r="G1568" t="s">
        <v>4554</v>
      </c>
      <c r="H1568" s="4" t="s">
        <v>2729</v>
      </c>
      <c r="K1568" s="8" t="s">
        <v>4592</v>
      </c>
    </row>
    <row r="1569" spans="1:11" ht="15">
      <c r="A1569" s="1" t="s">
        <v>136</v>
      </c>
      <c r="B1569" s="9" t="s">
        <v>2709</v>
      </c>
      <c r="C1569" s="9" t="s">
        <v>886</v>
      </c>
      <c r="D1569" s="10">
        <v>196944</v>
      </c>
      <c r="E1569" s="10">
        <v>208127</v>
      </c>
      <c r="F1569" s="89">
        <f t="shared" si="24"/>
        <v>5.6782638719636042E-2</v>
      </c>
      <c r="G1569" t="s">
        <v>4554</v>
      </c>
      <c r="H1569" s="4" t="s">
        <v>2708</v>
      </c>
      <c r="K1569" s="8" t="s">
        <v>4588</v>
      </c>
    </row>
    <row r="1570" spans="1:11" ht="15">
      <c r="A1570" s="1"/>
      <c r="C1570" s="9" t="s">
        <v>2703</v>
      </c>
      <c r="D1570" s="10">
        <v>164086</v>
      </c>
      <c r="E1570" s="10">
        <v>161022</v>
      </c>
      <c r="F1570" s="89">
        <f t="shared" si="24"/>
        <v>-1.8673134819545849E-2</v>
      </c>
      <c r="G1570" t="s">
        <v>4554</v>
      </c>
      <c r="H1570" s="4" t="s">
        <v>2710</v>
      </c>
      <c r="K1570" s="8" t="s">
        <v>4588</v>
      </c>
    </row>
    <row r="1571" spans="1:11" ht="25.5">
      <c r="A1571" s="1"/>
      <c r="C1571" s="9" t="s">
        <v>2704</v>
      </c>
      <c r="D1571" s="10">
        <v>134307</v>
      </c>
      <c r="E1571" s="10">
        <v>140209</v>
      </c>
      <c r="F1571" s="89">
        <f t="shared" si="24"/>
        <v>4.3944098222728524E-2</v>
      </c>
      <c r="G1571" t="s">
        <v>4554</v>
      </c>
      <c r="H1571" s="4" t="s">
        <v>2711</v>
      </c>
      <c r="K1571" s="8" t="s">
        <v>4588</v>
      </c>
    </row>
    <row r="1572" spans="1:11" ht="25.5">
      <c r="A1572" s="1"/>
      <c r="C1572" s="9" t="s">
        <v>2705</v>
      </c>
      <c r="D1572" s="10" t="s">
        <v>899</v>
      </c>
      <c r="E1572" s="10">
        <v>128194</v>
      </c>
      <c r="F1572" s="89" t="str">
        <f t="shared" si="24"/>
        <v>-</v>
      </c>
      <c r="G1572" t="s">
        <v>4458</v>
      </c>
      <c r="H1572" s="4" t="s">
        <v>2712</v>
      </c>
      <c r="K1572" s="8" t="s">
        <v>4588</v>
      </c>
    </row>
    <row r="1573" spans="1:11" ht="15">
      <c r="A1573" s="1"/>
      <c r="C1573" s="9" t="s">
        <v>376</v>
      </c>
      <c r="D1573" s="10">
        <v>105386</v>
      </c>
      <c r="E1573" s="10">
        <v>112968</v>
      </c>
      <c r="F1573" s="89">
        <f t="shared" si="24"/>
        <v>7.1945040138158764E-2</v>
      </c>
      <c r="G1573" t="s">
        <v>4554</v>
      </c>
      <c r="H1573" s="4" t="s">
        <v>2713</v>
      </c>
      <c r="K1573" s="8" t="s">
        <v>4588</v>
      </c>
    </row>
    <row r="1574" spans="1:11" ht="38.25">
      <c r="A1574" s="1"/>
      <c r="C1574" s="9" t="s">
        <v>2706</v>
      </c>
      <c r="D1574" s="10" t="s">
        <v>899</v>
      </c>
      <c r="E1574" s="10">
        <v>111717</v>
      </c>
      <c r="F1574" s="89" t="str">
        <f t="shared" si="24"/>
        <v>-</v>
      </c>
      <c r="G1574" t="s">
        <v>4458</v>
      </c>
      <c r="H1574" s="74" t="s">
        <v>2714</v>
      </c>
      <c r="K1574" s="8" t="s">
        <v>4588</v>
      </c>
    </row>
    <row r="1575" spans="1:11" ht="38.25">
      <c r="A1575" s="1"/>
      <c r="C1575" s="9" t="s">
        <v>2707</v>
      </c>
      <c r="D1575" s="10">
        <v>2352</v>
      </c>
      <c r="E1575" s="10">
        <v>105625</v>
      </c>
      <c r="F1575" s="89">
        <f t="shared" si="24"/>
        <v>43.908588435374149</v>
      </c>
      <c r="G1575" t="s">
        <v>4458</v>
      </c>
      <c r="H1575" s="4" t="s">
        <v>2715</v>
      </c>
      <c r="K1575" s="8" t="s">
        <v>4588</v>
      </c>
    </row>
    <row r="1576" spans="1:11" ht="15">
      <c r="A1576" s="1"/>
      <c r="C1576" s="9" t="s">
        <v>1016</v>
      </c>
      <c r="D1576" s="10">
        <v>105126</v>
      </c>
      <c r="E1576" s="10" t="s">
        <v>899</v>
      </c>
      <c r="F1576" s="89" t="str">
        <f t="shared" si="24"/>
        <v>-</v>
      </c>
      <c r="G1576" t="s">
        <v>4458</v>
      </c>
      <c r="H1576" s="4" t="s">
        <v>3291</v>
      </c>
      <c r="K1576" s="8" t="s">
        <v>4588</v>
      </c>
    </row>
    <row r="1577" spans="1:11" ht="15">
      <c r="A1577" s="1"/>
      <c r="C1577" s="9" t="s">
        <v>3298</v>
      </c>
      <c r="D1577" s="10">
        <v>136670</v>
      </c>
      <c r="E1577" s="10" t="s">
        <v>899</v>
      </c>
      <c r="F1577" s="89" t="str">
        <f t="shared" si="24"/>
        <v>-</v>
      </c>
      <c r="G1577" t="s">
        <v>4458</v>
      </c>
      <c r="H1577" s="4" t="s">
        <v>3291</v>
      </c>
      <c r="K1577" s="8" t="s">
        <v>4588</v>
      </c>
    </row>
    <row r="1578" spans="1:11" ht="25.5">
      <c r="A1578" s="1"/>
      <c r="B1578" s="9" t="s">
        <v>4547</v>
      </c>
      <c r="C1578" s="9" t="s">
        <v>4547</v>
      </c>
      <c r="D1578" s="10" t="s">
        <v>899</v>
      </c>
      <c r="E1578" s="72">
        <v>100000</v>
      </c>
      <c r="F1578" s="89" t="str">
        <f t="shared" si="24"/>
        <v>-</v>
      </c>
      <c r="G1578" t="s">
        <v>4458</v>
      </c>
      <c r="H1578" s="4" t="s">
        <v>4549</v>
      </c>
      <c r="K1578" s="8" t="s">
        <v>4588</v>
      </c>
    </row>
    <row r="1579" spans="1:11" ht="25.5">
      <c r="A1579" s="1"/>
      <c r="B1579" s="9" t="s">
        <v>4547</v>
      </c>
      <c r="C1579" s="9" t="s">
        <v>4547</v>
      </c>
      <c r="D1579" s="10" t="s">
        <v>899</v>
      </c>
      <c r="E1579" s="72">
        <v>100000</v>
      </c>
      <c r="F1579" s="89" t="str">
        <f t="shared" si="24"/>
        <v>-</v>
      </c>
      <c r="G1579" t="s">
        <v>4458</v>
      </c>
      <c r="H1579" s="4" t="s">
        <v>4549</v>
      </c>
      <c r="K1579" s="8" t="s">
        <v>4588</v>
      </c>
    </row>
    <row r="1580" spans="1:11" ht="25.5">
      <c r="A1580" s="1"/>
      <c r="B1580" s="9" t="s">
        <v>4547</v>
      </c>
      <c r="C1580" s="9" t="s">
        <v>4547</v>
      </c>
      <c r="D1580" s="10" t="s">
        <v>899</v>
      </c>
      <c r="E1580" s="72">
        <v>100000</v>
      </c>
      <c r="F1580" s="89" t="str">
        <f t="shared" si="24"/>
        <v>-</v>
      </c>
      <c r="G1580" t="s">
        <v>4458</v>
      </c>
      <c r="H1580" s="4" t="s">
        <v>4549</v>
      </c>
      <c r="K1580" s="8" t="s">
        <v>4588</v>
      </c>
    </row>
    <row r="1581" spans="1:11" ht="25.5">
      <c r="A1581" s="1"/>
      <c r="B1581" s="9" t="s">
        <v>4547</v>
      </c>
      <c r="C1581" s="9" t="s">
        <v>4547</v>
      </c>
      <c r="D1581" s="10" t="s">
        <v>899</v>
      </c>
      <c r="E1581" s="72">
        <v>100000</v>
      </c>
      <c r="F1581" s="89" t="str">
        <f t="shared" si="24"/>
        <v>-</v>
      </c>
      <c r="G1581" t="s">
        <v>4458</v>
      </c>
      <c r="H1581" s="4" t="s">
        <v>4549</v>
      </c>
      <c r="K1581" s="8" t="s">
        <v>4588</v>
      </c>
    </row>
    <row r="1582" spans="1:11" ht="25.5">
      <c r="A1582" s="1"/>
      <c r="B1582" s="9" t="s">
        <v>4547</v>
      </c>
      <c r="C1582" s="9" t="s">
        <v>4547</v>
      </c>
      <c r="D1582" s="10" t="s">
        <v>899</v>
      </c>
      <c r="E1582" s="72">
        <v>100000</v>
      </c>
      <c r="F1582" s="89" t="str">
        <f t="shared" si="24"/>
        <v>-</v>
      </c>
      <c r="G1582" t="s">
        <v>4458</v>
      </c>
      <c r="H1582" s="4" t="s">
        <v>4549</v>
      </c>
      <c r="K1582" s="8" t="s">
        <v>4588</v>
      </c>
    </row>
    <row r="1583" spans="1:11" ht="25.5">
      <c r="A1583" s="1"/>
      <c r="B1583" s="9" t="s">
        <v>4547</v>
      </c>
      <c r="C1583" s="9" t="s">
        <v>4547</v>
      </c>
      <c r="D1583" s="10" t="s">
        <v>899</v>
      </c>
      <c r="E1583" s="72">
        <v>100000</v>
      </c>
      <c r="F1583" s="89" t="str">
        <f t="shared" si="24"/>
        <v>-</v>
      </c>
      <c r="G1583" t="s">
        <v>4458</v>
      </c>
      <c r="H1583" s="4" t="s">
        <v>4549</v>
      </c>
      <c r="K1583" s="8" t="s">
        <v>4588</v>
      </c>
    </row>
    <row r="1584" spans="1:11" ht="25.5">
      <c r="A1584" s="1"/>
      <c r="B1584" s="9" t="s">
        <v>4547</v>
      </c>
      <c r="C1584" s="9" t="s">
        <v>4547</v>
      </c>
      <c r="D1584" s="10" t="s">
        <v>899</v>
      </c>
      <c r="E1584" s="72">
        <v>100000</v>
      </c>
      <c r="F1584" s="89" t="str">
        <f t="shared" si="24"/>
        <v>-</v>
      </c>
      <c r="G1584" t="s">
        <v>4458</v>
      </c>
      <c r="H1584" s="4" t="s">
        <v>4549</v>
      </c>
      <c r="K1584" s="8" t="s">
        <v>4588</v>
      </c>
    </row>
    <row r="1585" spans="1:11" ht="25.5">
      <c r="A1585" s="1"/>
      <c r="B1585" s="9" t="s">
        <v>4547</v>
      </c>
      <c r="C1585" s="9" t="s">
        <v>4547</v>
      </c>
      <c r="D1585" s="10" t="s">
        <v>899</v>
      </c>
      <c r="E1585" s="72">
        <v>100000</v>
      </c>
      <c r="F1585" s="89" t="str">
        <f t="shared" si="24"/>
        <v>-</v>
      </c>
      <c r="G1585" t="s">
        <v>4458</v>
      </c>
      <c r="H1585" s="4" t="s">
        <v>4549</v>
      </c>
      <c r="K1585" s="8" t="s">
        <v>4588</v>
      </c>
    </row>
    <row r="1586" spans="1:11" ht="25.5">
      <c r="A1586" s="1"/>
      <c r="B1586" s="9" t="s">
        <v>4547</v>
      </c>
      <c r="C1586" s="9" t="s">
        <v>4547</v>
      </c>
      <c r="D1586" s="72">
        <v>100000</v>
      </c>
      <c r="E1586" s="10" t="s">
        <v>899</v>
      </c>
      <c r="F1586" s="89" t="str">
        <f t="shared" si="24"/>
        <v>-</v>
      </c>
      <c r="G1586" t="s">
        <v>4458</v>
      </c>
      <c r="H1586" s="4" t="s">
        <v>4549</v>
      </c>
      <c r="K1586" s="8" t="s">
        <v>4588</v>
      </c>
    </row>
    <row r="1587" spans="1:11" ht="15">
      <c r="A1587" s="1" t="s">
        <v>137</v>
      </c>
      <c r="B1587" s="9" t="s">
        <v>2691</v>
      </c>
      <c r="C1587" s="9" t="s">
        <v>886</v>
      </c>
      <c r="D1587" s="10">
        <v>226000</v>
      </c>
      <c r="E1587" s="10">
        <v>231000</v>
      </c>
      <c r="F1587" s="89">
        <f t="shared" si="24"/>
        <v>2.2123893805309734E-2</v>
      </c>
      <c r="G1587" t="s">
        <v>4554</v>
      </c>
      <c r="H1587" s="4" t="s">
        <v>2695</v>
      </c>
      <c r="K1587" s="8" t="s">
        <v>4588</v>
      </c>
    </row>
    <row r="1588" spans="1:11" ht="38.25">
      <c r="A1588" s="1"/>
      <c r="B1588" s="9" t="s">
        <v>2693</v>
      </c>
      <c r="C1588" s="9" t="s">
        <v>2692</v>
      </c>
      <c r="D1588" s="10">
        <v>155000</v>
      </c>
      <c r="E1588" s="10">
        <v>198000</v>
      </c>
      <c r="F1588" s="89">
        <f t="shared" si="24"/>
        <v>0.27741935483870966</v>
      </c>
      <c r="G1588" t="s">
        <v>4554</v>
      </c>
      <c r="H1588" s="4" t="s">
        <v>2702</v>
      </c>
      <c r="K1588" s="8" t="s">
        <v>4588</v>
      </c>
    </row>
    <row r="1589" spans="1:11" ht="25.5">
      <c r="A1589" s="1"/>
      <c r="C1589" s="9" t="s">
        <v>888</v>
      </c>
      <c r="D1589" s="10">
        <v>173000</v>
      </c>
      <c r="E1589" s="10">
        <v>176000</v>
      </c>
      <c r="F1589" s="89">
        <f t="shared" si="24"/>
        <v>1.7341040462427744E-2</v>
      </c>
      <c r="G1589" t="s">
        <v>4554</v>
      </c>
      <c r="H1589" s="4" t="s">
        <v>2696</v>
      </c>
      <c r="K1589" s="8" t="s">
        <v>4588</v>
      </c>
    </row>
    <row r="1590" spans="1:11" ht="25.5">
      <c r="A1590" s="1"/>
      <c r="C1590" s="9" t="s">
        <v>2002</v>
      </c>
      <c r="D1590" s="10">
        <v>148000</v>
      </c>
      <c r="E1590" s="10">
        <v>157000</v>
      </c>
      <c r="F1590" s="89">
        <f t="shared" si="24"/>
        <v>6.0810810810810814E-2</v>
      </c>
      <c r="G1590" t="s">
        <v>4554</v>
      </c>
      <c r="H1590" s="4" t="s">
        <v>2697</v>
      </c>
      <c r="K1590" s="8" t="s">
        <v>4588</v>
      </c>
    </row>
    <row r="1591" spans="1:11" ht="25.5">
      <c r="A1591" s="1"/>
      <c r="C1591" s="9" t="s">
        <v>2694</v>
      </c>
      <c r="D1591" s="10">
        <v>148000</v>
      </c>
      <c r="E1591" s="10">
        <v>157000</v>
      </c>
      <c r="F1591" s="89">
        <f t="shared" si="24"/>
        <v>6.0810810810810814E-2</v>
      </c>
      <c r="G1591" t="s">
        <v>4554</v>
      </c>
      <c r="H1591" s="4" t="s">
        <v>2697</v>
      </c>
      <c r="K1591" s="8" t="s">
        <v>4588</v>
      </c>
    </row>
    <row r="1592" spans="1:11" ht="25.5">
      <c r="A1592" s="1"/>
      <c r="C1592" s="9" t="s">
        <v>74</v>
      </c>
      <c r="D1592" s="10">
        <v>139000</v>
      </c>
      <c r="E1592" s="10">
        <v>141000</v>
      </c>
      <c r="F1592" s="89">
        <f t="shared" si="24"/>
        <v>1.4388489208633094E-2</v>
      </c>
      <c r="G1592" t="s">
        <v>4554</v>
      </c>
      <c r="H1592" s="4" t="s">
        <v>2698</v>
      </c>
      <c r="K1592" s="8" t="s">
        <v>4588</v>
      </c>
    </row>
    <row r="1593" spans="1:11" ht="15">
      <c r="A1593" s="1"/>
      <c r="C1593" s="9" t="s">
        <v>6</v>
      </c>
      <c r="D1593" s="10">
        <v>137000</v>
      </c>
      <c r="E1593" s="10">
        <v>139000</v>
      </c>
      <c r="F1593" s="89">
        <f t="shared" si="24"/>
        <v>1.4598540145985401E-2</v>
      </c>
      <c r="G1593" t="s">
        <v>4554</v>
      </c>
      <c r="H1593" s="74" t="s">
        <v>2699</v>
      </c>
      <c r="K1593" s="8" t="s">
        <v>4588</v>
      </c>
    </row>
    <row r="1594" spans="1:11" ht="15">
      <c r="A1594" s="1"/>
      <c r="C1594" s="9" t="s">
        <v>1016</v>
      </c>
      <c r="D1594" s="10">
        <v>115000</v>
      </c>
      <c r="E1594" s="10">
        <v>115000</v>
      </c>
      <c r="F1594" s="89">
        <f t="shared" si="24"/>
        <v>0</v>
      </c>
      <c r="G1594" t="s">
        <v>4554</v>
      </c>
      <c r="H1594" s="4" t="s">
        <v>2700</v>
      </c>
      <c r="K1594" s="8" t="s">
        <v>4588</v>
      </c>
    </row>
    <row r="1595" spans="1:11" s="21" customFormat="1" ht="51.75">
      <c r="A1595" s="1"/>
      <c r="B1595" s="51"/>
      <c r="C1595" s="51" t="s">
        <v>4545</v>
      </c>
      <c r="D1595" s="54">
        <v>89000</v>
      </c>
      <c r="E1595" s="54">
        <v>109000</v>
      </c>
      <c r="F1595" s="89">
        <f t="shared" si="24"/>
        <v>0.2247191011235955</v>
      </c>
      <c r="G1595" t="s">
        <v>4554</v>
      </c>
      <c r="H1595" s="75" t="s">
        <v>2701</v>
      </c>
      <c r="I1595" s="51"/>
      <c r="J1595" s="51"/>
      <c r="K1595" s="8" t="s">
        <v>4588</v>
      </c>
    </row>
    <row r="1596" spans="1:11" ht="25.5">
      <c r="A1596" s="1"/>
      <c r="B1596" s="9" t="s">
        <v>4547</v>
      </c>
      <c r="C1596" s="9" t="s">
        <v>4547</v>
      </c>
      <c r="D1596" s="10" t="s">
        <v>899</v>
      </c>
      <c r="E1596" s="72">
        <v>100000</v>
      </c>
      <c r="F1596" s="89" t="str">
        <f t="shared" si="24"/>
        <v>-</v>
      </c>
      <c r="G1596" t="s">
        <v>4458</v>
      </c>
      <c r="H1596" s="4" t="s">
        <v>4549</v>
      </c>
      <c r="K1596" s="8" t="s">
        <v>4588</v>
      </c>
    </row>
    <row r="1597" spans="1:11" ht="25.5">
      <c r="A1597" s="1"/>
      <c r="B1597" s="9" t="s">
        <v>4547</v>
      </c>
      <c r="C1597" s="9" t="s">
        <v>4547</v>
      </c>
      <c r="D1597" s="10" t="s">
        <v>899</v>
      </c>
      <c r="E1597" s="72">
        <v>100000</v>
      </c>
      <c r="F1597" s="89" t="str">
        <f t="shared" si="24"/>
        <v>-</v>
      </c>
      <c r="G1597" t="s">
        <v>4458</v>
      </c>
      <c r="H1597" s="74" t="s">
        <v>4549</v>
      </c>
      <c r="K1597" s="8" t="s">
        <v>4588</v>
      </c>
    </row>
    <row r="1598" spans="1:11" ht="25.5">
      <c r="A1598" s="1"/>
      <c r="B1598" s="9" t="s">
        <v>4547</v>
      </c>
      <c r="C1598" s="9" t="s">
        <v>4547</v>
      </c>
      <c r="D1598" s="10" t="s">
        <v>899</v>
      </c>
      <c r="E1598" s="72">
        <v>100000</v>
      </c>
      <c r="F1598" s="89" t="str">
        <f t="shared" si="24"/>
        <v>-</v>
      </c>
      <c r="G1598" t="s">
        <v>4458</v>
      </c>
      <c r="H1598" s="4" t="s">
        <v>4549</v>
      </c>
      <c r="K1598" s="8" t="s">
        <v>4588</v>
      </c>
    </row>
    <row r="1599" spans="1:11" ht="25.5">
      <c r="A1599" s="1"/>
      <c r="B1599" s="9" t="s">
        <v>4547</v>
      </c>
      <c r="C1599" s="9" t="s">
        <v>4547</v>
      </c>
      <c r="D1599" s="10" t="s">
        <v>899</v>
      </c>
      <c r="E1599" s="72">
        <v>100000</v>
      </c>
      <c r="F1599" s="89" t="str">
        <f t="shared" si="24"/>
        <v>-</v>
      </c>
      <c r="G1599" t="s">
        <v>4458</v>
      </c>
      <c r="H1599" s="74" t="s">
        <v>4549</v>
      </c>
      <c r="K1599" s="8" t="s">
        <v>4588</v>
      </c>
    </row>
    <row r="1600" spans="1:11" ht="25.5">
      <c r="A1600" s="1"/>
      <c r="B1600" s="9" t="s">
        <v>4547</v>
      </c>
      <c r="C1600" s="9" t="s">
        <v>4547</v>
      </c>
      <c r="D1600" s="10" t="s">
        <v>899</v>
      </c>
      <c r="E1600" s="72">
        <v>100000</v>
      </c>
      <c r="F1600" s="89" t="str">
        <f t="shared" si="24"/>
        <v>-</v>
      </c>
      <c r="G1600" t="s">
        <v>4458</v>
      </c>
      <c r="H1600" s="4" t="s">
        <v>4549</v>
      </c>
      <c r="K1600" s="8" t="s">
        <v>4588</v>
      </c>
    </row>
    <row r="1601" spans="1:11" ht="25.5">
      <c r="A1601" s="1"/>
      <c r="B1601" s="9" t="s">
        <v>4547</v>
      </c>
      <c r="C1601" s="9" t="s">
        <v>4547</v>
      </c>
      <c r="D1601" s="10" t="s">
        <v>899</v>
      </c>
      <c r="E1601" s="72">
        <v>100000</v>
      </c>
      <c r="F1601" s="89" t="str">
        <f t="shared" si="24"/>
        <v>-</v>
      </c>
      <c r="G1601" t="s">
        <v>4458</v>
      </c>
      <c r="H1601" s="4" t="s">
        <v>4549</v>
      </c>
      <c r="K1601" s="8" t="s">
        <v>4588</v>
      </c>
    </row>
    <row r="1602" spans="1:11" ht="25.5">
      <c r="A1602" s="1"/>
      <c r="B1602" s="9" t="s">
        <v>4547</v>
      </c>
      <c r="C1602" s="9" t="s">
        <v>4547</v>
      </c>
      <c r="D1602" s="10" t="s">
        <v>899</v>
      </c>
      <c r="E1602" s="72">
        <v>100000</v>
      </c>
      <c r="F1602" s="89" t="str">
        <f t="shared" si="24"/>
        <v>-</v>
      </c>
      <c r="G1602" t="s">
        <v>4458</v>
      </c>
      <c r="H1602" s="4" t="s">
        <v>4549</v>
      </c>
      <c r="K1602" s="8" t="s">
        <v>4588</v>
      </c>
    </row>
    <row r="1603" spans="1:11" ht="25.5">
      <c r="A1603" s="1"/>
      <c r="B1603" s="9" t="s">
        <v>4547</v>
      </c>
      <c r="C1603" s="9" t="s">
        <v>4547</v>
      </c>
      <c r="D1603" s="72">
        <v>100000</v>
      </c>
      <c r="E1603" s="10" t="s">
        <v>899</v>
      </c>
      <c r="F1603" s="89" t="str">
        <f t="shared" si="24"/>
        <v>-</v>
      </c>
      <c r="G1603" t="s">
        <v>4458</v>
      </c>
      <c r="H1603" s="4" t="s">
        <v>4549</v>
      </c>
      <c r="K1603" s="8" t="s">
        <v>4588</v>
      </c>
    </row>
    <row r="1604" spans="1:11" ht="25.5">
      <c r="A1604" s="1"/>
      <c r="B1604" s="9" t="s">
        <v>4547</v>
      </c>
      <c r="C1604" s="9" t="s">
        <v>4547</v>
      </c>
      <c r="D1604" s="72">
        <v>100000</v>
      </c>
      <c r="E1604" s="10" t="s">
        <v>899</v>
      </c>
      <c r="F1604" s="89" t="str">
        <f t="shared" si="24"/>
        <v>-</v>
      </c>
      <c r="G1604" t="s">
        <v>4458</v>
      </c>
      <c r="H1604" s="4" t="s">
        <v>4549</v>
      </c>
      <c r="K1604" s="8" t="s">
        <v>4588</v>
      </c>
    </row>
    <row r="1605" spans="1:11" ht="25.5">
      <c r="A1605" s="1"/>
      <c r="B1605" s="9" t="s">
        <v>4547</v>
      </c>
      <c r="C1605" s="9" t="s">
        <v>4547</v>
      </c>
      <c r="D1605" s="72">
        <v>100000</v>
      </c>
      <c r="E1605" s="10" t="s">
        <v>899</v>
      </c>
      <c r="F1605" s="89" t="str">
        <f t="shared" si="24"/>
        <v>-</v>
      </c>
      <c r="G1605" t="s">
        <v>4458</v>
      </c>
      <c r="H1605" s="74" t="s">
        <v>4549</v>
      </c>
      <c r="K1605" s="8" t="s">
        <v>4588</v>
      </c>
    </row>
    <row r="1606" spans="1:11" ht="25.5">
      <c r="A1606" s="1" t="s">
        <v>138</v>
      </c>
      <c r="C1606" s="9" t="s">
        <v>886</v>
      </c>
      <c r="D1606" s="10">
        <v>130266</v>
      </c>
      <c r="E1606" s="10">
        <v>130266</v>
      </c>
      <c r="F1606" s="89">
        <f t="shared" ref="F1606:F1669" si="25">IF(ISERROR((((E1606-D1606)/D1606))),"-",(((E1606-D1606)/D1606)))</f>
        <v>0</v>
      </c>
      <c r="G1606" t="s">
        <v>4554</v>
      </c>
      <c r="H1606" s="4" t="s">
        <v>2689</v>
      </c>
      <c r="K1606" s="8" t="s">
        <v>4586</v>
      </c>
    </row>
    <row r="1607" spans="1:11" ht="25.5">
      <c r="A1607" s="1"/>
      <c r="C1607" s="9" t="s">
        <v>2687</v>
      </c>
      <c r="D1607" s="10">
        <v>105671</v>
      </c>
      <c r="E1607" s="10">
        <v>109571</v>
      </c>
      <c r="F1607" s="89">
        <f t="shared" si="25"/>
        <v>3.6907003813723728E-2</v>
      </c>
      <c r="G1607" t="s">
        <v>4554</v>
      </c>
      <c r="H1607" s="4" t="s">
        <v>2690</v>
      </c>
      <c r="K1607" s="8" t="s">
        <v>4586</v>
      </c>
    </row>
    <row r="1608" spans="1:11" ht="25.5">
      <c r="A1608" s="1"/>
      <c r="C1608" s="9" t="s">
        <v>2688</v>
      </c>
      <c r="D1608" s="10">
        <v>107598</v>
      </c>
      <c r="E1608" s="10">
        <v>110061</v>
      </c>
      <c r="F1608" s="89">
        <f t="shared" si="25"/>
        <v>2.289076005130207E-2</v>
      </c>
      <c r="G1608" t="s">
        <v>4554</v>
      </c>
      <c r="H1608" s="4" t="s">
        <v>3299</v>
      </c>
      <c r="K1608" s="8" t="s">
        <v>4586</v>
      </c>
    </row>
    <row r="1609" spans="1:11" ht="15">
      <c r="A1609" s="1" t="s">
        <v>139</v>
      </c>
      <c r="B1609" s="9" t="s">
        <v>2673</v>
      </c>
      <c r="C1609" s="9" t="s">
        <v>886</v>
      </c>
      <c r="D1609" s="10">
        <v>228941</v>
      </c>
      <c r="E1609" s="10">
        <v>229902</v>
      </c>
      <c r="F1609" s="89">
        <f t="shared" si="25"/>
        <v>4.1975880248623009E-3</v>
      </c>
      <c r="G1609" t="s">
        <v>4554</v>
      </c>
      <c r="H1609" s="4" t="s">
        <v>2681</v>
      </c>
      <c r="K1609" s="8" t="s">
        <v>4591</v>
      </c>
    </row>
    <row r="1610" spans="1:11" ht="25.5">
      <c r="A1610" s="1"/>
      <c r="C1610" s="9" t="s">
        <v>2674</v>
      </c>
      <c r="D1610" s="10">
        <v>164809</v>
      </c>
      <c r="E1610" s="10">
        <v>168642</v>
      </c>
      <c r="F1610" s="89">
        <f t="shared" si="25"/>
        <v>2.3257225030186457E-2</v>
      </c>
      <c r="G1610" t="s">
        <v>4554</v>
      </c>
      <c r="H1610" s="4" t="s">
        <v>2682</v>
      </c>
      <c r="K1610" s="8" t="s">
        <v>4591</v>
      </c>
    </row>
    <row r="1611" spans="1:11" ht="25.5">
      <c r="A1611" s="1"/>
      <c r="C1611" s="9" t="s">
        <v>2675</v>
      </c>
      <c r="D1611" s="10">
        <v>164809</v>
      </c>
      <c r="E1611" s="10">
        <v>168642</v>
      </c>
      <c r="F1611" s="89">
        <f t="shared" si="25"/>
        <v>2.3257225030186457E-2</v>
      </c>
      <c r="G1611" t="s">
        <v>4554</v>
      </c>
      <c r="H1611" s="4" t="s">
        <v>2682</v>
      </c>
      <c r="K1611" s="8" t="s">
        <v>4591</v>
      </c>
    </row>
    <row r="1612" spans="1:11" ht="25.5">
      <c r="A1612" s="1"/>
      <c r="C1612" s="9" t="s">
        <v>2676</v>
      </c>
      <c r="D1612" s="10">
        <v>161682</v>
      </c>
      <c r="E1612" s="10">
        <v>165502</v>
      </c>
      <c r="F1612" s="89">
        <f t="shared" si="25"/>
        <v>2.3626625103598423E-2</v>
      </c>
      <c r="G1612" t="s">
        <v>4554</v>
      </c>
      <c r="H1612" s="4" t="s">
        <v>2683</v>
      </c>
      <c r="K1612" s="8" t="s">
        <v>4591</v>
      </c>
    </row>
    <row r="1613" spans="1:11" ht="25.5">
      <c r="A1613" s="1"/>
      <c r="C1613" s="9" t="s">
        <v>2677</v>
      </c>
      <c r="D1613" s="10">
        <v>158554</v>
      </c>
      <c r="E1613" s="10">
        <v>162361</v>
      </c>
      <c r="F1613" s="89">
        <f t="shared" si="25"/>
        <v>2.4010747127161725E-2</v>
      </c>
      <c r="G1613" t="s">
        <v>4554</v>
      </c>
      <c r="H1613" s="4" t="s">
        <v>2684</v>
      </c>
      <c r="K1613" s="8" t="s">
        <v>4591</v>
      </c>
    </row>
    <row r="1614" spans="1:11" ht="25.5">
      <c r="A1614" s="1"/>
      <c r="C1614" s="9" t="s">
        <v>2678</v>
      </c>
      <c r="D1614" s="10">
        <v>130350</v>
      </c>
      <c r="E1614" s="10">
        <v>130898</v>
      </c>
      <c r="F1614" s="89">
        <f t="shared" si="25"/>
        <v>4.2040659762178747E-3</v>
      </c>
      <c r="G1614" t="s">
        <v>4554</v>
      </c>
      <c r="H1614" s="4" t="s">
        <v>2685</v>
      </c>
      <c r="K1614" s="8" t="s">
        <v>4591</v>
      </c>
    </row>
    <row r="1615" spans="1:11" ht="25.5">
      <c r="A1615" s="1"/>
      <c r="C1615" s="9" t="s">
        <v>2679</v>
      </c>
      <c r="D1615" s="10">
        <v>129954</v>
      </c>
      <c r="E1615" s="10">
        <v>130898</v>
      </c>
      <c r="F1615" s="89">
        <f t="shared" si="25"/>
        <v>7.2641088385120888E-3</v>
      </c>
      <c r="G1615" t="s">
        <v>4554</v>
      </c>
      <c r="H1615" s="4" t="s">
        <v>2685</v>
      </c>
      <c r="K1615" s="8" t="s">
        <v>4591</v>
      </c>
    </row>
    <row r="1616" spans="1:11" ht="25.5">
      <c r="A1616" s="1"/>
      <c r="C1616" s="9" t="s">
        <v>2680</v>
      </c>
      <c r="D1616" s="10">
        <v>127970</v>
      </c>
      <c r="E1616" s="10">
        <v>128508</v>
      </c>
      <c r="F1616" s="89">
        <f t="shared" si="25"/>
        <v>4.2041103383605536E-3</v>
      </c>
      <c r="G1616" t="s">
        <v>4554</v>
      </c>
      <c r="H1616" s="4" t="s">
        <v>2686</v>
      </c>
      <c r="K1616" s="8" t="s">
        <v>4591</v>
      </c>
    </row>
    <row r="1617" spans="1:11" ht="25.5">
      <c r="A1617" s="1"/>
      <c r="B1617" s="9" t="s">
        <v>4547</v>
      </c>
      <c r="C1617" s="9" t="s">
        <v>4547</v>
      </c>
      <c r="D1617" s="10" t="s">
        <v>899</v>
      </c>
      <c r="E1617" s="72">
        <v>100000</v>
      </c>
      <c r="F1617" s="89" t="str">
        <f t="shared" si="25"/>
        <v>-</v>
      </c>
      <c r="G1617" t="s">
        <v>4458</v>
      </c>
      <c r="H1617" s="4" t="s">
        <v>4549</v>
      </c>
      <c r="K1617" s="8" t="s">
        <v>4591</v>
      </c>
    </row>
    <row r="1618" spans="1:11" ht="25.5">
      <c r="A1618" s="1"/>
      <c r="B1618" s="9" t="s">
        <v>4547</v>
      </c>
      <c r="C1618" s="9" t="s">
        <v>4547</v>
      </c>
      <c r="D1618" s="10" t="s">
        <v>899</v>
      </c>
      <c r="E1618" s="72">
        <v>100000</v>
      </c>
      <c r="F1618" s="89" t="str">
        <f t="shared" si="25"/>
        <v>-</v>
      </c>
      <c r="G1618" t="s">
        <v>4458</v>
      </c>
      <c r="H1618" s="4" t="s">
        <v>4549</v>
      </c>
      <c r="K1618" s="8" t="s">
        <v>4591</v>
      </c>
    </row>
    <row r="1619" spans="1:11" ht="25.5">
      <c r="A1619" s="1" t="s">
        <v>140</v>
      </c>
      <c r="C1619" s="9" t="s">
        <v>886</v>
      </c>
      <c r="D1619" s="10">
        <v>125000</v>
      </c>
      <c r="E1619" s="10">
        <v>127000</v>
      </c>
      <c r="F1619" s="89">
        <f t="shared" si="25"/>
        <v>1.6E-2</v>
      </c>
      <c r="G1619" t="s">
        <v>4554</v>
      </c>
      <c r="H1619" s="4" t="s">
        <v>2672</v>
      </c>
      <c r="K1619" s="8" t="s">
        <v>4594</v>
      </c>
    </row>
    <row r="1620" spans="1:11" ht="25.5">
      <c r="A1620" s="2" t="s">
        <v>141</v>
      </c>
      <c r="B1620" s="18" t="s">
        <v>2039</v>
      </c>
      <c r="D1620" s="10" t="s">
        <v>899</v>
      </c>
      <c r="E1620" s="10" t="s">
        <v>899</v>
      </c>
      <c r="F1620" s="89" t="str">
        <f t="shared" si="25"/>
        <v>-</v>
      </c>
      <c r="G1620" t="s">
        <v>4458</v>
      </c>
      <c r="K1620" s="8" t="s">
        <v>4589</v>
      </c>
    </row>
    <row r="1621" spans="1:11" ht="25.5">
      <c r="A1621" s="1" t="s">
        <v>142</v>
      </c>
      <c r="C1621" s="9" t="s">
        <v>886</v>
      </c>
      <c r="D1621" s="10">
        <v>142453</v>
      </c>
      <c r="E1621" s="10">
        <v>146153</v>
      </c>
      <c r="F1621" s="89">
        <f t="shared" si="25"/>
        <v>2.5973478972011823E-2</v>
      </c>
      <c r="G1621" t="s">
        <v>4554</v>
      </c>
      <c r="H1621" s="74" t="s">
        <v>2668</v>
      </c>
      <c r="K1621" s="8" t="s">
        <v>4588</v>
      </c>
    </row>
    <row r="1622" spans="1:11" ht="25.5">
      <c r="A1622" s="1"/>
      <c r="C1622" s="9" t="s">
        <v>2666</v>
      </c>
      <c r="D1622" s="10">
        <v>107595</v>
      </c>
      <c r="E1622" s="10">
        <v>108616</v>
      </c>
      <c r="F1622" s="89">
        <f t="shared" si="25"/>
        <v>9.4892885357126255E-3</v>
      </c>
      <c r="G1622" t="s">
        <v>4554</v>
      </c>
      <c r="H1622" s="4" t="s">
        <v>2669</v>
      </c>
      <c r="K1622" s="8" t="s">
        <v>4588</v>
      </c>
    </row>
    <row r="1623" spans="1:11" ht="25.5">
      <c r="A1623" s="1"/>
      <c r="C1623" s="9" t="s">
        <v>2667</v>
      </c>
      <c r="D1623" s="10">
        <v>102598</v>
      </c>
      <c r="E1623" s="10">
        <v>108466</v>
      </c>
      <c r="F1623" s="89">
        <f t="shared" si="25"/>
        <v>5.7194097350825555E-2</v>
      </c>
      <c r="G1623" t="s">
        <v>4554</v>
      </c>
      <c r="H1623" s="4" t="s">
        <v>2670</v>
      </c>
      <c r="K1623" s="8" t="s">
        <v>4588</v>
      </c>
    </row>
    <row r="1624" spans="1:11" ht="25.5">
      <c r="A1624" s="1"/>
      <c r="C1624" s="9" t="s">
        <v>994</v>
      </c>
      <c r="D1624" s="10">
        <v>102606</v>
      </c>
      <c r="E1624" s="10">
        <v>107670</v>
      </c>
      <c r="F1624" s="89">
        <f t="shared" si="25"/>
        <v>4.9353838956786154E-2</v>
      </c>
      <c r="G1624" t="s">
        <v>4554</v>
      </c>
      <c r="H1624" s="4" t="s">
        <v>2671</v>
      </c>
      <c r="K1624" s="8" t="s">
        <v>4588</v>
      </c>
    </row>
    <row r="1625" spans="1:11" ht="38.25">
      <c r="A1625" s="1" t="s">
        <v>143</v>
      </c>
      <c r="B1625" s="9" t="s">
        <v>2654</v>
      </c>
      <c r="C1625" s="9" t="s">
        <v>886</v>
      </c>
      <c r="D1625" s="10">
        <v>172500</v>
      </c>
      <c r="E1625" s="10">
        <v>206059</v>
      </c>
      <c r="F1625" s="89">
        <f t="shared" si="25"/>
        <v>0.19454492753623187</v>
      </c>
      <c r="G1625" t="s">
        <v>4554</v>
      </c>
      <c r="H1625" s="4" t="s">
        <v>3300</v>
      </c>
      <c r="K1625" s="8" t="s">
        <v>4588</v>
      </c>
    </row>
    <row r="1626" spans="1:11" ht="25.5">
      <c r="A1626" s="1"/>
      <c r="C1626" s="9" t="s">
        <v>2655</v>
      </c>
      <c r="D1626" s="10" t="s">
        <v>899</v>
      </c>
      <c r="E1626" s="10">
        <v>150948</v>
      </c>
      <c r="F1626" s="89" t="str">
        <f t="shared" si="25"/>
        <v>-</v>
      </c>
      <c r="G1626" t="s">
        <v>4458</v>
      </c>
      <c r="H1626" s="4" t="s">
        <v>2660</v>
      </c>
      <c r="K1626" s="8" t="s">
        <v>4588</v>
      </c>
    </row>
    <row r="1627" spans="1:11" ht="38.25">
      <c r="A1627" s="1"/>
      <c r="C1627" s="9" t="s">
        <v>2656</v>
      </c>
      <c r="D1627" s="10" t="s">
        <v>899</v>
      </c>
      <c r="E1627" s="10">
        <v>150981</v>
      </c>
      <c r="F1627" s="89" t="str">
        <f t="shared" si="25"/>
        <v>-</v>
      </c>
      <c r="G1627" t="s">
        <v>4458</v>
      </c>
      <c r="H1627" s="4" t="s">
        <v>2661</v>
      </c>
      <c r="K1627" s="8" t="s">
        <v>4588</v>
      </c>
    </row>
    <row r="1628" spans="1:11" ht="38.25">
      <c r="A1628" s="1"/>
      <c r="C1628" s="9" t="s">
        <v>2657</v>
      </c>
      <c r="D1628" s="10" t="s">
        <v>899</v>
      </c>
      <c r="E1628" s="10">
        <v>150567</v>
      </c>
      <c r="F1628" s="89" t="str">
        <f t="shared" si="25"/>
        <v>-</v>
      </c>
      <c r="G1628" t="s">
        <v>4458</v>
      </c>
      <c r="H1628" s="4" t="s">
        <v>2662</v>
      </c>
      <c r="K1628" s="8" t="s">
        <v>4588</v>
      </c>
    </row>
    <row r="1629" spans="1:11" ht="25.5">
      <c r="A1629" s="1"/>
      <c r="C1629" s="9" t="s">
        <v>2659</v>
      </c>
      <c r="D1629" s="10" t="s">
        <v>899</v>
      </c>
      <c r="E1629" s="10">
        <v>150954</v>
      </c>
      <c r="F1629" s="89" t="str">
        <f t="shared" si="25"/>
        <v>-</v>
      </c>
      <c r="G1629" t="s">
        <v>4458</v>
      </c>
      <c r="H1629" s="4" t="s">
        <v>2663</v>
      </c>
      <c r="K1629" s="8" t="s">
        <v>4588</v>
      </c>
    </row>
    <row r="1630" spans="1:11" ht="25.5">
      <c r="A1630" s="1"/>
      <c r="C1630" s="9" t="s">
        <v>1016</v>
      </c>
      <c r="D1630" s="10" t="s">
        <v>899</v>
      </c>
      <c r="E1630" s="10">
        <v>136129</v>
      </c>
      <c r="F1630" s="89" t="str">
        <f t="shared" si="25"/>
        <v>-</v>
      </c>
      <c r="G1630" t="s">
        <v>4458</v>
      </c>
      <c r="H1630" s="4" t="s">
        <v>2664</v>
      </c>
      <c r="K1630" s="8" t="s">
        <v>4588</v>
      </c>
    </row>
    <row r="1631" spans="1:11" ht="25.5">
      <c r="A1631" s="1"/>
      <c r="C1631" s="9" t="s">
        <v>2658</v>
      </c>
      <c r="D1631" s="10" t="s">
        <v>899</v>
      </c>
      <c r="E1631" s="10">
        <v>130378</v>
      </c>
      <c r="F1631" s="89" t="str">
        <f t="shared" si="25"/>
        <v>-</v>
      </c>
      <c r="G1631" t="s">
        <v>4458</v>
      </c>
      <c r="H1631" s="4" t="s">
        <v>2665</v>
      </c>
      <c r="K1631" s="8" t="s">
        <v>4588</v>
      </c>
    </row>
    <row r="1632" spans="1:11" ht="25.5">
      <c r="A1632" s="1"/>
      <c r="B1632" s="9" t="s">
        <v>3301</v>
      </c>
      <c r="C1632" s="9" t="s">
        <v>249</v>
      </c>
      <c r="D1632" s="10">
        <v>127500</v>
      </c>
      <c r="E1632" s="10" t="s">
        <v>899</v>
      </c>
      <c r="F1632" s="89" t="str">
        <f t="shared" si="25"/>
        <v>-</v>
      </c>
      <c r="G1632" t="s">
        <v>4458</v>
      </c>
      <c r="H1632" s="74" t="s">
        <v>3302</v>
      </c>
      <c r="K1632" s="8" t="s">
        <v>4588</v>
      </c>
    </row>
    <row r="1633" spans="1:11" ht="25.5">
      <c r="A1633" s="1"/>
      <c r="B1633" s="9" t="s">
        <v>3303</v>
      </c>
      <c r="C1633" s="9" t="s">
        <v>3304</v>
      </c>
      <c r="D1633" s="10">
        <v>127500</v>
      </c>
      <c r="E1633" s="10" t="s">
        <v>899</v>
      </c>
      <c r="F1633" s="89" t="str">
        <f t="shared" si="25"/>
        <v>-</v>
      </c>
      <c r="G1633" t="s">
        <v>4458</v>
      </c>
      <c r="H1633" s="74" t="s">
        <v>3302</v>
      </c>
      <c r="K1633" s="8" t="s">
        <v>4588</v>
      </c>
    </row>
    <row r="1634" spans="1:11" ht="25.5">
      <c r="A1634" s="1"/>
      <c r="B1634" s="9" t="s">
        <v>3305</v>
      </c>
      <c r="C1634" s="9" t="s">
        <v>11</v>
      </c>
      <c r="D1634" s="10">
        <v>127500</v>
      </c>
      <c r="E1634" s="10" t="s">
        <v>899</v>
      </c>
      <c r="F1634" s="89" t="str">
        <f t="shared" si="25"/>
        <v>-</v>
      </c>
      <c r="G1634" t="s">
        <v>4458</v>
      </c>
      <c r="H1634" s="4" t="s">
        <v>3302</v>
      </c>
      <c r="K1634" s="8" t="s">
        <v>4588</v>
      </c>
    </row>
    <row r="1635" spans="1:11" ht="25.5">
      <c r="A1635" s="1"/>
      <c r="B1635" s="9" t="s">
        <v>3306</v>
      </c>
      <c r="C1635" s="9" t="s">
        <v>994</v>
      </c>
      <c r="D1635" s="10">
        <v>127500</v>
      </c>
      <c r="E1635" s="10" t="s">
        <v>899</v>
      </c>
      <c r="F1635" s="89" t="str">
        <f t="shared" si="25"/>
        <v>-</v>
      </c>
      <c r="G1635" t="s">
        <v>4458</v>
      </c>
      <c r="H1635" s="4" t="s">
        <v>3302</v>
      </c>
      <c r="K1635" s="8" t="s">
        <v>4588</v>
      </c>
    </row>
    <row r="1636" spans="1:11" ht="25.5">
      <c r="A1636" s="1"/>
      <c r="B1636" s="9" t="s">
        <v>3307</v>
      </c>
      <c r="C1636" s="9" t="s">
        <v>3308</v>
      </c>
      <c r="D1636" s="10">
        <v>107500</v>
      </c>
      <c r="E1636" s="10" t="s">
        <v>899</v>
      </c>
      <c r="F1636" s="89" t="str">
        <f t="shared" si="25"/>
        <v>-</v>
      </c>
      <c r="G1636" t="s">
        <v>4458</v>
      </c>
      <c r="H1636" s="4" t="s">
        <v>3309</v>
      </c>
      <c r="K1636" s="8" t="s">
        <v>4588</v>
      </c>
    </row>
    <row r="1637" spans="1:11" ht="25.5">
      <c r="A1637" s="1"/>
      <c r="B1637" s="9" t="s">
        <v>3310</v>
      </c>
      <c r="C1637" s="9" t="s">
        <v>1016</v>
      </c>
      <c r="D1637" s="10">
        <v>102500</v>
      </c>
      <c r="E1637" s="10" t="s">
        <v>899</v>
      </c>
      <c r="F1637" s="89" t="str">
        <f t="shared" si="25"/>
        <v>-</v>
      </c>
      <c r="G1637" t="s">
        <v>4458</v>
      </c>
      <c r="H1637" s="4" t="s">
        <v>3311</v>
      </c>
      <c r="K1637" s="8" t="s">
        <v>4588</v>
      </c>
    </row>
    <row r="1638" spans="1:11" ht="25.5">
      <c r="A1638" s="1"/>
      <c r="B1638" s="9" t="s">
        <v>3312</v>
      </c>
      <c r="C1638" s="9" t="s">
        <v>1016</v>
      </c>
      <c r="D1638" s="10">
        <v>102500</v>
      </c>
      <c r="E1638" s="10" t="s">
        <v>899</v>
      </c>
      <c r="F1638" s="89" t="str">
        <f t="shared" si="25"/>
        <v>-</v>
      </c>
      <c r="G1638" t="s">
        <v>4458</v>
      </c>
      <c r="H1638" s="4" t="s">
        <v>3311</v>
      </c>
      <c r="K1638" s="8" t="s">
        <v>4588</v>
      </c>
    </row>
    <row r="1639" spans="1:11" ht="25.5">
      <c r="A1639" s="2" t="s">
        <v>144</v>
      </c>
      <c r="B1639" s="18" t="s">
        <v>2039</v>
      </c>
      <c r="D1639" s="10" t="s">
        <v>899</v>
      </c>
      <c r="E1639" s="10" t="s">
        <v>899</v>
      </c>
      <c r="F1639" s="89" t="str">
        <f t="shared" si="25"/>
        <v>-</v>
      </c>
      <c r="G1639" t="s">
        <v>4458</v>
      </c>
      <c r="K1639" s="8" t="s">
        <v>4589</v>
      </c>
    </row>
    <row r="1640" spans="1:11" ht="25.5">
      <c r="A1640" s="1" t="s">
        <v>145</v>
      </c>
      <c r="B1640" s="9" t="s">
        <v>2641</v>
      </c>
      <c r="C1640" s="9" t="s">
        <v>886</v>
      </c>
      <c r="D1640" s="10">
        <f>218772+46853</f>
        <v>265625</v>
      </c>
      <c r="E1640" s="10">
        <f>229555+49159</f>
        <v>278714</v>
      </c>
      <c r="F1640" s="89">
        <f t="shared" si="25"/>
        <v>4.9276235294117648E-2</v>
      </c>
      <c r="G1640" t="s">
        <v>4554</v>
      </c>
      <c r="H1640" s="4" t="s">
        <v>2649</v>
      </c>
      <c r="K1640" s="8" t="s">
        <v>4587</v>
      </c>
    </row>
    <row r="1641" spans="1:11" ht="25.5">
      <c r="A1641" s="1"/>
      <c r="B1641" s="9" t="s">
        <v>2642</v>
      </c>
      <c r="C1641" s="9" t="s">
        <v>990</v>
      </c>
      <c r="D1641" s="10">
        <f>176592+37785</f>
        <v>214377</v>
      </c>
      <c r="E1641" s="10">
        <f>201828+43198</f>
        <v>245026</v>
      </c>
      <c r="F1641" s="89">
        <f t="shared" si="25"/>
        <v>0.14296776239988432</v>
      </c>
      <c r="G1641" t="s">
        <v>4554</v>
      </c>
      <c r="H1641" s="4" t="s">
        <v>2650</v>
      </c>
      <c r="K1641" s="8" t="s">
        <v>4587</v>
      </c>
    </row>
    <row r="1642" spans="1:11" ht="25.5">
      <c r="A1642" s="1"/>
      <c r="B1642" s="9" t="s">
        <v>2643</v>
      </c>
      <c r="C1642" s="9" t="s">
        <v>990</v>
      </c>
      <c r="D1642" s="10">
        <f>176559+37778</f>
        <v>214337</v>
      </c>
      <c r="E1642" s="10">
        <f>201795+41191</f>
        <v>242986</v>
      </c>
      <c r="F1642" s="89">
        <f t="shared" si="25"/>
        <v>0.13366334323985127</v>
      </c>
      <c r="G1642" t="s">
        <v>4554</v>
      </c>
      <c r="H1642" s="4" t="s">
        <v>2651</v>
      </c>
      <c r="K1642" s="8" t="s">
        <v>4587</v>
      </c>
    </row>
    <row r="1643" spans="1:11" ht="25.5">
      <c r="A1643" s="1"/>
      <c r="B1643" s="9" t="s">
        <v>2644</v>
      </c>
      <c r="C1643" s="9" t="s">
        <v>990</v>
      </c>
      <c r="D1643" s="10">
        <f>80537+17316</f>
        <v>97853</v>
      </c>
      <c r="E1643" s="10">
        <f>175043+37634</f>
        <v>212677</v>
      </c>
      <c r="F1643" s="89">
        <f t="shared" si="25"/>
        <v>1.1734336198174813</v>
      </c>
      <c r="G1643" t="s">
        <v>4458</v>
      </c>
      <c r="H1643" s="4" t="s">
        <v>3318</v>
      </c>
      <c r="K1643" s="8" t="s">
        <v>4587</v>
      </c>
    </row>
    <row r="1644" spans="1:11" ht="38.25">
      <c r="A1644" s="1"/>
      <c r="B1644" s="9" t="s">
        <v>2645</v>
      </c>
      <c r="C1644" s="9" t="s">
        <v>1016</v>
      </c>
      <c r="D1644" s="10">
        <f>50601+10879</f>
        <v>61480</v>
      </c>
      <c r="E1644" s="10">
        <f>145424+31266</f>
        <v>176690</v>
      </c>
      <c r="F1644" s="89">
        <f t="shared" si="25"/>
        <v>1.873942745608328</v>
      </c>
      <c r="G1644" t="s">
        <v>4458</v>
      </c>
      <c r="H1644" s="4" t="s">
        <v>3319</v>
      </c>
      <c r="K1644" s="8" t="s">
        <v>4587</v>
      </c>
    </row>
    <row r="1645" spans="1:11" ht="38.25">
      <c r="A1645" s="1"/>
      <c r="B1645" s="9" t="s">
        <v>2646</v>
      </c>
      <c r="C1645" s="9" t="s">
        <v>2638</v>
      </c>
      <c r="D1645" s="10">
        <f>50601+10879</f>
        <v>61480</v>
      </c>
      <c r="E1645" s="10">
        <f>145424+31266</f>
        <v>176690</v>
      </c>
      <c r="F1645" s="89">
        <f t="shared" si="25"/>
        <v>1.873942745608328</v>
      </c>
      <c r="G1645" t="s">
        <v>4458</v>
      </c>
      <c r="H1645" s="4" t="s">
        <v>3320</v>
      </c>
      <c r="K1645" s="8" t="s">
        <v>4587</v>
      </c>
    </row>
    <row r="1646" spans="1:11" ht="25.5">
      <c r="A1646" s="1"/>
      <c r="B1646" s="9" t="s">
        <v>2647</v>
      </c>
      <c r="C1646" s="9" t="s">
        <v>2639</v>
      </c>
      <c r="D1646" s="10" t="s">
        <v>899</v>
      </c>
      <c r="E1646" s="10">
        <f>126106+27113</f>
        <v>153219</v>
      </c>
      <c r="F1646" s="89" t="str">
        <f t="shared" si="25"/>
        <v>-</v>
      </c>
      <c r="G1646" t="s">
        <v>4458</v>
      </c>
      <c r="H1646" s="4" t="s">
        <v>2653</v>
      </c>
      <c r="K1646" s="8" t="s">
        <v>4587</v>
      </c>
    </row>
    <row r="1647" spans="1:11" ht="25.5">
      <c r="A1647" s="1"/>
      <c r="B1647" s="9" t="s">
        <v>2648</v>
      </c>
      <c r="C1647" s="9" t="s">
        <v>2640</v>
      </c>
      <c r="D1647" s="10">
        <f>76051+16351</f>
        <v>92402</v>
      </c>
      <c r="E1647" s="10">
        <f>93995+20079</f>
        <v>114074</v>
      </c>
      <c r="F1647" s="89">
        <f t="shared" si="25"/>
        <v>0.23454037791389798</v>
      </c>
      <c r="G1647" t="s">
        <v>4554</v>
      </c>
      <c r="H1647" s="4" t="s">
        <v>2652</v>
      </c>
      <c r="K1647" s="8" t="s">
        <v>4587</v>
      </c>
    </row>
    <row r="1648" spans="1:11" ht="25.5">
      <c r="A1648" s="1"/>
      <c r="B1648" s="9" t="s">
        <v>3313</v>
      </c>
      <c r="C1648" s="9" t="s">
        <v>990</v>
      </c>
      <c r="D1648" s="10">
        <v>214930</v>
      </c>
      <c r="E1648" s="10">
        <v>36659</v>
      </c>
      <c r="F1648" s="89">
        <f t="shared" si="25"/>
        <v>-0.82943749127622945</v>
      </c>
      <c r="G1648" t="s">
        <v>4458</v>
      </c>
      <c r="H1648" s="4" t="s">
        <v>3314</v>
      </c>
      <c r="K1648" s="8" t="s">
        <v>4587</v>
      </c>
    </row>
    <row r="1649" spans="1:11" ht="38.25">
      <c r="A1649" s="1"/>
      <c r="B1649" s="9" t="s">
        <v>3315</v>
      </c>
      <c r="C1649" s="9" t="s">
        <v>3316</v>
      </c>
      <c r="D1649" s="10">
        <v>239137</v>
      </c>
      <c r="E1649" s="10">
        <v>72528</v>
      </c>
      <c r="F1649" s="89">
        <f t="shared" si="25"/>
        <v>-0.69670941761417093</v>
      </c>
      <c r="G1649" t="s">
        <v>4458</v>
      </c>
      <c r="H1649" s="4" t="s">
        <v>3317</v>
      </c>
      <c r="K1649" s="8" t="s">
        <v>4587</v>
      </c>
    </row>
    <row r="1650" spans="1:11" ht="25.5">
      <c r="A1650" s="1"/>
      <c r="B1650" s="9" t="s">
        <v>4547</v>
      </c>
      <c r="C1650" s="9" t="s">
        <v>4547</v>
      </c>
      <c r="D1650" s="10" t="s">
        <v>899</v>
      </c>
      <c r="E1650" s="72">
        <v>100000</v>
      </c>
      <c r="F1650" s="89" t="str">
        <f t="shared" si="25"/>
        <v>-</v>
      </c>
      <c r="G1650" t="s">
        <v>4458</v>
      </c>
      <c r="H1650" s="4" t="s">
        <v>4549</v>
      </c>
      <c r="K1650" s="8" t="s">
        <v>4587</v>
      </c>
    </row>
    <row r="1651" spans="1:11" ht="25.5">
      <c r="A1651" s="1"/>
      <c r="B1651" s="9" t="s">
        <v>4547</v>
      </c>
      <c r="C1651" s="9" t="s">
        <v>4547</v>
      </c>
      <c r="D1651" s="10" t="s">
        <v>899</v>
      </c>
      <c r="E1651" s="72">
        <v>100000</v>
      </c>
      <c r="F1651" s="89" t="str">
        <f t="shared" si="25"/>
        <v>-</v>
      </c>
      <c r="G1651" t="s">
        <v>4458</v>
      </c>
      <c r="H1651" s="4" t="s">
        <v>4549</v>
      </c>
      <c r="K1651" s="8" t="s">
        <v>4587</v>
      </c>
    </row>
    <row r="1652" spans="1:11" ht="25.5">
      <c r="A1652" s="1"/>
      <c r="B1652" s="9" t="s">
        <v>4547</v>
      </c>
      <c r="C1652" s="9" t="s">
        <v>4547</v>
      </c>
      <c r="D1652" s="10" t="s">
        <v>899</v>
      </c>
      <c r="E1652" s="72">
        <v>100000</v>
      </c>
      <c r="F1652" s="89" t="str">
        <f t="shared" si="25"/>
        <v>-</v>
      </c>
      <c r="G1652" t="s">
        <v>4458</v>
      </c>
      <c r="H1652" s="4" t="s">
        <v>4549</v>
      </c>
      <c r="K1652" s="8" t="s">
        <v>4587</v>
      </c>
    </row>
    <row r="1653" spans="1:11" ht="25.5">
      <c r="A1653" s="1"/>
      <c r="B1653" s="9" t="s">
        <v>4547</v>
      </c>
      <c r="C1653" s="9" t="s">
        <v>4547</v>
      </c>
      <c r="D1653" s="10" t="s">
        <v>899</v>
      </c>
      <c r="E1653" s="72">
        <v>100000</v>
      </c>
      <c r="F1653" s="89" t="str">
        <f t="shared" si="25"/>
        <v>-</v>
      </c>
      <c r="G1653" t="s">
        <v>4458</v>
      </c>
      <c r="H1653" s="4" t="s">
        <v>4549</v>
      </c>
      <c r="K1653" s="8" t="s">
        <v>4587</v>
      </c>
    </row>
    <row r="1654" spans="1:11" ht="25.5">
      <c r="A1654" s="1"/>
      <c r="B1654" s="9" t="s">
        <v>4547</v>
      </c>
      <c r="C1654" s="9" t="s">
        <v>4547</v>
      </c>
      <c r="D1654" s="10" t="s">
        <v>899</v>
      </c>
      <c r="E1654" s="72">
        <v>100000</v>
      </c>
      <c r="F1654" s="89" t="str">
        <f t="shared" si="25"/>
        <v>-</v>
      </c>
      <c r="G1654" t="s">
        <v>4458</v>
      </c>
      <c r="H1654" s="4" t="s">
        <v>4549</v>
      </c>
      <c r="K1654" s="8" t="s">
        <v>4587</v>
      </c>
    </row>
    <row r="1655" spans="1:11" ht="25.5">
      <c r="A1655" s="1"/>
      <c r="B1655" s="9" t="s">
        <v>4547</v>
      </c>
      <c r="C1655" s="9" t="s">
        <v>4547</v>
      </c>
      <c r="D1655" s="10" t="s">
        <v>899</v>
      </c>
      <c r="E1655" s="72">
        <v>100000</v>
      </c>
      <c r="F1655" s="89" t="str">
        <f t="shared" si="25"/>
        <v>-</v>
      </c>
      <c r="G1655" t="s">
        <v>4458</v>
      </c>
      <c r="H1655" s="4" t="s">
        <v>4549</v>
      </c>
      <c r="K1655" s="8" t="s">
        <v>4587</v>
      </c>
    </row>
    <row r="1656" spans="1:11" ht="25.5">
      <c r="A1656" s="1"/>
      <c r="B1656" s="9" t="s">
        <v>4547</v>
      </c>
      <c r="C1656" s="9" t="s">
        <v>4547</v>
      </c>
      <c r="D1656" s="10" t="s">
        <v>899</v>
      </c>
      <c r="E1656" s="72">
        <v>100000</v>
      </c>
      <c r="F1656" s="89" t="str">
        <f t="shared" si="25"/>
        <v>-</v>
      </c>
      <c r="G1656" t="s">
        <v>4458</v>
      </c>
      <c r="H1656" s="4" t="s">
        <v>4549</v>
      </c>
      <c r="K1656" s="8" t="s">
        <v>4587</v>
      </c>
    </row>
    <row r="1657" spans="1:11" ht="25.5">
      <c r="A1657" s="1"/>
      <c r="B1657" s="9" t="s">
        <v>4547</v>
      </c>
      <c r="C1657" s="9" t="s">
        <v>4547</v>
      </c>
      <c r="D1657" s="10" t="s">
        <v>899</v>
      </c>
      <c r="E1657" s="72">
        <v>100000</v>
      </c>
      <c r="F1657" s="89" t="str">
        <f t="shared" si="25"/>
        <v>-</v>
      </c>
      <c r="G1657" t="s">
        <v>4458</v>
      </c>
      <c r="H1657" s="4" t="s">
        <v>4549</v>
      </c>
      <c r="K1657" s="8" t="s">
        <v>4587</v>
      </c>
    </row>
    <row r="1658" spans="1:11" ht="25.5">
      <c r="A1658" s="1"/>
      <c r="B1658" s="9" t="s">
        <v>4547</v>
      </c>
      <c r="C1658" s="9" t="s">
        <v>4547</v>
      </c>
      <c r="D1658" s="10" t="s">
        <v>899</v>
      </c>
      <c r="E1658" s="72">
        <v>100000</v>
      </c>
      <c r="F1658" s="89" t="str">
        <f t="shared" si="25"/>
        <v>-</v>
      </c>
      <c r="G1658" t="s">
        <v>4458</v>
      </c>
      <c r="H1658" s="4" t="s">
        <v>4549</v>
      </c>
      <c r="K1658" s="8" t="s">
        <v>4587</v>
      </c>
    </row>
    <row r="1659" spans="1:11" ht="25.5">
      <c r="A1659" s="1"/>
      <c r="B1659" s="9" t="s">
        <v>4547</v>
      </c>
      <c r="C1659" s="9" t="s">
        <v>4547</v>
      </c>
      <c r="D1659" s="10" t="s">
        <v>899</v>
      </c>
      <c r="E1659" s="72">
        <v>100000</v>
      </c>
      <c r="F1659" s="89" t="str">
        <f t="shared" si="25"/>
        <v>-</v>
      </c>
      <c r="G1659" t="s">
        <v>4458</v>
      </c>
      <c r="H1659" s="4" t="s">
        <v>4549</v>
      </c>
      <c r="K1659" s="8" t="s">
        <v>4587</v>
      </c>
    </row>
    <row r="1660" spans="1:11" ht="25.5">
      <c r="A1660" s="1"/>
      <c r="B1660" s="9" t="s">
        <v>4547</v>
      </c>
      <c r="C1660" s="9" t="s">
        <v>4547</v>
      </c>
      <c r="D1660" s="10" t="s">
        <v>899</v>
      </c>
      <c r="E1660" s="72">
        <v>100000</v>
      </c>
      <c r="F1660" s="89" t="str">
        <f t="shared" si="25"/>
        <v>-</v>
      </c>
      <c r="G1660" t="s">
        <v>4458</v>
      </c>
      <c r="H1660" s="4" t="s">
        <v>4549</v>
      </c>
      <c r="K1660" s="8" t="s">
        <v>4587</v>
      </c>
    </row>
    <row r="1661" spans="1:11" ht="25.5">
      <c r="A1661" s="1"/>
      <c r="B1661" s="9" t="s">
        <v>4547</v>
      </c>
      <c r="C1661" s="9" t="s">
        <v>4547</v>
      </c>
      <c r="D1661" s="10" t="s">
        <v>899</v>
      </c>
      <c r="E1661" s="72">
        <v>100000</v>
      </c>
      <c r="F1661" s="89" t="str">
        <f t="shared" si="25"/>
        <v>-</v>
      </c>
      <c r="G1661" t="s">
        <v>4458</v>
      </c>
      <c r="H1661" s="4" t="s">
        <v>4549</v>
      </c>
      <c r="K1661" s="8" t="s">
        <v>4587</v>
      </c>
    </row>
    <row r="1662" spans="1:11" ht="25.5">
      <c r="A1662" s="1"/>
      <c r="B1662" s="9" t="s">
        <v>4547</v>
      </c>
      <c r="C1662" s="9" t="s">
        <v>4547</v>
      </c>
      <c r="D1662" s="10" t="s">
        <v>899</v>
      </c>
      <c r="E1662" s="72">
        <v>100000</v>
      </c>
      <c r="F1662" s="89" t="str">
        <f t="shared" si="25"/>
        <v>-</v>
      </c>
      <c r="G1662" t="s">
        <v>4458</v>
      </c>
      <c r="H1662" s="4" t="s">
        <v>4549</v>
      </c>
      <c r="K1662" s="8" t="s">
        <v>4587</v>
      </c>
    </row>
    <row r="1663" spans="1:11" ht="25.5">
      <c r="A1663" s="1"/>
      <c r="B1663" s="9" t="s">
        <v>4547</v>
      </c>
      <c r="C1663" s="9" t="s">
        <v>4547</v>
      </c>
      <c r="D1663" s="10" t="s">
        <v>899</v>
      </c>
      <c r="E1663" s="72">
        <v>100000</v>
      </c>
      <c r="F1663" s="89" t="str">
        <f t="shared" si="25"/>
        <v>-</v>
      </c>
      <c r="G1663" t="s">
        <v>4458</v>
      </c>
      <c r="H1663" s="4" t="s">
        <v>4549</v>
      </c>
      <c r="K1663" s="8" t="s">
        <v>4587</v>
      </c>
    </row>
    <row r="1664" spans="1:11" ht="25.5">
      <c r="A1664" s="1"/>
      <c r="B1664" s="9" t="s">
        <v>4547</v>
      </c>
      <c r="C1664" s="9" t="s">
        <v>4547</v>
      </c>
      <c r="D1664" s="10" t="s">
        <v>899</v>
      </c>
      <c r="E1664" s="72">
        <v>100000</v>
      </c>
      <c r="F1664" s="89" t="str">
        <f t="shared" si="25"/>
        <v>-</v>
      </c>
      <c r="G1664" t="s">
        <v>4458</v>
      </c>
      <c r="H1664" s="4" t="s">
        <v>4549</v>
      </c>
      <c r="K1664" s="8" t="s">
        <v>4587</v>
      </c>
    </row>
    <row r="1665" spans="1:11" ht="25.5">
      <c r="A1665" s="1"/>
      <c r="B1665" s="9" t="s">
        <v>4547</v>
      </c>
      <c r="C1665" s="9" t="s">
        <v>4547</v>
      </c>
      <c r="D1665" s="72">
        <v>100000</v>
      </c>
      <c r="E1665" s="10" t="s">
        <v>899</v>
      </c>
      <c r="F1665" s="89" t="str">
        <f t="shared" si="25"/>
        <v>-</v>
      </c>
      <c r="G1665" t="s">
        <v>4458</v>
      </c>
      <c r="H1665" s="4" t="s">
        <v>4549</v>
      </c>
      <c r="K1665" s="8" t="s">
        <v>4587</v>
      </c>
    </row>
    <row r="1666" spans="1:11" ht="25.5">
      <c r="A1666" s="1"/>
      <c r="B1666" s="9" t="s">
        <v>4547</v>
      </c>
      <c r="C1666" s="9" t="s">
        <v>4547</v>
      </c>
      <c r="D1666" s="72">
        <v>100000</v>
      </c>
      <c r="E1666" s="10" t="s">
        <v>899</v>
      </c>
      <c r="F1666" s="89" t="str">
        <f t="shared" si="25"/>
        <v>-</v>
      </c>
      <c r="G1666" t="s">
        <v>4458</v>
      </c>
      <c r="H1666" s="4" t="s">
        <v>4549</v>
      </c>
      <c r="K1666" s="8" t="s">
        <v>4587</v>
      </c>
    </row>
    <row r="1667" spans="1:11" ht="25.5">
      <c r="A1667" s="1"/>
      <c r="B1667" s="9" t="s">
        <v>4547</v>
      </c>
      <c r="C1667" s="9" t="s">
        <v>4547</v>
      </c>
      <c r="D1667" s="72">
        <v>100000</v>
      </c>
      <c r="E1667" s="10" t="s">
        <v>899</v>
      </c>
      <c r="F1667" s="89" t="str">
        <f t="shared" si="25"/>
        <v>-</v>
      </c>
      <c r="G1667" t="s">
        <v>4458</v>
      </c>
      <c r="H1667" s="4" t="s">
        <v>4549</v>
      </c>
      <c r="K1667" s="8" t="s">
        <v>4587</v>
      </c>
    </row>
    <row r="1668" spans="1:11" ht="25.5">
      <c r="A1668" s="1"/>
      <c r="B1668" s="9" t="s">
        <v>4547</v>
      </c>
      <c r="C1668" s="9" t="s">
        <v>4547</v>
      </c>
      <c r="D1668" s="72">
        <v>100000</v>
      </c>
      <c r="E1668" s="10" t="s">
        <v>899</v>
      </c>
      <c r="F1668" s="89" t="str">
        <f t="shared" si="25"/>
        <v>-</v>
      </c>
      <c r="G1668" t="s">
        <v>4458</v>
      </c>
      <c r="H1668" s="4" t="s">
        <v>4549</v>
      </c>
      <c r="K1668" s="8" t="s">
        <v>4587</v>
      </c>
    </row>
    <row r="1669" spans="1:11" ht="25.5">
      <c r="A1669" s="1"/>
      <c r="B1669" s="9" t="s">
        <v>4547</v>
      </c>
      <c r="C1669" s="9" t="s">
        <v>4547</v>
      </c>
      <c r="D1669" s="72">
        <v>100000</v>
      </c>
      <c r="E1669" s="10" t="s">
        <v>899</v>
      </c>
      <c r="F1669" s="89" t="str">
        <f t="shared" si="25"/>
        <v>-</v>
      </c>
      <c r="G1669" t="s">
        <v>4458</v>
      </c>
      <c r="H1669" s="4" t="s">
        <v>4549</v>
      </c>
      <c r="K1669" s="8" t="s">
        <v>4587</v>
      </c>
    </row>
    <row r="1670" spans="1:11" ht="25.5">
      <c r="A1670" s="1"/>
      <c r="B1670" s="9" t="s">
        <v>4547</v>
      </c>
      <c r="C1670" s="9" t="s">
        <v>4547</v>
      </c>
      <c r="D1670" s="72">
        <v>100000</v>
      </c>
      <c r="E1670" s="10" t="s">
        <v>899</v>
      </c>
      <c r="F1670" s="89" t="str">
        <f t="shared" ref="F1670:F1733" si="26">IF(ISERROR((((E1670-D1670)/D1670))),"-",(((E1670-D1670)/D1670)))</f>
        <v>-</v>
      </c>
      <c r="G1670" t="s">
        <v>4458</v>
      </c>
      <c r="H1670" s="4" t="s">
        <v>4549</v>
      </c>
      <c r="K1670" s="8" t="s">
        <v>4587</v>
      </c>
    </row>
    <row r="1671" spans="1:11" ht="25.5">
      <c r="A1671" s="1"/>
      <c r="B1671" s="9" t="s">
        <v>4547</v>
      </c>
      <c r="C1671" s="9" t="s">
        <v>4547</v>
      </c>
      <c r="D1671" s="72">
        <v>100000</v>
      </c>
      <c r="E1671" s="10" t="s">
        <v>899</v>
      </c>
      <c r="F1671" s="89" t="str">
        <f t="shared" si="26"/>
        <v>-</v>
      </c>
      <c r="G1671" t="s">
        <v>4458</v>
      </c>
      <c r="H1671" s="4" t="s">
        <v>4549</v>
      </c>
      <c r="K1671" s="8" t="s">
        <v>4587</v>
      </c>
    </row>
    <row r="1672" spans="1:11" ht="25.5">
      <c r="A1672" s="1"/>
      <c r="B1672" s="9" t="s">
        <v>4547</v>
      </c>
      <c r="C1672" s="9" t="s">
        <v>4547</v>
      </c>
      <c r="D1672" s="72">
        <v>100000</v>
      </c>
      <c r="E1672" s="10" t="s">
        <v>899</v>
      </c>
      <c r="F1672" s="89" t="str">
        <f t="shared" si="26"/>
        <v>-</v>
      </c>
      <c r="G1672" t="s">
        <v>4458</v>
      </c>
      <c r="H1672" s="4" t="s">
        <v>4549</v>
      </c>
      <c r="K1672" s="8" t="s">
        <v>4587</v>
      </c>
    </row>
    <row r="1673" spans="1:11" ht="25.5">
      <c r="A1673" s="1"/>
      <c r="B1673" s="9" t="s">
        <v>4547</v>
      </c>
      <c r="C1673" s="9" t="s">
        <v>4547</v>
      </c>
      <c r="D1673" s="72">
        <v>100000</v>
      </c>
      <c r="E1673" s="10" t="s">
        <v>899</v>
      </c>
      <c r="F1673" s="89" t="str">
        <f t="shared" si="26"/>
        <v>-</v>
      </c>
      <c r="G1673" t="s">
        <v>4458</v>
      </c>
      <c r="H1673" s="4" t="s">
        <v>4549</v>
      </c>
      <c r="K1673" s="8" t="s">
        <v>4587</v>
      </c>
    </row>
    <row r="1674" spans="1:11" ht="25.5">
      <c r="A1674" s="1"/>
      <c r="B1674" s="9" t="s">
        <v>4547</v>
      </c>
      <c r="C1674" s="9" t="s">
        <v>4547</v>
      </c>
      <c r="D1674" s="72">
        <v>100000</v>
      </c>
      <c r="E1674" s="10" t="s">
        <v>899</v>
      </c>
      <c r="F1674" s="89" t="str">
        <f t="shared" si="26"/>
        <v>-</v>
      </c>
      <c r="G1674" t="s">
        <v>4458</v>
      </c>
      <c r="H1674" s="4" t="s">
        <v>4549</v>
      </c>
      <c r="K1674" s="8" t="s">
        <v>4587</v>
      </c>
    </row>
    <row r="1675" spans="1:11" ht="25.5">
      <c r="A1675" s="1"/>
      <c r="B1675" s="9" t="s">
        <v>4547</v>
      </c>
      <c r="C1675" s="9" t="s">
        <v>4547</v>
      </c>
      <c r="D1675" s="72">
        <v>100000</v>
      </c>
      <c r="E1675" s="10" t="s">
        <v>899</v>
      </c>
      <c r="F1675" s="89" t="str">
        <f t="shared" si="26"/>
        <v>-</v>
      </c>
      <c r="G1675" t="s">
        <v>4458</v>
      </c>
      <c r="H1675" s="4" t="s">
        <v>4549</v>
      </c>
      <c r="K1675" s="8" t="s">
        <v>4587</v>
      </c>
    </row>
    <row r="1676" spans="1:11" ht="25.5">
      <c r="A1676" s="1"/>
      <c r="B1676" s="9" t="s">
        <v>4547</v>
      </c>
      <c r="C1676" s="9" t="s">
        <v>4547</v>
      </c>
      <c r="D1676" s="72">
        <v>100000</v>
      </c>
      <c r="E1676" s="10" t="s">
        <v>899</v>
      </c>
      <c r="F1676" s="89" t="str">
        <f t="shared" si="26"/>
        <v>-</v>
      </c>
      <c r="G1676" t="s">
        <v>4458</v>
      </c>
      <c r="H1676" s="4" t="s">
        <v>4549</v>
      </c>
      <c r="K1676" s="8" t="s">
        <v>4587</v>
      </c>
    </row>
    <row r="1677" spans="1:11" ht="25.5">
      <c r="A1677" s="1"/>
      <c r="B1677" s="9" t="s">
        <v>4547</v>
      </c>
      <c r="C1677" s="9" t="s">
        <v>4547</v>
      </c>
      <c r="D1677" s="72">
        <v>100000</v>
      </c>
      <c r="E1677" s="10" t="s">
        <v>899</v>
      </c>
      <c r="F1677" s="89" t="str">
        <f t="shared" si="26"/>
        <v>-</v>
      </c>
      <c r="G1677" t="s">
        <v>4458</v>
      </c>
      <c r="H1677" s="4" t="s">
        <v>4549</v>
      </c>
      <c r="K1677" s="8" t="s">
        <v>4587</v>
      </c>
    </row>
    <row r="1678" spans="1:11" ht="25.5">
      <c r="A1678" s="1"/>
      <c r="B1678" s="9" t="s">
        <v>4547</v>
      </c>
      <c r="C1678" s="9" t="s">
        <v>4547</v>
      </c>
      <c r="D1678" s="72">
        <v>100000</v>
      </c>
      <c r="E1678" s="10" t="s">
        <v>899</v>
      </c>
      <c r="F1678" s="89" t="str">
        <f t="shared" si="26"/>
        <v>-</v>
      </c>
      <c r="G1678" t="s">
        <v>4458</v>
      </c>
      <c r="H1678" s="4" t="s">
        <v>4549</v>
      </c>
      <c r="K1678" s="8" t="s">
        <v>4587</v>
      </c>
    </row>
    <row r="1679" spans="1:11" ht="25.5">
      <c r="A1679" s="1"/>
      <c r="B1679" s="9" t="s">
        <v>4547</v>
      </c>
      <c r="C1679" s="9" t="s">
        <v>4547</v>
      </c>
      <c r="D1679" s="72">
        <v>100000</v>
      </c>
      <c r="E1679" s="10" t="s">
        <v>899</v>
      </c>
      <c r="F1679" s="89" t="str">
        <f t="shared" si="26"/>
        <v>-</v>
      </c>
      <c r="G1679" t="s">
        <v>4458</v>
      </c>
      <c r="H1679" s="4" t="s">
        <v>4549</v>
      </c>
      <c r="K1679" s="8" t="s">
        <v>4587</v>
      </c>
    </row>
    <row r="1680" spans="1:11" ht="25.5">
      <c r="A1680" s="1"/>
      <c r="B1680" s="9" t="s">
        <v>4547</v>
      </c>
      <c r="C1680" s="9" t="s">
        <v>4547</v>
      </c>
      <c r="D1680" s="72">
        <v>100000</v>
      </c>
      <c r="E1680" s="10" t="s">
        <v>899</v>
      </c>
      <c r="F1680" s="89" t="str">
        <f t="shared" si="26"/>
        <v>-</v>
      </c>
      <c r="G1680" t="s">
        <v>4458</v>
      </c>
      <c r="H1680" s="4" t="s">
        <v>4549</v>
      </c>
      <c r="K1680" s="8" t="s">
        <v>4587</v>
      </c>
    </row>
    <row r="1681" spans="1:11" ht="25.5">
      <c r="A1681" s="1"/>
      <c r="B1681" s="9" t="s">
        <v>4547</v>
      </c>
      <c r="C1681" s="9" t="s">
        <v>4547</v>
      </c>
      <c r="D1681" s="72">
        <v>100000</v>
      </c>
      <c r="E1681" s="10" t="s">
        <v>899</v>
      </c>
      <c r="F1681" s="89" t="str">
        <f t="shared" si="26"/>
        <v>-</v>
      </c>
      <c r="G1681" t="s">
        <v>4458</v>
      </c>
      <c r="H1681" s="4" t="s">
        <v>4549</v>
      </c>
      <c r="K1681" s="8" t="s">
        <v>4587</v>
      </c>
    </row>
    <row r="1682" spans="1:11" ht="25.5">
      <c r="A1682" s="1"/>
      <c r="B1682" s="9" t="s">
        <v>4547</v>
      </c>
      <c r="C1682" s="9" t="s">
        <v>4547</v>
      </c>
      <c r="D1682" s="72">
        <v>100000</v>
      </c>
      <c r="E1682" s="10" t="s">
        <v>899</v>
      </c>
      <c r="F1682" s="89" t="str">
        <f t="shared" si="26"/>
        <v>-</v>
      </c>
      <c r="G1682" t="s">
        <v>4458</v>
      </c>
      <c r="H1682" s="74" t="s">
        <v>4549</v>
      </c>
      <c r="K1682" s="8" t="s">
        <v>4587</v>
      </c>
    </row>
    <row r="1683" spans="1:11" ht="51">
      <c r="A1683" s="1" t="s">
        <v>146</v>
      </c>
      <c r="B1683" s="9" t="s">
        <v>2630</v>
      </c>
      <c r="C1683" s="9" t="s">
        <v>886</v>
      </c>
      <c r="D1683" s="10">
        <v>165451</v>
      </c>
      <c r="E1683" s="10">
        <v>157584</v>
      </c>
      <c r="F1683" s="89">
        <f t="shared" si="26"/>
        <v>-4.7548821101111506E-2</v>
      </c>
      <c r="G1683" t="s">
        <v>4458</v>
      </c>
      <c r="H1683" s="4" t="s">
        <v>2631</v>
      </c>
      <c r="K1683" s="8" t="s">
        <v>4590</v>
      </c>
    </row>
    <row r="1684" spans="1:11" ht="25.5">
      <c r="A1684" s="1"/>
      <c r="C1684" s="9" t="s">
        <v>2632</v>
      </c>
      <c r="D1684" s="10">
        <v>140998</v>
      </c>
      <c r="E1684" s="10">
        <v>142570</v>
      </c>
      <c r="F1684" s="89">
        <f t="shared" si="26"/>
        <v>1.1149094313394517E-2</v>
      </c>
      <c r="G1684" t="s">
        <v>4554</v>
      </c>
      <c r="H1684" s="4" t="s">
        <v>2636</v>
      </c>
      <c r="K1684" s="8" t="s">
        <v>4590</v>
      </c>
    </row>
    <row r="1685" spans="1:11" ht="25.5">
      <c r="A1685" s="1"/>
      <c r="C1685" s="9" t="s">
        <v>2633</v>
      </c>
      <c r="D1685" s="10">
        <v>141480</v>
      </c>
      <c r="E1685" s="10">
        <v>142570</v>
      </c>
      <c r="F1685" s="89">
        <f t="shared" si="26"/>
        <v>7.7042691546508344E-3</v>
      </c>
      <c r="G1685" t="s">
        <v>4554</v>
      </c>
      <c r="H1685" s="4" t="s">
        <v>2636</v>
      </c>
      <c r="K1685" s="8" t="s">
        <v>4590</v>
      </c>
    </row>
    <row r="1686" spans="1:11" ht="25.5">
      <c r="A1686" s="1"/>
      <c r="C1686" s="9" t="s">
        <v>2634</v>
      </c>
      <c r="D1686" s="10">
        <v>142570</v>
      </c>
      <c r="E1686" s="10">
        <v>142570</v>
      </c>
      <c r="F1686" s="89">
        <f t="shared" si="26"/>
        <v>0</v>
      </c>
      <c r="G1686" t="s">
        <v>4554</v>
      </c>
      <c r="H1686" s="4" t="s">
        <v>2636</v>
      </c>
      <c r="K1686" s="8" t="s">
        <v>4590</v>
      </c>
    </row>
    <row r="1687" spans="1:11" ht="25.5">
      <c r="A1687" s="1"/>
      <c r="C1687" s="9" t="s">
        <v>2635</v>
      </c>
      <c r="D1687" s="10">
        <v>139400</v>
      </c>
      <c r="E1687" s="10">
        <v>142544</v>
      </c>
      <c r="F1687" s="89">
        <f t="shared" si="26"/>
        <v>2.255380200860832E-2</v>
      </c>
      <c r="G1687" t="s">
        <v>4554</v>
      </c>
      <c r="H1687" s="4" t="s">
        <v>2637</v>
      </c>
      <c r="K1687" s="8" t="s">
        <v>4590</v>
      </c>
    </row>
    <row r="1688" spans="1:11" ht="25.5">
      <c r="A1688" s="2" t="s">
        <v>147</v>
      </c>
      <c r="B1688" s="18" t="s">
        <v>2039</v>
      </c>
      <c r="D1688" s="10" t="s">
        <v>899</v>
      </c>
      <c r="E1688" s="10" t="s">
        <v>899</v>
      </c>
      <c r="F1688" s="89" t="str">
        <f t="shared" si="26"/>
        <v>-</v>
      </c>
      <c r="G1688" t="s">
        <v>4458</v>
      </c>
      <c r="K1688" s="8" t="s">
        <v>4589</v>
      </c>
    </row>
    <row r="1689" spans="1:11" ht="25.5">
      <c r="A1689" s="1" t="s">
        <v>148</v>
      </c>
      <c r="C1689" s="9" t="s">
        <v>886</v>
      </c>
      <c r="D1689" s="10">
        <v>156544</v>
      </c>
      <c r="E1689" s="10">
        <v>167762</v>
      </c>
      <c r="F1689" s="89">
        <f t="shared" si="26"/>
        <v>7.1660363859362225E-2</v>
      </c>
      <c r="G1689" t="s">
        <v>4554</v>
      </c>
      <c r="H1689" s="4" t="s">
        <v>3321</v>
      </c>
      <c r="K1689" s="8" t="s">
        <v>4586</v>
      </c>
    </row>
    <row r="1690" spans="1:11" ht="25.5">
      <c r="A1690" s="1"/>
      <c r="C1690" s="9" t="s">
        <v>1068</v>
      </c>
      <c r="D1690" s="10">
        <v>133325</v>
      </c>
      <c r="E1690" s="10" t="s">
        <v>899</v>
      </c>
      <c r="F1690" s="89" t="str">
        <f t="shared" si="26"/>
        <v>-</v>
      </c>
      <c r="G1690" t="s">
        <v>4458</v>
      </c>
      <c r="K1690" s="8" t="s">
        <v>4586</v>
      </c>
    </row>
    <row r="1691" spans="1:11" ht="15">
      <c r="A1691" s="1"/>
      <c r="C1691" s="9" t="s">
        <v>317</v>
      </c>
      <c r="D1691" s="10">
        <v>123449</v>
      </c>
      <c r="E1691" s="10" t="s">
        <v>899</v>
      </c>
      <c r="F1691" s="89" t="str">
        <f t="shared" si="26"/>
        <v>-</v>
      </c>
      <c r="G1691" t="s">
        <v>4458</v>
      </c>
      <c r="K1691" s="8" t="s">
        <v>4586</v>
      </c>
    </row>
    <row r="1692" spans="1:11" ht="15">
      <c r="A1692" s="1"/>
      <c r="C1692" s="9" t="s">
        <v>1069</v>
      </c>
      <c r="D1692" s="10">
        <v>106718</v>
      </c>
      <c r="E1692" s="10" t="s">
        <v>899</v>
      </c>
      <c r="F1692" s="89" t="str">
        <f t="shared" si="26"/>
        <v>-</v>
      </c>
      <c r="G1692" t="s">
        <v>4458</v>
      </c>
      <c r="K1692" s="8" t="s">
        <v>4586</v>
      </c>
    </row>
    <row r="1693" spans="1:11" ht="25.5">
      <c r="A1693" s="1"/>
      <c r="C1693" s="9" t="s">
        <v>1070</v>
      </c>
      <c r="D1693" s="10">
        <v>102592</v>
      </c>
      <c r="E1693" s="10" t="s">
        <v>899</v>
      </c>
      <c r="F1693" s="89" t="str">
        <f t="shared" si="26"/>
        <v>-</v>
      </c>
      <c r="G1693" t="s">
        <v>4458</v>
      </c>
      <c r="K1693" s="8" t="s">
        <v>4586</v>
      </c>
    </row>
    <row r="1694" spans="1:11" ht="25.5">
      <c r="A1694" s="1"/>
      <c r="C1694" s="9" t="s">
        <v>1071</v>
      </c>
      <c r="D1694" s="10">
        <v>102301</v>
      </c>
      <c r="E1694" s="10" t="s">
        <v>899</v>
      </c>
      <c r="F1694" s="89" t="str">
        <f t="shared" si="26"/>
        <v>-</v>
      </c>
      <c r="G1694" t="s">
        <v>4458</v>
      </c>
      <c r="K1694" s="8" t="s">
        <v>4586</v>
      </c>
    </row>
    <row r="1695" spans="1:11" ht="25.5">
      <c r="A1695" s="1"/>
      <c r="C1695" s="9" t="s">
        <v>1072</v>
      </c>
      <c r="D1695" s="10">
        <v>100555</v>
      </c>
      <c r="E1695" s="10" t="s">
        <v>899</v>
      </c>
      <c r="F1695" s="89" t="str">
        <f t="shared" si="26"/>
        <v>-</v>
      </c>
      <c r="G1695" t="s">
        <v>4458</v>
      </c>
      <c r="K1695" s="8" t="s">
        <v>4586</v>
      </c>
    </row>
    <row r="1696" spans="1:11" ht="25.5">
      <c r="A1696" s="1"/>
      <c r="C1696" s="9" t="s">
        <v>1073</v>
      </c>
      <c r="D1696" s="10" t="s">
        <v>899</v>
      </c>
      <c r="E1696" s="10">
        <v>125118</v>
      </c>
      <c r="F1696" s="89" t="str">
        <f t="shared" si="26"/>
        <v>-</v>
      </c>
      <c r="G1696" t="s">
        <v>4458</v>
      </c>
      <c r="H1696" s="4" t="s">
        <v>3327</v>
      </c>
      <c r="K1696" s="8" t="s">
        <v>4586</v>
      </c>
    </row>
    <row r="1697" spans="1:11" ht="25.5">
      <c r="A1697" s="1"/>
      <c r="C1697" s="9" t="s">
        <v>1074</v>
      </c>
      <c r="D1697" s="10" t="s">
        <v>899</v>
      </c>
      <c r="E1697" s="10">
        <v>124582</v>
      </c>
      <c r="F1697" s="89" t="str">
        <f t="shared" si="26"/>
        <v>-</v>
      </c>
      <c r="G1697" t="s">
        <v>4458</v>
      </c>
      <c r="H1697" s="4" t="s">
        <v>3322</v>
      </c>
      <c r="K1697" s="8" t="s">
        <v>4586</v>
      </c>
    </row>
    <row r="1698" spans="1:11" ht="38.25">
      <c r="A1698" s="1"/>
      <c r="C1698" s="9" t="s">
        <v>235</v>
      </c>
      <c r="D1698" s="10">
        <v>98272</v>
      </c>
      <c r="E1698" s="10">
        <v>118714</v>
      </c>
      <c r="F1698" s="89">
        <f t="shared" si="26"/>
        <v>0.20801449039400846</v>
      </c>
      <c r="G1698" t="s">
        <v>4554</v>
      </c>
      <c r="H1698" s="4" t="s">
        <v>3328</v>
      </c>
      <c r="K1698" s="8" t="s">
        <v>4586</v>
      </c>
    </row>
    <row r="1699" spans="1:11" ht="25.5">
      <c r="A1699" s="1"/>
      <c r="C1699" s="9" t="s">
        <v>1075</v>
      </c>
      <c r="D1699" s="10" t="s">
        <v>899</v>
      </c>
      <c r="E1699" s="10">
        <v>117402</v>
      </c>
      <c r="F1699" s="89" t="str">
        <f t="shared" si="26"/>
        <v>-</v>
      </c>
      <c r="G1699" t="s">
        <v>4458</v>
      </c>
      <c r="H1699" s="4" t="s">
        <v>3323</v>
      </c>
      <c r="K1699" s="8" t="s">
        <v>4586</v>
      </c>
    </row>
    <row r="1700" spans="1:11" ht="25.5">
      <c r="A1700" s="1"/>
      <c r="C1700" s="9" t="s">
        <v>1076</v>
      </c>
      <c r="D1700" s="10" t="s">
        <v>899</v>
      </c>
      <c r="E1700" s="10">
        <v>106818</v>
      </c>
      <c r="F1700" s="89" t="str">
        <f t="shared" si="26"/>
        <v>-</v>
      </c>
      <c r="G1700" t="s">
        <v>4458</v>
      </c>
      <c r="H1700" s="4" t="s">
        <v>3324</v>
      </c>
      <c r="K1700" s="8" t="s">
        <v>4586</v>
      </c>
    </row>
    <row r="1701" spans="1:11" ht="25.5">
      <c r="A1701" s="1"/>
      <c r="C1701" s="9" t="s">
        <v>1077</v>
      </c>
      <c r="D1701" s="10" t="s">
        <v>899</v>
      </c>
      <c r="E1701" s="10">
        <v>106069</v>
      </c>
      <c r="F1701" s="89" t="str">
        <f t="shared" si="26"/>
        <v>-</v>
      </c>
      <c r="G1701" t="s">
        <v>4458</v>
      </c>
      <c r="H1701" s="4" t="s">
        <v>3325</v>
      </c>
      <c r="K1701" s="8" t="s">
        <v>4586</v>
      </c>
    </row>
    <row r="1702" spans="1:11" ht="25.5">
      <c r="A1702" s="1"/>
      <c r="C1702" s="9" t="s">
        <v>1078</v>
      </c>
      <c r="D1702" s="10" t="s">
        <v>899</v>
      </c>
      <c r="E1702" s="10">
        <v>104032</v>
      </c>
      <c r="F1702" s="89" t="str">
        <f t="shared" si="26"/>
        <v>-</v>
      </c>
      <c r="G1702" t="s">
        <v>4458</v>
      </c>
      <c r="H1702" s="4" t="s">
        <v>3326</v>
      </c>
      <c r="K1702" s="8" t="s">
        <v>4586</v>
      </c>
    </row>
    <row r="1703" spans="1:11" ht="25.5">
      <c r="A1703" s="64" t="s">
        <v>149</v>
      </c>
      <c r="B1703" s="9" t="s">
        <v>1079</v>
      </c>
      <c r="C1703" s="9" t="s">
        <v>886</v>
      </c>
      <c r="D1703" s="10">
        <v>103000</v>
      </c>
      <c r="E1703" s="10">
        <v>58000</v>
      </c>
      <c r="F1703" s="89">
        <f t="shared" si="26"/>
        <v>-0.43689320388349512</v>
      </c>
      <c r="G1703" t="s">
        <v>4458</v>
      </c>
      <c r="H1703" s="4" t="s">
        <v>3336</v>
      </c>
      <c r="K1703" s="8" t="s">
        <v>4590</v>
      </c>
    </row>
    <row r="1704" spans="1:11" ht="15">
      <c r="A1704" s="1" t="s">
        <v>150</v>
      </c>
      <c r="C1704" s="9" t="s">
        <v>1080</v>
      </c>
      <c r="D1704" s="10">
        <v>119235</v>
      </c>
      <c r="E1704" s="10">
        <v>122939</v>
      </c>
      <c r="F1704" s="89">
        <f t="shared" si="26"/>
        <v>3.1064704155658991E-2</v>
      </c>
      <c r="G1704" t="s">
        <v>4554</v>
      </c>
      <c r="H1704" s="4" t="s">
        <v>1081</v>
      </c>
      <c r="K1704" s="8" t="s">
        <v>4594</v>
      </c>
    </row>
    <row r="1705" spans="1:11" ht="51">
      <c r="A1705" s="2" t="s">
        <v>151</v>
      </c>
      <c r="B1705" s="65" t="s">
        <v>1082</v>
      </c>
      <c r="C1705" s="9" t="s">
        <v>1084</v>
      </c>
      <c r="D1705" s="14">
        <v>232637</v>
      </c>
      <c r="E1705" s="14">
        <v>232326</v>
      </c>
      <c r="F1705" s="89">
        <f t="shared" si="26"/>
        <v>-1.3368466752924084E-3</v>
      </c>
      <c r="G1705" t="s">
        <v>4554</v>
      </c>
      <c r="H1705" s="4" t="s">
        <v>3337</v>
      </c>
      <c r="K1705" s="8" t="s">
        <v>4587</v>
      </c>
    </row>
    <row r="1706" spans="1:11" ht="63.75">
      <c r="A1706" s="2"/>
      <c r="B1706" s="65" t="s">
        <v>1083</v>
      </c>
      <c r="C1706" s="9" t="s">
        <v>1085</v>
      </c>
      <c r="D1706" s="14">
        <v>177121</v>
      </c>
      <c r="E1706" s="14">
        <v>177382</v>
      </c>
      <c r="F1706" s="89">
        <f t="shared" si="26"/>
        <v>1.4735689161646558E-3</v>
      </c>
      <c r="G1706" t="s">
        <v>4554</v>
      </c>
      <c r="H1706" s="4" t="s">
        <v>3338</v>
      </c>
      <c r="K1706" s="8" t="s">
        <v>4587</v>
      </c>
    </row>
    <row r="1707" spans="1:11" ht="25.5">
      <c r="A1707" s="2"/>
      <c r="C1707" s="9" t="s">
        <v>249</v>
      </c>
      <c r="D1707" s="14">
        <v>157706</v>
      </c>
      <c r="E1707" s="14">
        <v>156994</v>
      </c>
      <c r="F1707" s="89">
        <f t="shared" si="26"/>
        <v>-4.5147299405222377E-3</v>
      </c>
      <c r="G1707" t="s">
        <v>4554</v>
      </c>
      <c r="H1707" s="4" t="s">
        <v>3339</v>
      </c>
      <c r="K1707" s="8" t="s">
        <v>4587</v>
      </c>
    </row>
    <row r="1708" spans="1:11" ht="25.5">
      <c r="A1708" s="2"/>
      <c r="C1708" s="9" t="s">
        <v>4508</v>
      </c>
      <c r="D1708" s="14">
        <f>89842+139+12218</f>
        <v>102199</v>
      </c>
      <c r="E1708" s="10" t="s">
        <v>899</v>
      </c>
      <c r="F1708" s="89" t="str">
        <f t="shared" si="26"/>
        <v>-</v>
      </c>
      <c r="G1708" t="s">
        <v>4458</v>
      </c>
      <c r="H1708" s="4" t="s">
        <v>3344</v>
      </c>
      <c r="K1708" s="8" t="s">
        <v>4587</v>
      </c>
    </row>
    <row r="1709" spans="1:11" ht="38.25">
      <c r="A1709" s="2"/>
      <c r="C1709" s="9" t="s">
        <v>4508</v>
      </c>
      <c r="D1709" s="14">
        <v>52698</v>
      </c>
      <c r="E1709" s="14">
        <v>158180</v>
      </c>
      <c r="F1709" s="89">
        <f t="shared" si="26"/>
        <v>2.0016319404911003</v>
      </c>
      <c r="G1709" t="s">
        <v>4458</v>
      </c>
      <c r="H1709" s="4" t="s">
        <v>3345</v>
      </c>
      <c r="K1709" s="8" t="s">
        <v>4587</v>
      </c>
    </row>
    <row r="1710" spans="1:11" ht="25.5">
      <c r="A1710" s="2"/>
      <c r="C1710" s="9" t="s">
        <v>4509</v>
      </c>
      <c r="D1710" s="14">
        <v>105396</v>
      </c>
      <c r="E1710" s="14" t="s">
        <v>899</v>
      </c>
      <c r="F1710" s="89" t="str">
        <f t="shared" si="26"/>
        <v>-</v>
      </c>
      <c r="G1710" t="s">
        <v>4458</v>
      </c>
      <c r="H1710" s="4" t="s">
        <v>1166</v>
      </c>
      <c r="K1710" s="8" t="s">
        <v>4587</v>
      </c>
    </row>
    <row r="1711" spans="1:11" ht="25.5">
      <c r="A1711" s="2"/>
      <c r="C1711" s="9" t="s">
        <v>4509</v>
      </c>
      <c r="D1711" s="14">
        <v>36382</v>
      </c>
      <c r="E1711" s="14">
        <v>148111</v>
      </c>
      <c r="F1711" s="89">
        <f t="shared" si="26"/>
        <v>3.0709966466934198</v>
      </c>
      <c r="G1711" t="s">
        <v>4458</v>
      </c>
      <c r="H1711" s="4" t="s">
        <v>3346</v>
      </c>
      <c r="K1711" s="8" t="s">
        <v>4587</v>
      </c>
    </row>
    <row r="1712" spans="1:11" ht="38.25">
      <c r="A1712" s="2"/>
      <c r="C1712" s="9" t="s">
        <v>1086</v>
      </c>
      <c r="D1712" s="14">
        <v>138329</v>
      </c>
      <c r="E1712" s="14">
        <v>138242</v>
      </c>
      <c r="F1712" s="89">
        <f t="shared" si="26"/>
        <v>-6.2893536424032557E-4</v>
      </c>
      <c r="G1712" t="s">
        <v>4554</v>
      </c>
      <c r="H1712" s="4" t="s">
        <v>3340</v>
      </c>
      <c r="K1712" s="8" t="s">
        <v>4587</v>
      </c>
    </row>
    <row r="1713" spans="1:11" ht="15">
      <c r="A1713" s="2"/>
      <c r="C1713" s="9" t="s">
        <v>3347</v>
      </c>
      <c r="D1713" s="14">
        <v>104271</v>
      </c>
      <c r="E1713" s="14" t="s">
        <v>899</v>
      </c>
      <c r="F1713" s="89" t="str">
        <f t="shared" si="26"/>
        <v>-</v>
      </c>
      <c r="G1713" t="s">
        <v>4458</v>
      </c>
      <c r="H1713" s="4" t="s">
        <v>3348</v>
      </c>
      <c r="K1713" s="8" t="s">
        <v>4587</v>
      </c>
    </row>
    <row r="1714" spans="1:11" ht="25.5">
      <c r="A1714" s="2"/>
      <c r="C1714" s="9" t="s">
        <v>3349</v>
      </c>
      <c r="D1714" s="14" t="s">
        <v>899</v>
      </c>
      <c r="E1714" s="14">
        <v>110529</v>
      </c>
      <c r="F1714" s="89" t="str">
        <f t="shared" si="26"/>
        <v>-</v>
      </c>
      <c r="G1714" t="s">
        <v>4458</v>
      </c>
      <c r="H1714" s="4" t="s">
        <v>3350</v>
      </c>
      <c r="K1714" s="8" t="s">
        <v>4587</v>
      </c>
    </row>
    <row r="1715" spans="1:11" ht="25.5">
      <c r="A1715" s="2"/>
      <c r="C1715" s="9" t="s">
        <v>1087</v>
      </c>
      <c r="D1715" s="14">
        <v>115045</v>
      </c>
      <c r="E1715" s="14">
        <v>137127</v>
      </c>
      <c r="F1715" s="89">
        <f t="shared" si="26"/>
        <v>0.19194228345430048</v>
      </c>
      <c r="G1715" t="s">
        <v>4554</v>
      </c>
      <c r="H1715" s="4" t="s">
        <v>3341</v>
      </c>
      <c r="K1715" s="8" t="s">
        <v>4587</v>
      </c>
    </row>
    <row r="1716" spans="1:11" ht="25.5">
      <c r="A1716" s="2"/>
      <c r="C1716" s="9" t="s">
        <v>1088</v>
      </c>
      <c r="D1716" s="14">
        <v>115006</v>
      </c>
      <c r="E1716" s="14">
        <v>127786</v>
      </c>
      <c r="F1716" s="89">
        <f t="shared" si="26"/>
        <v>0.11112463697546215</v>
      </c>
      <c r="G1716" t="s">
        <v>4554</v>
      </c>
      <c r="H1716" s="4" t="s">
        <v>3342</v>
      </c>
      <c r="K1716" s="8" t="s">
        <v>4587</v>
      </c>
    </row>
    <row r="1717" spans="1:11" ht="25.5">
      <c r="A1717" s="2"/>
      <c r="C1717" s="9" t="s">
        <v>1089</v>
      </c>
      <c r="D1717" s="14">
        <v>134773</v>
      </c>
      <c r="E1717" s="14">
        <v>136181</v>
      </c>
      <c r="F1717" s="89">
        <f t="shared" si="26"/>
        <v>1.0447196396904425E-2</v>
      </c>
      <c r="G1717" t="s">
        <v>4554</v>
      </c>
      <c r="H1717" s="4" t="s">
        <v>3343</v>
      </c>
      <c r="K1717" s="8" t="s">
        <v>4587</v>
      </c>
    </row>
    <row r="1718" spans="1:11" ht="25.5">
      <c r="A1718" s="2"/>
      <c r="B1718" s="9" t="s">
        <v>4547</v>
      </c>
      <c r="C1718" s="9" t="s">
        <v>4547</v>
      </c>
      <c r="D1718" s="10" t="s">
        <v>899</v>
      </c>
      <c r="E1718" s="72">
        <v>100000</v>
      </c>
      <c r="F1718" s="89" t="str">
        <f t="shared" si="26"/>
        <v>-</v>
      </c>
      <c r="G1718" t="s">
        <v>4458</v>
      </c>
      <c r="H1718" s="4" t="s">
        <v>4549</v>
      </c>
      <c r="K1718" s="8" t="s">
        <v>4587</v>
      </c>
    </row>
    <row r="1719" spans="1:11" ht="25.5">
      <c r="A1719" s="2"/>
      <c r="B1719" s="9" t="s">
        <v>4547</v>
      </c>
      <c r="C1719" s="9" t="s">
        <v>4547</v>
      </c>
      <c r="D1719" s="10" t="s">
        <v>899</v>
      </c>
      <c r="E1719" s="72">
        <v>100000</v>
      </c>
      <c r="F1719" s="89" t="str">
        <f t="shared" si="26"/>
        <v>-</v>
      </c>
      <c r="G1719" t="s">
        <v>4458</v>
      </c>
      <c r="H1719" s="4" t="s">
        <v>4549</v>
      </c>
      <c r="K1719" s="8" t="s">
        <v>4587</v>
      </c>
    </row>
    <row r="1720" spans="1:11" ht="25.5">
      <c r="A1720" s="2"/>
      <c r="B1720" s="9" t="s">
        <v>4547</v>
      </c>
      <c r="C1720" s="9" t="s">
        <v>4547</v>
      </c>
      <c r="D1720" s="10" t="s">
        <v>899</v>
      </c>
      <c r="E1720" s="72">
        <v>100000</v>
      </c>
      <c r="F1720" s="89" t="str">
        <f t="shared" si="26"/>
        <v>-</v>
      </c>
      <c r="G1720" t="s">
        <v>4458</v>
      </c>
      <c r="H1720" s="4" t="s">
        <v>4549</v>
      </c>
      <c r="K1720" s="8" t="s">
        <v>4587</v>
      </c>
    </row>
    <row r="1721" spans="1:11" ht="25.5">
      <c r="A1721" s="2"/>
      <c r="B1721" s="9" t="s">
        <v>4547</v>
      </c>
      <c r="C1721" s="9" t="s">
        <v>4547</v>
      </c>
      <c r="D1721" s="10" t="s">
        <v>899</v>
      </c>
      <c r="E1721" s="72">
        <v>100000</v>
      </c>
      <c r="F1721" s="89" t="str">
        <f t="shared" si="26"/>
        <v>-</v>
      </c>
      <c r="G1721" t="s">
        <v>4458</v>
      </c>
      <c r="H1721" s="4" t="s">
        <v>4549</v>
      </c>
      <c r="K1721" s="8" t="s">
        <v>4587</v>
      </c>
    </row>
    <row r="1722" spans="1:11" ht="25.5">
      <c r="A1722" s="2"/>
      <c r="B1722" s="9" t="s">
        <v>4547</v>
      </c>
      <c r="C1722" s="9" t="s">
        <v>4547</v>
      </c>
      <c r="D1722" s="10" t="s">
        <v>899</v>
      </c>
      <c r="E1722" s="72">
        <v>100000</v>
      </c>
      <c r="F1722" s="89" t="str">
        <f t="shared" si="26"/>
        <v>-</v>
      </c>
      <c r="G1722" t="s">
        <v>4458</v>
      </c>
      <c r="H1722" s="4" t="s">
        <v>4549</v>
      </c>
      <c r="K1722" s="8" t="s">
        <v>4587</v>
      </c>
    </row>
    <row r="1723" spans="1:11" ht="25.5">
      <c r="A1723" s="2"/>
      <c r="B1723" s="9" t="s">
        <v>4547</v>
      </c>
      <c r="C1723" s="9" t="s">
        <v>4547</v>
      </c>
      <c r="D1723" s="10" t="s">
        <v>899</v>
      </c>
      <c r="E1723" s="72">
        <v>100000</v>
      </c>
      <c r="F1723" s="89" t="str">
        <f t="shared" si="26"/>
        <v>-</v>
      </c>
      <c r="G1723" t="s">
        <v>4458</v>
      </c>
      <c r="H1723" s="4" t="s">
        <v>4549</v>
      </c>
      <c r="K1723" s="8" t="s">
        <v>4587</v>
      </c>
    </row>
    <row r="1724" spans="1:11" ht="25.5">
      <c r="A1724" s="2"/>
      <c r="B1724" s="9" t="s">
        <v>4547</v>
      </c>
      <c r="C1724" s="9" t="s">
        <v>4547</v>
      </c>
      <c r="D1724" s="10" t="s">
        <v>899</v>
      </c>
      <c r="E1724" s="72">
        <v>100000</v>
      </c>
      <c r="F1724" s="89" t="str">
        <f t="shared" si="26"/>
        <v>-</v>
      </c>
      <c r="G1724" t="s">
        <v>4458</v>
      </c>
      <c r="H1724" s="4" t="s">
        <v>4549</v>
      </c>
      <c r="K1724" s="8" t="s">
        <v>4587</v>
      </c>
    </row>
    <row r="1725" spans="1:11" ht="25.5">
      <c r="A1725" s="2"/>
      <c r="B1725" s="9" t="s">
        <v>4547</v>
      </c>
      <c r="C1725" s="9" t="s">
        <v>4547</v>
      </c>
      <c r="D1725" s="10" t="s">
        <v>899</v>
      </c>
      <c r="E1725" s="72">
        <v>100000</v>
      </c>
      <c r="F1725" s="89" t="str">
        <f t="shared" si="26"/>
        <v>-</v>
      </c>
      <c r="G1725" t="s">
        <v>4458</v>
      </c>
      <c r="H1725" s="4" t="s">
        <v>4549</v>
      </c>
      <c r="K1725" s="8" t="s">
        <v>4587</v>
      </c>
    </row>
    <row r="1726" spans="1:11" ht="25.5">
      <c r="A1726" s="2"/>
      <c r="B1726" s="9" t="s">
        <v>4547</v>
      </c>
      <c r="C1726" s="9" t="s">
        <v>4547</v>
      </c>
      <c r="D1726" s="72">
        <v>100000</v>
      </c>
      <c r="E1726" s="10" t="s">
        <v>899</v>
      </c>
      <c r="F1726" s="89" t="str">
        <f t="shared" si="26"/>
        <v>-</v>
      </c>
      <c r="G1726" t="s">
        <v>4458</v>
      </c>
      <c r="H1726" s="4" t="s">
        <v>4549</v>
      </c>
      <c r="K1726" s="8" t="s">
        <v>4587</v>
      </c>
    </row>
    <row r="1727" spans="1:11" ht="25.5">
      <c r="A1727" s="2"/>
      <c r="B1727" s="9" t="s">
        <v>4547</v>
      </c>
      <c r="C1727" s="9" t="s">
        <v>4547</v>
      </c>
      <c r="D1727" s="72">
        <v>100000</v>
      </c>
      <c r="E1727" s="10" t="s">
        <v>899</v>
      </c>
      <c r="F1727" s="89" t="str">
        <f t="shared" si="26"/>
        <v>-</v>
      </c>
      <c r="G1727" t="s">
        <v>4458</v>
      </c>
      <c r="H1727" s="4" t="s">
        <v>4549</v>
      </c>
      <c r="K1727" s="8" t="s">
        <v>4587</v>
      </c>
    </row>
    <row r="1728" spans="1:11" ht="25.5">
      <c r="A1728" s="2"/>
      <c r="B1728" s="9" t="s">
        <v>4547</v>
      </c>
      <c r="C1728" s="9" t="s">
        <v>4547</v>
      </c>
      <c r="D1728" s="72">
        <v>100000</v>
      </c>
      <c r="E1728" s="10" t="s">
        <v>899</v>
      </c>
      <c r="F1728" s="89" t="str">
        <f t="shared" si="26"/>
        <v>-</v>
      </c>
      <c r="G1728" t="s">
        <v>4458</v>
      </c>
      <c r="H1728" s="4" t="s">
        <v>4549</v>
      </c>
      <c r="K1728" s="8" t="s">
        <v>4587</v>
      </c>
    </row>
    <row r="1729" spans="1:11" ht="25.5">
      <c r="A1729" s="1" t="s">
        <v>152</v>
      </c>
      <c r="C1729" s="9" t="s">
        <v>696</v>
      </c>
      <c r="D1729" s="14">
        <v>131000</v>
      </c>
      <c r="E1729" s="14">
        <v>132000</v>
      </c>
      <c r="F1729" s="89">
        <f t="shared" si="26"/>
        <v>7.6335877862595417E-3</v>
      </c>
      <c r="G1729" t="s">
        <v>4554</v>
      </c>
      <c r="H1729" s="4" t="s">
        <v>1090</v>
      </c>
      <c r="K1729" s="8" t="s">
        <v>4588</v>
      </c>
    </row>
    <row r="1730" spans="1:11" ht="25.5">
      <c r="A1730" s="2" t="s">
        <v>153</v>
      </c>
      <c r="C1730" s="9" t="s">
        <v>886</v>
      </c>
      <c r="D1730" s="14">
        <v>167238</v>
      </c>
      <c r="E1730" s="14">
        <v>185146</v>
      </c>
      <c r="F1730" s="89">
        <f t="shared" si="26"/>
        <v>0.10708092658367117</v>
      </c>
      <c r="G1730" t="s">
        <v>4554</v>
      </c>
      <c r="H1730" s="4" t="s">
        <v>3351</v>
      </c>
      <c r="K1730" s="8" t="s">
        <v>4586</v>
      </c>
    </row>
    <row r="1731" spans="1:11" ht="25.5">
      <c r="A1731" s="2"/>
      <c r="C1731" s="9" t="s">
        <v>1091</v>
      </c>
      <c r="D1731" s="14">
        <v>146446</v>
      </c>
      <c r="E1731" s="14">
        <v>153005</v>
      </c>
      <c r="F1731" s="89">
        <f t="shared" si="26"/>
        <v>4.4787839886374498E-2</v>
      </c>
      <c r="G1731" t="s">
        <v>4554</v>
      </c>
      <c r="H1731" s="4" t="s">
        <v>3352</v>
      </c>
      <c r="K1731" s="8" t="s">
        <v>4586</v>
      </c>
    </row>
    <row r="1732" spans="1:11" ht="25.5">
      <c r="A1732" s="2"/>
      <c r="C1732" s="9" t="s">
        <v>1092</v>
      </c>
      <c r="D1732" s="14">
        <v>141587</v>
      </c>
      <c r="E1732" s="14">
        <v>147219</v>
      </c>
      <c r="F1732" s="89">
        <f t="shared" si="26"/>
        <v>3.9777663203542701E-2</v>
      </c>
      <c r="G1732" t="s">
        <v>4554</v>
      </c>
      <c r="H1732" s="4" t="s">
        <v>3353</v>
      </c>
      <c r="K1732" s="8" t="s">
        <v>4586</v>
      </c>
    </row>
    <row r="1733" spans="1:11" ht="38.25">
      <c r="A1733" s="2"/>
      <c r="C1733" s="9" t="s">
        <v>1093</v>
      </c>
      <c r="D1733" s="14">
        <v>108688</v>
      </c>
      <c r="E1733" s="14">
        <v>114453</v>
      </c>
      <c r="F1733" s="89">
        <f t="shared" si="26"/>
        <v>5.3041734138083323E-2</v>
      </c>
      <c r="G1733" t="s">
        <v>4554</v>
      </c>
      <c r="H1733" s="4" t="s">
        <v>3354</v>
      </c>
      <c r="K1733" s="8" t="s">
        <v>4586</v>
      </c>
    </row>
    <row r="1734" spans="1:11" ht="25.5">
      <c r="A1734" s="2"/>
      <c r="C1734" s="9" t="s">
        <v>1094</v>
      </c>
      <c r="D1734" s="14">
        <v>113250</v>
      </c>
      <c r="E1734" s="14">
        <v>119458</v>
      </c>
      <c r="F1734" s="89">
        <f t="shared" ref="F1734:F1797" si="27">IF(ISERROR((((E1734-D1734)/D1734))),"-",(((E1734-D1734)/D1734)))</f>
        <v>5.4816777041942606E-2</v>
      </c>
      <c r="G1734" t="s">
        <v>4554</v>
      </c>
      <c r="H1734" s="4" t="s">
        <v>3355</v>
      </c>
      <c r="K1734" s="8" t="s">
        <v>4586</v>
      </c>
    </row>
    <row r="1735" spans="1:11" ht="38.25">
      <c r="A1735" s="2"/>
      <c r="C1735" s="9" t="s">
        <v>1095</v>
      </c>
      <c r="D1735" s="14">
        <v>101952</v>
      </c>
      <c r="E1735" s="14">
        <v>106421</v>
      </c>
      <c r="F1735" s="89">
        <f t="shared" si="27"/>
        <v>4.3834353421217831E-2</v>
      </c>
      <c r="G1735" t="s">
        <v>4554</v>
      </c>
      <c r="H1735" s="4" t="s">
        <v>3357</v>
      </c>
      <c r="I1735" s="13"/>
      <c r="J1735" s="13"/>
      <c r="K1735" s="8" t="s">
        <v>4586</v>
      </c>
    </row>
    <row r="1736" spans="1:11" ht="25.5">
      <c r="A1736" s="2"/>
      <c r="C1736" s="9" t="s">
        <v>1096</v>
      </c>
      <c r="D1736" s="14">
        <v>101828</v>
      </c>
      <c r="E1736" s="14">
        <v>106247</v>
      </c>
      <c r="F1736" s="89">
        <f t="shared" si="27"/>
        <v>4.3396708174568879E-2</v>
      </c>
      <c r="G1736" t="s">
        <v>4554</v>
      </c>
      <c r="H1736" s="4" t="s">
        <v>3356</v>
      </c>
      <c r="K1736" s="8" t="s">
        <v>4586</v>
      </c>
    </row>
    <row r="1737" spans="1:11" ht="38.25">
      <c r="A1737" s="2"/>
      <c r="C1737" s="9" t="s">
        <v>1097</v>
      </c>
      <c r="D1737" s="14">
        <v>96080</v>
      </c>
      <c r="E1737" s="14">
        <v>108561</v>
      </c>
      <c r="F1737" s="89">
        <f t="shared" si="27"/>
        <v>0.12990216486261449</v>
      </c>
      <c r="G1737" t="s">
        <v>4554</v>
      </c>
      <c r="H1737" s="4" t="s">
        <v>3358</v>
      </c>
      <c r="K1737" s="8" t="s">
        <v>4586</v>
      </c>
    </row>
    <row r="1738" spans="1:11" ht="25.5">
      <c r="A1738" s="2"/>
      <c r="C1738" s="9" t="s">
        <v>1098</v>
      </c>
      <c r="D1738" s="14">
        <v>103891</v>
      </c>
      <c r="E1738" s="14">
        <v>118737</v>
      </c>
      <c r="F1738" s="89">
        <f t="shared" si="27"/>
        <v>0.14289976995119885</v>
      </c>
      <c r="G1738" t="s">
        <v>4554</v>
      </c>
      <c r="H1738" s="4" t="s">
        <v>3359</v>
      </c>
      <c r="K1738" s="8" t="s">
        <v>4586</v>
      </c>
    </row>
    <row r="1739" spans="1:11" ht="25.5">
      <c r="A1739" s="2"/>
      <c r="C1739" s="9" t="s">
        <v>376</v>
      </c>
      <c r="D1739" s="14">
        <v>113803</v>
      </c>
      <c r="E1739" s="14">
        <v>119819</v>
      </c>
      <c r="F1739" s="89">
        <f t="shared" si="27"/>
        <v>5.2863281284324666E-2</v>
      </c>
      <c r="G1739" t="s">
        <v>4554</v>
      </c>
      <c r="H1739" s="4" t="s">
        <v>1103</v>
      </c>
      <c r="K1739" s="8" t="s">
        <v>4586</v>
      </c>
    </row>
    <row r="1740" spans="1:11" ht="25.5">
      <c r="A1740" s="2"/>
      <c r="C1740" s="9" t="s">
        <v>1099</v>
      </c>
      <c r="D1740" s="14">
        <v>114428</v>
      </c>
      <c r="E1740" s="14">
        <v>118686</v>
      </c>
      <c r="F1740" s="89">
        <f t="shared" si="27"/>
        <v>3.7211172090747022E-2</v>
      </c>
      <c r="G1740" t="s">
        <v>4554</v>
      </c>
      <c r="H1740" s="4" t="s">
        <v>3360</v>
      </c>
      <c r="K1740" s="8" t="s">
        <v>4586</v>
      </c>
    </row>
    <row r="1741" spans="1:11" ht="25.5">
      <c r="A1741" s="2"/>
      <c r="C1741" s="9" t="s">
        <v>1100</v>
      </c>
      <c r="D1741" s="14">
        <v>101617</v>
      </c>
      <c r="E1741" s="14">
        <v>105957</v>
      </c>
      <c r="F1741" s="89">
        <f t="shared" si="27"/>
        <v>4.2709389177007784E-2</v>
      </c>
      <c r="G1741" t="s">
        <v>4554</v>
      </c>
      <c r="H1741" s="4" t="s">
        <v>3361</v>
      </c>
      <c r="K1741" s="8" t="s">
        <v>4586</v>
      </c>
    </row>
    <row r="1742" spans="1:11" ht="25.5">
      <c r="A1742" s="2" t="s">
        <v>154</v>
      </c>
      <c r="B1742" s="16" t="s">
        <v>1490</v>
      </c>
      <c r="D1742" s="19" t="s">
        <v>899</v>
      </c>
      <c r="E1742" s="19" t="s">
        <v>899</v>
      </c>
      <c r="F1742" s="89" t="str">
        <f t="shared" si="27"/>
        <v>-</v>
      </c>
      <c r="G1742" t="s">
        <v>4458</v>
      </c>
      <c r="K1742" s="8" t="s">
        <v>4588</v>
      </c>
    </row>
    <row r="1743" spans="1:11" ht="38.25">
      <c r="A1743" s="1" t="s">
        <v>155</v>
      </c>
      <c r="C1743" s="9" t="s">
        <v>886</v>
      </c>
      <c r="D1743" s="14">
        <v>118108</v>
      </c>
      <c r="E1743" s="14">
        <v>381122</v>
      </c>
      <c r="F1743" s="89">
        <f t="shared" si="27"/>
        <v>2.2268940291936192</v>
      </c>
      <c r="G1743" t="s">
        <v>4458</v>
      </c>
      <c r="H1743" s="4" t="s">
        <v>1104</v>
      </c>
      <c r="K1743" s="8" t="s">
        <v>4593</v>
      </c>
    </row>
    <row r="1744" spans="1:11" ht="51">
      <c r="A1744" s="1"/>
      <c r="C1744" s="9" t="s">
        <v>1101</v>
      </c>
      <c r="D1744" s="14">
        <v>0</v>
      </c>
      <c r="E1744" s="14">
        <v>100946</v>
      </c>
      <c r="F1744" s="89" t="str">
        <f t="shared" si="27"/>
        <v>-</v>
      </c>
      <c r="G1744" t="s">
        <v>4458</v>
      </c>
      <c r="H1744" s="4" t="s">
        <v>1105</v>
      </c>
      <c r="K1744" s="8" t="s">
        <v>4593</v>
      </c>
    </row>
    <row r="1745" spans="1:11" ht="51">
      <c r="A1745" s="1"/>
      <c r="C1745" s="9" t="s">
        <v>1102</v>
      </c>
      <c r="D1745" s="14">
        <v>0</v>
      </c>
      <c r="E1745" s="14">
        <v>117957</v>
      </c>
      <c r="F1745" s="89" t="str">
        <f t="shared" si="27"/>
        <v>-</v>
      </c>
      <c r="G1745" t="s">
        <v>4458</v>
      </c>
      <c r="H1745" s="4" t="s">
        <v>1106</v>
      </c>
      <c r="K1745" s="8" t="s">
        <v>4593</v>
      </c>
    </row>
    <row r="1746" spans="1:11" ht="25.5">
      <c r="A1746" s="1" t="s">
        <v>156</v>
      </c>
      <c r="C1746" s="9" t="s">
        <v>886</v>
      </c>
      <c r="D1746" s="14">
        <v>158188</v>
      </c>
      <c r="E1746" s="14">
        <v>158394</v>
      </c>
      <c r="F1746" s="89">
        <f t="shared" si="27"/>
        <v>1.3022479581257743E-3</v>
      </c>
      <c r="G1746" t="s">
        <v>4554</v>
      </c>
      <c r="H1746" s="4" t="s">
        <v>1108</v>
      </c>
      <c r="K1746" s="8" t="s">
        <v>4595</v>
      </c>
    </row>
    <row r="1747" spans="1:11" ht="25.5">
      <c r="A1747" s="1"/>
      <c r="C1747" s="9" t="s">
        <v>1107</v>
      </c>
      <c r="D1747" s="14">
        <v>102924</v>
      </c>
      <c r="E1747" s="14">
        <v>104590</v>
      </c>
      <c r="F1747" s="89">
        <f t="shared" si="27"/>
        <v>1.6186700866658892E-2</v>
      </c>
      <c r="G1747" t="s">
        <v>4554</v>
      </c>
      <c r="H1747" s="4" t="s">
        <v>1109</v>
      </c>
      <c r="K1747" s="8" t="s">
        <v>4595</v>
      </c>
    </row>
    <row r="1748" spans="1:11" ht="51">
      <c r="A1748" s="1" t="s">
        <v>157</v>
      </c>
      <c r="B1748" s="9" t="s">
        <v>1110</v>
      </c>
      <c r="C1748" s="9" t="s">
        <v>886</v>
      </c>
      <c r="D1748" s="14">
        <v>198286</v>
      </c>
      <c r="E1748" s="14">
        <v>215546</v>
      </c>
      <c r="F1748" s="89">
        <f t="shared" si="27"/>
        <v>8.7045984083596428E-2</v>
      </c>
      <c r="G1748" t="s">
        <v>4554</v>
      </c>
      <c r="H1748" s="74" t="s">
        <v>1118</v>
      </c>
      <c r="K1748" s="8" t="s">
        <v>4591</v>
      </c>
    </row>
    <row r="1749" spans="1:11" ht="51">
      <c r="A1749" s="1"/>
      <c r="B1749" s="9" t="s">
        <v>1111</v>
      </c>
      <c r="C1749" s="9" t="s">
        <v>995</v>
      </c>
      <c r="D1749" s="14">
        <v>141483</v>
      </c>
      <c r="E1749" s="14">
        <v>159560</v>
      </c>
      <c r="F1749" s="89">
        <f t="shared" si="27"/>
        <v>0.12776800039580727</v>
      </c>
      <c r="G1749" t="s">
        <v>4554</v>
      </c>
      <c r="H1749" s="4" t="s">
        <v>1119</v>
      </c>
      <c r="K1749" s="8" t="s">
        <v>4591</v>
      </c>
    </row>
    <row r="1750" spans="1:11" ht="39.75" customHeight="1">
      <c r="A1750" s="1"/>
      <c r="B1750" s="9" t="s">
        <v>1112</v>
      </c>
      <c r="C1750" s="9" t="s">
        <v>1113</v>
      </c>
      <c r="D1750" s="14">
        <v>142998</v>
      </c>
      <c r="E1750" s="14">
        <v>155489</v>
      </c>
      <c r="F1750" s="89">
        <f t="shared" si="27"/>
        <v>8.7350872040168392E-2</v>
      </c>
      <c r="G1750" t="s">
        <v>4554</v>
      </c>
      <c r="H1750" s="74" t="s">
        <v>1120</v>
      </c>
      <c r="K1750" s="8" t="s">
        <v>4591</v>
      </c>
    </row>
    <row r="1751" spans="1:11" ht="25.5">
      <c r="A1751" s="1"/>
      <c r="B1751" s="9" t="s">
        <v>1114</v>
      </c>
      <c r="C1751" s="9" t="s">
        <v>1115</v>
      </c>
      <c r="D1751" s="14">
        <v>34196</v>
      </c>
      <c r="E1751" s="14">
        <v>142976</v>
      </c>
      <c r="F1751" s="89">
        <f t="shared" si="27"/>
        <v>3.1810738098023159</v>
      </c>
      <c r="G1751" t="s">
        <v>4458</v>
      </c>
      <c r="H1751" s="4" t="s">
        <v>3365</v>
      </c>
      <c r="K1751" s="8" t="s">
        <v>4591</v>
      </c>
    </row>
    <row r="1752" spans="1:11" ht="38.25">
      <c r="A1752" s="1"/>
      <c r="B1752" s="9" t="s">
        <v>1117</v>
      </c>
      <c r="C1752" s="9" t="s">
        <v>1116</v>
      </c>
      <c r="D1752" s="14">
        <v>0</v>
      </c>
      <c r="E1752" s="14">
        <v>107202</v>
      </c>
      <c r="F1752" s="89" t="str">
        <f t="shared" si="27"/>
        <v>-</v>
      </c>
      <c r="G1752" t="s">
        <v>4458</v>
      </c>
      <c r="H1752" s="4" t="s">
        <v>3362</v>
      </c>
      <c r="K1752" s="8" t="s">
        <v>4591</v>
      </c>
    </row>
    <row r="1753" spans="1:11" ht="25.5">
      <c r="A1753" s="1"/>
      <c r="C1753" s="9" t="s">
        <v>1016</v>
      </c>
      <c r="D1753" s="14">
        <v>106958</v>
      </c>
      <c r="E1753" s="14">
        <v>27375</v>
      </c>
      <c r="F1753" s="89">
        <f t="shared" si="27"/>
        <v>-0.74405841545279461</v>
      </c>
      <c r="G1753" t="s">
        <v>4458</v>
      </c>
      <c r="H1753" s="4" t="s">
        <v>3364</v>
      </c>
      <c r="K1753" s="8" t="s">
        <v>4591</v>
      </c>
    </row>
    <row r="1754" spans="1:11" ht="25.5">
      <c r="A1754" s="1"/>
      <c r="C1754" s="9" t="s">
        <v>1116</v>
      </c>
      <c r="D1754" s="14">
        <v>104456</v>
      </c>
      <c r="E1754" s="14" t="s">
        <v>899</v>
      </c>
      <c r="F1754" s="89" t="str">
        <f t="shared" si="27"/>
        <v>-</v>
      </c>
      <c r="G1754" t="s">
        <v>4458</v>
      </c>
      <c r="H1754" s="4" t="s">
        <v>3363</v>
      </c>
      <c r="K1754" s="8" t="s">
        <v>4591</v>
      </c>
    </row>
    <row r="1755" spans="1:11" ht="25.5">
      <c r="A1755" s="1"/>
      <c r="B1755" s="9" t="s">
        <v>4547</v>
      </c>
      <c r="C1755" s="9" t="s">
        <v>4547</v>
      </c>
      <c r="D1755" s="10" t="s">
        <v>899</v>
      </c>
      <c r="E1755" s="72">
        <v>100000</v>
      </c>
      <c r="F1755" s="89" t="str">
        <f t="shared" si="27"/>
        <v>-</v>
      </c>
      <c r="G1755" t="s">
        <v>4458</v>
      </c>
      <c r="H1755" s="4" t="s">
        <v>4549</v>
      </c>
      <c r="K1755" s="8" t="s">
        <v>4591</v>
      </c>
    </row>
    <row r="1756" spans="1:11" ht="25.5">
      <c r="A1756" s="1"/>
      <c r="B1756" s="9" t="s">
        <v>4547</v>
      </c>
      <c r="C1756" s="9" t="s">
        <v>4547</v>
      </c>
      <c r="D1756" s="10" t="s">
        <v>899</v>
      </c>
      <c r="E1756" s="72">
        <v>100000</v>
      </c>
      <c r="F1756" s="89" t="str">
        <f t="shared" si="27"/>
        <v>-</v>
      </c>
      <c r="G1756" t="s">
        <v>4458</v>
      </c>
      <c r="H1756" s="4" t="s">
        <v>4549</v>
      </c>
      <c r="K1756" s="8" t="s">
        <v>4591</v>
      </c>
    </row>
    <row r="1757" spans="1:11" ht="25.5">
      <c r="A1757" s="1"/>
      <c r="B1757" s="9" t="s">
        <v>4547</v>
      </c>
      <c r="C1757" s="9" t="s">
        <v>4547</v>
      </c>
      <c r="D1757" s="10" t="s">
        <v>899</v>
      </c>
      <c r="E1757" s="72">
        <v>100000</v>
      </c>
      <c r="F1757" s="89" t="str">
        <f t="shared" si="27"/>
        <v>-</v>
      </c>
      <c r="G1757" t="s">
        <v>4458</v>
      </c>
      <c r="H1757" s="4" t="s">
        <v>4549</v>
      </c>
      <c r="K1757" s="8" t="s">
        <v>4591</v>
      </c>
    </row>
    <row r="1758" spans="1:11" ht="25.5">
      <c r="A1758" s="1"/>
      <c r="B1758" s="9" t="s">
        <v>4547</v>
      </c>
      <c r="C1758" s="9" t="s">
        <v>4547</v>
      </c>
      <c r="D1758" s="10" t="s">
        <v>899</v>
      </c>
      <c r="E1758" s="72">
        <v>100000</v>
      </c>
      <c r="F1758" s="89" t="str">
        <f t="shared" si="27"/>
        <v>-</v>
      </c>
      <c r="G1758" t="s">
        <v>4458</v>
      </c>
      <c r="H1758" s="4" t="s">
        <v>4549</v>
      </c>
      <c r="K1758" s="8" t="s">
        <v>4591</v>
      </c>
    </row>
    <row r="1759" spans="1:11" ht="25.5">
      <c r="A1759" s="1"/>
      <c r="B1759" s="9" t="s">
        <v>4547</v>
      </c>
      <c r="C1759" s="9" t="s">
        <v>4547</v>
      </c>
      <c r="D1759" s="72">
        <v>100000</v>
      </c>
      <c r="E1759" s="10" t="s">
        <v>899</v>
      </c>
      <c r="F1759" s="89" t="str">
        <f t="shared" si="27"/>
        <v>-</v>
      </c>
      <c r="G1759" t="s">
        <v>4458</v>
      </c>
      <c r="H1759" s="4" t="s">
        <v>4549</v>
      </c>
      <c r="K1759" s="8" t="s">
        <v>4591</v>
      </c>
    </row>
    <row r="1760" spans="1:11" ht="25.5">
      <c r="A1760" s="1" t="s">
        <v>158</v>
      </c>
      <c r="C1760" s="9" t="s">
        <v>886</v>
      </c>
      <c r="D1760" s="14">
        <v>110646</v>
      </c>
      <c r="E1760" s="14">
        <v>113988</v>
      </c>
      <c r="F1760" s="89">
        <f t="shared" si="27"/>
        <v>3.0204435768125374E-2</v>
      </c>
      <c r="G1760" t="s">
        <v>4554</v>
      </c>
      <c r="H1760" s="4" t="s">
        <v>1121</v>
      </c>
      <c r="K1760" s="8" t="s">
        <v>4593</v>
      </c>
    </row>
    <row r="1761" spans="1:11" ht="51">
      <c r="A1761" s="1" t="s">
        <v>159</v>
      </c>
      <c r="C1761" s="9" t="s">
        <v>886</v>
      </c>
      <c r="D1761" s="14">
        <v>134104</v>
      </c>
      <c r="E1761" s="14">
        <v>140946</v>
      </c>
      <c r="F1761" s="89">
        <f t="shared" si="27"/>
        <v>5.1020103800035792E-2</v>
      </c>
      <c r="G1761" t="s">
        <v>4554</v>
      </c>
      <c r="H1761" s="74" t="s">
        <v>3366</v>
      </c>
      <c r="K1761" s="8" t="s">
        <v>4590</v>
      </c>
    </row>
    <row r="1762" spans="1:11" ht="51">
      <c r="A1762" s="1" t="s">
        <v>160</v>
      </c>
      <c r="B1762" s="9" t="s">
        <v>1122</v>
      </c>
      <c r="C1762" s="9" t="s">
        <v>886</v>
      </c>
      <c r="D1762" s="14">
        <v>182595</v>
      </c>
      <c r="E1762" s="14">
        <v>195759</v>
      </c>
      <c r="F1762" s="89">
        <f t="shared" si="27"/>
        <v>7.2093978476957199E-2</v>
      </c>
      <c r="G1762" t="s">
        <v>4554</v>
      </c>
      <c r="H1762" s="4" t="s">
        <v>3367</v>
      </c>
      <c r="K1762" s="8" t="s">
        <v>4586</v>
      </c>
    </row>
    <row r="1763" spans="1:11" ht="25.5">
      <c r="A1763" s="1"/>
      <c r="C1763" s="9" t="s">
        <v>912</v>
      </c>
      <c r="D1763" s="10">
        <v>115794</v>
      </c>
      <c r="E1763" s="14">
        <v>116162</v>
      </c>
      <c r="F1763" s="89">
        <f t="shared" si="27"/>
        <v>3.1780575850216763E-3</v>
      </c>
      <c r="G1763" t="s">
        <v>4554</v>
      </c>
      <c r="H1763" s="4" t="s">
        <v>1123</v>
      </c>
      <c r="K1763" s="8" t="s">
        <v>4586</v>
      </c>
    </row>
    <row r="1764" spans="1:11" ht="25.5">
      <c r="A1764" s="1" t="s">
        <v>161</v>
      </c>
      <c r="C1764" s="9" t="s">
        <v>886</v>
      </c>
      <c r="D1764" s="14" t="s">
        <v>899</v>
      </c>
      <c r="E1764" s="14">
        <v>155644</v>
      </c>
      <c r="F1764" s="89" t="str">
        <f t="shared" si="27"/>
        <v>-</v>
      </c>
      <c r="G1764" t="s">
        <v>4458</v>
      </c>
      <c r="H1764" s="4" t="s">
        <v>1124</v>
      </c>
      <c r="K1764" s="8" t="s">
        <v>4596</v>
      </c>
    </row>
    <row r="1765" spans="1:11" ht="25.5">
      <c r="A1765" s="1"/>
      <c r="C1765" s="9" t="s">
        <v>1125</v>
      </c>
      <c r="D1765" s="14" t="s">
        <v>899</v>
      </c>
      <c r="E1765" s="14">
        <v>134863</v>
      </c>
      <c r="F1765" s="89" t="str">
        <f t="shared" si="27"/>
        <v>-</v>
      </c>
      <c r="G1765" t="s">
        <v>4458</v>
      </c>
      <c r="H1765" s="4" t="s">
        <v>1126</v>
      </c>
      <c r="K1765" s="8" t="s">
        <v>4596</v>
      </c>
    </row>
    <row r="1766" spans="1:11" ht="25.5">
      <c r="A1766" s="1"/>
      <c r="C1766" s="9" t="s">
        <v>1127</v>
      </c>
      <c r="D1766" s="14" t="s">
        <v>899</v>
      </c>
      <c r="E1766" s="14">
        <v>130837</v>
      </c>
      <c r="F1766" s="89" t="str">
        <f t="shared" si="27"/>
        <v>-</v>
      </c>
      <c r="G1766" t="s">
        <v>4458</v>
      </c>
      <c r="H1766" s="4" t="s">
        <v>1128</v>
      </c>
      <c r="K1766" s="8" t="s">
        <v>4596</v>
      </c>
    </row>
    <row r="1767" spans="1:11" ht="25.5">
      <c r="A1767" s="1"/>
      <c r="C1767" s="9" t="s">
        <v>613</v>
      </c>
      <c r="D1767" s="14" t="s">
        <v>899</v>
      </c>
      <c r="E1767" s="14">
        <v>129139</v>
      </c>
      <c r="F1767" s="89" t="str">
        <f t="shared" si="27"/>
        <v>-</v>
      </c>
      <c r="G1767" t="s">
        <v>4458</v>
      </c>
      <c r="H1767" s="4" t="s">
        <v>1129</v>
      </c>
      <c r="K1767" s="8" t="s">
        <v>4596</v>
      </c>
    </row>
    <row r="1768" spans="1:11" ht="25.5">
      <c r="A1768" s="1"/>
      <c r="C1768" s="9" t="s">
        <v>1130</v>
      </c>
      <c r="D1768" s="14" t="s">
        <v>899</v>
      </c>
      <c r="E1768" s="14">
        <v>120135</v>
      </c>
      <c r="F1768" s="89" t="str">
        <f t="shared" si="27"/>
        <v>-</v>
      </c>
      <c r="G1768" t="s">
        <v>4458</v>
      </c>
      <c r="H1768" s="4" t="s">
        <v>1131</v>
      </c>
      <c r="K1768" s="8" t="s">
        <v>4596</v>
      </c>
    </row>
    <row r="1769" spans="1:11" ht="25.5">
      <c r="A1769" s="1"/>
      <c r="C1769" s="9" t="s">
        <v>994</v>
      </c>
      <c r="D1769" s="14" t="s">
        <v>899</v>
      </c>
      <c r="E1769" s="14">
        <v>106349</v>
      </c>
      <c r="F1769" s="89" t="str">
        <f t="shared" si="27"/>
        <v>-</v>
      </c>
      <c r="G1769" t="s">
        <v>4458</v>
      </c>
      <c r="H1769" s="4" t="s">
        <v>1132</v>
      </c>
      <c r="I1769" s="13"/>
      <c r="J1769" s="13"/>
      <c r="K1769" s="8" t="s">
        <v>4596</v>
      </c>
    </row>
    <row r="1770" spans="1:11" ht="25.5">
      <c r="A1770" s="1"/>
      <c r="C1770" s="9" t="s">
        <v>1056</v>
      </c>
      <c r="D1770" s="14" t="s">
        <v>899</v>
      </c>
      <c r="E1770" s="14">
        <v>100479</v>
      </c>
      <c r="F1770" s="89" t="str">
        <f t="shared" si="27"/>
        <v>-</v>
      </c>
      <c r="G1770" t="s">
        <v>4458</v>
      </c>
      <c r="H1770" s="4" t="s">
        <v>1133</v>
      </c>
      <c r="K1770" s="8" t="s">
        <v>4596</v>
      </c>
    </row>
    <row r="1771" spans="1:11" ht="25.5">
      <c r="A1771" s="1"/>
      <c r="B1771" s="9" t="s">
        <v>3368</v>
      </c>
      <c r="C1771" s="9" t="s">
        <v>886</v>
      </c>
      <c r="D1771" s="14">
        <v>139088</v>
      </c>
      <c r="E1771" s="14" t="s">
        <v>899</v>
      </c>
      <c r="F1771" s="89" t="str">
        <f t="shared" si="27"/>
        <v>-</v>
      </c>
      <c r="G1771" t="s">
        <v>4458</v>
      </c>
      <c r="H1771" s="4" t="s">
        <v>3369</v>
      </c>
      <c r="K1771" s="8" t="s">
        <v>4596</v>
      </c>
    </row>
    <row r="1772" spans="1:11" ht="25.5">
      <c r="A1772" s="1"/>
      <c r="B1772" s="9" t="s">
        <v>3370</v>
      </c>
      <c r="C1772" s="9" t="s">
        <v>1125</v>
      </c>
      <c r="D1772" s="14">
        <v>108083</v>
      </c>
      <c r="E1772" s="14" t="s">
        <v>899</v>
      </c>
      <c r="F1772" s="89" t="str">
        <f t="shared" si="27"/>
        <v>-</v>
      </c>
      <c r="G1772" t="s">
        <v>4458</v>
      </c>
      <c r="H1772" s="4" t="s">
        <v>3371</v>
      </c>
      <c r="K1772" s="8" t="s">
        <v>4596</v>
      </c>
    </row>
    <row r="1773" spans="1:11" ht="25.5">
      <c r="A1773" s="1"/>
      <c r="B1773" s="9" t="s">
        <v>3372</v>
      </c>
      <c r="C1773" s="9" t="s">
        <v>1130</v>
      </c>
      <c r="D1773" s="14">
        <v>108083</v>
      </c>
      <c r="E1773" s="14" t="s">
        <v>899</v>
      </c>
      <c r="F1773" s="89" t="str">
        <f t="shared" si="27"/>
        <v>-</v>
      </c>
      <c r="G1773" t="s">
        <v>4458</v>
      </c>
      <c r="H1773" s="4" t="s">
        <v>3371</v>
      </c>
      <c r="K1773" s="8" t="s">
        <v>4596</v>
      </c>
    </row>
    <row r="1774" spans="1:11" ht="25.5">
      <c r="A1774" s="1"/>
      <c r="B1774" s="9" t="s">
        <v>3373</v>
      </c>
      <c r="C1774" s="9" t="s">
        <v>613</v>
      </c>
      <c r="D1774" s="14">
        <v>108083</v>
      </c>
      <c r="E1774" s="14" t="s">
        <v>899</v>
      </c>
      <c r="F1774" s="89" t="str">
        <f t="shared" si="27"/>
        <v>-</v>
      </c>
      <c r="G1774" t="s">
        <v>4458</v>
      </c>
      <c r="H1774" s="4" t="s">
        <v>3371</v>
      </c>
      <c r="K1774" s="8" t="s">
        <v>4596</v>
      </c>
    </row>
    <row r="1775" spans="1:11" ht="25.5">
      <c r="A1775" s="1"/>
      <c r="B1775" s="9" t="s">
        <v>3374</v>
      </c>
      <c r="C1775" s="9" t="s">
        <v>3375</v>
      </c>
      <c r="D1775" s="14">
        <v>108083</v>
      </c>
      <c r="E1775" s="14" t="s">
        <v>899</v>
      </c>
      <c r="F1775" s="89" t="str">
        <f t="shared" si="27"/>
        <v>-</v>
      </c>
      <c r="G1775" t="s">
        <v>4458</v>
      </c>
      <c r="H1775" s="4" t="s">
        <v>3371</v>
      </c>
      <c r="K1775" s="8" t="s">
        <v>4596</v>
      </c>
    </row>
    <row r="1776" spans="1:11" ht="15">
      <c r="A1776" s="2" t="s">
        <v>162</v>
      </c>
      <c r="B1776" s="20"/>
      <c r="C1776" s="20" t="s">
        <v>886</v>
      </c>
      <c r="D1776" s="46">
        <v>101925</v>
      </c>
      <c r="E1776" s="46" t="s">
        <v>899</v>
      </c>
      <c r="F1776" s="89" t="str">
        <f t="shared" si="27"/>
        <v>-</v>
      </c>
      <c r="G1776" t="s">
        <v>4458</v>
      </c>
      <c r="H1776" s="87" t="s">
        <v>4318</v>
      </c>
      <c r="K1776" s="8" t="s">
        <v>4585</v>
      </c>
    </row>
    <row r="1777" spans="1:11" ht="25.5">
      <c r="A1777" s="1" t="s">
        <v>163</v>
      </c>
      <c r="B1777" s="9" t="s">
        <v>1139</v>
      </c>
      <c r="C1777" s="9" t="s">
        <v>886</v>
      </c>
      <c r="D1777" s="14" t="s">
        <v>899</v>
      </c>
      <c r="E1777" s="14">
        <v>128725</v>
      </c>
      <c r="F1777" s="89" t="str">
        <f t="shared" si="27"/>
        <v>-</v>
      </c>
      <c r="G1777" t="s">
        <v>4458</v>
      </c>
      <c r="H1777" s="4" t="s">
        <v>1140</v>
      </c>
      <c r="K1777" s="8" t="s">
        <v>4586</v>
      </c>
    </row>
    <row r="1778" spans="1:11" ht="25.5">
      <c r="A1778" s="1"/>
      <c r="C1778" s="9" t="s">
        <v>1134</v>
      </c>
      <c r="D1778" s="14" t="s">
        <v>899</v>
      </c>
      <c r="E1778" s="14">
        <v>149017</v>
      </c>
      <c r="F1778" s="89" t="str">
        <f t="shared" si="27"/>
        <v>-</v>
      </c>
      <c r="G1778" t="s">
        <v>4458</v>
      </c>
      <c r="H1778" s="4" t="s">
        <v>1141</v>
      </c>
      <c r="K1778" s="8" t="s">
        <v>4586</v>
      </c>
    </row>
    <row r="1779" spans="1:11" ht="25.5">
      <c r="A1779" s="1"/>
      <c r="C1779" s="9" t="s">
        <v>1135</v>
      </c>
      <c r="D1779" s="14" t="s">
        <v>899</v>
      </c>
      <c r="E1779" s="14">
        <v>134809</v>
      </c>
      <c r="F1779" s="89" t="str">
        <f t="shared" si="27"/>
        <v>-</v>
      </c>
      <c r="G1779" t="s">
        <v>4458</v>
      </c>
      <c r="H1779" s="4" t="s">
        <v>1142</v>
      </c>
      <c r="K1779" s="8" t="s">
        <v>4586</v>
      </c>
    </row>
    <row r="1780" spans="1:11" ht="25.5">
      <c r="A1780" s="1"/>
      <c r="C1780" s="9" t="s">
        <v>1136</v>
      </c>
      <c r="D1780" s="14">
        <v>122294</v>
      </c>
      <c r="E1780" s="14">
        <v>124273</v>
      </c>
      <c r="F1780" s="89">
        <f t="shared" si="27"/>
        <v>1.618231474970154E-2</v>
      </c>
      <c r="G1780" t="s">
        <v>4554</v>
      </c>
      <c r="H1780" s="4" t="s">
        <v>1143</v>
      </c>
      <c r="K1780" s="8" t="s">
        <v>4586</v>
      </c>
    </row>
    <row r="1781" spans="1:11" ht="25.5">
      <c r="A1781" s="1"/>
      <c r="C1781" s="9" t="s">
        <v>1137</v>
      </c>
      <c r="D1781" s="14">
        <v>113520</v>
      </c>
      <c r="E1781" s="14">
        <v>122426</v>
      </c>
      <c r="F1781" s="89">
        <f t="shared" si="27"/>
        <v>7.8453136011275543E-2</v>
      </c>
      <c r="G1781" t="s">
        <v>4554</v>
      </c>
      <c r="H1781" s="4" t="s">
        <v>1144</v>
      </c>
      <c r="K1781" s="8" t="s">
        <v>4586</v>
      </c>
    </row>
    <row r="1782" spans="1:11" ht="25.5">
      <c r="A1782" s="1"/>
      <c r="C1782" s="9" t="s">
        <v>1138</v>
      </c>
      <c r="D1782" s="14" t="s">
        <v>899</v>
      </c>
      <c r="E1782" s="14">
        <v>110684</v>
      </c>
      <c r="F1782" s="89" t="str">
        <f t="shared" si="27"/>
        <v>-</v>
      </c>
      <c r="G1782" t="s">
        <v>4458</v>
      </c>
      <c r="H1782" s="74" t="s">
        <v>1145</v>
      </c>
      <c r="K1782" s="8" t="s">
        <v>4586</v>
      </c>
    </row>
    <row r="1783" spans="1:11" ht="25.5">
      <c r="A1783" s="1"/>
      <c r="B1783" s="9" t="s">
        <v>4547</v>
      </c>
      <c r="C1783" s="9" t="s">
        <v>4547</v>
      </c>
      <c r="D1783" s="10" t="s">
        <v>899</v>
      </c>
      <c r="E1783" s="72">
        <v>100000</v>
      </c>
      <c r="F1783" s="89" t="str">
        <f t="shared" si="27"/>
        <v>-</v>
      </c>
      <c r="G1783" t="s">
        <v>4458</v>
      </c>
      <c r="H1783" s="4" t="s">
        <v>4549</v>
      </c>
      <c r="K1783" s="8" t="s">
        <v>4586</v>
      </c>
    </row>
    <row r="1784" spans="1:11" ht="25.5">
      <c r="A1784" s="1"/>
      <c r="B1784" s="9" t="s">
        <v>4547</v>
      </c>
      <c r="C1784" s="9" t="s">
        <v>4547</v>
      </c>
      <c r="D1784" s="10" t="s">
        <v>899</v>
      </c>
      <c r="E1784" s="72">
        <v>100000</v>
      </c>
      <c r="F1784" s="89" t="str">
        <f t="shared" si="27"/>
        <v>-</v>
      </c>
      <c r="G1784" t="s">
        <v>4458</v>
      </c>
      <c r="H1784" s="4" t="s">
        <v>4549</v>
      </c>
      <c r="K1784" s="8" t="s">
        <v>4586</v>
      </c>
    </row>
    <row r="1785" spans="1:11" ht="25.5">
      <c r="A1785" s="1"/>
      <c r="B1785" s="9" t="s">
        <v>4547</v>
      </c>
      <c r="C1785" s="9" t="s">
        <v>4547</v>
      </c>
      <c r="D1785" s="10" t="s">
        <v>899</v>
      </c>
      <c r="E1785" s="72">
        <v>100000</v>
      </c>
      <c r="F1785" s="89" t="str">
        <f t="shared" si="27"/>
        <v>-</v>
      </c>
      <c r="G1785" t="s">
        <v>4458</v>
      </c>
      <c r="H1785" s="4" t="s">
        <v>4549</v>
      </c>
      <c r="K1785" s="8" t="s">
        <v>4586</v>
      </c>
    </row>
    <row r="1786" spans="1:11" ht="25.5">
      <c r="A1786" s="1"/>
      <c r="B1786" s="9" t="s">
        <v>4547</v>
      </c>
      <c r="C1786" s="9" t="s">
        <v>4547</v>
      </c>
      <c r="D1786" s="10" t="s">
        <v>899</v>
      </c>
      <c r="E1786" s="72">
        <v>100000</v>
      </c>
      <c r="F1786" s="89" t="str">
        <f t="shared" si="27"/>
        <v>-</v>
      </c>
      <c r="G1786" t="s">
        <v>4458</v>
      </c>
      <c r="H1786" s="4" t="s">
        <v>4549</v>
      </c>
      <c r="K1786" s="8" t="s">
        <v>4586</v>
      </c>
    </row>
    <row r="1787" spans="1:11" ht="25.5">
      <c r="A1787" s="1"/>
      <c r="B1787" s="9" t="s">
        <v>4547</v>
      </c>
      <c r="C1787" s="9" t="s">
        <v>4547</v>
      </c>
      <c r="D1787" s="10" t="s">
        <v>899</v>
      </c>
      <c r="E1787" s="72">
        <v>100000</v>
      </c>
      <c r="F1787" s="89" t="str">
        <f t="shared" si="27"/>
        <v>-</v>
      </c>
      <c r="G1787" t="s">
        <v>4458</v>
      </c>
      <c r="H1787" s="4" t="s">
        <v>4549</v>
      </c>
      <c r="K1787" s="8" t="s">
        <v>4586</v>
      </c>
    </row>
    <row r="1788" spans="1:11" ht="25.5">
      <c r="A1788" s="1"/>
      <c r="B1788" s="9" t="s">
        <v>4547</v>
      </c>
      <c r="C1788" s="9" t="s">
        <v>4547</v>
      </c>
      <c r="D1788" s="72">
        <v>100000</v>
      </c>
      <c r="E1788" s="10" t="s">
        <v>899</v>
      </c>
      <c r="F1788" s="89" t="str">
        <f t="shared" si="27"/>
        <v>-</v>
      </c>
      <c r="G1788" t="s">
        <v>4458</v>
      </c>
      <c r="H1788" s="4" t="s">
        <v>4549</v>
      </c>
      <c r="K1788" s="8" t="s">
        <v>4586</v>
      </c>
    </row>
    <row r="1789" spans="1:11" ht="25.5">
      <c r="A1789" s="1"/>
      <c r="B1789" s="9" t="s">
        <v>4547</v>
      </c>
      <c r="C1789" s="9" t="s">
        <v>4547</v>
      </c>
      <c r="D1789" s="72">
        <v>100000</v>
      </c>
      <c r="E1789" s="10" t="s">
        <v>899</v>
      </c>
      <c r="F1789" s="89" t="str">
        <f t="shared" si="27"/>
        <v>-</v>
      </c>
      <c r="G1789" t="s">
        <v>4458</v>
      </c>
      <c r="H1789" s="4" t="s">
        <v>4549</v>
      </c>
      <c r="K1789" s="8" t="s">
        <v>4586</v>
      </c>
    </row>
    <row r="1790" spans="1:11" ht="25.5">
      <c r="A1790" s="1"/>
      <c r="B1790" s="9" t="s">
        <v>4547</v>
      </c>
      <c r="C1790" s="9" t="s">
        <v>4547</v>
      </c>
      <c r="D1790" s="72">
        <v>100000</v>
      </c>
      <c r="E1790" s="10" t="s">
        <v>899</v>
      </c>
      <c r="F1790" s="89" t="str">
        <f t="shared" si="27"/>
        <v>-</v>
      </c>
      <c r="G1790" t="s">
        <v>4458</v>
      </c>
      <c r="H1790" s="4" t="s">
        <v>4549</v>
      </c>
      <c r="K1790" s="8" t="s">
        <v>4586</v>
      </c>
    </row>
    <row r="1791" spans="1:11" ht="25.5">
      <c r="A1791" s="1"/>
      <c r="B1791" s="9" t="s">
        <v>4547</v>
      </c>
      <c r="C1791" s="9" t="s">
        <v>4547</v>
      </c>
      <c r="D1791" s="72">
        <v>100000</v>
      </c>
      <c r="E1791" s="10" t="s">
        <v>899</v>
      </c>
      <c r="F1791" s="89" t="str">
        <f t="shared" si="27"/>
        <v>-</v>
      </c>
      <c r="G1791" t="s">
        <v>4458</v>
      </c>
      <c r="H1791" s="4" t="s">
        <v>4549</v>
      </c>
      <c r="K1791" s="8" t="s">
        <v>4586</v>
      </c>
    </row>
    <row r="1792" spans="1:11" ht="25.5">
      <c r="A1792" s="1"/>
      <c r="B1792" s="9" t="s">
        <v>4547</v>
      </c>
      <c r="C1792" s="9" t="s">
        <v>4547</v>
      </c>
      <c r="D1792" s="72">
        <v>100000</v>
      </c>
      <c r="E1792" s="10" t="s">
        <v>899</v>
      </c>
      <c r="F1792" s="89" t="str">
        <f t="shared" si="27"/>
        <v>-</v>
      </c>
      <c r="G1792" t="s">
        <v>4458</v>
      </c>
      <c r="H1792" s="4" t="s">
        <v>4549</v>
      </c>
      <c r="K1792" s="8" t="s">
        <v>4586</v>
      </c>
    </row>
    <row r="1793" spans="1:11" ht="25.5">
      <c r="A1793" s="1"/>
      <c r="B1793" s="9" t="s">
        <v>4547</v>
      </c>
      <c r="C1793" s="9" t="s">
        <v>4547</v>
      </c>
      <c r="D1793" s="72">
        <v>100000</v>
      </c>
      <c r="E1793" s="10" t="s">
        <v>899</v>
      </c>
      <c r="F1793" s="89" t="str">
        <f t="shared" si="27"/>
        <v>-</v>
      </c>
      <c r="G1793" t="s">
        <v>4458</v>
      </c>
      <c r="H1793" s="4" t="s">
        <v>4549</v>
      </c>
      <c r="K1793" s="8" t="s">
        <v>4586</v>
      </c>
    </row>
    <row r="1794" spans="1:11" ht="25.5">
      <c r="A1794" s="1"/>
      <c r="B1794" s="9" t="s">
        <v>4547</v>
      </c>
      <c r="C1794" s="9" t="s">
        <v>4547</v>
      </c>
      <c r="D1794" s="72">
        <v>100000</v>
      </c>
      <c r="E1794" s="10" t="s">
        <v>899</v>
      </c>
      <c r="F1794" s="89" t="str">
        <f t="shared" si="27"/>
        <v>-</v>
      </c>
      <c r="G1794" t="s">
        <v>4458</v>
      </c>
      <c r="H1794" s="4" t="s">
        <v>4549</v>
      </c>
      <c r="K1794" s="8" t="s">
        <v>4586</v>
      </c>
    </row>
    <row r="1795" spans="1:11" ht="25.5">
      <c r="A1795" s="1"/>
      <c r="B1795" s="9" t="s">
        <v>4547</v>
      </c>
      <c r="C1795" s="9" t="s">
        <v>4547</v>
      </c>
      <c r="D1795" s="72">
        <v>100000</v>
      </c>
      <c r="E1795" s="10" t="s">
        <v>899</v>
      </c>
      <c r="F1795" s="89" t="str">
        <f t="shared" si="27"/>
        <v>-</v>
      </c>
      <c r="G1795" t="s">
        <v>4458</v>
      </c>
      <c r="H1795" s="4" t="s">
        <v>4549</v>
      </c>
      <c r="K1795" s="8" t="s">
        <v>4586</v>
      </c>
    </row>
    <row r="1796" spans="1:11" ht="25.5">
      <c r="A1796" s="1"/>
      <c r="B1796" s="9" t="s">
        <v>4547</v>
      </c>
      <c r="C1796" s="9" t="s">
        <v>4547</v>
      </c>
      <c r="D1796" s="72">
        <v>100000</v>
      </c>
      <c r="E1796" s="10" t="s">
        <v>899</v>
      </c>
      <c r="F1796" s="89" t="str">
        <f t="shared" si="27"/>
        <v>-</v>
      </c>
      <c r="G1796" t="s">
        <v>4458</v>
      </c>
      <c r="H1796" s="4" t="s">
        <v>4549</v>
      </c>
      <c r="K1796" s="8" t="s">
        <v>4586</v>
      </c>
    </row>
    <row r="1797" spans="1:11" ht="25.5">
      <c r="A1797" s="1" t="s">
        <v>164</v>
      </c>
      <c r="C1797" s="9" t="s">
        <v>886</v>
      </c>
      <c r="D1797" s="14">
        <v>125433</v>
      </c>
      <c r="E1797" s="14">
        <v>129763</v>
      </c>
      <c r="F1797" s="89">
        <f t="shared" si="27"/>
        <v>3.4520421260752755E-2</v>
      </c>
      <c r="G1797" t="s">
        <v>4554</v>
      </c>
      <c r="H1797" s="4" t="s">
        <v>1147</v>
      </c>
      <c r="I1797" s="13"/>
      <c r="J1797" s="13"/>
      <c r="K1797" s="8" t="s">
        <v>4586</v>
      </c>
    </row>
    <row r="1798" spans="1:11" ht="25.5">
      <c r="A1798" s="1"/>
      <c r="C1798" s="9" t="s">
        <v>898</v>
      </c>
      <c r="D1798" s="14" t="s">
        <v>899</v>
      </c>
      <c r="E1798" s="14">
        <v>101078</v>
      </c>
      <c r="F1798" s="89" t="str">
        <f t="shared" ref="F1798:F1861" si="28">IF(ISERROR((((E1798-D1798)/D1798))),"-",(((E1798-D1798)/D1798)))</f>
        <v>-</v>
      </c>
      <c r="G1798" t="s">
        <v>4458</v>
      </c>
      <c r="H1798" s="4" t="s">
        <v>3377</v>
      </c>
      <c r="I1798" s="13"/>
      <c r="J1798" s="13"/>
      <c r="K1798" s="8" t="s">
        <v>4586</v>
      </c>
    </row>
    <row r="1799" spans="1:11" ht="38.25">
      <c r="A1799" s="1"/>
      <c r="C1799" s="9" t="s">
        <v>1146</v>
      </c>
      <c r="D1799" s="14" t="s">
        <v>899</v>
      </c>
      <c r="E1799" s="14">
        <v>170430</v>
      </c>
      <c r="F1799" s="89" t="str">
        <f t="shared" si="28"/>
        <v>-</v>
      </c>
      <c r="G1799" t="s">
        <v>4458</v>
      </c>
      <c r="H1799" s="4" t="s">
        <v>3376</v>
      </c>
      <c r="I1799" s="13"/>
      <c r="J1799" s="13"/>
      <c r="K1799" s="8" t="s">
        <v>4586</v>
      </c>
    </row>
    <row r="1800" spans="1:11" ht="15">
      <c r="A1800" s="1" t="s">
        <v>165</v>
      </c>
      <c r="C1800" s="9" t="s">
        <v>886</v>
      </c>
      <c r="D1800" s="14">
        <v>130415</v>
      </c>
      <c r="E1800" s="14">
        <v>17626</v>
      </c>
      <c r="F1800" s="89">
        <f t="shared" si="28"/>
        <v>-0.86484683510332405</v>
      </c>
      <c r="G1800" t="s">
        <v>4458</v>
      </c>
      <c r="H1800" s="4" t="s">
        <v>3378</v>
      </c>
      <c r="I1800" s="13"/>
      <c r="J1800" s="13"/>
      <c r="K1800" s="8" t="s">
        <v>4595</v>
      </c>
    </row>
    <row r="1801" spans="1:11" ht="165.75">
      <c r="A1801" s="1"/>
      <c r="C1801" s="9" t="s">
        <v>1148</v>
      </c>
      <c r="D1801" s="14">
        <v>122195</v>
      </c>
      <c r="E1801" s="14">
        <v>116704</v>
      </c>
      <c r="F1801" s="89">
        <f t="shared" si="28"/>
        <v>-4.4936372191988212E-2</v>
      </c>
      <c r="G1801" t="s">
        <v>4554</v>
      </c>
      <c r="H1801" s="4" t="s">
        <v>1150</v>
      </c>
      <c r="I1801" s="13"/>
      <c r="J1801" s="13"/>
      <c r="K1801" s="8" t="s">
        <v>4595</v>
      </c>
    </row>
    <row r="1802" spans="1:11" ht="25.5">
      <c r="A1802" s="1"/>
      <c r="C1802" s="9" t="s">
        <v>1149</v>
      </c>
      <c r="D1802" s="14">
        <v>107034</v>
      </c>
      <c r="E1802" s="14">
        <v>106925</v>
      </c>
      <c r="F1802" s="89">
        <f t="shared" si="28"/>
        <v>-1.0183679952164733E-3</v>
      </c>
      <c r="G1802" t="s">
        <v>4554</v>
      </c>
      <c r="H1802" s="4" t="s">
        <v>3379</v>
      </c>
      <c r="I1802" s="13"/>
      <c r="J1802" s="13"/>
      <c r="K1802" s="8" t="s">
        <v>4595</v>
      </c>
    </row>
    <row r="1803" spans="1:11" ht="25.5">
      <c r="A1803" s="1"/>
      <c r="C1803" s="9" t="s">
        <v>3380</v>
      </c>
      <c r="D1803" s="14">
        <v>106896</v>
      </c>
      <c r="E1803" s="14">
        <v>93298</v>
      </c>
      <c r="F1803" s="89">
        <f t="shared" si="28"/>
        <v>-0.12720775333033976</v>
      </c>
      <c r="G1803" t="s">
        <v>4554</v>
      </c>
      <c r="H1803" s="74" t="s">
        <v>3381</v>
      </c>
      <c r="I1803" s="13"/>
      <c r="J1803" s="13"/>
      <c r="K1803" s="8" t="s">
        <v>4595</v>
      </c>
    </row>
    <row r="1804" spans="1:11" ht="15">
      <c r="A1804" s="2" t="s">
        <v>166</v>
      </c>
      <c r="B1804" s="20" t="s">
        <v>3725</v>
      </c>
      <c r="C1804" s="20" t="s">
        <v>886</v>
      </c>
      <c r="D1804" s="46">
        <v>100488</v>
      </c>
      <c r="E1804" s="46">
        <v>102975</v>
      </c>
      <c r="F1804" s="89">
        <f t="shared" si="28"/>
        <v>2.4749223787914974E-2</v>
      </c>
      <c r="G1804" t="s">
        <v>4554</v>
      </c>
      <c r="H1804" s="87" t="s">
        <v>4283</v>
      </c>
      <c r="I1804" s="13"/>
      <c r="J1804" s="13"/>
      <c r="K1804" s="8" t="s">
        <v>4585</v>
      </c>
    </row>
    <row r="1805" spans="1:11" ht="25.5">
      <c r="A1805" s="2" t="s">
        <v>167</v>
      </c>
      <c r="B1805" s="16" t="s">
        <v>1490</v>
      </c>
      <c r="D1805" s="19" t="s">
        <v>899</v>
      </c>
      <c r="E1805" s="19" t="s">
        <v>899</v>
      </c>
      <c r="F1805" s="89" t="str">
        <f t="shared" si="28"/>
        <v>-</v>
      </c>
      <c r="G1805" t="s">
        <v>4458</v>
      </c>
      <c r="K1805" s="8" t="s">
        <v>4589</v>
      </c>
    </row>
    <row r="1806" spans="1:11" ht="51">
      <c r="A1806" s="2" t="s">
        <v>168</v>
      </c>
      <c r="B1806" s="11"/>
      <c r="C1806" s="9" t="s">
        <v>613</v>
      </c>
      <c r="D1806" s="19">
        <v>129872</v>
      </c>
      <c r="E1806" s="19">
        <v>124503</v>
      </c>
      <c r="F1806" s="89">
        <f t="shared" si="28"/>
        <v>-4.1340704693852412E-2</v>
      </c>
      <c r="G1806" t="s">
        <v>4458</v>
      </c>
      <c r="H1806" s="4" t="s">
        <v>1154</v>
      </c>
      <c r="K1806" s="8" t="s">
        <v>4595</v>
      </c>
    </row>
    <row r="1807" spans="1:11" ht="76.5">
      <c r="A1807" s="2"/>
      <c r="B1807" s="11"/>
      <c r="C1807" s="9" t="s">
        <v>1151</v>
      </c>
      <c r="D1807" s="19">
        <v>129527</v>
      </c>
      <c r="E1807" s="19">
        <v>15733</v>
      </c>
      <c r="F1807" s="89">
        <f t="shared" si="28"/>
        <v>-0.87853497726342766</v>
      </c>
      <c r="G1807" t="s">
        <v>4458</v>
      </c>
      <c r="H1807" s="4" t="s">
        <v>3383</v>
      </c>
      <c r="K1807" s="8" t="s">
        <v>4595</v>
      </c>
    </row>
    <row r="1808" spans="1:11" ht="63.75">
      <c r="A1808" s="2"/>
      <c r="B1808" s="11"/>
      <c r="C1808" s="9" t="s">
        <v>1151</v>
      </c>
      <c r="D1808" s="19" t="s">
        <v>899</v>
      </c>
      <c r="E1808" s="19">
        <v>101322</v>
      </c>
      <c r="F1808" s="89" t="str">
        <f t="shared" si="28"/>
        <v>-</v>
      </c>
      <c r="G1808" t="s">
        <v>4458</v>
      </c>
      <c r="H1808" s="4" t="s">
        <v>3384</v>
      </c>
      <c r="K1808" s="8" t="s">
        <v>4595</v>
      </c>
    </row>
    <row r="1809" spans="1:11" ht="51">
      <c r="A1809" s="2"/>
      <c r="B1809" s="11"/>
      <c r="C1809" s="9" t="s">
        <v>1152</v>
      </c>
      <c r="D1809" s="19">
        <v>131229</v>
      </c>
      <c r="E1809" s="19">
        <v>126520</v>
      </c>
      <c r="F1809" s="89">
        <f t="shared" si="28"/>
        <v>-3.5883836651959551E-2</v>
      </c>
      <c r="G1809" t="s">
        <v>4554</v>
      </c>
      <c r="H1809" s="4" t="s">
        <v>1155</v>
      </c>
      <c r="K1809" s="8" t="s">
        <v>4595</v>
      </c>
    </row>
    <row r="1810" spans="1:11" ht="51">
      <c r="A1810" s="2"/>
      <c r="B1810" s="11"/>
      <c r="C1810" s="9" t="s">
        <v>1153</v>
      </c>
      <c r="D1810" s="19">
        <v>129872</v>
      </c>
      <c r="E1810" s="19">
        <v>125515</v>
      </c>
      <c r="F1810" s="89">
        <f t="shared" si="28"/>
        <v>-3.3548416902796599E-2</v>
      </c>
      <c r="G1810" t="s">
        <v>4554</v>
      </c>
      <c r="H1810" s="4" t="s">
        <v>1156</v>
      </c>
      <c r="K1810" s="8" t="s">
        <v>4595</v>
      </c>
    </row>
    <row r="1811" spans="1:11" ht="51">
      <c r="A1811" s="2"/>
      <c r="B1811" s="11"/>
      <c r="C1811" s="9" t="s">
        <v>886</v>
      </c>
      <c r="D1811" s="19">
        <v>158343</v>
      </c>
      <c r="E1811" s="19">
        <v>72239</v>
      </c>
      <c r="F1811" s="89">
        <f t="shared" si="28"/>
        <v>-0.54378153754823388</v>
      </c>
      <c r="G1811" t="s">
        <v>4458</v>
      </c>
      <c r="H1811" s="4" t="s">
        <v>3382</v>
      </c>
      <c r="K1811" s="8" t="s">
        <v>4595</v>
      </c>
    </row>
    <row r="1812" spans="1:11" ht="38.25">
      <c r="A1812" s="1" t="s">
        <v>169</v>
      </c>
      <c r="C1812" s="9" t="s">
        <v>886</v>
      </c>
      <c r="D1812" s="14">
        <v>145643</v>
      </c>
      <c r="E1812" s="14">
        <v>165412</v>
      </c>
      <c r="F1812" s="89">
        <f t="shared" si="28"/>
        <v>0.13573601202941438</v>
      </c>
      <c r="G1812" t="s">
        <v>4554</v>
      </c>
      <c r="H1812" s="4" t="s">
        <v>3385</v>
      </c>
      <c r="K1812" s="8" t="s">
        <v>4586</v>
      </c>
    </row>
    <row r="1813" spans="1:11" ht="79.5" customHeight="1">
      <c r="A1813" s="1"/>
      <c r="C1813" s="9" t="s">
        <v>990</v>
      </c>
      <c r="D1813" s="10" t="s">
        <v>899</v>
      </c>
      <c r="E1813" s="14">
        <f>87829+5709+16336</f>
        <v>109874</v>
      </c>
      <c r="F1813" s="89" t="str">
        <f t="shared" si="28"/>
        <v>-</v>
      </c>
      <c r="G1813" t="s">
        <v>4458</v>
      </c>
      <c r="H1813" s="4" t="s">
        <v>1157</v>
      </c>
      <c r="K1813" s="8" t="s">
        <v>4586</v>
      </c>
    </row>
    <row r="1814" spans="1:11" ht="25.5">
      <c r="A1814" s="1"/>
      <c r="C1814" s="9" t="s">
        <v>990</v>
      </c>
      <c r="D1814" s="10" t="s">
        <v>899</v>
      </c>
      <c r="E1814" s="14">
        <v>108074</v>
      </c>
      <c r="F1814" s="89" t="str">
        <f t="shared" si="28"/>
        <v>-</v>
      </c>
      <c r="G1814" t="s">
        <v>4458</v>
      </c>
      <c r="H1814" s="4" t="s">
        <v>1158</v>
      </c>
      <c r="K1814" s="8" t="s">
        <v>4586</v>
      </c>
    </row>
    <row r="1815" spans="1:11" ht="15">
      <c r="A1815" s="1"/>
      <c r="C1815" s="9" t="s">
        <v>990</v>
      </c>
      <c r="D1815" s="14">
        <v>105577</v>
      </c>
      <c r="E1815" s="14" t="s">
        <v>899</v>
      </c>
      <c r="F1815" s="89" t="str">
        <f t="shared" si="28"/>
        <v>-</v>
      </c>
      <c r="G1815" t="s">
        <v>4458</v>
      </c>
      <c r="K1815" s="8" t="s">
        <v>4586</v>
      </c>
    </row>
    <row r="1816" spans="1:11" ht="15">
      <c r="A1816" s="1"/>
      <c r="C1816" s="9" t="s">
        <v>990</v>
      </c>
      <c r="D1816" s="14">
        <v>108068</v>
      </c>
      <c r="E1816" s="14" t="s">
        <v>899</v>
      </c>
      <c r="F1816" s="89" t="str">
        <f t="shared" si="28"/>
        <v>-</v>
      </c>
      <c r="G1816" t="s">
        <v>4458</v>
      </c>
      <c r="K1816" s="8" t="s">
        <v>4586</v>
      </c>
    </row>
    <row r="1817" spans="1:11" ht="25.5">
      <c r="A1817" s="1" t="s">
        <v>170</v>
      </c>
      <c r="C1817" s="9" t="s">
        <v>886</v>
      </c>
      <c r="D1817" s="14">
        <f>SUM(113490+3101.67+22811.5)</f>
        <v>139403.16999999998</v>
      </c>
      <c r="E1817" s="14">
        <f>SUM(113490+2914.85+23832.96)</f>
        <v>140237.81</v>
      </c>
      <c r="F1817" s="89">
        <f t="shared" si="28"/>
        <v>5.9872383102910365E-3</v>
      </c>
      <c r="G1817" t="s">
        <v>4554</v>
      </c>
      <c r="H1817" s="4" t="s">
        <v>1163</v>
      </c>
      <c r="K1817" s="8" t="s">
        <v>4588</v>
      </c>
    </row>
    <row r="1818" spans="1:11" s="51" customFormat="1" ht="25.5">
      <c r="A1818" s="1"/>
      <c r="B1818" s="1"/>
      <c r="C1818" s="1" t="s">
        <v>1159</v>
      </c>
      <c r="D1818" s="54">
        <f>SUM(86466+2172.94+17379.65)</f>
        <v>106018.59</v>
      </c>
      <c r="E1818" s="54">
        <f>SUM(91707.96+2217.62+19258.68)</f>
        <v>113184.26000000001</v>
      </c>
      <c r="F1818" s="89">
        <f t="shared" si="28"/>
        <v>6.7588806830953072E-2</v>
      </c>
      <c r="G1818" t="s">
        <v>4554</v>
      </c>
      <c r="H1818" s="75" t="s">
        <v>1161</v>
      </c>
      <c r="K1818" s="8" t="s">
        <v>4588</v>
      </c>
    </row>
    <row r="1819" spans="1:11" ht="28.5" customHeight="1">
      <c r="A1819" s="1"/>
      <c r="C1819" s="9" t="s">
        <v>1160</v>
      </c>
      <c r="D1819" s="14">
        <f>SUM(86466+3026.54+17379.65)</f>
        <v>106872.19</v>
      </c>
      <c r="E1819" s="14">
        <f>91707.96+2501.15+19258.68</f>
        <v>113467.79000000001</v>
      </c>
      <c r="F1819" s="89">
        <f t="shared" si="28"/>
        <v>6.1714839005357763E-2</v>
      </c>
      <c r="G1819" t="s">
        <v>4554</v>
      </c>
      <c r="H1819" s="4" t="s">
        <v>1162</v>
      </c>
      <c r="K1819" s="8" t="s">
        <v>4588</v>
      </c>
    </row>
    <row r="1820" spans="1:11" ht="28.5" customHeight="1">
      <c r="A1820" s="2" t="s">
        <v>171</v>
      </c>
      <c r="B1820" s="9" t="s">
        <v>1164</v>
      </c>
      <c r="C1820" s="9" t="s">
        <v>4510</v>
      </c>
      <c r="D1820" s="10">
        <v>171783</v>
      </c>
      <c r="E1820" s="14">
        <v>189111</v>
      </c>
      <c r="F1820" s="89">
        <f t="shared" si="28"/>
        <v>0.10087144828067969</v>
      </c>
      <c r="G1820" t="s">
        <v>4458</v>
      </c>
      <c r="H1820" s="4" t="s">
        <v>4511</v>
      </c>
      <c r="K1820" s="8" t="s">
        <v>4596</v>
      </c>
    </row>
    <row r="1821" spans="1:11" s="51" customFormat="1" ht="15">
      <c r="A1821" s="2"/>
      <c r="B1821" s="1" t="s">
        <v>1165</v>
      </c>
      <c r="C1821" s="1" t="s">
        <v>886</v>
      </c>
      <c r="D1821" s="54">
        <f>SUM(92979+21049+439+100100+17332)</f>
        <v>231899</v>
      </c>
      <c r="E1821" s="54" t="s">
        <v>899</v>
      </c>
      <c r="F1821" s="89" t="str">
        <f t="shared" si="28"/>
        <v>-</v>
      </c>
      <c r="G1821" t="s">
        <v>4458</v>
      </c>
      <c r="H1821" s="75" t="s">
        <v>1166</v>
      </c>
      <c r="K1821" s="8" t="s">
        <v>4596</v>
      </c>
    </row>
    <row r="1822" spans="1:11" s="36" customFormat="1" ht="38.25">
      <c r="A1822" s="2"/>
      <c r="B1822" s="9"/>
      <c r="C1822" s="9" t="s">
        <v>3386</v>
      </c>
      <c r="D1822" s="14">
        <f>SUM(114591+255+17418)</f>
        <v>132264</v>
      </c>
      <c r="E1822" s="14">
        <f>SUM(123882+9291+20242)</f>
        <v>153415</v>
      </c>
      <c r="F1822" s="89">
        <f t="shared" si="28"/>
        <v>0.15991501844795258</v>
      </c>
      <c r="G1822" t="s">
        <v>4458</v>
      </c>
      <c r="H1822" s="4" t="s">
        <v>4512</v>
      </c>
      <c r="I1822" s="51"/>
      <c r="J1822" s="51"/>
      <c r="K1822" s="8" t="s">
        <v>4596</v>
      </c>
    </row>
    <row r="1823" spans="1:11" ht="25.5">
      <c r="A1823" s="2"/>
      <c r="C1823" s="9" t="s">
        <v>3387</v>
      </c>
      <c r="D1823" s="14" t="s">
        <v>899</v>
      </c>
      <c r="E1823" s="14">
        <f>SUM(94474+86+14360)</f>
        <v>108920</v>
      </c>
      <c r="F1823" s="89" t="str">
        <f t="shared" si="28"/>
        <v>-</v>
      </c>
      <c r="G1823" t="s">
        <v>4458</v>
      </c>
      <c r="H1823" s="4" t="s">
        <v>4513</v>
      </c>
      <c r="K1823" s="8" t="s">
        <v>4596</v>
      </c>
    </row>
    <row r="1824" spans="1:11" ht="25.5">
      <c r="A1824" s="2"/>
      <c r="B1824" s="51"/>
      <c r="C1824" s="51" t="s">
        <v>1167</v>
      </c>
      <c r="D1824" s="54">
        <f>SUM(100442+126+15268)</f>
        <v>115836</v>
      </c>
      <c r="E1824" s="54">
        <f>SUM(103415+33+15719)</f>
        <v>119167</v>
      </c>
      <c r="F1824" s="89">
        <f t="shared" si="28"/>
        <v>2.8756172519769328E-2</v>
      </c>
      <c r="G1824" t="s">
        <v>4554</v>
      </c>
      <c r="H1824" s="75" t="s">
        <v>4514</v>
      </c>
      <c r="K1824" s="8" t="s">
        <v>4596</v>
      </c>
    </row>
    <row r="1825" spans="1:11" ht="25.5">
      <c r="A1825" s="2"/>
      <c r="B1825" s="51"/>
      <c r="C1825" s="51" t="s">
        <v>39</v>
      </c>
      <c r="D1825" s="54">
        <f>SUM(78536+17+11937)</f>
        <v>90490</v>
      </c>
      <c r="E1825" s="54">
        <f>SUM(36494+91068+5547)</f>
        <v>133109</v>
      </c>
      <c r="F1825" s="89">
        <f t="shared" si="28"/>
        <v>0.47098021880870816</v>
      </c>
      <c r="G1825" t="s">
        <v>4458</v>
      </c>
      <c r="H1825" s="75" t="s">
        <v>4515</v>
      </c>
      <c r="K1825" s="8" t="s">
        <v>4596</v>
      </c>
    </row>
    <row r="1826" spans="1:11" ht="38.25">
      <c r="A1826" s="2"/>
      <c r="B1826" s="51"/>
      <c r="C1826" s="51" t="s">
        <v>3388</v>
      </c>
      <c r="D1826" s="54">
        <v>144101</v>
      </c>
      <c r="E1826" s="54">
        <f>44799+16061+273+9251</f>
        <v>70384</v>
      </c>
      <c r="F1826" s="89">
        <f t="shared" si="28"/>
        <v>-0.51156480524076864</v>
      </c>
      <c r="G1826" t="s">
        <v>4458</v>
      </c>
      <c r="H1826" s="75" t="s">
        <v>4516</v>
      </c>
      <c r="K1826" s="8" t="s">
        <v>4596</v>
      </c>
    </row>
    <row r="1827" spans="1:11" ht="25.5">
      <c r="A1827" s="2"/>
      <c r="B1827" s="51"/>
      <c r="C1827" s="51" t="s">
        <v>1235</v>
      </c>
      <c r="D1827" s="54">
        <v>115950</v>
      </c>
      <c r="E1827" s="54">
        <f>8646+15+1314</f>
        <v>9975</v>
      </c>
      <c r="F1827" s="89">
        <f t="shared" si="28"/>
        <v>-0.91397153945666232</v>
      </c>
      <c r="G1827" t="s">
        <v>4458</v>
      </c>
      <c r="H1827" s="75" t="s">
        <v>4517</v>
      </c>
      <c r="K1827" s="8" t="s">
        <v>4596</v>
      </c>
    </row>
    <row r="1828" spans="1:11" ht="51">
      <c r="A1828" s="2"/>
      <c r="B1828" s="51"/>
      <c r="C1828" s="51" t="s">
        <v>4518</v>
      </c>
      <c r="D1828" s="54">
        <v>116805</v>
      </c>
      <c r="E1828" s="54">
        <v>122208</v>
      </c>
      <c r="F1828" s="89">
        <f t="shared" si="28"/>
        <v>4.6256581481957111E-2</v>
      </c>
      <c r="G1828" t="s">
        <v>4554</v>
      </c>
      <c r="H1828" s="75" t="s">
        <v>4519</v>
      </c>
      <c r="K1828" s="8" t="s">
        <v>4596</v>
      </c>
    </row>
    <row r="1829" spans="1:11" ht="25.5">
      <c r="A1829" s="2"/>
      <c r="B1829" s="1"/>
      <c r="C1829" s="1" t="s">
        <v>3389</v>
      </c>
      <c r="D1829" s="14">
        <v>105078</v>
      </c>
      <c r="E1829" s="14">
        <v>26374</v>
      </c>
      <c r="F1829" s="89">
        <f t="shared" si="28"/>
        <v>-0.7490055006756885</v>
      </c>
      <c r="G1829" t="s">
        <v>4458</v>
      </c>
      <c r="H1829" s="4" t="s">
        <v>4520</v>
      </c>
      <c r="K1829" s="8" t="s">
        <v>4596</v>
      </c>
    </row>
    <row r="1830" spans="1:11" ht="25.5">
      <c r="A1830" s="2"/>
      <c r="B1830" s="9" t="s">
        <v>4547</v>
      </c>
      <c r="C1830" s="9" t="s">
        <v>4547</v>
      </c>
      <c r="D1830" s="10" t="s">
        <v>899</v>
      </c>
      <c r="E1830" s="72">
        <v>100000</v>
      </c>
      <c r="F1830" s="89" t="str">
        <f t="shared" si="28"/>
        <v>-</v>
      </c>
      <c r="G1830" t="s">
        <v>4458</v>
      </c>
      <c r="H1830" s="4" t="s">
        <v>4549</v>
      </c>
      <c r="K1830" s="8" t="s">
        <v>4596</v>
      </c>
    </row>
    <row r="1831" spans="1:11" ht="25.5">
      <c r="A1831" s="2"/>
      <c r="B1831" s="9" t="s">
        <v>4547</v>
      </c>
      <c r="C1831" s="9" t="s">
        <v>4547</v>
      </c>
      <c r="D1831" s="10" t="s">
        <v>899</v>
      </c>
      <c r="E1831" s="72">
        <v>100000</v>
      </c>
      <c r="F1831" s="89" t="str">
        <f t="shared" si="28"/>
        <v>-</v>
      </c>
      <c r="G1831" t="s">
        <v>4458</v>
      </c>
      <c r="H1831" s="4" t="s">
        <v>4549</v>
      </c>
      <c r="K1831" s="8" t="s">
        <v>4596</v>
      </c>
    </row>
    <row r="1832" spans="1:11" ht="25.5">
      <c r="A1832" s="2"/>
      <c r="B1832" s="9" t="s">
        <v>4547</v>
      </c>
      <c r="C1832" s="9" t="s">
        <v>4547</v>
      </c>
      <c r="D1832" s="10" t="s">
        <v>899</v>
      </c>
      <c r="E1832" s="72">
        <v>100000</v>
      </c>
      <c r="F1832" s="89" t="str">
        <f t="shared" si="28"/>
        <v>-</v>
      </c>
      <c r="G1832" t="s">
        <v>4458</v>
      </c>
      <c r="H1832" s="4" t="s">
        <v>4549</v>
      </c>
      <c r="K1832" s="8" t="s">
        <v>4596</v>
      </c>
    </row>
    <row r="1833" spans="1:11" ht="25.5">
      <c r="A1833" s="2"/>
      <c r="B1833" s="9" t="s">
        <v>4547</v>
      </c>
      <c r="C1833" s="9" t="s">
        <v>4547</v>
      </c>
      <c r="D1833" s="10" t="s">
        <v>899</v>
      </c>
      <c r="E1833" s="72">
        <v>100000</v>
      </c>
      <c r="F1833" s="89" t="str">
        <f t="shared" si="28"/>
        <v>-</v>
      </c>
      <c r="G1833" t="s">
        <v>4458</v>
      </c>
      <c r="H1833" s="4" t="s">
        <v>4549</v>
      </c>
      <c r="K1833" s="8" t="s">
        <v>4596</v>
      </c>
    </row>
    <row r="1834" spans="1:11" ht="25.5">
      <c r="A1834" s="2"/>
      <c r="B1834" s="9" t="s">
        <v>4547</v>
      </c>
      <c r="C1834" s="9" t="s">
        <v>4547</v>
      </c>
      <c r="D1834" s="10" t="s">
        <v>899</v>
      </c>
      <c r="E1834" s="72">
        <v>100000</v>
      </c>
      <c r="F1834" s="89" t="str">
        <f t="shared" si="28"/>
        <v>-</v>
      </c>
      <c r="G1834" t="s">
        <v>4458</v>
      </c>
      <c r="H1834" s="4" t="s">
        <v>4549</v>
      </c>
      <c r="K1834" s="8" t="s">
        <v>4596</v>
      </c>
    </row>
    <row r="1835" spans="1:11" ht="25.5">
      <c r="A1835" s="2"/>
      <c r="B1835" s="9" t="s">
        <v>4547</v>
      </c>
      <c r="C1835" s="9" t="s">
        <v>4547</v>
      </c>
      <c r="D1835" s="10" t="s">
        <v>899</v>
      </c>
      <c r="E1835" s="72">
        <v>100000</v>
      </c>
      <c r="F1835" s="89" t="str">
        <f t="shared" si="28"/>
        <v>-</v>
      </c>
      <c r="G1835" t="s">
        <v>4458</v>
      </c>
      <c r="H1835" s="4" t="s">
        <v>4549</v>
      </c>
      <c r="K1835" s="8" t="s">
        <v>4596</v>
      </c>
    </row>
    <row r="1836" spans="1:11" ht="25.5">
      <c r="A1836" s="2"/>
      <c r="B1836" s="9" t="s">
        <v>4547</v>
      </c>
      <c r="C1836" s="9" t="s">
        <v>4547</v>
      </c>
      <c r="D1836" s="10" t="s">
        <v>899</v>
      </c>
      <c r="E1836" s="72">
        <v>100000</v>
      </c>
      <c r="F1836" s="89" t="str">
        <f t="shared" si="28"/>
        <v>-</v>
      </c>
      <c r="G1836" t="s">
        <v>4458</v>
      </c>
      <c r="H1836" s="4" t="s">
        <v>4549</v>
      </c>
      <c r="K1836" s="8" t="s">
        <v>4596</v>
      </c>
    </row>
    <row r="1837" spans="1:11" ht="25.5">
      <c r="A1837" s="2"/>
      <c r="B1837" s="9" t="s">
        <v>4547</v>
      </c>
      <c r="C1837" s="9" t="s">
        <v>4547</v>
      </c>
      <c r="D1837" s="10" t="s">
        <v>899</v>
      </c>
      <c r="E1837" s="72">
        <v>100000</v>
      </c>
      <c r="F1837" s="89" t="str">
        <f t="shared" si="28"/>
        <v>-</v>
      </c>
      <c r="G1837" t="s">
        <v>4458</v>
      </c>
      <c r="H1837" s="4" t="s">
        <v>4549</v>
      </c>
      <c r="K1837" s="8" t="s">
        <v>4596</v>
      </c>
    </row>
    <row r="1838" spans="1:11" ht="25.5">
      <c r="A1838" s="2"/>
      <c r="B1838" s="9" t="s">
        <v>4547</v>
      </c>
      <c r="C1838" s="9" t="s">
        <v>4547</v>
      </c>
      <c r="D1838" s="10" t="s">
        <v>899</v>
      </c>
      <c r="E1838" s="72">
        <v>100000</v>
      </c>
      <c r="F1838" s="89" t="str">
        <f t="shared" si="28"/>
        <v>-</v>
      </c>
      <c r="G1838" t="s">
        <v>4458</v>
      </c>
      <c r="H1838" s="4" t="s">
        <v>4549</v>
      </c>
      <c r="K1838" s="8" t="s">
        <v>4596</v>
      </c>
    </row>
    <row r="1839" spans="1:11" ht="25.5">
      <c r="A1839" s="2"/>
      <c r="B1839" s="9" t="s">
        <v>4547</v>
      </c>
      <c r="C1839" s="9" t="s">
        <v>4547</v>
      </c>
      <c r="D1839" s="10" t="s">
        <v>899</v>
      </c>
      <c r="E1839" s="72">
        <v>100000</v>
      </c>
      <c r="F1839" s="89" t="str">
        <f t="shared" si="28"/>
        <v>-</v>
      </c>
      <c r="G1839" t="s">
        <v>4458</v>
      </c>
      <c r="H1839" s="4" t="s">
        <v>4549</v>
      </c>
      <c r="K1839" s="8" t="s">
        <v>4596</v>
      </c>
    </row>
    <row r="1840" spans="1:11" ht="25.5">
      <c r="A1840" s="2"/>
      <c r="B1840" s="9" t="s">
        <v>4547</v>
      </c>
      <c r="C1840" s="9" t="s">
        <v>4547</v>
      </c>
      <c r="D1840" s="10" t="s">
        <v>899</v>
      </c>
      <c r="E1840" s="72">
        <v>100000</v>
      </c>
      <c r="F1840" s="89" t="str">
        <f t="shared" si="28"/>
        <v>-</v>
      </c>
      <c r="G1840" t="s">
        <v>4458</v>
      </c>
      <c r="H1840" s="4" t="s">
        <v>4549</v>
      </c>
      <c r="K1840" s="8" t="s">
        <v>4596</v>
      </c>
    </row>
    <row r="1841" spans="1:11" ht="25.5">
      <c r="A1841" s="2"/>
      <c r="B1841" s="9" t="s">
        <v>4547</v>
      </c>
      <c r="C1841" s="9" t="s">
        <v>4547</v>
      </c>
      <c r="D1841" s="10" t="s">
        <v>899</v>
      </c>
      <c r="E1841" s="72">
        <v>100000</v>
      </c>
      <c r="F1841" s="89" t="str">
        <f t="shared" si="28"/>
        <v>-</v>
      </c>
      <c r="G1841" t="s">
        <v>4458</v>
      </c>
      <c r="H1841" s="4" t="s">
        <v>4549</v>
      </c>
      <c r="K1841" s="8" t="s">
        <v>4596</v>
      </c>
    </row>
    <row r="1842" spans="1:11" ht="25.5">
      <c r="A1842" s="2"/>
      <c r="B1842" s="9" t="s">
        <v>4547</v>
      </c>
      <c r="C1842" s="9" t="s">
        <v>4547</v>
      </c>
      <c r="D1842" s="10" t="s">
        <v>899</v>
      </c>
      <c r="E1842" s="72">
        <v>100000</v>
      </c>
      <c r="F1842" s="89" t="str">
        <f t="shared" si="28"/>
        <v>-</v>
      </c>
      <c r="G1842" t="s">
        <v>4458</v>
      </c>
      <c r="H1842" s="4" t="s">
        <v>4549</v>
      </c>
      <c r="K1842" s="8" t="s">
        <v>4596</v>
      </c>
    </row>
    <row r="1843" spans="1:11" ht="25.5">
      <c r="A1843" s="2"/>
      <c r="B1843" s="9" t="s">
        <v>4547</v>
      </c>
      <c r="C1843" s="9" t="s">
        <v>4547</v>
      </c>
      <c r="D1843" s="10" t="s">
        <v>899</v>
      </c>
      <c r="E1843" s="72">
        <v>100000</v>
      </c>
      <c r="F1843" s="89" t="str">
        <f t="shared" si="28"/>
        <v>-</v>
      </c>
      <c r="G1843" t="s">
        <v>4458</v>
      </c>
      <c r="H1843" s="4" t="s">
        <v>4549</v>
      </c>
      <c r="K1843" s="8" t="s">
        <v>4596</v>
      </c>
    </row>
    <row r="1844" spans="1:11" ht="25.5">
      <c r="A1844" s="2"/>
      <c r="B1844" s="9" t="s">
        <v>4547</v>
      </c>
      <c r="C1844" s="9" t="s">
        <v>4547</v>
      </c>
      <c r="D1844" s="10" t="s">
        <v>899</v>
      </c>
      <c r="E1844" s="72">
        <v>100000</v>
      </c>
      <c r="F1844" s="89" t="str">
        <f t="shared" si="28"/>
        <v>-</v>
      </c>
      <c r="G1844" t="s">
        <v>4458</v>
      </c>
      <c r="H1844" s="4" t="s">
        <v>4549</v>
      </c>
      <c r="K1844" s="8" t="s">
        <v>4596</v>
      </c>
    </row>
    <row r="1845" spans="1:11" ht="25.5">
      <c r="A1845" s="2"/>
      <c r="B1845" s="9" t="s">
        <v>4547</v>
      </c>
      <c r="C1845" s="9" t="s">
        <v>4547</v>
      </c>
      <c r="D1845" s="10" t="s">
        <v>899</v>
      </c>
      <c r="E1845" s="72">
        <v>100000</v>
      </c>
      <c r="F1845" s="89" t="str">
        <f t="shared" si="28"/>
        <v>-</v>
      </c>
      <c r="G1845" t="s">
        <v>4458</v>
      </c>
      <c r="H1845" s="4" t="s">
        <v>4549</v>
      </c>
      <c r="K1845" s="8" t="s">
        <v>4596</v>
      </c>
    </row>
    <row r="1846" spans="1:11" ht="25.5">
      <c r="A1846" s="2"/>
      <c r="B1846" s="9" t="s">
        <v>4547</v>
      </c>
      <c r="C1846" s="9" t="s">
        <v>4547</v>
      </c>
      <c r="D1846" s="10" t="s">
        <v>899</v>
      </c>
      <c r="E1846" s="72">
        <v>100000</v>
      </c>
      <c r="F1846" s="89" t="str">
        <f t="shared" si="28"/>
        <v>-</v>
      </c>
      <c r="G1846" t="s">
        <v>4458</v>
      </c>
      <c r="H1846" s="4" t="s">
        <v>4549</v>
      </c>
      <c r="K1846" s="8" t="s">
        <v>4596</v>
      </c>
    </row>
    <row r="1847" spans="1:11" ht="25.5">
      <c r="A1847" s="2"/>
      <c r="B1847" s="9" t="s">
        <v>4547</v>
      </c>
      <c r="C1847" s="9" t="s">
        <v>4547</v>
      </c>
      <c r="D1847" s="10" t="s">
        <v>899</v>
      </c>
      <c r="E1847" s="72">
        <v>100000</v>
      </c>
      <c r="F1847" s="89" t="str">
        <f t="shared" si="28"/>
        <v>-</v>
      </c>
      <c r="G1847" t="s">
        <v>4458</v>
      </c>
      <c r="H1847" s="4" t="s">
        <v>4549</v>
      </c>
      <c r="K1847" s="8" t="s">
        <v>4596</v>
      </c>
    </row>
    <row r="1848" spans="1:11" ht="25.5">
      <c r="A1848" s="2"/>
      <c r="B1848" s="9" t="s">
        <v>4547</v>
      </c>
      <c r="C1848" s="9" t="s">
        <v>4547</v>
      </c>
      <c r="D1848" s="10" t="s">
        <v>899</v>
      </c>
      <c r="E1848" s="72">
        <v>100000</v>
      </c>
      <c r="F1848" s="89" t="str">
        <f t="shared" si="28"/>
        <v>-</v>
      </c>
      <c r="G1848" t="s">
        <v>4458</v>
      </c>
      <c r="H1848" s="4" t="s">
        <v>4549</v>
      </c>
      <c r="K1848" s="8" t="s">
        <v>4596</v>
      </c>
    </row>
    <row r="1849" spans="1:11" ht="25.5">
      <c r="A1849" s="2"/>
      <c r="B1849" s="9" t="s">
        <v>4547</v>
      </c>
      <c r="C1849" s="9" t="s">
        <v>4547</v>
      </c>
      <c r="D1849" s="10" t="s">
        <v>899</v>
      </c>
      <c r="E1849" s="72">
        <v>100000</v>
      </c>
      <c r="F1849" s="89" t="str">
        <f t="shared" si="28"/>
        <v>-</v>
      </c>
      <c r="G1849" t="s">
        <v>4458</v>
      </c>
      <c r="H1849" s="4" t="s">
        <v>4549</v>
      </c>
      <c r="K1849" s="8" t="s">
        <v>4596</v>
      </c>
    </row>
    <row r="1850" spans="1:11" ht="25.5">
      <c r="A1850" s="2"/>
      <c r="B1850" s="9" t="s">
        <v>4547</v>
      </c>
      <c r="C1850" s="9" t="s">
        <v>4547</v>
      </c>
      <c r="D1850" s="10" t="s">
        <v>899</v>
      </c>
      <c r="E1850" s="72">
        <v>100000</v>
      </c>
      <c r="F1850" s="89" t="str">
        <f t="shared" si="28"/>
        <v>-</v>
      </c>
      <c r="G1850" t="s">
        <v>4458</v>
      </c>
      <c r="H1850" s="4" t="s">
        <v>4549</v>
      </c>
      <c r="K1850" s="8" t="s">
        <v>4596</v>
      </c>
    </row>
    <row r="1851" spans="1:11" ht="25.5">
      <c r="A1851" s="2"/>
      <c r="B1851" s="9" t="s">
        <v>4547</v>
      </c>
      <c r="C1851" s="9" t="s">
        <v>4547</v>
      </c>
      <c r="D1851" s="10" t="s">
        <v>899</v>
      </c>
      <c r="E1851" s="72">
        <v>100000</v>
      </c>
      <c r="F1851" s="89" t="str">
        <f t="shared" si="28"/>
        <v>-</v>
      </c>
      <c r="G1851" t="s">
        <v>4458</v>
      </c>
      <c r="H1851" s="4" t="s">
        <v>4549</v>
      </c>
      <c r="K1851" s="8" t="s">
        <v>4596</v>
      </c>
    </row>
    <row r="1852" spans="1:11" ht="25.5">
      <c r="A1852" s="2"/>
      <c r="B1852" s="9" t="s">
        <v>4547</v>
      </c>
      <c r="C1852" s="9" t="s">
        <v>4547</v>
      </c>
      <c r="D1852" s="10" t="s">
        <v>899</v>
      </c>
      <c r="E1852" s="72">
        <v>100000</v>
      </c>
      <c r="F1852" s="89" t="str">
        <f t="shared" si="28"/>
        <v>-</v>
      </c>
      <c r="G1852" t="s">
        <v>4458</v>
      </c>
      <c r="H1852" s="4" t="s">
        <v>4549</v>
      </c>
      <c r="K1852" s="8" t="s">
        <v>4596</v>
      </c>
    </row>
    <row r="1853" spans="1:11" ht="25.5">
      <c r="A1853" s="2"/>
      <c r="B1853" s="9" t="s">
        <v>4547</v>
      </c>
      <c r="C1853" s="9" t="s">
        <v>4547</v>
      </c>
      <c r="D1853" s="10" t="s">
        <v>899</v>
      </c>
      <c r="E1853" s="72">
        <v>100000</v>
      </c>
      <c r="F1853" s="89" t="str">
        <f t="shared" si="28"/>
        <v>-</v>
      </c>
      <c r="G1853" t="s">
        <v>4458</v>
      </c>
      <c r="H1853" s="4" t="s">
        <v>4549</v>
      </c>
      <c r="K1853" s="8" t="s">
        <v>4596</v>
      </c>
    </row>
    <row r="1854" spans="1:11" ht="25.5">
      <c r="A1854" s="2"/>
      <c r="B1854" s="9" t="s">
        <v>4547</v>
      </c>
      <c r="C1854" s="9" t="s">
        <v>4547</v>
      </c>
      <c r="D1854" s="10" t="s">
        <v>899</v>
      </c>
      <c r="E1854" s="72">
        <v>100000</v>
      </c>
      <c r="F1854" s="89" t="str">
        <f t="shared" si="28"/>
        <v>-</v>
      </c>
      <c r="G1854" t="s">
        <v>4458</v>
      </c>
      <c r="H1854" s="4" t="s">
        <v>4549</v>
      </c>
      <c r="K1854" s="8" t="s">
        <v>4596</v>
      </c>
    </row>
    <row r="1855" spans="1:11" ht="25.5">
      <c r="A1855" s="2"/>
      <c r="B1855" s="9" t="s">
        <v>4547</v>
      </c>
      <c r="C1855" s="9" t="s">
        <v>4547</v>
      </c>
      <c r="D1855" s="10" t="s">
        <v>899</v>
      </c>
      <c r="E1855" s="72">
        <v>100000</v>
      </c>
      <c r="F1855" s="89" t="str">
        <f t="shared" si="28"/>
        <v>-</v>
      </c>
      <c r="G1855" t="s">
        <v>4458</v>
      </c>
      <c r="H1855" s="4" t="s">
        <v>4549</v>
      </c>
      <c r="K1855" s="8" t="s">
        <v>4596</v>
      </c>
    </row>
    <row r="1856" spans="1:11" ht="25.5">
      <c r="A1856" s="2"/>
      <c r="B1856" s="9" t="s">
        <v>4547</v>
      </c>
      <c r="C1856" s="9" t="s">
        <v>4547</v>
      </c>
      <c r="D1856" s="72">
        <v>100000</v>
      </c>
      <c r="E1856" s="10" t="s">
        <v>899</v>
      </c>
      <c r="F1856" s="89" t="str">
        <f t="shared" si="28"/>
        <v>-</v>
      </c>
      <c r="G1856" t="s">
        <v>4458</v>
      </c>
      <c r="H1856" s="4" t="s">
        <v>4549</v>
      </c>
      <c r="K1856" s="8" t="s">
        <v>4596</v>
      </c>
    </row>
    <row r="1857" spans="1:11" ht="25.5">
      <c r="A1857" s="2"/>
      <c r="B1857" s="9" t="s">
        <v>4547</v>
      </c>
      <c r="C1857" s="9" t="s">
        <v>4547</v>
      </c>
      <c r="D1857" s="72">
        <v>100000</v>
      </c>
      <c r="E1857" s="10" t="s">
        <v>899</v>
      </c>
      <c r="F1857" s="89" t="str">
        <f t="shared" si="28"/>
        <v>-</v>
      </c>
      <c r="G1857" t="s">
        <v>4458</v>
      </c>
      <c r="H1857" s="4" t="s">
        <v>4549</v>
      </c>
      <c r="K1857" s="8" t="s">
        <v>4596</v>
      </c>
    </row>
    <row r="1858" spans="1:11" ht="51">
      <c r="A1858" s="1" t="s">
        <v>172</v>
      </c>
      <c r="C1858" s="9" t="s">
        <v>886</v>
      </c>
      <c r="D1858" s="14">
        <v>132491</v>
      </c>
      <c r="E1858" s="14">
        <v>138718</v>
      </c>
      <c r="F1858" s="89">
        <f t="shared" si="28"/>
        <v>4.6999418828448727E-2</v>
      </c>
      <c r="G1858" t="s">
        <v>4554</v>
      </c>
      <c r="H1858" s="4" t="s">
        <v>1377</v>
      </c>
      <c r="K1858" s="8" t="s">
        <v>4594</v>
      </c>
    </row>
    <row r="1859" spans="1:11" ht="38.25">
      <c r="A1859" s="1"/>
      <c r="C1859" s="9" t="s">
        <v>1373</v>
      </c>
      <c r="D1859" s="14">
        <v>99631</v>
      </c>
      <c r="E1859" s="14">
        <v>102697</v>
      </c>
      <c r="F1859" s="89">
        <f t="shared" si="28"/>
        <v>3.0773554415794283E-2</v>
      </c>
      <c r="G1859" t="s">
        <v>4554</v>
      </c>
      <c r="H1859" s="4" t="s">
        <v>1375</v>
      </c>
      <c r="K1859" s="8" t="s">
        <v>4594</v>
      </c>
    </row>
    <row r="1860" spans="1:11" ht="38.25">
      <c r="A1860" s="1"/>
      <c r="C1860" s="9" t="s">
        <v>1374</v>
      </c>
      <c r="D1860" s="14">
        <v>100288</v>
      </c>
      <c r="E1860" s="14">
        <v>101212</v>
      </c>
      <c r="F1860" s="89">
        <f t="shared" si="28"/>
        <v>9.2134652201659225E-3</v>
      </c>
      <c r="G1860" t="s">
        <v>4554</v>
      </c>
      <c r="H1860" s="4" t="s">
        <v>1376</v>
      </c>
      <c r="K1860" s="8" t="s">
        <v>4594</v>
      </c>
    </row>
    <row r="1861" spans="1:11" ht="25.5">
      <c r="A1861" s="1" t="s">
        <v>173</v>
      </c>
      <c r="B1861" s="9" t="s">
        <v>1378</v>
      </c>
      <c r="C1861" s="9" t="s">
        <v>886</v>
      </c>
      <c r="D1861" s="14">
        <v>227986</v>
      </c>
      <c r="E1861" s="14">
        <v>281085</v>
      </c>
      <c r="F1861" s="89">
        <f t="shared" si="28"/>
        <v>0.23290465204003755</v>
      </c>
      <c r="G1861" t="s">
        <v>4458</v>
      </c>
      <c r="H1861" s="4" t="s">
        <v>3391</v>
      </c>
      <c r="K1861" s="8" t="s">
        <v>4591</v>
      </c>
    </row>
    <row r="1862" spans="1:11" ht="25.5">
      <c r="A1862" s="1"/>
      <c r="B1862" s="9" t="s">
        <v>1379</v>
      </c>
      <c r="C1862" s="9" t="s">
        <v>1382</v>
      </c>
      <c r="D1862" s="14">
        <v>176602</v>
      </c>
      <c r="E1862" s="14">
        <v>198304</v>
      </c>
      <c r="F1862" s="89">
        <f t="shared" ref="F1862:F1925" si="29">IF(ISERROR((((E1862-D1862)/D1862))),"-",(((E1862-D1862)/D1862)))</f>
        <v>0.1228864905267211</v>
      </c>
      <c r="G1862" t="s">
        <v>4554</v>
      </c>
      <c r="H1862" s="4" t="s">
        <v>1386</v>
      </c>
      <c r="K1862" s="8" t="s">
        <v>4591</v>
      </c>
    </row>
    <row r="1863" spans="1:11" ht="15">
      <c r="A1863" s="1"/>
      <c r="B1863" s="9" t="s">
        <v>1380</v>
      </c>
      <c r="C1863" s="9" t="s">
        <v>1384</v>
      </c>
      <c r="D1863" s="14">
        <v>158020</v>
      </c>
      <c r="E1863" s="14">
        <v>176725</v>
      </c>
      <c r="F1863" s="89">
        <f t="shared" si="29"/>
        <v>0.11837109226680168</v>
      </c>
      <c r="G1863" t="s">
        <v>4554</v>
      </c>
      <c r="H1863" s="4" t="s">
        <v>3390</v>
      </c>
      <c r="K1863" s="8" t="s">
        <v>4591</v>
      </c>
    </row>
    <row r="1864" spans="1:11" ht="25.5">
      <c r="A1864" s="1"/>
      <c r="B1864" s="9" t="s">
        <v>1381</v>
      </c>
      <c r="C1864" s="9" t="s">
        <v>1383</v>
      </c>
      <c r="D1864" s="14" t="s">
        <v>899</v>
      </c>
      <c r="E1864" s="14">
        <v>134593</v>
      </c>
      <c r="F1864" s="89" t="str">
        <f t="shared" si="29"/>
        <v>-</v>
      </c>
      <c r="G1864" t="s">
        <v>4458</v>
      </c>
      <c r="H1864" s="4" t="s">
        <v>1387</v>
      </c>
      <c r="K1864" s="8" t="s">
        <v>4591</v>
      </c>
    </row>
    <row r="1865" spans="1:11" ht="25.5">
      <c r="A1865" s="1"/>
      <c r="C1865" s="9" t="s">
        <v>1385</v>
      </c>
      <c r="D1865" s="14" t="s">
        <v>899</v>
      </c>
      <c r="E1865" s="14">
        <v>121095</v>
      </c>
      <c r="F1865" s="89" t="str">
        <f t="shared" si="29"/>
        <v>-</v>
      </c>
      <c r="G1865" t="s">
        <v>4458</v>
      </c>
      <c r="H1865" s="4" t="s">
        <v>1388</v>
      </c>
      <c r="K1865" s="8" t="s">
        <v>4591</v>
      </c>
    </row>
    <row r="1866" spans="1:11" ht="25.5">
      <c r="A1866" s="1"/>
      <c r="C1866" s="9" t="s">
        <v>1385</v>
      </c>
      <c r="D1866" s="14">
        <v>142481</v>
      </c>
      <c r="E1866" s="14" t="s">
        <v>899</v>
      </c>
      <c r="F1866" s="89" t="str">
        <f t="shared" si="29"/>
        <v>-</v>
      </c>
      <c r="G1866" t="s">
        <v>4458</v>
      </c>
      <c r="K1866" s="8" t="s">
        <v>4591</v>
      </c>
    </row>
    <row r="1867" spans="1:11" ht="25.5">
      <c r="A1867" s="1"/>
      <c r="C1867" s="9" t="s">
        <v>3392</v>
      </c>
      <c r="D1867" s="14">
        <v>128314</v>
      </c>
      <c r="E1867" s="14" t="s">
        <v>899</v>
      </c>
      <c r="F1867" s="89" t="str">
        <f t="shared" si="29"/>
        <v>-</v>
      </c>
      <c r="G1867" t="s">
        <v>4458</v>
      </c>
      <c r="I1867" s="13"/>
      <c r="J1867" s="13"/>
      <c r="K1867" s="8" t="s">
        <v>4591</v>
      </c>
    </row>
    <row r="1868" spans="1:11" ht="25.5">
      <c r="A1868" s="1"/>
      <c r="B1868" s="9" t="s">
        <v>4547</v>
      </c>
      <c r="C1868" s="9" t="s">
        <v>4547</v>
      </c>
      <c r="D1868" s="10" t="s">
        <v>899</v>
      </c>
      <c r="E1868" s="72">
        <v>100000</v>
      </c>
      <c r="F1868" s="89" t="str">
        <f t="shared" si="29"/>
        <v>-</v>
      </c>
      <c r="G1868" t="s">
        <v>4458</v>
      </c>
      <c r="H1868" s="4" t="s">
        <v>4549</v>
      </c>
      <c r="I1868" s="13"/>
      <c r="J1868" s="13"/>
      <c r="K1868" s="8" t="s">
        <v>4591</v>
      </c>
    </row>
    <row r="1869" spans="1:11" ht="25.5">
      <c r="A1869" s="1"/>
      <c r="B1869" s="9" t="s">
        <v>4547</v>
      </c>
      <c r="C1869" s="9" t="s">
        <v>4547</v>
      </c>
      <c r="D1869" s="10" t="s">
        <v>899</v>
      </c>
      <c r="E1869" s="72">
        <v>100000</v>
      </c>
      <c r="F1869" s="89" t="str">
        <f t="shared" si="29"/>
        <v>-</v>
      </c>
      <c r="G1869" t="s">
        <v>4458</v>
      </c>
      <c r="H1869" s="4" t="s">
        <v>4549</v>
      </c>
      <c r="I1869" s="13"/>
      <c r="J1869" s="13"/>
      <c r="K1869" s="8" t="s">
        <v>4591</v>
      </c>
    </row>
    <row r="1870" spans="1:11" ht="25.5">
      <c r="A1870" s="1"/>
      <c r="B1870" s="9" t="s">
        <v>4547</v>
      </c>
      <c r="C1870" s="9" t="s">
        <v>4547</v>
      </c>
      <c r="D1870" s="10" t="s">
        <v>899</v>
      </c>
      <c r="E1870" s="72">
        <v>100000</v>
      </c>
      <c r="F1870" s="89" t="str">
        <f t="shared" si="29"/>
        <v>-</v>
      </c>
      <c r="G1870" t="s">
        <v>4458</v>
      </c>
      <c r="H1870" s="4" t="s">
        <v>4549</v>
      </c>
      <c r="I1870" s="13"/>
      <c r="J1870" s="13"/>
      <c r="K1870" s="8" t="s">
        <v>4591</v>
      </c>
    </row>
    <row r="1871" spans="1:11" ht="25.5">
      <c r="A1871" s="1"/>
      <c r="B1871" s="9" t="s">
        <v>4547</v>
      </c>
      <c r="C1871" s="9" t="s">
        <v>4547</v>
      </c>
      <c r="D1871" s="10" t="s">
        <v>899</v>
      </c>
      <c r="E1871" s="72">
        <v>100000</v>
      </c>
      <c r="F1871" s="89" t="str">
        <f t="shared" si="29"/>
        <v>-</v>
      </c>
      <c r="G1871" t="s">
        <v>4458</v>
      </c>
      <c r="H1871" s="4" t="s">
        <v>4549</v>
      </c>
      <c r="I1871" s="13"/>
      <c r="J1871" s="13"/>
      <c r="K1871" s="8" t="s">
        <v>4591</v>
      </c>
    </row>
    <row r="1872" spans="1:11" ht="25.5">
      <c r="A1872" s="1"/>
      <c r="B1872" s="9" t="s">
        <v>4547</v>
      </c>
      <c r="C1872" s="9" t="s">
        <v>4547</v>
      </c>
      <c r="D1872" s="10" t="s">
        <v>899</v>
      </c>
      <c r="E1872" s="72">
        <v>100000</v>
      </c>
      <c r="F1872" s="89" t="str">
        <f t="shared" si="29"/>
        <v>-</v>
      </c>
      <c r="G1872" t="s">
        <v>4458</v>
      </c>
      <c r="H1872" s="4" t="s">
        <v>4549</v>
      </c>
      <c r="I1872" s="13"/>
      <c r="J1872" s="13"/>
      <c r="K1872" s="8" t="s">
        <v>4591</v>
      </c>
    </row>
    <row r="1873" spans="1:11" ht="25.5">
      <c r="A1873" s="1"/>
      <c r="B1873" s="9" t="s">
        <v>4547</v>
      </c>
      <c r="C1873" s="9" t="s">
        <v>4547</v>
      </c>
      <c r="D1873" s="10" t="s">
        <v>899</v>
      </c>
      <c r="E1873" s="72">
        <v>100000</v>
      </c>
      <c r="F1873" s="89" t="str">
        <f t="shared" si="29"/>
        <v>-</v>
      </c>
      <c r="G1873" t="s">
        <v>4458</v>
      </c>
      <c r="H1873" s="4" t="s">
        <v>4549</v>
      </c>
      <c r="I1873" s="13"/>
      <c r="J1873" s="13"/>
      <c r="K1873" s="8" t="s">
        <v>4591</v>
      </c>
    </row>
    <row r="1874" spans="1:11" ht="25.5">
      <c r="A1874" s="1"/>
      <c r="B1874" s="9" t="s">
        <v>4547</v>
      </c>
      <c r="C1874" s="9" t="s">
        <v>4547</v>
      </c>
      <c r="D1874" s="10" t="s">
        <v>899</v>
      </c>
      <c r="E1874" s="72">
        <v>100000</v>
      </c>
      <c r="F1874" s="89" t="str">
        <f t="shared" si="29"/>
        <v>-</v>
      </c>
      <c r="G1874" t="s">
        <v>4458</v>
      </c>
      <c r="H1874" s="4" t="s">
        <v>4549</v>
      </c>
      <c r="I1874" s="13"/>
      <c r="J1874" s="13"/>
      <c r="K1874" s="8" t="s">
        <v>4591</v>
      </c>
    </row>
    <row r="1875" spans="1:11" ht="25.5">
      <c r="A1875" s="1"/>
      <c r="B1875" s="9" t="s">
        <v>4547</v>
      </c>
      <c r="C1875" s="9" t="s">
        <v>4547</v>
      </c>
      <c r="D1875" s="10" t="s">
        <v>899</v>
      </c>
      <c r="E1875" s="72">
        <v>100000</v>
      </c>
      <c r="F1875" s="89" t="str">
        <f t="shared" si="29"/>
        <v>-</v>
      </c>
      <c r="G1875" t="s">
        <v>4458</v>
      </c>
      <c r="H1875" s="4" t="s">
        <v>4549</v>
      </c>
      <c r="I1875" s="13"/>
      <c r="J1875" s="13"/>
      <c r="K1875" s="8" t="s">
        <v>4591</v>
      </c>
    </row>
    <row r="1876" spans="1:11" ht="25.5">
      <c r="A1876" s="1"/>
      <c r="B1876" s="9" t="s">
        <v>4547</v>
      </c>
      <c r="C1876" s="9" t="s">
        <v>4547</v>
      </c>
      <c r="D1876" s="10" t="s">
        <v>899</v>
      </c>
      <c r="E1876" s="72">
        <v>100000</v>
      </c>
      <c r="F1876" s="89" t="str">
        <f t="shared" si="29"/>
        <v>-</v>
      </c>
      <c r="G1876" t="s">
        <v>4458</v>
      </c>
      <c r="H1876" s="4" t="s">
        <v>4549</v>
      </c>
      <c r="I1876" s="13"/>
      <c r="J1876" s="13"/>
      <c r="K1876" s="8" t="s">
        <v>4591</v>
      </c>
    </row>
    <row r="1877" spans="1:11" ht="25.5">
      <c r="A1877" s="1"/>
      <c r="B1877" s="9" t="s">
        <v>4547</v>
      </c>
      <c r="C1877" s="9" t="s">
        <v>4547</v>
      </c>
      <c r="D1877" s="72">
        <v>100000</v>
      </c>
      <c r="E1877" s="10" t="s">
        <v>899</v>
      </c>
      <c r="F1877" s="89" t="str">
        <f t="shared" si="29"/>
        <v>-</v>
      </c>
      <c r="G1877" t="s">
        <v>4458</v>
      </c>
      <c r="H1877" s="4" t="s">
        <v>4549</v>
      </c>
      <c r="I1877" s="13"/>
      <c r="J1877" s="13"/>
      <c r="K1877" s="8" t="s">
        <v>4591</v>
      </c>
    </row>
    <row r="1878" spans="1:11" ht="25.5">
      <c r="A1878" s="1"/>
      <c r="B1878" s="9" t="s">
        <v>4547</v>
      </c>
      <c r="C1878" s="9" t="s">
        <v>4547</v>
      </c>
      <c r="D1878" s="72">
        <v>100000</v>
      </c>
      <c r="E1878" s="10" t="s">
        <v>899</v>
      </c>
      <c r="F1878" s="89" t="str">
        <f t="shared" si="29"/>
        <v>-</v>
      </c>
      <c r="G1878" t="s">
        <v>4458</v>
      </c>
      <c r="H1878" s="4" t="s">
        <v>4549</v>
      </c>
      <c r="I1878" s="13"/>
      <c r="J1878" s="13"/>
      <c r="K1878" s="8" t="s">
        <v>4591</v>
      </c>
    </row>
    <row r="1879" spans="1:11" ht="25.5">
      <c r="A1879" s="1"/>
      <c r="B1879" s="9" t="s">
        <v>4547</v>
      </c>
      <c r="C1879" s="9" t="s">
        <v>4547</v>
      </c>
      <c r="D1879" s="72">
        <v>100000</v>
      </c>
      <c r="E1879" s="10" t="s">
        <v>899</v>
      </c>
      <c r="F1879" s="89" t="str">
        <f t="shared" si="29"/>
        <v>-</v>
      </c>
      <c r="G1879" t="s">
        <v>4458</v>
      </c>
      <c r="H1879" s="4" t="s">
        <v>4549</v>
      </c>
      <c r="I1879" s="13"/>
      <c r="J1879" s="13"/>
      <c r="K1879" s="8" t="s">
        <v>4591</v>
      </c>
    </row>
    <row r="1880" spans="1:11" ht="25.5">
      <c r="A1880" s="1"/>
      <c r="B1880" s="9" t="s">
        <v>4547</v>
      </c>
      <c r="C1880" s="9" t="s">
        <v>4547</v>
      </c>
      <c r="D1880" s="72">
        <v>100000</v>
      </c>
      <c r="E1880" s="10" t="s">
        <v>899</v>
      </c>
      <c r="F1880" s="89" t="str">
        <f t="shared" si="29"/>
        <v>-</v>
      </c>
      <c r="G1880" t="s">
        <v>4458</v>
      </c>
      <c r="H1880" s="4" t="s">
        <v>4549</v>
      </c>
      <c r="I1880" s="13"/>
      <c r="J1880" s="13"/>
      <c r="K1880" s="8" t="s">
        <v>4591</v>
      </c>
    </row>
    <row r="1881" spans="1:11" ht="25.5">
      <c r="A1881" s="1"/>
      <c r="B1881" s="9" t="s">
        <v>4547</v>
      </c>
      <c r="C1881" s="9" t="s">
        <v>4547</v>
      </c>
      <c r="D1881" s="72">
        <v>100000</v>
      </c>
      <c r="E1881" s="10" t="s">
        <v>899</v>
      </c>
      <c r="F1881" s="89" t="str">
        <f t="shared" si="29"/>
        <v>-</v>
      </c>
      <c r="G1881" t="s">
        <v>4458</v>
      </c>
      <c r="H1881" s="4" t="s">
        <v>4549</v>
      </c>
      <c r="I1881" s="13"/>
      <c r="J1881" s="13"/>
      <c r="K1881" s="8" t="s">
        <v>4591</v>
      </c>
    </row>
    <row r="1882" spans="1:11" ht="25.5">
      <c r="A1882" s="1"/>
      <c r="B1882" s="9" t="s">
        <v>4547</v>
      </c>
      <c r="C1882" s="9" t="s">
        <v>4547</v>
      </c>
      <c r="D1882" s="72">
        <v>100000</v>
      </c>
      <c r="E1882" s="10" t="s">
        <v>899</v>
      </c>
      <c r="F1882" s="89" t="str">
        <f t="shared" si="29"/>
        <v>-</v>
      </c>
      <c r="G1882" t="s">
        <v>4458</v>
      </c>
      <c r="H1882" s="4" t="s">
        <v>4549</v>
      </c>
      <c r="I1882" s="13"/>
      <c r="J1882" s="13"/>
      <c r="K1882" s="8" t="s">
        <v>4591</v>
      </c>
    </row>
    <row r="1883" spans="1:11" ht="25.5">
      <c r="A1883" s="1"/>
      <c r="B1883" s="9" t="s">
        <v>4547</v>
      </c>
      <c r="C1883" s="9" t="s">
        <v>4547</v>
      </c>
      <c r="D1883" s="72">
        <v>100000</v>
      </c>
      <c r="E1883" s="10" t="s">
        <v>899</v>
      </c>
      <c r="F1883" s="89" t="str">
        <f t="shared" si="29"/>
        <v>-</v>
      </c>
      <c r="G1883" t="s">
        <v>4458</v>
      </c>
      <c r="H1883" s="4" t="s">
        <v>4549</v>
      </c>
      <c r="I1883" s="13"/>
      <c r="J1883" s="13"/>
      <c r="K1883" s="8" t="s">
        <v>4591</v>
      </c>
    </row>
    <row r="1884" spans="1:11" ht="25.5">
      <c r="A1884" s="1"/>
      <c r="B1884" s="9" t="s">
        <v>4547</v>
      </c>
      <c r="C1884" s="9" t="s">
        <v>4547</v>
      </c>
      <c r="D1884" s="72">
        <v>100000</v>
      </c>
      <c r="E1884" s="10" t="s">
        <v>899</v>
      </c>
      <c r="F1884" s="89" t="str">
        <f t="shared" si="29"/>
        <v>-</v>
      </c>
      <c r="G1884" t="s">
        <v>4458</v>
      </c>
      <c r="H1884" s="4" t="s">
        <v>4549</v>
      </c>
      <c r="I1884" s="13"/>
      <c r="J1884" s="13"/>
      <c r="K1884" s="8" t="s">
        <v>4591</v>
      </c>
    </row>
    <row r="1885" spans="1:11" ht="25.5">
      <c r="A1885" s="1"/>
      <c r="B1885" s="9" t="s">
        <v>4547</v>
      </c>
      <c r="C1885" s="9" t="s">
        <v>4547</v>
      </c>
      <c r="D1885" s="72">
        <v>100000</v>
      </c>
      <c r="E1885" s="10" t="s">
        <v>899</v>
      </c>
      <c r="F1885" s="89" t="str">
        <f t="shared" si="29"/>
        <v>-</v>
      </c>
      <c r="G1885" t="s">
        <v>4458</v>
      </c>
      <c r="H1885" s="4" t="s">
        <v>4549</v>
      </c>
      <c r="I1885" s="13"/>
      <c r="J1885" s="13"/>
      <c r="K1885" s="8" t="s">
        <v>4591</v>
      </c>
    </row>
    <row r="1886" spans="1:11" ht="25.5">
      <c r="A1886" s="1"/>
      <c r="B1886" s="9" t="s">
        <v>4547</v>
      </c>
      <c r="C1886" s="9" t="s">
        <v>4547</v>
      </c>
      <c r="D1886" s="72">
        <v>100000</v>
      </c>
      <c r="E1886" s="10" t="s">
        <v>899</v>
      </c>
      <c r="F1886" s="89" t="str">
        <f t="shared" si="29"/>
        <v>-</v>
      </c>
      <c r="G1886" t="s">
        <v>4458</v>
      </c>
      <c r="H1886" s="4" t="s">
        <v>4549</v>
      </c>
      <c r="I1886" s="13"/>
      <c r="J1886" s="13"/>
      <c r="K1886" s="8" t="s">
        <v>4591</v>
      </c>
    </row>
    <row r="1887" spans="1:11" ht="25.5">
      <c r="A1887" s="1"/>
      <c r="B1887" s="9" t="s">
        <v>4547</v>
      </c>
      <c r="C1887" s="9" t="s">
        <v>4547</v>
      </c>
      <c r="D1887" s="72">
        <v>100000</v>
      </c>
      <c r="E1887" s="10" t="s">
        <v>899</v>
      </c>
      <c r="F1887" s="89" t="str">
        <f t="shared" si="29"/>
        <v>-</v>
      </c>
      <c r="G1887" t="s">
        <v>4458</v>
      </c>
      <c r="H1887" s="4" t="s">
        <v>4549</v>
      </c>
      <c r="I1887" s="13"/>
      <c r="J1887" s="13"/>
      <c r="K1887" s="8" t="s">
        <v>4591</v>
      </c>
    </row>
    <row r="1888" spans="1:11" ht="25.5">
      <c r="A1888" s="1"/>
      <c r="B1888" s="9" t="s">
        <v>4547</v>
      </c>
      <c r="C1888" s="9" t="s">
        <v>4547</v>
      </c>
      <c r="D1888" s="72">
        <v>100000</v>
      </c>
      <c r="E1888" s="10" t="s">
        <v>899</v>
      </c>
      <c r="F1888" s="89" t="str">
        <f t="shared" si="29"/>
        <v>-</v>
      </c>
      <c r="G1888" t="s">
        <v>4458</v>
      </c>
      <c r="H1888" s="74" t="s">
        <v>4549</v>
      </c>
      <c r="I1888" s="13"/>
      <c r="J1888" s="13"/>
      <c r="K1888" s="8" t="s">
        <v>4591</v>
      </c>
    </row>
    <row r="1889" spans="1:11" ht="25.5">
      <c r="A1889" s="1"/>
      <c r="B1889" s="9" t="s">
        <v>4547</v>
      </c>
      <c r="C1889" s="9" t="s">
        <v>4547</v>
      </c>
      <c r="D1889" s="72">
        <v>100000</v>
      </c>
      <c r="E1889" s="10" t="s">
        <v>899</v>
      </c>
      <c r="F1889" s="89" t="str">
        <f t="shared" si="29"/>
        <v>-</v>
      </c>
      <c r="G1889" t="s">
        <v>4458</v>
      </c>
      <c r="H1889" s="4" t="s">
        <v>4549</v>
      </c>
      <c r="I1889" s="13"/>
      <c r="J1889" s="13"/>
      <c r="K1889" s="8" t="s">
        <v>4591</v>
      </c>
    </row>
    <row r="1890" spans="1:11" ht="25.5">
      <c r="A1890" s="1"/>
      <c r="B1890" s="9" t="s">
        <v>4547</v>
      </c>
      <c r="C1890" s="9" t="s">
        <v>4547</v>
      </c>
      <c r="D1890" s="72">
        <v>100000</v>
      </c>
      <c r="E1890" s="10" t="s">
        <v>899</v>
      </c>
      <c r="F1890" s="89" t="str">
        <f t="shared" si="29"/>
        <v>-</v>
      </c>
      <c r="G1890" t="s">
        <v>4458</v>
      </c>
      <c r="H1890" s="4" t="s">
        <v>4549</v>
      </c>
      <c r="I1890" s="13"/>
      <c r="J1890" s="13"/>
      <c r="K1890" s="8" t="s">
        <v>4591</v>
      </c>
    </row>
    <row r="1891" spans="1:11" ht="25.5">
      <c r="A1891" s="1"/>
      <c r="B1891" s="9" t="s">
        <v>4547</v>
      </c>
      <c r="C1891" s="9" t="s">
        <v>4547</v>
      </c>
      <c r="D1891" s="72">
        <v>100000</v>
      </c>
      <c r="E1891" s="10" t="s">
        <v>899</v>
      </c>
      <c r="F1891" s="89" t="str">
        <f t="shared" si="29"/>
        <v>-</v>
      </c>
      <c r="G1891" t="s">
        <v>4458</v>
      </c>
      <c r="H1891" s="4" t="s">
        <v>4549</v>
      </c>
      <c r="I1891" s="13"/>
      <c r="J1891" s="13"/>
      <c r="K1891" s="8" t="s">
        <v>4591</v>
      </c>
    </row>
    <row r="1892" spans="1:11" ht="25.5">
      <c r="A1892" s="1"/>
      <c r="B1892" s="9" t="s">
        <v>4547</v>
      </c>
      <c r="C1892" s="9" t="s">
        <v>4547</v>
      </c>
      <c r="D1892" s="72">
        <v>100000</v>
      </c>
      <c r="E1892" s="10" t="s">
        <v>899</v>
      </c>
      <c r="F1892" s="89" t="str">
        <f t="shared" si="29"/>
        <v>-</v>
      </c>
      <c r="G1892" t="s">
        <v>4458</v>
      </c>
      <c r="H1892" s="4" t="s">
        <v>4549</v>
      </c>
      <c r="I1892" s="13"/>
      <c r="J1892" s="13"/>
      <c r="K1892" s="8" t="s">
        <v>4591</v>
      </c>
    </row>
    <row r="1893" spans="1:11" ht="25.5">
      <c r="A1893" s="1"/>
      <c r="B1893" s="9" t="s">
        <v>4547</v>
      </c>
      <c r="C1893" s="9" t="s">
        <v>4547</v>
      </c>
      <c r="D1893" s="72">
        <v>100000</v>
      </c>
      <c r="E1893" s="10" t="s">
        <v>899</v>
      </c>
      <c r="F1893" s="89" t="str">
        <f t="shared" si="29"/>
        <v>-</v>
      </c>
      <c r="G1893" t="s">
        <v>4458</v>
      </c>
      <c r="H1893" s="4" t="s">
        <v>4549</v>
      </c>
      <c r="I1893" s="13"/>
      <c r="J1893" s="13"/>
      <c r="K1893" s="8" t="s">
        <v>4591</v>
      </c>
    </row>
    <row r="1894" spans="1:11" ht="25.5">
      <c r="A1894" s="1"/>
      <c r="B1894" s="9" t="s">
        <v>4547</v>
      </c>
      <c r="C1894" s="9" t="s">
        <v>4547</v>
      </c>
      <c r="D1894" s="72">
        <v>100000</v>
      </c>
      <c r="E1894" s="10" t="s">
        <v>899</v>
      </c>
      <c r="F1894" s="89" t="str">
        <f t="shared" si="29"/>
        <v>-</v>
      </c>
      <c r="G1894" t="s">
        <v>4458</v>
      </c>
      <c r="H1894" s="4" t="s">
        <v>4549</v>
      </c>
      <c r="I1894" s="13"/>
      <c r="J1894" s="13"/>
      <c r="K1894" s="8" t="s">
        <v>4591</v>
      </c>
    </row>
    <row r="1895" spans="1:11" ht="25.5">
      <c r="A1895" s="1"/>
      <c r="B1895" s="9" t="s">
        <v>4547</v>
      </c>
      <c r="C1895" s="9" t="s">
        <v>4547</v>
      </c>
      <c r="D1895" s="72">
        <v>100000</v>
      </c>
      <c r="E1895" s="10" t="s">
        <v>899</v>
      </c>
      <c r="F1895" s="89" t="str">
        <f t="shared" si="29"/>
        <v>-</v>
      </c>
      <c r="G1895" t="s">
        <v>4458</v>
      </c>
      <c r="H1895" s="4" t="s">
        <v>4549</v>
      </c>
      <c r="I1895" s="13"/>
      <c r="J1895" s="13"/>
      <c r="K1895" s="8" t="s">
        <v>4591</v>
      </c>
    </row>
    <row r="1896" spans="1:11" ht="38.25">
      <c r="A1896" s="2" t="s">
        <v>174</v>
      </c>
      <c r="C1896" s="9" t="s">
        <v>696</v>
      </c>
      <c r="D1896" s="10" t="s">
        <v>899</v>
      </c>
      <c r="E1896" s="14">
        <v>104327</v>
      </c>
      <c r="F1896" s="89" t="str">
        <f t="shared" si="29"/>
        <v>-</v>
      </c>
      <c r="G1896" t="s">
        <v>4458</v>
      </c>
      <c r="H1896" s="4" t="s">
        <v>3394</v>
      </c>
      <c r="I1896" s="13"/>
      <c r="J1896" s="13"/>
      <c r="K1896" s="8" t="s">
        <v>4595</v>
      </c>
    </row>
    <row r="1897" spans="1:11" s="13" customFormat="1" ht="25.5">
      <c r="A1897" s="2"/>
      <c r="B1897" s="9"/>
      <c r="C1897" s="9" t="s">
        <v>696</v>
      </c>
      <c r="D1897" s="14">
        <v>163778</v>
      </c>
      <c r="E1897" s="14">
        <v>44021</v>
      </c>
      <c r="F1897" s="89">
        <f t="shared" si="29"/>
        <v>-0.73121542575925946</v>
      </c>
      <c r="G1897" t="s">
        <v>4458</v>
      </c>
      <c r="H1897" s="4" t="s">
        <v>3393</v>
      </c>
      <c r="K1897" s="8" t="s">
        <v>4595</v>
      </c>
    </row>
    <row r="1898" spans="1:11" ht="38.25">
      <c r="A1898" s="2"/>
      <c r="C1898" s="9" t="s">
        <v>1389</v>
      </c>
      <c r="D1898" s="14">
        <v>58759</v>
      </c>
      <c r="E1898" s="14">
        <v>107173</v>
      </c>
      <c r="F1898" s="89">
        <f t="shared" si="29"/>
        <v>0.82394186422505489</v>
      </c>
      <c r="G1898" t="s">
        <v>4458</v>
      </c>
      <c r="H1898" s="4" t="s">
        <v>1393</v>
      </c>
      <c r="K1898" s="8" t="s">
        <v>4595</v>
      </c>
    </row>
    <row r="1899" spans="1:11" ht="25.5">
      <c r="A1899" s="2"/>
      <c r="C1899" s="9" t="s">
        <v>3395</v>
      </c>
      <c r="D1899" s="14">
        <v>141434</v>
      </c>
      <c r="E1899" s="14">
        <v>33143</v>
      </c>
      <c r="F1899" s="89">
        <f t="shared" si="29"/>
        <v>-0.76566455024958635</v>
      </c>
      <c r="G1899" t="s">
        <v>4458</v>
      </c>
      <c r="H1899" s="74" t="s">
        <v>3396</v>
      </c>
      <c r="K1899" s="8" t="s">
        <v>4595</v>
      </c>
    </row>
    <row r="1900" spans="1:11" ht="38.25">
      <c r="A1900" s="2"/>
      <c r="C1900" s="9" t="s">
        <v>1390</v>
      </c>
      <c r="D1900" s="14" t="s">
        <v>899</v>
      </c>
      <c r="E1900" s="14">
        <v>117544</v>
      </c>
      <c r="F1900" s="89" t="str">
        <f t="shared" si="29"/>
        <v>-</v>
      </c>
      <c r="G1900" t="s">
        <v>4458</v>
      </c>
      <c r="H1900" s="4" t="s">
        <v>1391</v>
      </c>
      <c r="K1900" s="8" t="s">
        <v>4595</v>
      </c>
    </row>
    <row r="1901" spans="1:11" ht="15">
      <c r="A1901" s="2"/>
      <c r="C1901" s="9" t="s">
        <v>690</v>
      </c>
      <c r="D1901" s="14">
        <v>103039</v>
      </c>
      <c r="E1901" s="14">
        <v>106023</v>
      </c>
      <c r="F1901" s="89">
        <f t="shared" si="29"/>
        <v>2.895990838420404E-2</v>
      </c>
      <c r="G1901" t="s">
        <v>4554</v>
      </c>
      <c r="H1901" s="4" t="s">
        <v>1392</v>
      </c>
      <c r="K1901" s="8" t="s">
        <v>4595</v>
      </c>
    </row>
    <row r="1902" spans="1:11" ht="25.5">
      <c r="A1902" s="2" t="s">
        <v>175</v>
      </c>
      <c r="B1902" s="16" t="s">
        <v>1490</v>
      </c>
      <c r="D1902" s="19" t="s">
        <v>899</v>
      </c>
      <c r="E1902" s="19" t="s">
        <v>899</v>
      </c>
      <c r="F1902" s="89" t="str">
        <f t="shared" si="29"/>
        <v>-</v>
      </c>
      <c r="G1902" t="s">
        <v>4458</v>
      </c>
      <c r="K1902" s="8" t="s">
        <v>4589</v>
      </c>
    </row>
    <row r="1903" spans="1:11" ht="25.5">
      <c r="A1903" s="2" t="s">
        <v>176</v>
      </c>
      <c r="B1903" s="11" t="s">
        <v>2943</v>
      </c>
      <c r="C1903" s="9" t="s">
        <v>886</v>
      </c>
      <c r="D1903" s="19" t="s">
        <v>899</v>
      </c>
      <c r="E1903" s="19">
        <v>101947.63</v>
      </c>
      <c r="F1903" s="89" t="str">
        <f t="shared" si="29"/>
        <v>-</v>
      </c>
      <c r="G1903" t="s">
        <v>4458</v>
      </c>
      <c r="H1903" s="4" t="s">
        <v>2917</v>
      </c>
      <c r="K1903" s="8" t="s">
        <v>4589</v>
      </c>
    </row>
    <row r="1904" spans="1:11" ht="15">
      <c r="A1904" s="2" t="s">
        <v>177</v>
      </c>
      <c r="B1904" s="11" t="s">
        <v>1400</v>
      </c>
      <c r="C1904" s="11" t="s">
        <v>886</v>
      </c>
      <c r="D1904" s="19">
        <v>250800</v>
      </c>
      <c r="E1904" s="19">
        <v>263700</v>
      </c>
      <c r="F1904" s="89">
        <f t="shared" si="29"/>
        <v>5.1435406698564591E-2</v>
      </c>
      <c r="G1904" t="s">
        <v>4554</v>
      </c>
      <c r="H1904" s="42" t="s">
        <v>1409</v>
      </c>
      <c r="K1904" s="8" t="s">
        <v>4590</v>
      </c>
    </row>
    <row r="1905" spans="1:11" ht="25.5">
      <c r="A1905" s="2"/>
      <c r="B1905" s="9" t="s">
        <v>1401</v>
      </c>
      <c r="C1905" s="9" t="s">
        <v>1395</v>
      </c>
      <c r="D1905" s="14">
        <v>169800</v>
      </c>
      <c r="E1905" s="14">
        <v>175400</v>
      </c>
      <c r="F1905" s="89">
        <f t="shared" si="29"/>
        <v>3.2979976442873968E-2</v>
      </c>
      <c r="G1905" t="s">
        <v>4554</v>
      </c>
      <c r="H1905" s="4" t="s">
        <v>1410</v>
      </c>
      <c r="K1905" s="8" t="s">
        <v>4590</v>
      </c>
    </row>
    <row r="1906" spans="1:11" ht="38.25">
      <c r="A1906" s="2"/>
      <c r="B1906" s="9" t="s">
        <v>1402</v>
      </c>
      <c r="C1906" s="9" t="s">
        <v>1394</v>
      </c>
      <c r="D1906" s="14">
        <v>163700</v>
      </c>
      <c r="E1906" s="14">
        <v>161400</v>
      </c>
      <c r="F1906" s="89">
        <f t="shared" si="29"/>
        <v>-1.4050091631032376E-2</v>
      </c>
      <c r="G1906" t="s">
        <v>4554</v>
      </c>
      <c r="H1906" s="4" t="s">
        <v>1411</v>
      </c>
      <c r="I1906" s="13"/>
      <c r="J1906" s="13"/>
      <c r="K1906" s="8" t="s">
        <v>4590</v>
      </c>
    </row>
    <row r="1907" spans="1:11" ht="25.5">
      <c r="A1907" s="2"/>
      <c r="B1907" s="9" t="s">
        <v>1403</v>
      </c>
      <c r="C1907" s="9" t="s">
        <v>252</v>
      </c>
      <c r="D1907" s="14">
        <v>148200</v>
      </c>
      <c r="E1907" s="14">
        <v>157900</v>
      </c>
      <c r="F1907" s="89">
        <f t="shared" si="29"/>
        <v>6.5452091767881235E-2</v>
      </c>
      <c r="G1907" t="s">
        <v>4554</v>
      </c>
      <c r="H1907" s="74" t="s">
        <v>1412</v>
      </c>
      <c r="K1907" s="8" t="s">
        <v>4590</v>
      </c>
    </row>
    <row r="1908" spans="1:11" ht="25.5">
      <c r="A1908" s="2"/>
      <c r="B1908" s="9" t="s">
        <v>1404</v>
      </c>
      <c r="C1908" s="9" t="s">
        <v>1396</v>
      </c>
      <c r="D1908" s="14">
        <v>144000</v>
      </c>
      <c r="E1908" s="14">
        <v>149800</v>
      </c>
      <c r="F1908" s="89">
        <f t="shared" si="29"/>
        <v>4.027777777777778E-2</v>
      </c>
      <c r="G1908" t="s">
        <v>4554</v>
      </c>
      <c r="H1908" s="4" t="s">
        <v>1413</v>
      </c>
      <c r="K1908" s="8" t="s">
        <v>4590</v>
      </c>
    </row>
    <row r="1909" spans="1:11" ht="38.25">
      <c r="A1909" s="2"/>
      <c r="B1909" s="9" t="s">
        <v>1405</v>
      </c>
      <c r="C1909" s="9" t="s">
        <v>1397</v>
      </c>
      <c r="D1909" s="14">
        <v>144600</v>
      </c>
      <c r="E1909" s="14">
        <v>142500</v>
      </c>
      <c r="F1909" s="89">
        <f t="shared" si="29"/>
        <v>-1.4522821576763486E-2</v>
      </c>
      <c r="G1909" t="s">
        <v>4554</v>
      </c>
      <c r="H1909" s="74" t="s">
        <v>1414</v>
      </c>
      <c r="K1909" s="8" t="s">
        <v>4590</v>
      </c>
    </row>
    <row r="1910" spans="1:11" ht="15">
      <c r="A1910" s="2"/>
      <c r="B1910" s="9" t="s">
        <v>1406</v>
      </c>
      <c r="C1910" s="9" t="s">
        <v>1020</v>
      </c>
      <c r="D1910" s="14">
        <v>121600</v>
      </c>
      <c r="E1910" s="14">
        <v>121500</v>
      </c>
      <c r="F1910" s="89">
        <f t="shared" si="29"/>
        <v>-8.2236842105263153E-4</v>
      </c>
      <c r="G1910" t="s">
        <v>4554</v>
      </c>
      <c r="H1910" s="4" t="s">
        <v>1415</v>
      </c>
      <c r="K1910" s="8" t="s">
        <v>4590</v>
      </c>
    </row>
    <row r="1911" spans="1:11" ht="38.25">
      <c r="A1911" s="2"/>
      <c r="B1911" s="9" t="s">
        <v>1407</v>
      </c>
      <c r="C1911" s="9" t="s">
        <v>1398</v>
      </c>
      <c r="D1911" s="14">
        <v>120400</v>
      </c>
      <c r="E1911" s="14">
        <v>114200</v>
      </c>
      <c r="F1911" s="89">
        <f t="shared" si="29"/>
        <v>-5.1495016611295678E-2</v>
      </c>
      <c r="G1911" t="s">
        <v>4554</v>
      </c>
      <c r="H1911" s="4" t="s">
        <v>1416</v>
      </c>
      <c r="I1911" s="13"/>
      <c r="J1911" s="13"/>
      <c r="K1911" s="8" t="s">
        <v>4590</v>
      </c>
    </row>
    <row r="1912" spans="1:11" ht="25.5">
      <c r="A1912" s="2"/>
      <c r="B1912" s="9" t="s">
        <v>1408</v>
      </c>
      <c r="C1912" s="9" t="s">
        <v>1399</v>
      </c>
      <c r="D1912" s="14">
        <v>97100</v>
      </c>
      <c r="E1912" s="14">
        <v>107600</v>
      </c>
      <c r="F1912" s="89">
        <f t="shared" si="29"/>
        <v>0.10813594232749743</v>
      </c>
      <c r="G1912" t="s">
        <v>4554</v>
      </c>
      <c r="H1912" s="74" t="s">
        <v>1417</v>
      </c>
      <c r="K1912" s="8" t="s">
        <v>4590</v>
      </c>
    </row>
    <row r="1913" spans="1:11" ht="25.5">
      <c r="A1913" s="2"/>
      <c r="B1913" s="9" t="s">
        <v>4547</v>
      </c>
      <c r="C1913" s="9" t="s">
        <v>4547</v>
      </c>
      <c r="D1913" s="10" t="s">
        <v>899</v>
      </c>
      <c r="E1913" s="72">
        <v>100000</v>
      </c>
      <c r="F1913" s="89" t="str">
        <f t="shared" si="29"/>
        <v>-</v>
      </c>
      <c r="G1913" t="s">
        <v>4458</v>
      </c>
      <c r="H1913" s="4" t="s">
        <v>4549</v>
      </c>
      <c r="K1913" s="8" t="s">
        <v>4590</v>
      </c>
    </row>
    <row r="1914" spans="1:11" ht="25.5">
      <c r="A1914" s="2"/>
      <c r="B1914" s="9" t="s">
        <v>4547</v>
      </c>
      <c r="C1914" s="9" t="s">
        <v>4547</v>
      </c>
      <c r="D1914" s="10" t="s">
        <v>899</v>
      </c>
      <c r="E1914" s="72">
        <v>100000</v>
      </c>
      <c r="F1914" s="89" t="str">
        <f t="shared" si="29"/>
        <v>-</v>
      </c>
      <c r="G1914" t="s">
        <v>4458</v>
      </c>
      <c r="H1914" s="74" t="s">
        <v>4549</v>
      </c>
      <c r="K1914" s="8" t="s">
        <v>4590</v>
      </c>
    </row>
    <row r="1915" spans="1:11" ht="25.5">
      <c r="A1915" s="2"/>
      <c r="B1915" s="9" t="s">
        <v>4547</v>
      </c>
      <c r="C1915" s="9" t="s">
        <v>4547</v>
      </c>
      <c r="D1915" s="72">
        <v>100000</v>
      </c>
      <c r="E1915" s="10" t="s">
        <v>899</v>
      </c>
      <c r="F1915" s="89" t="str">
        <f t="shared" si="29"/>
        <v>-</v>
      </c>
      <c r="G1915" t="s">
        <v>4458</v>
      </c>
      <c r="H1915" s="4" t="s">
        <v>4549</v>
      </c>
      <c r="K1915" s="8" t="s">
        <v>4590</v>
      </c>
    </row>
    <row r="1916" spans="1:11" ht="15">
      <c r="A1916" s="2" t="s">
        <v>178</v>
      </c>
      <c r="B1916" s="11"/>
      <c r="C1916" s="11" t="s">
        <v>886</v>
      </c>
      <c r="D1916" s="19">
        <v>124854.76</v>
      </c>
      <c r="E1916" s="19" t="s">
        <v>899</v>
      </c>
      <c r="F1916" s="89" t="str">
        <f t="shared" si="29"/>
        <v>-</v>
      </c>
      <c r="G1916" t="s">
        <v>4458</v>
      </c>
      <c r="H1916" s="42"/>
      <c r="K1916" s="8" t="s">
        <v>4585</v>
      </c>
    </row>
    <row r="1917" spans="1:11" ht="15">
      <c r="A1917" s="2"/>
      <c r="B1917" s="11"/>
      <c r="C1917" s="11" t="s">
        <v>886</v>
      </c>
      <c r="D1917" s="19" t="s">
        <v>899</v>
      </c>
      <c r="E1917" s="19">
        <v>106454.61</v>
      </c>
      <c r="F1917" s="89" t="str">
        <f t="shared" si="29"/>
        <v>-</v>
      </c>
      <c r="G1917" t="s">
        <v>4458</v>
      </c>
      <c r="H1917" s="42" t="s">
        <v>4332</v>
      </c>
      <c r="K1917" s="8" t="s">
        <v>4585</v>
      </c>
    </row>
    <row r="1918" spans="1:11" ht="25.5">
      <c r="A1918" s="2"/>
      <c r="B1918" s="11"/>
      <c r="C1918" s="11" t="s">
        <v>3704</v>
      </c>
      <c r="D1918" s="19" t="s">
        <v>899</v>
      </c>
      <c r="E1918" s="19">
        <v>100356.86</v>
      </c>
      <c r="F1918" s="89" t="str">
        <f t="shared" si="29"/>
        <v>-</v>
      </c>
      <c r="G1918" t="s">
        <v>4458</v>
      </c>
      <c r="H1918" s="42" t="s">
        <v>4333</v>
      </c>
      <c r="K1918" s="8" t="s">
        <v>4585</v>
      </c>
    </row>
    <row r="1919" spans="1:11" ht="25.5">
      <c r="A1919" s="2"/>
      <c r="B1919" s="11"/>
      <c r="C1919" s="11" t="s">
        <v>3705</v>
      </c>
      <c r="D1919" s="19" t="s">
        <v>899</v>
      </c>
      <c r="E1919" s="19">
        <v>100247.86</v>
      </c>
      <c r="F1919" s="89" t="str">
        <f t="shared" si="29"/>
        <v>-</v>
      </c>
      <c r="G1919" t="s">
        <v>4458</v>
      </c>
      <c r="H1919" s="42" t="s">
        <v>4334</v>
      </c>
      <c r="K1919" s="8" t="s">
        <v>4585</v>
      </c>
    </row>
    <row r="1920" spans="1:11" ht="38.25">
      <c r="A1920" s="2" t="s">
        <v>179</v>
      </c>
      <c r="C1920" s="9" t="s">
        <v>1418</v>
      </c>
      <c r="D1920" s="14" t="s">
        <v>899</v>
      </c>
      <c r="E1920" s="14">
        <v>100912.1</v>
      </c>
      <c r="F1920" s="89" t="str">
        <f t="shared" si="29"/>
        <v>-</v>
      </c>
      <c r="G1920" t="s">
        <v>4458</v>
      </c>
      <c r="H1920" s="4" t="s">
        <v>3399</v>
      </c>
      <c r="K1920" s="8" t="s">
        <v>4593</v>
      </c>
    </row>
    <row r="1921" spans="1:11" ht="51">
      <c r="A1921" s="2"/>
      <c r="C1921" s="9" t="s">
        <v>1419</v>
      </c>
      <c r="D1921" s="14" t="s">
        <v>899</v>
      </c>
      <c r="E1921" s="14">
        <v>100732.27</v>
      </c>
      <c r="F1921" s="89" t="str">
        <f t="shared" si="29"/>
        <v>-</v>
      </c>
      <c r="G1921" t="s">
        <v>4458</v>
      </c>
      <c r="H1921" s="4" t="s">
        <v>3400</v>
      </c>
      <c r="K1921" s="8" t="s">
        <v>4593</v>
      </c>
    </row>
    <row r="1922" spans="1:11" ht="15">
      <c r="A1922" s="2"/>
      <c r="B1922" s="9" t="s">
        <v>3397</v>
      </c>
      <c r="C1922" s="9" t="s">
        <v>886</v>
      </c>
      <c r="D1922" s="14">
        <v>101822</v>
      </c>
      <c r="E1922" s="14" t="s">
        <v>899</v>
      </c>
      <c r="F1922" s="89" t="str">
        <f t="shared" si="29"/>
        <v>-</v>
      </c>
      <c r="G1922" t="s">
        <v>4458</v>
      </c>
      <c r="H1922" s="4" t="s">
        <v>3398</v>
      </c>
      <c r="K1922" s="8" t="s">
        <v>4593</v>
      </c>
    </row>
    <row r="1923" spans="1:11" ht="15">
      <c r="A1923" s="1" t="s">
        <v>180</v>
      </c>
      <c r="C1923" s="9" t="s">
        <v>886</v>
      </c>
      <c r="D1923" s="14">
        <v>104733</v>
      </c>
      <c r="E1923" s="14">
        <v>110059</v>
      </c>
      <c r="F1923" s="89">
        <f t="shared" si="29"/>
        <v>5.0853121747682202E-2</v>
      </c>
      <c r="G1923" t="s">
        <v>4554</v>
      </c>
      <c r="H1923" s="4" t="s">
        <v>3401</v>
      </c>
      <c r="K1923" s="8" t="s">
        <v>4593</v>
      </c>
    </row>
    <row r="1924" spans="1:11" ht="25.5">
      <c r="A1924" s="2" t="s">
        <v>181</v>
      </c>
      <c r="B1924" s="16" t="s">
        <v>1490</v>
      </c>
      <c r="D1924" s="19" t="s">
        <v>899</v>
      </c>
      <c r="E1924" s="19" t="s">
        <v>899</v>
      </c>
      <c r="F1924" s="89" t="str">
        <f t="shared" si="29"/>
        <v>-</v>
      </c>
      <c r="G1924" t="s">
        <v>4458</v>
      </c>
      <c r="K1924" s="8" t="s">
        <v>4589</v>
      </c>
    </row>
    <row r="1925" spans="1:11" ht="25.5">
      <c r="A1925" s="1" t="s">
        <v>182</v>
      </c>
      <c r="C1925" s="9" t="s">
        <v>886</v>
      </c>
      <c r="D1925" s="14">
        <v>123227.33</v>
      </c>
      <c r="E1925" s="14">
        <v>128805.43</v>
      </c>
      <c r="F1925" s="89">
        <f t="shared" si="29"/>
        <v>4.5266743992586636E-2</v>
      </c>
      <c r="G1925" t="s">
        <v>4554</v>
      </c>
      <c r="H1925" s="4" t="s">
        <v>1420</v>
      </c>
      <c r="K1925" s="8" t="s">
        <v>4588</v>
      </c>
    </row>
    <row r="1926" spans="1:11" ht="15">
      <c r="A1926" s="1"/>
      <c r="C1926" s="9" t="s">
        <v>912</v>
      </c>
      <c r="D1926" s="14">
        <v>104274.03</v>
      </c>
      <c r="E1926" s="14" t="s">
        <v>899</v>
      </c>
      <c r="F1926" s="89" t="str">
        <f t="shared" ref="F1926:F1989" si="30">IF(ISERROR((((E1926-D1926)/D1926))),"-",(((E1926-D1926)/D1926)))</f>
        <v>-</v>
      </c>
      <c r="G1926" t="s">
        <v>4458</v>
      </c>
      <c r="H1926" s="4" t="s">
        <v>3402</v>
      </c>
      <c r="K1926" s="8" t="s">
        <v>4588</v>
      </c>
    </row>
    <row r="1927" spans="1:11" ht="51">
      <c r="A1927" s="1" t="s">
        <v>183</v>
      </c>
      <c r="B1927" s="9" t="s">
        <v>1421</v>
      </c>
      <c r="C1927" s="9" t="s">
        <v>886</v>
      </c>
      <c r="D1927" s="14">
        <v>106638</v>
      </c>
      <c r="E1927" s="14">
        <v>183194</v>
      </c>
      <c r="F1927" s="89">
        <f t="shared" si="30"/>
        <v>0.7179054370862169</v>
      </c>
      <c r="G1927" t="s">
        <v>4458</v>
      </c>
      <c r="H1927" s="4" t="s">
        <v>1422</v>
      </c>
      <c r="K1927" s="8" t="s">
        <v>4592</v>
      </c>
    </row>
    <row r="1928" spans="1:11" ht="25.5">
      <c r="A1928" s="1"/>
      <c r="C1928" s="9" t="s">
        <v>912</v>
      </c>
      <c r="D1928" s="14">
        <v>152120</v>
      </c>
      <c r="E1928" s="14">
        <v>151936</v>
      </c>
      <c r="F1928" s="89">
        <f t="shared" si="30"/>
        <v>-1.2095713910070997E-3</v>
      </c>
      <c r="G1928" t="s">
        <v>4554</v>
      </c>
      <c r="H1928" s="4" t="s">
        <v>1425</v>
      </c>
      <c r="K1928" s="8" t="s">
        <v>4592</v>
      </c>
    </row>
    <row r="1929" spans="1:11" ht="25.5">
      <c r="A1929" s="1"/>
      <c r="C1929" s="9" t="s">
        <v>1423</v>
      </c>
      <c r="D1929" s="14" t="s">
        <v>899</v>
      </c>
      <c r="E1929" s="14">
        <v>146334</v>
      </c>
      <c r="F1929" s="89" t="str">
        <f t="shared" si="30"/>
        <v>-</v>
      </c>
      <c r="G1929" t="s">
        <v>4458</v>
      </c>
      <c r="H1929" s="4" t="s">
        <v>1426</v>
      </c>
      <c r="K1929" s="8" t="s">
        <v>4592</v>
      </c>
    </row>
    <row r="1930" spans="1:11" ht="38.25">
      <c r="A1930" s="1"/>
      <c r="C1930" s="9" t="s">
        <v>1424</v>
      </c>
      <c r="D1930" s="14" t="s">
        <v>899</v>
      </c>
      <c r="E1930" s="14">
        <v>131974</v>
      </c>
      <c r="F1930" s="89" t="str">
        <f t="shared" si="30"/>
        <v>-</v>
      </c>
      <c r="G1930" t="s">
        <v>4458</v>
      </c>
      <c r="H1930" s="4" t="s">
        <v>1427</v>
      </c>
      <c r="K1930" s="8" t="s">
        <v>4592</v>
      </c>
    </row>
    <row r="1931" spans="1:11" ht="38.25">
      <c r="A1931" s="1"/>
      <c r="C1931" s="9" t="s">
        <v>1182</v>
      </c>
      <c r="D1931" s="14" t="s">
        <v>899</v>
      </c>
      <c r="E1931" s="14">
        <v>125293</v>
      </c>
      <c r="F1931" s="89" t="str">
        <f t="shared" si="30"/>
        <v>-</v>
      </c>
      <c r="G1931" t="s">
        <v>4458</v>
      </c>
      <c r="H1931" s="74" t="s">
        <v>1428</v>
      </c>
      <c r="K1931" s="8" t="s">
        <v>4592</v>
      </c>
    </row>
    <row r="1932" spans="1:11" ht="25.5">
      <c r="A1932" s="1"/>
      <c r="C1932" s="9" t="s">
        <v>896</v>
      </c>
      <c r="D1932" s="14">
        <v>148013</v>
      </c>
      <c r="E1932" s="14" t="s">
        <v>899</v>
      </c>
      <c r="F1932" s="89" t="str">
        <f t="shared" si="30"/>
        <v>-</v>
      </c>
      <c r="G1932" t="s">
        <v>4458</v>
      </c>
      <c r="H1932" s="4" t="s">
        <v>3291</v>
      </c>
      <c r="K1932" s="8" t="s">
        <v>4592</v>
      </c>
    </row>
    <row r="1933" spans="1:11" ht="25.5">
      <c r="A1933" s="1"/>
      <c r="C1933" s="9" t="s">
        <v>3403</v>
      </c>
      <c r="D1933" s="14">
        <v>122926</v>
      </c>
      <c r="E1933" s="14" t="s">
        <v>899</v>
      </c>
      <c r="F1933" s="89" t="str">
        <f t="shared" si="30"/>
        <v>-</v>
      </c>
      <c r="G1933" t="s">
        <v>4458</v>
      </c>
      <c r="H1933" s="4" t="s">
        <v>3405</v>
      </c>
      <c r="K1933" s="8" t="s">
        <v>4592</v>
      </c>
    </row>
    <row r="1934" spans="1:11" ht="15">
      <c r="A1934" s="1"/>
      <c r="C1934" s="9" t="s">
        <v>2337</v>
      </c>
      <c r="D1934" s="14">
        <v>121322</v>
      </c>
      <c r="E1934" s="14" t="s">
        <v>899</v>
      </c>
      <c r="F1934" s="89" t="str">
        <f t="shared" si="30"/>
        <v>-</v>
      </c>
      <c r="G1934" t="s">
        <v>4458</v>
      </c>
      <c r="H1934" s="4" t="s">
        <v>3291</v>
      </c>
      <c r="I1934" s="13"/>
      <c r="J1934" s="13"/>
      <c r="K1934" s="8" t="s">
        <v>4592</v>
      </c>
    </row>
    <row r="1935" spans="1:11" ht="25.5">
      <c r="A1935" s="1"/>
      <c r="C1935" s="9" t="s">
        <v>3404</v>
      </c>
      <c r="D1935" s="14">
        <v>106553</v>
      </c>
      <c r="E1935" s="14" t="s">
        <v>899</v>
      </c>
      <c r="F1935" s="89" t="str">
        <f t="shared" si="30"/>
        <v>-</v>
      </c>
      <c r="G1935" t="s">
        <v>4458</v>
      </c>
      <c r="H1935" s="4" t="s">
        <v>3406</v>
      </c>
      <c r="K1935" s="8" t="s">
        <v>4592</v>
      </c>
    </row>
    <row r="1936" spans="1:11" ht="76.5">
      <c r="A1936" s="1" t="s">
        <v>184</v>
      </c>
      <c r="B1936" s="9" t="s">
        <v>1431</v>
      </c>
      <c r="C1936" s="9" t="s">
        <v>886</v>
      </c>
      <c r="D1936" s="14">
        <v>142789</v>
      </c>
      <c r="E1936" s="14">
        <v>144605</v>
      </c>
      <c r="F1936" s="89">
        <f t="shared" si="30"/>
        <v>1.2718066517728957E-2</v>
      </c>
      <c r="G1936" t="s">
        <v>4554</v>
      </c>
      <c r="H1936" s="4" t="s">
        <v>3407</v>
      </c>
      <c r="K1936" s="8" t="s">
        <v>4590</v>
      </c>
    </row>
    <row r="1937" spans="1:11" ht="25.5">
      <c r="A1937" s="1"/>
      <c r="B1937" s="9" t="s">
        <v>1432</v>
      </c>
      <c r="C1937" s="9" t="s">
        <v>1429</v>
      </c>
      <c r="D1937" s="14">
        <v>106171</v>
      </c>
      <c r="E1937" s="14">
        <v>106212</v>
      </c>
      <c r="F1937" s="89">
        <f t="shared" si="30"/>
        <v>3.8616948130845523E-4</v>
      </c>
      <c r="G1937" t="s">
        <v>4554</v>
      </c>
      <c r="H1937" s="4" t="s">
        <v>3408</v>
      </c>
      <c r="K1937" s="8" t="s">
        <v>4590</v>
      </c>
    </row>
    <row r="1938" spans="1:11" ht="25.5">
      <c r="A1938" s="1"/>
      <c r="B1938" s="9" t="s">
        <v>1433</v>
      </c>
      <c r="C1938" s="9" t="s">
        <v>1430</v>
      </c>
      <c r="D1938" s="14">
        <v>106171</v>
      </c>
      <c r="E1938" s="14">
        <v>106179</v>
      </c>
      <c r="F1938" s="89">
        <f t="shared" si="30"/>
        <v>7.5350142694332724E-5</v>
      </c>
      <c r="G1938" t="s">
        <v>4554</v>
      </c>
      <c r="H1938" s="4" t="s">
        <v>3409</v>
      </c>
      <c r="K1938" s="8" t="s">
        <v>4590</v>
      </c>
    </row>
    <row r="1939" spans="1:11" ht="25.5">
      <c r="A1939" s="1" t="s">
        <v>185</v>
      </c>
      <c r="C1939" s="9" t="s">
        <v>886</v>
      </c>
      <c r="D1939" s="14">
        <v>123107</v>
      </c>
      <c r="E1939" s="14">
        <v>123497</v>
      </c>
      <c r="F1939" s="89">
        <f t="shared" si="30"/>
        <v>3.1679758259075437E-3</v>
      </c>
      <c r="G1939" t="s">
        <v>4554</v>
      </c>
      <c r="H1939" s="4" t="s">
        <v>1434</v>
      </c>
      <c r="K1939" s="8" t="s">
        <v>4588</v>
      </c>
    </row>
    <row r="1940" spans="1:11" ht="25.5">
      <c r="A1940" s="1"/>
      <c r="C1940" s="9" t="s">
        <v>912</v>
      </c>
      <c r="D1940" s="14">
        <v>105351</v>
      </c>
      <c r="E1940" s="14">
        <f>84563+3160+17686</f>
        <v>105409</v>
      </c>
      <c r="F1940" s="89">
        <f t="shared" si="30"/>
        <v>5.5054057389108783E-4</v>
      </c>
      <c r="G1940" t="s">
        <v>4554</v>
      </c>
      <c r="H1940" s="4" t="s">
        <v>1435</v>
      </c>
      <c r="K1940" s="8" t="s">
        <v>4588</v>
      </c>
    </row>
    <row r="1941" spans="1:11" ht="38.25">
      <c r="A1941" s="1" t="s">
        <v>186</v>
      </c>
      <c r="B1941" s="51" t="s">
        <v>3726</v>
      </c>
      <c r="C1941" s="51" t="s">
        <v>886</v>
      </c>
      <c r="D1941" s="54">
        <v>141719.43</v>
      </c>
      <c r="E1941" s="54">
        <v>143884.46</v>
      </c>
      <c r="F1941" s="89">
        <f t="shared" si="30"/>
        <v>1.5276874878765735E-2</v>
      </c>
      <c r="G1941" t="s">
        <v>4554</v>
      </c>
      <c r="H1941" s="75" t="s">
        <v>4521</v>
      </c>
      <c r="K1941" s="8" t="s">
        <v>4585</v>
      </c>
    </row>
    <row r="1942" spans="1:11" ht="38.25">
      <c r="A1942" s="1"/>
      <c r="B1942" s="51" t="s">
        <v>3727</v>
      </c>
      <c r="C1942" s="51" t="s">
        <v>3728</v>
      </c>
      <c r="D1942" s="54">
        <v>112973.78</v>
      </c>
      <c r="E1942" s="54">
        <v>115685.12</v>
      </c>
      <c r="F1942" s="89">
        <f t="shared" si="30"/>
        <v>2.3999728078497477E-2</v>
      </c>
      <c r="G1942" t="s">
        <v>4554</v>
      </c>
      <c r="H1942" s="75" t="s">
        <v>4522</v>
      </c>
      <c r="K1942" s="8" t="s">
        <v>4585</v>
      </c>
    </row>
    <row r="1943" spans="1:11" ht="38.25">
      <c r="A1943" s="1"/>
      <c r="B1943" s="51" t="s">
        <v>3729</v>
      </c>
      <c r="C1943" s="51" t="s">
        <v>3730</v>
      </c>
      <c r="D1943" s="54">
        <v>112948.57</v>
      </c>
      <c r="E1943" s="54">
        <v>115670.16</v>
      </c>
      <c r="F1943" s="89">
        <f t="shared" si="30"/>
        <v>2.4095834059696342E-2</v>
      </c>
      <c r="G1943" t="s">
        <v>4554</v>
      </c>
      <c r="H1943" s="75" t="s">
        <v>4523</v>
      </c>
      <c r="K1943" s="8" t="s">
        <v>4585</v>
      </c>
    </row>
    <row r="1944" spans="1:11" ht="38.25">
      <c r="A1944" s="1"/>
      <c r="B1944" s="51" t="s">
        <v>3731</v>
      </c>
      <c r="C1944" s="51" t="s">
        <v>4524</v>
      </c>
      <c r="D1944" s="54">
        <v>112683</v>
      </c>
      <c r="E1944" s="54">
        <v>115500</v>
      </c>
      <c r="F1944" s="89">
        <f t="shared" si="30"/>
        <v>2.4999334416016612E-2</v>
      </c>
      <c r="G1944" t="s">
        <v>4554</v>
      </c>
      <c r="H1944" s="75" t="s">
        <v>4525</v>
      </c>
      <c r="K1944" s="8" t="s">
        <v>4585</v>
      </c>
    </row>
    <row r="1945" spans="1:11" ht="38.25">
      <c r="A1945" s="1"/>
      <c r="B1945" s="51" t="s">
        <v>3732</v>
      </c>
      <c r="C1945" s="51" t="s">
        <v>4526</v>
      </c>
      <c r="D1945" s="54">
        <v>112881.7</v>
      </c>
      <c r="E1945" s="54">
        <v>115586.32</v>
      </c>
      <c r="F1945" s="89">
        <f t="shared" si="30"/>
        <v>2.3959773816305124E-2</v>
      </c>
      <c r="G1945" t="s">
        <v>4554</v>
      </c>
      <c r="H1945" s="75" t="s">
        <v>4527</v>
      </c>
      <c r="K1945" s="8" t="s">
        <v>4585</v>
      </c>
    </row>
    <row r="1946" spans="1:11" ht="38.25">
      <c r="A1946" s="1"/>
      <c r="B1946" s="51" t="s">
        <v>3733</v>
      </c>
      <c r="C1946" s="51" t="s">
        <v>4528</v>
      </c>
      <c r="D1946" s="54">
        <v>113407.89</v>
      </c>
      <c r="E1946" s="54">
        <v>115797.65</v>
      </c>
      <c r="F1946" s="89">
        <f t="shared" si="30"/>
        <v>2.1072255201996924E-2</v>
      </c>
      <c r="G1946" t="s">
        <v>4554</v>
      </c>
      <c r="H1946" s="75" t="s">
        <v>4529</v>
      </c>
      <c r="K1946" s="8" t="s">
        <v>4585</v>
      </c>
    </row>
    <row r="1947" spans="1:11" ht="76.5">
      <c r="A1947" s="1" t="s">
        <v>187</v>
      </c>
      <c r="C1947" s="9" t="s">
        <v>886</v>
      </c>
      <c r="D1947" s="14">
        <f>SUM(135935+28923)</f>
        <v>164858</v>
      </c>
      <c r="E1947" s="14">
        <f>SUM(136134+28923)</f>
        <v>165057</v>
      </c>
      <c r="F1947" s="89">
        <f t="shared" si="30"/>
        <v>1.2070994431571413E-3</v>
      </c>
      <c r="G1947" t="s">
        <v>4554</v>
      </c>
      <c r="H1947" s="4" t="s">
        <v>1443</v>
      </c>
      <c r="K1947" s="8" t="s">
        <v>4592</v>
      </c>
    </row>
    <row r="1948" spans="1:11" ht="76.5">
      <c r="A1948" s="1"/>
      <c r="C1948" s="9" t="s">
        <v>912</v>
      </c>
      <c r="D1948" s="14">
        <f>SUM(114506+24053)</f>
        <v>138559</v>
      </c>
      <c r="E1948" s="14">
        <f>SUM(114404+24053)</f>
        <v>138457</v>
      </c>
      <c r="F1948" s="89">
        <f t="shared" si="30"/>
        <v>-7.3614849991700281E-4</v>
      </c>
      <c r="G1948" t="s">
        <v>4554</v>
      </c>
      <c r="H1948" s="4" t="s">
        <v>3410</v>
      </c>
      <c r="K1948" s="8" t="s">
        <v>4592</v>
      </c>
    </row>
    <row r="1949" spans="1:11" ht="76.5">
      <c r="A1949" s="1"/>
      <c r="C1949" s="9" t="s">
        <v>1436</v>
      </c>
      <c r="D1949" s="14">
        <f>87249+19096</f>
        <v>106345</v>
      </c>
      <c r="E1949" s="14">
        <f>SUM(99269+21554)</f>
        <v>120823</v>
      </c>
      <c r="F1949" s="89">
        <f t="shared" si="30"/>
        <v>0.13614180262353659</v>
      </c>
      <c r="G1949" t="s">
        <v>4554</v>
      </c>
      <c r="H1949" s="4" t="s">
        <v>1444</v>
      </c>
      <c r="K1949" s="8" t="s">
        <v>4592</v>
      </c>
    </row>
    <row r="1950" spans="1:11" s="13" customFormat="1" ht="76.5">
      <c r="A1950" s="1"/>
      <c r="B1950" s="9"/>
      <c r="C1950" s="9" t="s">
        <v>1437</v>
      </c>
      <c r="D1950" s="14">
        <f>96053+20696</f>
        <v>116749</v>
      </c>
      <c r="E1950" s="14">
        <f>SUM(96053+20696)</f>
        <v>116749</v>
      </c>
      <c r="F1950" s="89">
        <f t="shared" si="30"/>
        <v>0</v>
      </c>
      <c r="G1950" t="s">
        <v>4554</v>
      </c>
      <c r="H1950" s="4" t="s">
        <v>1445</v>
      </c>
      <c r="K1950" s="8" t="s">
        <v>4592</v>
      </c>
    </row>
    <row r="1951" spans="1:11" ht="25.5">
      <c r="A1951" s="1"/>
      <c r="C1951" s="9" t="s">
        <v>3412</v>
      </c>
      <c r="D1951" s="14">
        <v>109669</v>
      </c>
      <c r="E1951" s="14">
        <v>98927</v>
      </c>
      <c r="F1951" s="89">
        <f t="shared" si="30"/>
        <v>-9.7949283753841099E-2</v>
      </c>
      <c r="G1951" t="s">
        <v>4554</v>
      </c>
      <c r="H1951" s="4" t="s">
        <v>3411</v>
      </c>
      <c r="K1951" s="8" t="s">
        <v>4592</v>
      </c>
    </row>
    <row r="1952" spans="1:11" ht="76.5">
      <c r="A1952" s="1"/>
      <c r="C1952" s="9" t="s">
        <v>1438</v>
      </c>
      <c r="D1952" s="14">
        <f>80847+17382</f>
        <v>98229</v>
      </c>
      <c r="E1952" s="14">
        <f>SUM(89033+19158)</f>
        <v>108191</v>
      </c>
      <c r="F1952" s="89">
        <f t="shared" si="30"/>
        <v>0.10141607875474656</v>
      </c>
      <c r="G1952" t="s">
        <v>4554</v>
      </c>
      <c r="H1952" s="4" t="s">
        <v>1446</v>
      </c>
      <c r="K1952" s="8" t="s">
        <v>4592</v>
      </c>
    </row>
    <row r="1953" spans="1:11" ht="76.5">
      <c r="A1953" s="1"/>
      <c r="C1953" s="9" t="s">
        <v>1439</v>
      </c>
      <c r="D1953" s="14">
        <f>79928+16773</f>
        <v>96701</v>
      </c>
      <c r="E1953" s="14">
        <f>SUM(87213+18398)</f>
        <v>105611</v>
      </c>
      <c r="F1953" s="89">
        <f t="shared" si="30"/>
        <v>9.2139688317597543E-2</v>
      </c>
      <c r="G1953" t="s">
        <v>4554</v>
      </c>
      <c r="H1953" s="4" t="s">
        <v>1447</v>
      </c>
      <c r="K1953" s="8" t="s">
        <v>4592</v>
      </c>
    </row>
    <row r="1954" spans="1:11" ht="76.5">
      <c r="A1954" s="1"/>
      <c r="C1954" s="9" t="s">
        <v>1440</v>
      </c>
      <c r="D1954" s="14">
        <f>88195+18450</f>
        <v>106645</v>
      </c>
      <c r="E1954" s="14">
        <f>SUM(86747+18732)</f>
        <v>105479</v>
      </c>
      <c r="F1954" s="89">
        <f t="shared" si="30"/>
        <v>-1.0933470861268696E-2</v>
      </c>
      <c r="G1954" t="s">
        <v>4554</v>
      </c>
      <c r="H1954" s="74" t="s">
        <v>1448</v>
      </c>
      <c r="K1954" s="8" t="s">
        <v>4592</v>
      </c>
    </row>
    <row r="1955" spans="1:11" ht="76.5">
      <c r="A1955" s="1"/>
      <c r="C1955" s="9" t="s">
        <v>1441</v>
      </c>
      <c r="D1955" s="14">
        <f>83399+16773</f>
        <v>100172</v>
      </c>
      <c r="E1955" s="14">
        <f>SUM(85209+17060)</f>
        <v>102269</v>
      </c>
      <c r="F1955" s="89">
        <f t="shared" si="30"/>
        <v>2.0933993531126464E-2</v>
      </c>
      <c r="G1955" t="s">
        <v>4554</v>
      </c>
      <c r="H1955" s="4" t="s">
        <v>1449</v>
      </c>
      <c r="K1955" s="8" t="s">
        <v>4592</v>
      </c>
    </row>
    <row r="1956" spans="1:11" ht="76.5">
      <c r="A1956" s="1"/>
      <c r="C1956" s="9" t="s">
        <v>1442</v>
      </c>
      <c r="D1956" s="14">
        <f>82974+16643</f>
        <v>99617</v>
      </c>
      <c r="E1956" s="14">
        <f>SUM(84844+17060)</f>
        <v>101904</v>
      </c>
      <c r="F1956" s="89">
        <f t="shared" si="30"/>
        <v>2.2957928867562764E-2</v>
      </c>
      <c r="G1956" t="s">
        <v>4554</v>
      </c>
      <c r="H1956" s="74" t="s">
        <v>1450</v>
      </c>
      <c r="K1956" s="8" t="s">
        <v>4592</v>
      </c>
    </row>
    <row r="1957" spans="1:11" ht="25.5">
      <c r="A1957" s="2" t="s">
        <v>188</v>
      </c>
      <c r="B1957" s="11"/>
      <c r="C1957" s="11" t="s">
        <v>886</v>
      </c>
      <c r="D1957" s="19">
        <v>136046</v>
      </c>
      <c r="E1957" s="19">
        <v>136386</v>
      </c>
      <c r="F1957" s="89">
        <f t="shared" si="30"/>
        <v>2.499154697675786E-3</v>
      </c>
      <c r="G1957" t="s">
        <v>4554</v>
      </c>
      <c r="H1957" s="42" t="s">
        <v>1455</v>
      </c>
      <c r="K1957" s="8" t="s">
        <v>4590</v>
      </c>
    </row>
    <row r="1958" spans="1:11" ht="25.5">
      <c r="A1958" s="2"/>
      <c r="C1958" s="9" t="s">
        <v>1451</v>
      </c>
      <c r="D1958" s="14">
        <v>105928</v>
      </c>
      <c r="E1958" s="14">
        <v>108349</v>
      </c>
      <c r="F1958" s="89">
        <f t="shared" si="30"/>
        <v>2.2855146892228683E-2</v>
      </c>
      <c r="G1958" t="s">
        <v>4554</v>
      </c>
      <c r="H1958" s="4" t="s">
        <v>1456</v>
      </c>
      <c r="K1958" s="8" t="s">
        <v>4590</v>
      </c>
    </row>
    <row r="1959" spans="1:11" ht="25.5">
      <c r="A1959" s="2"/>
      <c r="C1959" s="9" t="s">
        <v>1452</v>
      </c>
      <c r="D1959" s="14">
        <v>99682</v>
      </c>
      <c r="E1959" s="14">
        <v>102408</v>
      </c>
      <c r="F1959" s="89">
        <f t="shared" si="30"/>
        <v>2.7346963343432115E-2</v>
      </c>
      <c r="G1959" t="s">
        <v>4554</v>
      </c>
      <c r="H1959" s="4" t="s">
        <v>1457</v>
      </c>
      <c r="K1959" s="8" t="s">
        <v>4590</v>
      </c>
    </row>
    <row r="1960" spans="1:11" ht="25.5">
      <c r="A1960" s="2"/>
      <c r="C1960" s="9" t="s">
        <v>1453</v>
      </c>
      <c r="D1960" s="14">
        <v>98865</v>
      </c>
      <c r="E1960" s="14">
        <v>101779</v>
      </c>
      <c r="F1960" s="89">
        <f t="shared" si="30"/>
        <v>2.9474535983411723E-2</v>
      </c>
      <c r="G1960" t="s">
        <v>4554</v>
      </c>
      <c r="H1960" s="4" t="s">
        <v>1458</v>
      </c>
      <c r="K1960" s="8" t="s">
        <v>4590</v>
      </c>
    </row>
    <row r="1961" spans="1:11" ht="25.5">
      <c r="A1961" s="2"/>
      <c r="C1961" s="9" t="s">
        <v>1454</v>
      </c>
      <c r="D1961" s="14">
        <v>99682</v>
      </c>
      <c r="E1961" s="14">
        <v>102408</v>
      </c>
      <c r="F1961" s="89">
        <f t="shared" si="30"/>
        <v>2.7346963343432115E-2</v>
      </c>
      <c r="G1961" t="s">
        <v>4554</v>
      </c>
      <c r="H1961" s="4" t="s">
        <v>1457</v>
      </c>
      <c r="K1961" s="8" t="s">
        <v>4590</v>
      </c>
    </row>
    <row r="1962" spans="1:11" ht="25.5">
      <c r="A1962" s="2" t="s">
        <v>189</v>
      </c>
      <c r="C1962" s="9" t="s">
        <v>886</v>
      </c>
      <c r="D1962" s="14">
        <v>169291</v>
      </c>
      <c r="E1962" s="14">
        <v>170450</v>
      </c>
      <c r="F1962" s="89">
        <f t="shared" si="30"/>
        <v>6.8461997389111058E-3</v>
      </c>
      <c r="G1962" t="s">
        <v>4554</v>
      </c>
      <c r="H1962" s="4" t="s">
        <v>1461</v>
      </c>
      <c r="K1962" s="8" t="s">
        <v>4593</v>
      </c>
    </row>
    <row r="1963" spans="1:11" ht="25.5">
      <c r="A1963" s="2"/>
      <c r="C1963" s="9" t="s">
        <v>1459</v>
      </c>
      <c r="D1963" s="14">
        <v>121367</v>
      </c>
      <c r="E1963" s="14">
        <v>122300</v>
      </c>
      <c r="F1963" s="89">
        <f t="shared" si="30"/>
        <v>7.6874273896528709E-3</v>
      </c>
      <c r="G1963" t="s">
        <v>4554</v>
      </c>
      <c r="H1963" s="4" t="s">
        <v>1462</v>
      </c>
      <c r="K1963" s="8" t="s">
        <v>4593</v>
      </c>
    </row>
    <row r="1964" spans="1:11" ht="25.5">
      <c r="A1964" s="2"/>
      <c r="C1964" s="9" t="s">
        <v>1460</v>
      </c>
      <c r="D1964" s="14">
        <v>121367</v>
      </c>
      <c r="E1964" s="14">
        <v>122300</v>
      </c>
      <c r="F1964" s="89">
        <f t="shared" si="30"/>
        <v>7.6874273896528709E-3</v>
      </c>
      <c r="G1964" t="s">
        <v>4554</v>
      </c>
      <c r="H1964" s="4" t="s">
        <v>1462</v>
      </c>
      <c r="K1964" s="8" t="s">
        <v>4593</v>
      </c>
    </row>
    <row r="1965" spans="1:11" ht="25.5">
      <c r="A1965" s="2"/>
      <c r="C1965" s="9" t="s">
        <v>3414</v>
      </c>
      <c r="D1965" s="14">
        <v>121367</v>
      </c>
      <c r="E1965" s="14">
        <v>67090</v>
      </c>
      <c r="F1965" s="89">
        <f t="shared" si="30"/>
        <v>-0.44721382253825176</v>
      </c>
      <c r="G1965" t="s">
        <v>4458</v>
      </c>
      <c r="H1965" s="4" t="s">
        <v>3415</v>
      </c>
      <c r="K1965" s="8" t="s">
        <v>4593</v>
      </c>
    </row>
    <row r="1966" spans="1:11" ht="25.5">
      <c r="A1966" s="2"/>
      <c r="C1966" s="9" t="s">
        <v>3416</v>
      </c>
      <c r="D1966" s="14">
        <v>139098</v>
      </c>
      <c r="E1966" s="14">
        <v>82734</v>
      </c>
      <c r="F1966" s="89">
        <f t="shared" si="30"/>
        <v>-0.40521071474787562</v>
      </c>
      <c r="G1966" t="s">
        <v>4458</v>
      </c>
      <c r="H1966" s="74" t="s">
        <v>3417</v>
      </c>
      <c r="K1966" s="8" t="s">
        <v>4593</v>
      </c>
    </row>
    <row r="1967" spans="1:11" ht="114.75">
      <c r="A1967" s="1" t="s">
        <v>190</v>
      </c>
      <c r="B1967" s="9" t="s">
        <v>1463</v>
      </c>
      <c r="C1967" s="9" t="s">
        <v>886</v>
      </c>
      <c r="D1967" s="14">
        <v>190924</v>
      </c>
      <c r="E1967" s="14">
        <v>199636</v>
      </c>
      <c r="F1967" s="89">
        <f t="shared" si="30"/>
        <v>4.5630722172173219E-2</v>
      </c>
      <c r="G1967" t="s">
        <v>4458</v>
      </c>
      <c r="H1967" s="4" t="s">
        <v>3423</v>
      </c>
      <c r="K1967" s="8" t="s">
        <v>4596</v>
      </c>
    </row>
    <row r="1968" spans="1:11" ht="102">
      <c r="A1968" s="1"/>
      <c r="C1968" s="9" t="s">
        <v>1464</v>
      </c>
      <c r="D1968" s="14">
        <v>154485</v>
      </c>
      <c r="E1968" s="14">
        <v>155172</v>
      </c>
      <c r="F1968" s="89">
        <f t="shared" si="30"/>
        <v>4.4470336925915141E-3</v>
      </c>
      <c r="G1968" t="s">
        <v>4554</v>
      </c>
      <c r="H1968" s="4" t="s">
        <v>3432</v>
      </c>
      <c r="K1968" s="8" t="s">
        <v>4596</v>
      </c>
    </row>
    <row r="1969" spans="1:11" ht="51">
      <c r="A1969" s="1"/>
      <c r="C1969" s="9" t="s">
        <v>1465</v>
      </c>
      <c r="D1969" s="14">
        <v>135379</v>
      </c>
      <c r="E1969" s="14">
        <v>144417</v>
      </c>
      <c r="F1969" s="89">
        <f t="shared" si="30"/>
        <v>6.6760723598194696E-2</v>
      </c>
      <c r="G1969" t="s">
        <v>4554</v>
      </c>
      <c r="H1969" s="4" t="s">
        <v>3424</v>
      </c>
      <c r="K1969" s="8" t="s">
        <v>4596</v>
      </c>
    </row>
    <row r="1970" spans="1:11" ht="38.25">
      <c r="A1970" s="1"/>
      <c r="C1970" s="9" t="s">
        <v>1466</v>
      </c>
      <c r="D1970" s="14">
        <v>141075</v>
      </c>
      <c r="E1970" s="14">
        <v>125459</v>
      </c>
      <c r="F1970" s="89">
        <f t="shared" si="30"/>
        <v>-0.11069289385078859</v>
      </c>
      <c r="G1970" t="s">
        <v>4554</v>
      </c>
      <c r="H1970" s="4" t="s">
        <v>3435</v>
      </c>
      <c r="K1970" s="8" t="s">
        <v>4596</v>
      </c>
    </row>
    <row r="1971" spans="1:11" ht="102">
      <c r="A1971" s="1"/>
      <c r="C1971" s="9" t="s">
        <v>3421</v>
      </c>
      <c r="D1971" s="14">
        <v>100057</v>
      </c>
      <c r="E1971" s="14">
        <f>106153+3840</f>
        <v>109993</v>
      </c>
      <c r="F1971" s="89">
        <f t="shared" si="30"/>
        <v>9.9303397063673707E-2</v>
      </c>
      <c r="G1971" t="s">
        <v>4554</v>
      </c>
      <c r="H1971" s="4" t="s">
        <v>3425</v>
      </c>
      <c r="K1971" s="8" t="s">
        <v>4596</v>
      </c>
    </row>
    <row r="1972" spans="1:11" ht="25.5">
      <c r="A1972" s="1"/>
      <c r="C1972" s="9" t="s">
        <v>1467</v>
      </c>
      <c r="D1972" s="14">
        <v>104383</v>
      </c>
      <c r="E1972" s="14">
        <v>103770</v>
      </c>
      <c r="F1972" s="89">
        <f t="shared" si="30"/>
        <v>-5.8726037764770126E-3</v>
      </c>
      <c r="G1972" t="s">
        <v>4554</v>
      </c>
      <c r="H1972" s="4" t="s">
        <v>1474</v>
      </c>
      <c r="K1972" s="8" t="s">
        <v>4596</v>
      </c>
    </row>
    <row r="1973" spans="1:11" ht="127.5">
      <c r="A1973" s="1"/>
      <c r="C1973" s="9" t="s">
        <v>3422</v>
      </c>
      <c r="D1973" s="14" t="s">
        <v>899</v>
      </c>
      <c r="E1973" s="14">
        <f>109613+3299</f>
        <v>112912</v>
      </c>
      <c r="F1973" s="89" t="str">
        <f t="shared" si="30"/>
        <v>-</v>
      </c>
      <c r="G1973" t="s">
        <v>4458</v>
      </c>
      <c r="H1973" s="4" t="s">
        <v>3437</v>
      </c>
      <c r="K1973" s="8" t="s">
        <v>4596</v>
      </c>
    </row>
    <row r="1974" spans="1:11" ht="38.25">
      <c r="A1974" s="1"/>
      <c r="C1974" s="9" t="s">
        <v>1469</v>
      </c>
      <c r="D1974" s="14">
        <v>95214</v>
      </c>
      <c r="E1974" s="14">
        <v>100353</v>
      </c>
      <c r="F1974" s="89">
        <f t="shared" si="30"/>
        <v>5.397315520826769E-2</v>
      </c>
      <c r="G1974" t="s">
        <v>4554</v>
      </c>
      <c r="H1974" s="4" t="s">
        <v>3426</v>
      </c>
      <c r="K1974" s="8" t="s">
        <v>4596</v>
      </c>
    </row>
    <row r="1975" spans="1:11" ht="38.25">
      <c r="A1975" s="1"/>
      <c r="C1975" s="9" t="s">
        <v>1470</v>
      </c>
      <c r="D1975" s="14">
        <v>95525</v>
      </c>
      <c r="E1975" s="14">
        <v>147196</v>
      </c>
      <c r="F1975" s="89">
        <f t="shared" si="30"/>
        <v>0.54091599057838258</v>
      </c>
      <c r="G1975" t="s">
        <v>4458</v>
      </c>
      <c r="H1975" s="4" t="s">
        <v>3427</v>
      </c>
      <c r="K1975" s="8" t="s">
        <v>4596</v>
      </c>
    </row>
    <row r="1976" spans="1:11" ht="38.25">
      <c r="A1976" s="1"/>
      <c r="C1976" s="9" t="s">
        <v>1468</v>
      </c>
      <c r="D1976" s="14">
        <v>116599</v>
      </c>
      <c r="E1976" s="14">
        <v>101171</v>
      </c>
      <c r="F1976" s="89">
        <f t="shared" si="30"/>
        <v>-0.13231674371135257</v>
      </c>
      <c r="G1976" t="s">
        <v>4554</v>
      </c>
      <c r="H1976" s="4" t="s">
        <v>3428</v>
      </c>
      <c r="K1976" s="8" t="s">
        <v>4596</v>
      </c>
    </row>
    <row r="1977" spans="1:11" ht="38.25">
      <c r="A1977" s="1"/>
      <c r="C1977" s="9" t="s">
        <v>1471</v>
      </c>
      <c r="D1977" s="14">
        <v>88843</v>
      </c>
      <c r="E1977" s="14">
        <v>101013</v>
      </c>
      <c r="F1977" s="89">
        <f t="shared" si="30"/>
        <v>0.13698321758607881</v>
      </c>
      <c r="G1977" t="s">
        <v>4554</v>
      </c>
      <c r="H1977" s="4" t="s">
        <v>3429</v>
      </c>
      <c r="K1977" s="8" t="s">
        <v>4596</v>
      </c>
    </row>
    <row r="1978" spans="1:11" ht="38.25">
      <c r="A1978" s="1"/>
      <c r="C1978" s="9" t="s">
        <v>1472</v>
      </c>
      <c r="D1978" s="14">
        <v>94578</v>
      </c>
      <c r="E1978" s="14">
        <v>100662</v>
      </c>
      <c r="F1978" s="89">
        <f t="shared" si="30"/>
        <v>6.4327856372517922E-2</v>
      </c>
      <c r="G1978" t="s">
        <v>4554</v>
      </c>
      <c r="H1978" s="4" t="s">
        <v>3430</v>
      </c>
      <c r="K1978" s="8" t="s">
        <v>4596</v>
      </c>
    </row>
    <row r="1979" spans="1:11" ht="38.25">
      <c r="A1979" s="1"/>
      <c r="C1979" s="9" t="s">
        <v>1473</v>
      </c>
      <c r="D1979" s="14">
        <v>78584</v>
      </c>
      <c r="E1979" s="14">
        <v>100970</v>
      </c>
      <c r="F1979" s="89">
        <f t="shared" si="30"/>
        <v>0.28486714852896267</v>
      </c>
      <c r="G1979" t="s">
        <v>4554</v>
      </c>
      <c r="H1979" s="74" t="s">
        <v>3431</v>
      </c>
      <c r="K1979" s="8" t="s">
        <v>4596</v>
      </c>
    </row>
    <row r="1980" spans="1:11" ht="25.5">
      <c r="A1980" s="1"/>
      <c r="C1980" s="9" t="s">
        <v>3418</v>
      </c>
      <c r="D1980" s="14">
        <v>119055</v>
      </c>
      <c r="E1980" s="14" t="s">
        <v>899</v>
      </c>
      <c r="F1980" s="89" t="str">
        <f t="shared" si="30"/>
        <v>-</v>
      </c>
      <c r="G1980" t="s">
        <v>4458</v>
      </c>
      <c r="H1980" s="4" t="s">
        <v>3291</v>
      </c>
      <c r="K1980" s="8" t="s">
        <v>4596</v>
      </c>
    </row>
    <row r="1981" spans="1:11" ht="38.25">
      <c r="A1981" s="1"/>
      <c r="C1981" s="9" t="s">
        <v>3419</v>
      </c>
      <c r="D1981" s="14">
        <v>162092</v>
      </c>
      <c r="E1981" s="14" t="s">
        <v>899</v>
      </c>
      <c r="F1981" s="89" t="str">
        <f t="shared" si="30"/>
        <v>-</v>
      </c>
      <c r="G1981" t="s">
        <v>4458</v>
      </c>
      <c r="H1981" s="4" t="s">
        <v>3291</v>
      </c>
      <c r="K1981" s="8" t="s">
        <v>4596</v>
      </c>
    </row>
    <row r="1982" spans="1:11" ht="15">
      <c r="A1982" s="1"/>
      <c r="C1982" s="9" t="s">
        <v>3420</v>
      </c>
      <c r="D1982" s="14">
        <v>103471</v>
      </c>
      <c r="E1982" s="14" t="s">
        <v>899</v>
      </c>
      <c r="F1982" s="89" t="str">
        <f t="shared" si="30"/>
        <v>-</v>
      </c>
      <c r="G1982" t="s">
        <v>4458</v>
      </c>
      <c r="H1982" s="4" t="s">
        <v>3291</v>
      </c>
      <c r="K1982" s="8" t="s">
        <v>4596</v>
      </c>
    </row>
    <row r="1983" spans="1:11" ht="25.5">
      <c r="A1983" s="1"/>
      <c r="C1983" s="9" t="s">
        <v>3433</v>
      </c>
      <c r="D1983" s="14">
        <v>135176</v>
      </c>
      <c r="E1983" s="14">
        <v>11401</v>
      </c>
      <c r="F1983" s="89">
        <f t="shared" si="30"/>
        <v>-0.91565810498905131</v>
      </c>
      <c r="G1983" t="s">
        <v>4458</v>
      </c>
      <c r="H1983" s="4" t="s">
        <v>3434</v>
      </c>
      <c r="K1983" s="8" t="s">
        <v>4596</v>
      </c>
    </row>
    <row r="1984" spans="1:11" ht="25.5">
      <c r="A1984" s="1"/>
      <c r="C1984" s="9" t="s">
        <v>1020</v>
      </c>
      <c r="D1984" s="14">
        <v>101137</v>
      </c>
      <c r="E1984" s="14">
        <v>25615</v>
      </c>
      <c r="F1984" s="89">
        <f t="shared" si="30"/>
        <v>-0.74672968349862068</v>
      </c>
      <c r="G1984" t="s">
        <v>4458</v>
      </c>
      <c r="H1984" s="4" t="s">
        <v>3436</v>
      </c>
      <c r="K1984" s="8" t="s">
        <v>4596</v>
      </c>
    </row>
    <row r="1985" spans="1:11" ht="15">
      <c r="A1985" s="1" t="s">
        <v>191</v>
      </c>
      <c r="C1985" s="9" t="s">
        <v>886</v>
      </c>
      <c r="D1985" s="14">
        <v>116119</v>
      </c>
      <c r="E1985" s="14">
        <v>117060</v>
      </c>
      <c r="F1985" s="89">
        <f t="shared" si="30"/>
        <v>8.1037556300002575E-3</v>
      </c>
      <c r="G1985" t="s">
        <v>4554</v>
      </c>
      <c r="H1985" s="4" t="s">
        <v>1475</v>
      </c>
      <c r="K1985" s="8" t="s">
        <v>4594</v>
      </c>
    </row>
    <row r="1986" spans="1:11" ht="51">
      <c r="A1986" s="1" t="s">
        <v>192</v>
      </c>
      <c r="C1986" s="9" t="s">
        <v>886</v>
      </c>
      <c r="D1986" s="14">
        <v>140341</v>
      </c>
      <c r="E1986" s="14">
        <v>149945</v>
      </c>
      <c r="F1986" s="89">
        <f t="shared" si="30"/>
        <v>6.8433315994613123E-2</v>
      </c>
      <c r="G1986" t="s">
        <v>4458</v>
      </c>
      <c r="H1986" s="4" t="s">
        <v>1476</v>
      </c>
      <c r="K1986" s="8" t="s">
        <v>4588</v>
      </c>
    </row>
    <row r="1987" spans="1:11" ht="25.5">
      <c r="A1987" s="1" t="s">
        <v>193</v>
      </c>
      <c r="B1987" s="9" t="s">
        <v>1483</v>
      </c>
      <c r="C1987" s="9" t="s">
        <v>886</v>
      </c>
      <c r="D1987" s="14">
        <f>179125+78+34392</f>
        <v>213595</v>
      </c>
      <c r="E1987" s="14">
        <f>183935+205+34392</f>
        <v>218532</v>
      </c>
      <c r="F1987" s="89">
        <f t="shared" si="30"/>
        <v>2.3113836934385169E-2</v>
      </c>
      <c r="G1987" t="s">
        <v>4554</v>
      </c>
      <c r="H1987" s="4" t="s">
        <v>1484</v>
      </c>
      <c r="K1987" s="8" t="s">
        <v>4592</v>
      </c>
    </row>
    <row r="1988" spans="1:11" ht="38.25">
      <c r="A1988" s="1"/>
      <c r="C1988" s="9" t="s">
        <v>1477</v>
      </c>
      <c r="D1988" s="14">
        <f>65255+28+12529</f>
        <v>77812</v>
      </c>
      <c r="E1988" s="14">
        <f>90842+131+17428</f>
        <v>108401</v>
      </c>
      <c r="F1988" s="89">
        <f t="shared" si="30"/>
        <v>0.39311417262118953</v>
      </c>
      <c r="G1988" t="s">
        <v>4458</v>
      </c>
      <c r="H1988" s="4" t="s">
        <v>1485</v>
      </c>
      <c r="K1988" s="8" t="s">
        <v>4592</v>
      </c>
    </row>
    <row r="1989" spans="1:11" ht="38.25">
      <c r="A1989" s="1"/>
      <c r="C1989" s="9" t="s">
        <v>1478</v>
      </c>
      <c r="D1989" s="14">
        <f>94479+300+18021</f>
        <v>112800</v>
      </c>
      <c r="E1989" s="14">
        <f>98267+208+18865</f>
        <v>117340</v>
      </c>
      <c r="F1989" s="89">
        <f t="shared" si="30"/>
        <v>4.0248226950354613E-2</v>
      </c>
      <c r="G1989" t="s">
        <v>4554</v>
      </c>
      <c r="H1989" s="4" t="s">
        <v>1486</v>
      </c>
      <c r="K1989" s="8" t="s">
        <v>4592</v>
      </c>
    </row>
    <row r="1990" spans="1:11" ht="38.25">
      <c r="A1990" s="1"/>
      <c r="C1990" s="9" t="s">
        <v>1479</v>
      </c>
      <c r="D1990" s="14">
        <f>90794+12+17432</f>
        <v>108238</v>
      </c>
      <c r="E1990" s="14">
        <f>94479+18140</f>
        <v>112619</v>
      </c>
      <c r="F1990" s="89">
        <f t="shared" ref="F1990:F2053" si="31">IF(ISERROR((((E1990-D1990)/D1990))),"-",(((E1990-D1990)/D1990)))</f>
        <v>4.0475618544318998E-2</v>
      </c>
      <c r="G1990" t="s">
        <v>4554</v>
      </c>
      <c r="H1990" s="4" t="s">
        <v>1491</v>
      </c>
      <c r="K1990" s="8" t="s">
        <v>4592</v>
      </c>
    </row>
    <row r="1991" spans="1:11" ht="38.25">
      <c r="A1991" s="1"/>
      <c r="C1991" s="9" t="s">
        <v>1480</v>
      </c>
      <c r="D1991" s="14">
        <f>107479+153+20636</f>
        <v>128268</v>
      </c>
      <c r="E1991" s="14">
        <f>111267+208+21356</f>
        <v>132831</v>
      </c>
      <c r="F1991" s="89">
        <f t="shared" si="31"/>
        <v>3.5573954532697162E-2</v>
      </c>
      <c r="G1991" t="s">
        <v>4554</v>
      </c>
      <c r="H1991" s="4" t="s">
        <v>1492</v>
      </c>
      <c r="K1991" s="8" t="s">
        <v>4592</v>
      </c>
    </row>
    <row r="1992" spans="1:11" ht="38.25">
      <c r="A1992" s="1"/>
      <c r="C1992" s="9" t="s">
        <v>1481</v>
      </c>
      <c r="D1992" s="14">
        <f>125563+361+24108</f>
        <v>150032</v>
      </c>
      <c r="E1992" s="14">
        <f>128975+239+24763</f>
        <v>153977</v>
      </c>
      <c r="F1992" s="89">
        <f t="shared" si="31"/>
        <v>2.6294390530020261E-2</v>
      </c>
      <c r="G1992" t="s">
        <v>4554</v>
      </c>
      <c r="H1992" s="4" t="s">
        <v>1493</v>
      </c>
      <c r="K1992" s="8" t="s">
        <v>4592</v>
      </c>
    </row>
    <row r="1993" spans="1:11" ht="25.5">
      <c r="A1993" s="1"/>
      <c r="C1993" s="9" t="s">
        <v>922</v>
      </c>
      <c r="D1993" s="14">
        <f>118739+437+22798</f>
        <v>141974</v>
      </c>
      <c r="E1993" s="14">
        <f>118739+503+22798</f>
        <v>142040</v>
      </c>
      <c r="F1993" s="89">
        <f t="shared" si="31"/>
        <v>4.6487385014157523E-4</v>
      </c>
      <c r="G1993" t="s">
        <v>4554</v>
      </c>
      <c r="H1993" s="4" t="s">
        <v>1494</v>
      </c>
      <c r="K1993" s="8" t="s">
        <v>4592</v>
      </c>
    </row>
    <row r="1994" spans="1:11" ht="25.5">
      <c r="A1994" s="1"/>
      <c r="C1994" s="9" t="s">
        <v>1482</v>
      </c>
      <c r="D1994" s="14">
        <f>136032+104+26118</f>
        <v>162254</v>
      </c>
      <c r="E1994" s="14">
        <f>118739+99+22798</f>
        <v>141636</v>
      </c>
      <c r="F1994" s="89">
        <f t="shared" si="31"/>
        <v>-0.1270723680155805</v>
      </c>
      <c r="G1994" t="s">
        <v>4554</v>
      </c>
      <c r="H1994" s="4" t="s">
        <v>1495</v>
      </c>
      <c r="K1994" s="8" t="s">
        <v>4592</v>
      </c>
    </row>
    <row r="1995" spans="1:11" ht="25.5">
      <c r="A1995" s="1" t="s">
        <v>194</v>
      </c>
      <c r="C1995" s="9" t="s">
        <v>886</v>
      </c>
      <c r="D1995" s="14">
        <v>172000</v>
      </c>
      <c r="E1995" s="14">
        <v>175000</v>
      </c>
      <c r="F1995" s="89">
        <f t="shared" si="31"/>
        <v>1.7441860465116279E-2</v>
      </c>
      <c r="G1995" t="s">
        <v>4554</v>
      </c>
      <c r="H1995" s="4" t="s">
        <v>1496</v>
      </c>
      <c r="K1995" s="8" t="s">
        <v>4588</v>
      </c>
    </row>
    <row r="1996" spans="1:11" ht="38.25">
      <c r="A1996" s="1"/>
      <c r="C1996" s="9" t="s">
        <v>1016</v>
      </c>
      <c r="D1996" s="14">
        <v>16000</v>
      </c>
      <c r="E1996" s="14">
        <v>102000</v>
      </c>
      <c r="F1996" s="89">
        <f t="shared" si="31"/>
        <v>5.375</v>
      </c>
      <c r="G1996" t="s">
        <v>4458</v>
      </c>
      <c r="H1996" s="4" t="s">
        <v>1502</v>
      </c>
      <c r="K1996" s="8" t="s">
        <v>4588</v>
      </c>
    </row>
    <row r="1997" spans="1:11" ht="38.25">
      <c r="A1997" s="1"/>
      <c r="C1997" s="9" t="s">
        <v>1497</v>
      </c>
      <c r="D1997" s="14">
        <v>11000</v>
      </c>
      <c r="E1997" s="14">
        <v>137000</v>
      </c>
      <c r="F1997" s="89">
        <f t="shared" si="31"/>
        <v>11.454545454545455</v>
      </c>
      <c r="G1997" t="s">
        <v>4458</v>
      </c>
      <c r="H1997" s="4" t="s">
        <v>1503</v>
      </c>
      <c r="K1997" s="8" t="s">
        <v>4588</v>
      </c>
    </row>
    <row r="1998" spans="1:11" ht="25.5">
      <c r="A1998" s="1"/>
      <c r="C1998" s="9" t="s">
        <v>1498</v>
      </c>
      <c r="D1998" s="14">
        <v>135000</v>
      </c>
      <c r="E1998" s="14">
        <v>126000</v>
      </c>
      <c r="F1998" s="89">
        <f t="shared" si="31"/>
        <v>-6.6666666666666666E-2</v>
      </c>
      <c r="G1998" t="s">
        <v>4554</v>
      </c>
      <c r="H1998" s="4" t="s">
        <v>1501</v>
      </c>
      <c r="K1998" s="8" t="s">
        <v>4588</v>
      </c>
    </row>
    <row r="1999" spans="1:11" ht="38.25">
      <c r="A1999" s="1"/>
      <c r="C1999" s="9" t="s">
        <v>307</v>
      </c>
      <c r="D1999" s="14">
        <v>51000</v>
      </c>
      <c r="E1999" s="14">
        <v>126000</v>
      </c>
      <c r="F1999" s="89">
        <f t="shared" si="31"/>
        <v>1.4705882352941178</v>
      </c>
      <c r="G1999" t="s">
        <v>4458</v>
      </c>
      <c r="H1999" s="4" t="s">
        <v>1504</v>
      </c>
      <c r="K1999" s="8" t="s">
        <v>4588</v>
      </c>
    </row>
    <row r="2000" spans="1:11" ht="38.25">
      <c r="A2000" s="1"/>
      <c r="C2000" s="9" t="s">
        <v>1499</v>
      </c>
      <c r="D2000" s="14">
        <v>51000</v>
      </c>
      <c r="E2000" s="14">
        <v>122000</v>
      </c>
      <c r="F2000" s="89">
        <f t="shared" si="31"/>
        <v>1.392156862745098</v>
      </c>
      <c r="G2000" t="s">
        <v>4458</v>
      </c>
      <c r="H2000" s="4" t="s">
        <v>1505</v>
      </c>
      <c r="K2000" s="8" t="s">
        <v>4588</v>
      </c>
    </row>
    <row r="2001" spans="1:11" ht="38.25">
      <c r="A2001" s="1"/>
      <c r="C2001" s="9" t="s">
        <v>1500</v>
      </c>
      <c r="D2001" s="14">
        <v>59000</v>
      </c>
      <c r="E2001" s="14">
        <v>102000</v>
      </c>
      <c r="F2001" s="89">
        <f t="shared" si="31"/>
        <v>0.72881355932203384</v>
      </c>
      <c r="G2001" t="s">
        <v>4458</v>
      </c>
      <c r="H2001" s="4" t="s">
        <v>1506</v>
      </c>
      <c r="K2001" s="8" t="s">
        <v>4588</v>
      </c>
    </row>
    <row r="2002" spans="1:11" ht="63.75">
      <c r="A2002" s="2" t="s">
        <v>195</v>
      </c>
      <c r="B2002" s="9" t="s">
        <v>1508</v>
      </c>
      <c r="C2002" s="9" t="s">
        <v>886</v>
      </c>
      <c r="D2002" s="14">
        <v>179213</v>
      </c>
      <c r="E2002" s="14">
        <v>237000</v>
      </c>
      <c r="F2002" s="89">
        <f t="shared" si="31"/>
        <v>0.32244870628804828</v>
      </c>
      <c r="G2002" t="s">
        <v>4458</v>
      </c>
      <c r="H2002" s="4" t="s">
        <v>3438</v>
      </c>
      <c r="K2002" s="8" t="s">
        <v>4588</v>
      </c>
    </row>
    <row r="2003" spans="1:11" ht="63.75">
      <c r="A2003" s="2"/>
      <c r="B2003" s="9" t="s">
        <v>1509</v>
      </c>
      <c r="C2003" s="9" t="s">
        <v>1507</v>
      </c>
      <c r="D2003" s="14">
        <v>127358</v>
      </c>
      <c r="E2003" s="14">
        <v>159000</v>
      </c>
      <c r="F2003" s="89">
        <f t="shared" si="31"/>
        <v>0.24844925328601267</v>
      </c>
      <c r="G2003" t="s">
        <v>4554</v>
      </c>
      <c r="H2003" s="4" t="s">
        <v>3439</v>
      </c>
      <c r="K2003" s="8" t="s">
        <v>4588</v>
      </c>
    </row>
    <row r="2004" spans="1:11" ht="63.75">
      <c r="A2004" s="2"/>
      <c r="B2004" s="9" t="s">
        <v>1511</v>
      </c>
      <c r="C2004" s="9" t="s">
        <v>1510</v>
      </c>
      <c r="D2004" s="14">
        <v>127358</v>
      </c>
      <c r="E2004" s="14">
        <v>160000</v>
      </c>
      <c r="F2004" s="89">
        <f t="shared" si="31"/>
        <v>0.2563011353821511</v>
      </c>
      <c r="G2004" t="s">
        <v>4554</v>
      </c>
      <c r="H2004" s="4" t="s">
        <v>3440</v>
      </c>
      <c r="K2004" s="8" t="s">
        <v>4588</v>
      </c>
    </row>
    <row r="2005" spans="1:11" ht="25.5">
      <c r="A2005" s="2"/>
      <c r="B2005" s="9" t="s">
        <v>1513</v>
      </c>
      <c r="C2005" s="9" t="s">
        <v>1512</v>
      </c>
      <c r="D2005" s="14" t="s">
        <v>899</v>
      </c>
      <c r="E2005" s="14">
        <v>160000</v>
      </c>
      <c r="F2005" s="89" t="str">
        <f t="shared" si="31"/>
        <v>-</v>
      </c>
      <c r="G2005" t="s">
        <v>4458</v>
      </c>
      <c r="H2005" s="4" t="s">
        <v>1517</v>
      </c>
      <c r="K2005" s="8" t="s">
        <v>4588</v>
      </c>
    </row>
    <row r="2006" spans="1:11" ht="38.25">
      <c r="A2006" s="2"/>
      <c r="B2006" s="9" t="s">
        <v>1515</v>
      </c>
      <c r="C2006" s="9" t="s">
        <v>1514</v>
      </c>
      <c r="D2006" s="14" t="s">
        <v>899</v>
      </c>
      <c r="E2006" s="14">
        <v>159000</v>
      </c>
      <c r="F2006" s="89" t="str">
        <f t="shared" si="31"/>
        <v>-</v>
      </c>
      <c r="G2006" t="s">
        <v>4458</v>
      </c>
      <c r="H2006" s="4" t="s">
        <v>1518</v>
      </c>
      <c r="K2006" s="8" t="s">
        <v>4588</v>
      </c>
    </row>
    <row r="2007" spans="1:11" ht="25.5">
      <c r="A2007" s="2"/>
      <c r="C2007" s="9" t="s">
        <v>1516</v>
      </c>
      <c r="D2007" s="14" t="s">
        <v>899</v>
      </c>
      <c r="E2007" s="14">
        <v>128000</v>
      </c>
      <c r="F2007" s="89" t="str">
        <f t="shared" si="31"/>
        <v>-</v>
      </c>
      <c r="G2007" t="s">
        <v>4458</v>
      </c>
      <c r="H2007" s="4" t="s">
        <v>1519</v>
      </c>
      <c r="K2007" s="8" t="s">
        <v>4588</v>
      </c>
    </row>
    <row r="2008" spans="1:11" ht="38.25">
      <c r="A2008" s="2" t="s">
        <v>196</v>
      </c>
      <c r="B2008" s="9" t="s">
        <v>1524</v>
      </c>
      <c r="C2008" s="9" t="s">
        <v>886</v>
      </c>
      <c r="D2008" s="14">
        <v>100629</v>
      </c>
      <c r="E2008" s="14">
        <v>188458</v>
      </c>
      <c r="F2008" s="89">
        <f t="shared" si="31"/>
        <v>0.87280008744993987</v>
      </c>
      <c r="G2008" t="s">
        <v>4458</v>
      </c>
      <c r="H2008" s="4" t="s">
        <v>1536</v>
      </c>
      <c r="K2008" s="8" t="s">
        <v>4596</v>
      </c>
    </row>
    <row r="2009" spans="1:11" ht="63.75">
      <c r="A2009" s="2"/>
      <c r="C2009" s="9" t="s">
        <v>1520</v>
      </c>
      <c r="D2009" s="14">
        <v>175673</v>
      </c>
      <c r="E2009" s="14">
        <v>311395</v>
      </c>
      <c r="F2009" s="89">
        <f t="shared" si="31"/>
        <v>0.77258315165107905</v>
      </c>
      <c r="G2009" t="s">
        <v>4458</v>
      </c>
      <c r="H2009" s="4" t="s">
        <v>1534</v>
      </c>
      <c r="K2009" s="8" t="s">
        <v>4596</v>
      </c>
    </row>
    <row r="2010" spans="1:11" ht="38.25">
      <c r="A2010" s="2"/>
      <c r="B2010" s="9" t="s">
        <v>1525</v>
      </c>
      <c r="C2010" s="9" t="s">
        <v>1521</v>
      </c>
      <c r="D2010" s="14">
        <v>106309</v>
      </c>
      <c r="E2010" s="14">
        <v>164417</v>
      </c>
      <c r="F2010" s="89">
        <f t="shared" si="31"/>
        <v>0.54659530237327036</v>
      </c>
      <c r="G2010" t="s">
        <v>4458</v>
      </c>
      <c r="H2010" s="4" t="s">
        <v>1537</v>
      </c>
      <c r="K2010" s="8" t="s">
        <v>4596</v>
      </c>
    </row>
    <row r="2011" spans="1:11" ht="25.5">
      <c r="A2011" s="2"/>
      <c r="C2011" s="9" t="s">
        <v>1522</v>
      </c>
      <c r="D2011" s="14">
        <v>167916</v>
      </c>
      <c r="E2011" s="14">
        <v>163148</v>
      </c>
      <c r="F2011" s="89">
        <f t="shared" si="31"/>
        <v>-2.8395149955930347E-2</v>
      </c>
      <c r="G2011" t="s">
        <v>4554</v>
      </c>
      <c r="H2011" s="4" t="s">
        <v>1529</v>
      </c>
      <c r="K2011" s="8" t="s">
        <v>4596</v>
      </c>
    </row>
    <row r="2012" spans="1:11" ht="38.25">
      <c r="A2012" s="2"/>
      <c r="B2012" s="9" t="s">
        <v>1526</v>
      </c>
      <c r="C2012" s="9" t="s">
        <v>1523</v>
      </c>
      <c r="D2012" s="14">
        <v>148481</v>
      </c>
      <c r="E2012" s="14">
        <v>152092</v>
      </c>
      <c r="F2012" s="89">
        <f t="shared" si="31"/>
        <v>2.4319609916420282E-2</v>
      </c>
      <c r="G2012" t="s">
        <v>4554</v>
      </c>
      <c r="H2012" s="4" t="s">
        <v>1535</v>
      </c>
      <c r="K2012" s="8" t="s">
        <v>4596</v>
      </c>
    </row>
    <row r="2013" spans="1:11" ht="25.5">
      <c r="A2013" s="2"/>
      <c r="C2013" s="9" t="s">
        <v>995</v>
      </c>
      <c r="D2013" s="14">
        <v>134013</v>
      </c>
      <c r="E2013" s="14">
        <v>137845</v>
      </c>
      <c r="F2013" s="89">
        <f t="shared" si="31"/>
        <v>2.8594240857230269E-2</v>
      </c>
      <c r="G2013" t="s">
        <v>4554</v>
      </c>
      <c r="H2013" s="4" t="s">
        <v>1530</v>
      </c>
      <c r="K2013" s="8" t="s">
        <v>4596</v>
      </c>
    </row>
    <row r="2014" spans="1:11" ht="15">
      <c r="A2014" s="2"/>
      <c r="B2014" s="9" t="s">
        <v>1528</v>
      </c>
      <c r="C2014" s="9" t="s">
        <v>994</v>
      </c>
      <c r="D2014" s="14">
        <v>149644</v>
      </c>
      <c r="E2014" s="14">
        <v>135337</v>
      </c>
      <c r="F2014" s="89">
        <f t="shared" si="31"/>
        <v>-9.5606907059421029E-2</v>
      </c>
      <c r="G2014" t="s">
        <v>4554</v>
      </c>
      <c r="H2014" s="74" t="s">
        <v>1531</v>
      </c>
      <c r="K2014" s="8" t="s">
        <v>4596</v>
      </c>
    </row>
    <row r="2015" spans="1:11" ht="25.5">
      <c r="A2015" s="2"/>
      <c r="B2015" s="9" t="s">
        <v>1532</v>
      </c>
      <c r="C2015" s="9" t="s">
        <v>1527</v>
      </c>
      <c r="D2015" s="14">
        <v>132623</v>
      </c>
      <c r="E2015" s="14">
        <v>131518</v>
      </c>
      <c r="F2015" s="89">
        <f t="shared" si="31"/>
        <v>-8.3318881340340659E-3</v>
      </c>
      <c r="G2015" t="s">
        <v>4554</v>
      </c>
      <c r="H2015" s="74" t="s">
        <v>1533</v>
      </c>
      <c r="K2015" s="8" t="s">
        <v>4596</v>
      </c>
    </row>
    <row r="2016" spans="1:11" ht="38.25">
      <c r="A2016" s="2"/>
      <c r="C2016" s="9" t="s">
        <v>3441</v>
      </c>
      <c r="D2016" s="14">
        <v>110316</v>
      </c>
      <c r="E2016" s="14" t="s">
        <v>899</v>
      </c>
      <c r="F2016" s="89" t="str">
        <f t="shared" si="31"/>
        <v>-</v>
      </c>
      <c r="G2016" t="s">
        <v>4458</v>
      </c>
      <c r="H2016" s="4" t="s">
        <v>3442</v>
      </c>
      <c r="K2016" s="8" t="s">
        <v>4596</v>
      </c>
    </row>
    <row r="2017" spans="1:11" ht="25.5">
      <c r="A2017" s="2"/>
      <c r="B2017" s="9" t="s">
        <v>4547</v>
      </c>
      <c r="C2017" s="9" t="s">
        <v>4547</v>
      </c>
      <c r="D2017" s="10" t="s">
        <v>899</v>
      </c>
      <c r="E2017" s="72">
        <v>100000</v>
      </c>
      <c r="F2017" s="89" t="str">
        <f t="shared" si="31"/>
        <v>-</v>
      </c>
      <c r="G2017" t="s">
        <v>4458</v>
      </c>
      <c r="H2017" s="74" t="s">
        <v>4549</v>
      </c>
      <c r="K2017" s="8" t="s">
        <v>4596</v>
      </c>
    </row>
    <row r="2018" spans="1:11" ht="25.5">
      <c r="A2018" s="2"/>
      <c r="B2018" s="9" t="s">
        <v>4547</v>
      </c>
      <c r="C2018" s="9" t="s">
        <v>4547</v>
      </c>
      <c r="D2018" s="10" t="s">
        <v>899</v>
      </c>
      <c r="E2018" s="72">
        <v>100000</v>
      </c>
      <c r="F2018" s="89" t="str">
        <f t="shared" si="31"/>
        <v>-</v>
      </c>
      <c r="G2018" t="s">
        <v>4458</v>
      </c>
      <c r="H2018" s="4" t="s">
        <v>4549</v>
      </c>
      <c r="K2018" s="8" t="s">
        <v>4596</v>
      </c>
    </row>
    <row r="2019" spans="1:11" ht="25.5">
      <c r="A2019" s="2"/>
      <c r="B2019" s="9" t="s">
        <v>4547</v>
      </c>
      <c r="C2019" s="9" t="s">
        <v>4547</v>
      </c>
      <c r="D2019" s="10" t="s">
        <v>899</v>
      </c>
      <c r="E2019" s="72">
        <v>100000</v>
      </c>
      <c r="F2019" s="89" t="str">
        <f t="shared" si="31"/>
        <v>-</v>
      </c>
      <c r="G2019" t="s">
        <v>4458</v>
      </c>
      <c r="H2019" s="4" t="s">
        <v>4549</v>
      </c>
      <c r="K2019" s="8" t="s">
        <v>4596</v>
      </c>
    </row>
    <row r="2020" spans="1:11" ht="25.5">
      <c r="A2020" s="2"/>
      <c r="B2020" s="9" t="s">
        <v>4547</v>
      </c>
      <c r="C2020" s="9" t="s">
        <v>4547</v>
      </c>
      <c r="D2020" s="10" t="s">
        <v>899</v>
      </c>
      <c r="E2020" s="72">
        <v>100000</v>
      </c>
      <c r="F2020" s="89" t="str">
        <f t="shared" si="31"/>
        <v>-</v>
      </c>
      <c r="G2020" t="s">
        <v>4458</v>
      </c>
      <c r="H2020" s="4" t="s">
        <v>4549</v>
      </c>
      <c r="K2020" s="8" t="s">
        <v>4596</v>
      </c>
    </row>
    <row r="2021" spans="1:11" ht="25.5">
      <c r="A2021" s="2"/>
      <c r="B2021" s="9" t="s">
        <v>4547</v>
      </c>
      <c r="C2021" s="9" t="s">
        <v>4547</v>
      </c>
      <c r="D2021" s="10" t="s">
        <v>899</v>
      </c>
      <c r="E2021" s="72">
        <v>100000</v>
      </c>
      <c r="F2021" s="89" t="str">
        <f t="shared" si="31"/>
        <v>-</v>
      </c>
      <c r="G2021" t="s">
        <v>4458</v>
      </c>
      <c r="H2021" s="4" t="s">
        <v>4549</v>
      </c>
      <c r="K2021" s="8" t="s">
        <v>4596</v>
      </c>
    </row>
    <row r="2022" spans="1:11" ht="25.5">
      <c r="A2022" s="2"/>
      <c r="B2022" s="9" t="s">
        <v>4547</v>
      </c>
      <c r="C2022" s="9" t="s">
        <v>4547</v>
      </c>
      <c r="D2022" s="10" t="s">
        <v>899</v>
      </c>
      <c r="E2022" s="72">
        <v>100000</v>
      </c>
      <c r="F2022" s="89" t="str">
        <f t="shared" si="31"/>
        <v>-</v>
      </c>
      <c r="G2022" t="s">
        <v>4458</v>
      </c>
      <c r="H2022" s="4" t="s">
        <v>4549</v>
      </c>
      <c r="K2022" s="8" t="s">
        <v>4596</v>
      </c>
    </row>
    <row r="2023" spans="1:11" ht="25.5">
      <c r="A2023" s="2"/>
      <c r="B2023" s="9" t="s">
        <v>4547</v>
      </c>
      <c r="C2023" s="9" t="s">
        <v>4547</v>
      </c>
      <c r="D2023" s="10" t="s">
        <v>899</v>
      </c>
      <c r="E2023" s="72">
        <v>100000</v>
      </c>
      <c r="F2023" s="89" t="str">
        <f t="shared" si="31"/>
        <v>-</v>
      </c>
      <c r="G2023" t="s">
        <v>4458</v>
      </c>
      <c r="H2023" s="4" t="s">
        <v>4549</v>
      </c>
      <c r="K2023" s="8" t="s">
        <v>4596</v>
      </c>
    </row>
    <row r="2024" spans="1:11" ht="25.5">
      <c r="A2024" s="2"/>
      <c r="B2024" s="9" t="s">
        <v>4547</v>
      </c>
      <c r="C2024" s="9" t="s">
        <v>4547</v>
      </c>
      <c r="D2024" s="10" t="s">
        <v>899</v>
      </c>
      <c r="E2024" s="72">
        <v>100000</v>
      </c>
      <c r="F2024" s="89" t="str">
        <f t="shared" si="31"/>
        <v>-</v>
      </c>
      <c r="G2024" t="s">
        <v>4458</v>
      </c>
      <c r="H2024" s="4" t="s">
        <v>4549</v>
      </c>
      <c r="K2024" s="8" t="s">
        <v>4596</v>
      </c>
    </row>
    <row r="2025" spans="1:11" ht="25.5">
      <c r="A2025" s="2"/>
      <c r="B2025" s="9" t="s">
        <v>4547</v>
      </c>
      <c r="C2025" s="9" t="s">
        <v>4547</v>
      </c>
      <c r="D2025" s="10" t="s">
        <v>899</v>
      </c>
      <c r="E2025" s="72">
        <v>100000</v>
      </c>
      <c r="F2025" s="89" t="str">
        <f t="shared" si="31"/>
        <v>-</v>
      </c>
      <c r="G2025" t="s">
        <v>4458</v>
      </c>
      <c r="H2025" s="4" t="s">
        <v>4549</v>
      </c>
      <c r="K2025" s="8" t="s">
        <v>4596</v>
      </c>
    </row>
    <row r="2026" spans="1:11" ht="25.5">
      <c r="A2026" s="2"/>
      <c r="B2026" s="9" t="s">
        <v>4547</v>
      </c>
      <c r="C2026" s="9" t="s">
        <v>4547</v>
      </c>
      <c r="D2026" s="10" t="s">
        <v>899</v>
      </c>
      <c r="E2026" s="72">
        <v>100000</v>
      </c>
      <c r="F2026" s="89" t="str">
        <f t="shared" si="31"/>
        <v>-</v>
      </c>
      <c r="G2026" t="s">
        <v>4458</v>
      </c>
      <c r="H2026" s="4" t="s">
        <v>4549</v>
      </c>
      <c r="K2026" s="8" t="s">
        <v>4596</v>
      </c>
    </row>
    <row r="2027" spans="1:11" ht="25.5">
      <c r="A2027" s="2"/>
      <c r="B2027" s="9" t="s">
        <v>4547</v>
      </c>
      <c r="C2027" s="9" t="s">
        <v>4547</v>
      </c>
      <c r="D2027" s="10" t="s">
        <v>899</v>
      </c>
      <c r="E2027" s="72">
        <v>100000</v>
      </c>
      <c r="F2027" s="89" t="str">
        <f t="shared" si="31"/>
        <v>-</v>
      </c>
      <c r="G2027" t="s">
        <v>4458</v>
      </c>
      <c r="H2027" s="4" t="s">
        <v>4549</v>
      </c>
      <c r="K2027" s="8" t="s">
        <v>4596</v>
      </c>
    </row>
    <row r="2028" spans="1:11" ht="25.5">
      <c r="A2028" s="2"/>
      <c r="B2028" s="9" t="s">
        <v>4547</v>
      </c>
      <c r="C2028" s="9" t="s">
        <v>4547</v>
      </c>
      <c r="D2028" s="10" t="s">
        <v>899</v>
      </c>
      <c r="E2028" s="72">
        <v>100000</v>
      </c>
      <c r="F2028" s="89" t="str">
        <f t="shared" si="31"/>
        <v>-</v>
      </c>
      <c r="G2028" t="s">
        <v>4458</v>
      </c>
      <c r="H2028" s="4" t="s">
        <v>4549</v>
      </c>
      <c r="K2028" s="8" t="s">
        <v>4596</v>
      </c>
    </row>
    <row r="2029" spans="1:11" ht="25.5">
      <c r="A2029" s="2"/>
      <c r="B2029" s="9" t="s">
        <v>4547</v>
      </c>
      <c r="C2029" s="9" t="s">
        <v>4547</v>
      </c>
      <c r="D2029" s="10" t="s">
        <v>899</v>
      </c>
      <c r="E2029" s="72">
        <v>100000</v>
      </c>
      <c r="F2029" s="89" t="str">
        <f t="shared" si="31"/>
        <v>-</v>
      </c>
      <c r="G2029" t="s">
        <v>4458</v>
      </c>
      <c r="H2029" s="4" t="s">
        <v>4549</v>
      </c>
      <c r="K2029" s="8" t="s">
        <v>4596</v>
      </c>
    </row>
    <row r="2030" spans="1:11" ht="25.5">
      <c r="A2030" s="2"/>
      <c r="B2030" s="9" t="s">
        <v>4547</v>
      </c>
      <c r="C2030" s="9" t="s">
        <v>4547</v>
      </c>
      <c r="D2030" s="10" t="s">
        <v>899</v>
      </c>
      <c r="E2030" s="72">
        <v>100000</v>
      </c>
      <c r="F2030" s="89" t="str">
        <f t="shared" si="31"/>
        <v>-</v>
      </c>
      <c r="G2030" t="s">
        <v>4458</v>
      </c>
      <c r="H2030" s="74" t="s">
        <v>4549</v>
      </c>
      <c r="K2030" s="8" t="s">
        <v>4596</v>
      </c>
    </row>
    <row r="2031" spans="1:11" ht="25.5">
      <c r="A2031" s="2"/>
      <c r="B2031" s="9" t="s">
        <v>4547</v>
      </c>
      <c r="C2031" s="9" t="s">
        <v>4547</v>
      </c>
      <c r="D2031" s="72">
        <v>100000</v>
      </c>
      <c r="E2031" s="10" t="s">
        <v>899</v>
      </c>
      <c r="F2031" s="89" t="str">
        <f t="shared" si="31"/>
        <v>-</v>
      </c>
      <c r="G2031" t="s">
        <v>4458</v>
      </c>
      <c r="H2031" s="4" t="s">
        <v>4549</v>
      </c>
      <c r="K2031" s="8" t="s">
        <v>4596</v>
      </c>
    </row>
    <row r="2032" spans="1:11" ht="25.5">
      <c r="A2032" s="2"/>
      <c r="B2032" s="9" t="s">
        <v>4547</v>
      </c>
      <c r="C2032" s="9" t="s">
        <v>4547</v>
      </c>
      <c r="D2032" s="72">
        <v>100000</v>
      </c>
      <c r="E2032" s="10" t="s">
        <v>899</v>
      </c>
      <c r="F2032" s="89" t="str">
        <f t="shared" si="31"/>
        <v>-</v>
      </c>
      <c r="G2032" t="s">
        <v>4458</v>
      </c>
      <c r="H2032" s="4" t="s">
        <v>4549</v>
      </c>
      <c r="K2032" s="8" t="s">
        <v>4596</v>
      </c>
    </row>
    <row r="2033" spans="1:11" ht="25.5">
      <c r="A2033" s="2"/>
      <c r="B2033" s="9" t="s">
        <v>4547</v>
      </c>
      <c r="C2033" s="9" t="s">
        <v>4547</v>
      </c>
      <c r="D2033" s="72">
        <v>100000</v>
      </c>
      <c r="E2033" s="10" t="s">
        <v>899</v>
      </c>
      <c r="F2033" s="89" t="str">
        <f t="shared" si="31"/>
        <v>-</v>
      </c>
      <c r="G2033" t="s">
        <v>4458</v>
      </c>
      <c r="H2033" s="4" t="s">
        <v>4549</v>
      </c>
      <c r="K2033" s="8" t="s">
        <v>4596</v>
      </c>
    </row>
    <row r="2034" spans="1:11" ht="25.5">
      <c r="A2034" s="2"/>
      <c r="B2034" s="9" t="s">
        <v>4547</v>
      </c>
      <c r="C2034" s="9" t="s">
        <v>4547</v>
      </c>
      <c r="D2034" s="72">
        <v>100000</v>
      </c>
      <c r="E2034" s="10" t="s">
        <v>899</v>
      </c>
      <c r="F2034" s="89" t="str">
        <f t="shared" si="31"/>
        <v>-</v>
      </c>
      <c r="G2034" t="s">
        <v>4458</v>
      </c>
      <c r="H2034" s="4" t="s">
        <v>4549</v>
      </c>
      <c r="K2034" s="8" t="s">
        <v>4596</v>
      </c>
    </row>
    <row r="2035" spans="1:11" ht="25.5">
      <c r="A2035" s="2"/>
      <c r="B2035" s="9" t="s">
        <v>4547</v>
      </c>
      <c r="C2035" s="9" t="s">
        <v>4547</v>
      </c>
      <c r="D2035" s="72">
        <v>100000</v>
      </c>
      <c r="E2035" s="10" t="s">
        <v>899</v>
      </c>
      <c r="F2035" s="89" t="str">
        <f t="shared" si="31"/>
        <v>-</v>
      </c>
      <c r="G2035" t="s">
        <v>4458</v>
      </c>
      <c r="H2035" s="4" t="s">
        <v>4549</v>
      </c>
      <c r="K2035" s="8" t="s">
        <v>4596</v>
      </c>
    </row>
    <row r="2036" spans="1:11" ht="25.5">
      <c r="A2036" s="2"/>
      <c r="B2036" s="9" t="s">
        <v>4547</v>
      </c>
      <c r="C2036" s="9" t="s">
        <v>4547</v>
      </c>
      <c r="D2036" s="72">
        <v>100000</v>
      </c>
      <c r="E2036" s="10" t="s">
        <v>899</v>
      </c>
      <c r="F2036" s="89" t="str">
        <f t="shared" si="31"/>
        <v>-</v>
      </c>
      <c r="G2036" t="s">
        <v>4458</v>
      </c>
      <c r="H2036" s="4" t="s">
        <v>4549</v>
      </c>
      <c r="K2036" s="8" t="s">
        <v>4596</v>
      </c>
    </row>
    <row r="2037" spans="1:11" ht="25.5">
      <c r="A2037" s="2"/>
      <c r="B2037" s="9" t="s">
        <v>4547</v>
      </c>
      <c r="C2037" s="9" t="s">
        <v>4547</v>
      </c>
      <c r="D2037" s="72">
        <v>100000</v>
      </c>
      <c r="E2037" s="10" t="s">
        <v>899</v>
      </c>
      <c r="F2037" s="89" t="str">
        <f t="shared" si="31"/>
        <v>-</v>
      </c>
      <c r="G2037" t="s">
        <v>4458</v>
      </c>
      <c r="H2037" s="4" t="s">
        <v>4549</v>
      </c>
      <c r="K2037" s="8" t="s">
        <v>4596</v>
      </c>
    </row>
    <row r="2038" spans="1:11" ht="25.5">
      <c r="A2038" s="2"/>
      <c r="B2038" s="9" t="s">
        <v>4547</v>
      </c>
      <c r="C2038" s="9" t="s">
        <v>4547</v>
      </c>
      <c r="D2038" s="72">
        <v>100000</v>
      </c>
      <c r="E2038" s="10" t="s">
        <v>899</v>
      </c>
      <c r="F2038" s="89" t="str">
        <f t="shared" si="31"/>
        <v>-</v>
      </c>
      <c r="G2038" t="s">
        <v>4458</v>
      </c>
      <c r="H2038" s="4" t="s">
        <v>4549</v>
      </c>
      <c r="K2038" s="8" t="s">
        <v>4596</v>
      </c>
    </row>
    <row r="2039" spans="1:11" ht="25.5">
      <c r="A2039" s="2"/>
      <c r="B2039" s="9" t="s">
        <v>4547</v>
      </c>
      <c r="C2039" s="9" t="s">
        <v>4547</v>
      </c>
      <c r="D2039" s="72">
        <v>100000</v>
      </c>
      <c r="E2039" s="10" t="s">
        <v>899</v>
      </c>
      <c r="F2039" s="89" t="str">
        <f t="shared" si="31"/>
        <v>-</v>
      </c>
      <c r="G2039" t="s">
        <v>4458</v>
      </c>
      <c r="H2039" s="4" t="s">
        <v>4549</v>
      </c>
      <c r="K2039" s="8" t="s">
        <v>4596</v>
      </c>
    </row>
    <row r="2040" spans="1:11" ht="25.5">
      <c r="A2040" s="2"/>
      <c r="B2040" s="9" t="s">
        <v>4547</v>
      </c>
      <c r="C2040" s="9" t="s">
        <v>4547</v>
      </c>
      <c r="D2040" s="72">
        <v>100000</v>
      </c>
      <c r="E2040" s="10" t="s">
        <v>899</v>
      </c>
      <c r="F2040" s="89" t="str">
        <f t="shared" si="31"/>
        <v>-</v>
      </c>
      <c r="G2040" t="s">
        <v>4458</v>
      </c>
      <c r="H2040" s="74" t="s">
        <v>4549</v>
      </c>
      <c r="K2040" s="8" t="s">
        <v>4596</v>
      </c>
    </row>
    <row r="2041" spans="1:11" ht="25.5">
      <c r="A2041" s="2"/>
      <c r="B2041" s="9" t="s">
        <v>4547</v>
      </c>
      <c r="C2041" s="9" t="s">
        <v>4547</v>
      </c>
      <c r="D2041" s="72">
        <v>100000</v>
      </c>
      <c r="E2041" s="10" t="s">
        <v>899</v>
      </c>
      <c r="F2041" s="89" t="str">
        <f t="shared" si="31"/>
        <v>-</v>
      </c>
      <c r="G2041" t="s">
        <v>4458</v>
      </c>
      <c r="H2041" s="4" t="s">
        <v>4549</v>
      </c>
      <c r="K2041" s="8" t="s">
        <v>4596</v>
      </c>
    </row>
    <row r="2042" spans="1:11" ht="25.5">
      <c r="A2042" s="1" t="s">
        <v>197</v>
      </c>
      <c r="C2042" s="9" t="s">
        <v>630</v>
      </c>
      <c r="D2042" s="14">
        <v>155569</v>
      </c>
      <c r="E2042" s="14">
        <v>156626</v>
      </c>
      <c r="F2042" s="89">
        <f t="shared" si="31"/>
        <v>6.7944127686107129E-3</v>
      </c>
      <c r="G2042" t="s">
        <v>4554</v>
      </c>
      <c r="H2042" s="4" t="s">
        <v>1539</v>
      </c>
      <c r="K2042" s="8" t="s">
        <v>4590</v>
      </c>
    </row>
    <row r="2043" spans="1:11" ht="25.5">
      <c r="A2043" s="1"/>
      <c r="C2043" s="9" t="s">
        <v>912</v>
      </c>
      <c r="D2043" s="14">
        <v>112548</v>
      </c>
      <c r="E2043" s="14">
        <v>114327</v>
      </c>
      <c r="F2043" s="89">
        <f t="shared" si="31"/>
        <v>1.5806589188612857E-2</v>
      </c>
      <c r="G2043" t="s">
        <v>4554</v>
      </c>
      <c r="H2043" s="4" t="s">
        <v>1540</v>
      </c>
      <c r="K2043" s="8" t="s">
        <v>4590</v>
      </c>
    </row>
    <row r="2044" spans="1:11" ht="25.5">
      <c r="A2044" s="1"/>
      <c r="C2044" s="9" t="s">
        <v>1338</v>
      </c>
      <c r="D2044" s="14">
        <v>112668</v>
      </c>
      <c r="E2044" s="14">
        <v>114168</v>
      </c>
      <c r="F2044" s="89">
        <f t="shared" si="31"/>
        <v>1.3313451911811694E-2</v>
      </c>
      <c r="G2044" t="s">
        <v>4554</v>
      </c>
      <c r="H2044" s="4" t="s">
        <v>1541</v>
      </c>
      <c r="K2044" s="8" t="s">
        <v>4590</v>
      </c>
    </row>
    <row r="2045" spans="1:11" ht="38.25">
      <c r="A2045" s="1"/>
      <c r="C2045" s="9" t="s">
        <v>1538</v>
      </c>
      <c r="D2045" s="14">
        <v>81795</v>
      </c>
      <c r="E2045" s="14">
        <v>114051</v>
      </c>
      <c r="F2045" s="89">
        <f t="shared" si="31"/>
        <v>0.39435173299101411</v>
      </c>
      <c r="G2045" t="s">
        <v>4458</v>
      </c>
      <c r="H2045" s="4" t="s">
        <v>1542</v>
      </c>
      <c r="K2045" s="8" t="s">
        <v>4590</v>
      </c>
    </row>
    <row r="2046" spans="1:11" ht="25.5">
      <c r="A2046" s="2" t="s">
        <v>198</v>
      </c>
      <c r="B2046" s="9" t="s">
        <v>1543</v>
      </c>
      <c r="C2046" s="9" t="s">
        <v>886</v>
      </c>
      <c r="D2046" s="14" t="s">
        <v>899</v>
      </c>
      <c r="E2046" s="14">
        <v>193206</v>
      </c>
      <c r="F2046" s="89" t="str">
        <f t="shared" si="31"/>
        <v>-</v>
      </c>
      <c r="G2046" t="s">
        <v>4458</v>
      </c>
      <c r="H2046" s="4" t="s">
        <v>1546</v>
      </c>
      <c r="K2046" s="8" t="s">
        <v>4588</v>
      </c>
    </row>
    <row r="2047" spans="1:11" ht="15">
      <c r="A2047" s="2"/>
      <c r="B2047" s="9" t="s">
        <v>1545</v>
      </c>
      <c r="C2047" s="9" t="s">
        <v>886</v>
      </c>
      <c r="D2047" s="14">
        <v>242907</v>
      </c>
      <c r="E2047" s="14" t="s">
        <v>899</v>
      </c>
      <c r="F2047" s="89" t="str">
        <f t="shared" si="31"/>
        <v>-</v>
      </c>
      <c r="G2047" t="s">
        <v>4458</v>
      </c>
      <c r="H2047" s="74"/>
      <c r="K2047" s="8" t="s">
        <v>4588</v>
      </c>
    </row>
    <row r="2048" spans="1:11" ht="38.25">
      <c r="A2048" s="2"/>
      <c r="B2048" s="9" t="s">
        <v>1544</v>
      </c>
      <c r="C2048" s="9" t="s">
        <v>1064</v>
      </c>
      <c r="D2048" s="14" t="s">
        <v>899</v>
      </c>
      <c r="E2048" s="14">
        <v>231922</v>
      </c>
      <c r="F2048" s="89" t="str">
        <f t="shared" si="31"/>
        <v>-</v>
      </c>
      <c r="G2048" t="s">
        <v>4458</v>
      </c>
      <c r="H2048" s="4" t="s">
        <v>1547</v>
      </c>
      <c r="K2048" s="8" t="s">
        <v>4588</v>
      </c>
    </row>
    <row r="2049" spans="1:11" ht="38.25">
      <c r="A2049" s="2"/>
      <c r="C2049" s="9" t="s">
        <v>1548</v>
      </c>
      <c r="D2049" s="14">
        <v>168231</v>
      </c>
      <c r="E2049" s="14">
        <v>153700</v>
      </c>
      <c r="F2049" s="89">
        <f t="shared" si="31"/>
        <v>-8.6375281606838217E-2</v>
      </c>
      <c r="G2049" t="s">
        <v>4554</v>
      </c>
      <c r="H2049" s="4" t="s">
        <v>1553</v>
      </c>
      <c r="K2049" s="8" t="s">
        <v>4588</v>
      </c>
    </row>
    <row r="2050" spans="1:11" ht="25.5">
      <c r="A2050" s="2"/>
      <c r="C2050" s="9" t="s">
        <v>1549</v>
      </c>
      <c r="D2050" s="14">
        <v>119095</v>
      </c>
      <c r="E2050" s="14">
        <v>169107</v>
      </c>
      <c r="F2050" s="89">
        <f t="shared" si="31"/>
        <v>0.41993366640077251</v>
      </c>
      <c r="G2050" t="s">
        <v>4458</v>
      </c>
      <c r="H2050" s="4" t="s">
        <v>1554</v>
      </c>
      <c r="K2050" s="8" t="s">
        <v>4588</v>
      </c>
    </row>
    <row r="2051" spans="1:11" ht="25.5">
      <c r="A2051" s="2"/>
      <c r="C2051" s="9" t="s">
        <v>1550</v>
      </c>
      <c r="D2051" s="14">
        <v>168241</v>
      </c>
      <c r="E2051" s="14">
        <v>168955</v>
      </c>
      <c r="F2051" s="89">
        <f t="shared" si="31"/>
        <v>4.2439120071801765E-3</v>
      </c>
      <c r="G2051" t="s">
        <v>4554</v>
      </c>
      <c r="H2051" s="4" t="s">
        <v>1555</v>
      </c>
      <c r="K2051" s="8" t="s">
        <v>4588</v>
      </c>
    </row>
    <row r="2052" spans="1:11" ht="38.25">
      <c r="A2052" s="2"/>
      <c r="C2052" s="9" t="s">
        <v>3443</v>
      </c>
      <c r="D2052" s="14">
        <v>168231</v>
      </c>
      <c r="E2052" s="14" t="s">
        <v>899</v>
      </c>
      <c r="F2052" s="89" t="str">
        <f t="shared" si="31"/>
        <v>-</v>
      </c>
      <c r="G2052" t="s">
        <v>4458</v>
      </c>
      <c r="K2052" s="8" t="s">
        <v>4588</v>
      </c>
    </row>
    <row r="2053" spans="1:11" ht="38.25">
      <c r="A2053" s="2"/>
      <c r="C2053" s="9" t="s">
        <v>1551</v>
      </c>
      <c r="D2053" s="14">
        <v>171606</v>
      </c>
      <c r="E2053" s="14">
        <v>168980</v>
      </c>
      <c r="F2053" s="89">
        <f t="shared" si="31"/>
        <v>-1.5302495250748808E-2</v>
      </c>
      <c r="G2053" t="s">
        <v>4554</v>
      </c>
      <c r="H2053" s="4" t="s">
        <v>1556</v>
      </c>
      <c r="K2053" s="8" t="s">
        <v>4588</v>
      </c>
    </row>
    <row r="2054" spans="1:11" ht="25.5">
      <c r="A2054" s="2"/>
      <c r="C2054" s="9" t="s">
        <v>1552</v>
      </c>
      <c r="D2054" s="14">
        <v>101236</v>
      </c>
      <c r="E2054" s="14">
        <v>101457</v>
      </c>
      <c r="F2054" s="89">
        <f t="shared" ref="F2054:F2117" si="32">IF(ISERROR((((E2054-D2054)/D2054))),"-",(((E2054-D2054)/D2054)))</f>
        <v>2.1830178987711883E-3</v>
      </c>
      <c r="G2054" t="s">
        <v>4554</v>
      </c>
      <c r="H2054" s="4" t="s">
        <v>1557</v>
      </c>
      <c r="K2054" s="8" t="s">
        <v>4588</v>
      </c>
    </row>
    <row r="2055" spans="1:11" ht="25.5">
      <c r="A2055" s="2"/>
      <c r="B2055" s="9" t="s">
        <v>4547</v>
      </c>
      <c r="C2055" s="9" t="s">
        <v>4547</v>
      </c>
      <c r="D2055" s="10" t="s">
        <v>899</v>
      </c>
      <c r="E2055" s="72">
        <v>100000</v>
      </c>
      <c r="F2055" s="89" t="str">
        <f t="shared" si="32"/>
        <v>-</v>
      </c>
      <c r="G2055" t="s">
        <v>4458</v>
      </c>
      <c r="H2055" s="4" t="s">
        <v>4549</v>
      </c>
      <c r="K2055" s="8" t="s">
        <v>4588</v>
      </c>
    </row>
    <row r="2056" spans="1:11" ht="25.5">
      <c r="A2056" s="2"/>
      <c r="B2056" s="9" t="s">
        <v>4547</v>
      </c>
      <c r="C2056" s="9" t="s">
        <v>4547</v>
      </c>
      <c r="D2056" s="10" t="s">
        <v>899</v>
      </c>
      <c r="E2056" s="72">
        <v>100000</v>
      </c>
      <c r="F2056" s="89" t="str">
        <f t="shared" si="32"/>
        <v>-</v>
      </c>
      <c r="G2056" t="s">
        <v>4458</v>
      </c>
      <c r="H2056" s="4" t="s">
        <v>4549</v>
      </c>
      <c r="K2056" s="8" t="s">
        <v>4588</v>
      </c>
    </row>
    <row r="2057" spans="1:11" ht="25.5">
      <c r="A2057" s="2"/>
      <c r="B2057" s="9" t="s">
        <v>4547</v>
      </c>
      <c r="C2057" s="9" t="s">
        <v>4547</v>
      </c>
      <c r="D2057" s="10" t="s">
        <v>899</v>
      </c>
      <c r="E2057" s="72">
        <v>100000</v>
      </c>
      <c r="F2057" s="89" t="str">
        <f t="shared" si="32"/>
        <v>-</v>
      </c>
      <c r="G2057" t="s">
        <v>4458</v>
      </c>
      <c r="H2057" s="4" t="s">
        <v>4549</v>
      </c>
      <c r="K2057" s="8" t="s">
        <v>4588</v>
      </c>
    </row>
    <row r="2058" spans="1:11" ht="25.5">
      <c r="A2058" s="2"/>
      <c r="B2058" s="9" t="s">
        <v>4547</v>
      </c>
      <c r="C2058" s="9" t="s">
        <v>4547</v>
      </c>
      <c r="D2058" s="10" t="s">
        <v>899</v>
      </c>
      <c r="E2058" s="72">
        <v>100000</v>
      </c>
      <c r="F2058" s="89" t="str">
        <f t="shared" si="32"/>
        <v>-</v>
      </c>
      <c r="G2058" t="s">
        <v>4458</v>
      </c>
      <c r="H2058" s="4" t="s">
        <v>4549</v>
      </c>
      <c r="K2058" s="8" t="s">
        <v>4588</v>
      </c>
    </row>
    <row r="2059" spans="1:11" ht="25.5">
      <c r="A2059" s="2"/>
      <c r="B2059" s="9" t="s">
        <v>4547</v>
      </c>
      <c r="C2059" s="9" t="s">
        <v>4547</v>
      </c>
      <c r="D2059" s="72">
        <v>100000</v>
      </c>
      <c r="E2059" s="10" t="s">
        <v>899</v>
      </c>
      <c r="F2059" s="89" t="str">
        <f t="shared" si="32"/>
        <v>-</v>
      </c>
      <c r="G2059" t="s">
        <v>4458</v>
      </c>
      <c r="H2059" s="4" t="s">
        <v>4549</v>
      </c>
      <c r="K2059" s="8" t="s">
        <v>4588</v>
      </c>
    </row>
    <row r="2060" spans="1:11" ht="25.5">
      <c r="A2060" s="2"/>
      <c r="B2060" s="9" t="s">
        <v>4547</v>
      </c>
      <c r="C2060" s="9" t="s">
        <v>4547</v>
      </c>
      <c r="D2060" s="72">
        <v>100000</v>
      </c>
      <c r="E2060" s="10" t="s">
        <v>899</v>
      </c>
      <c r="F2060" s="89" t="str">
        <f t="shared" si="32"/>
        <v>-</v>
      </c>
      <c r="G2060" t="s">
        <v>4458</v>
      </c>
      <c r="H2060" s="4" t="s">
        <v>4549</v>
      </c>
      <c r="K2060" s="8" t="s">
        <v>4588</v>
      </c>
    </row>
    <row r="2061" spans="1:11" ht="25.5">
      <c r="A2061" s="2"/>
      <c r="B2061" s="9" t="s">
        <v>4547</v>
      </c>
      <c r="C2061" s="9" t="s">
        <v>4547</v>
      </c>
      <c r="D2061" s="72">
        <v>100000</v>
      </c>
      <c r="E2061" s="10" t="s">
        <v>899</v>
      </c>
      <c r="F2061" s="89" t="str">
        <f t="shared" si="32"/>
        <v>-</v>
      </c>
      <c r="G2061" t="s">
        <v>4458</v>
      </c>
      <c r="H2061" s="4" t="s">
        <v>4549</v>
      </c>
      <c r="K2061" s="8" t="s">
        <v>4588</v>
      </c>
    </row>
    <row r="2062" spans="1:11" ht="25.5">
      <c r="A2062" s="2"/>
      <c r="B2062" s="9" t="s">
        <v>4547</v>
      </c>
      <c r="C2062" s="9" t="s">
        <v>4547</v>
      </c>
      <c r="D2062" s="72">
        <v>100000</v>
      </c>
      <c r="E2062" s="10" t="s">
        <v>899</v>
      </c>
      <c r="F2062" s="89" t="str">
        <f t="shared" si="32"/>
        <v>-</v>
      </c>
      <c r="G2062" t="s">
        <v>4458</v>
      </c>
      <c r="H2062" s="4" t="s">
        <v>4549</v>
      </c>
      <c r="K2062" s="8" t="s">
        <v>4588</v>
      </c>
    </row>
    <row r="2063" spans="1:11" ht="25.5">
      <c r="A2063" s="2"/>
      <c r="B2063" s="9" t="s">
        <v>4547</v>
      </c>
      <c r="C2063" s="9" t="s">
        <v>4547</v>
      </c>
      <c r="D2063" s="72">
        <v>100000</v>
      </c>
      <c r="E2063" s="10" t="s">
        <v>899</v>
      </c>
      <c r="F2063" s="89" t="str">
        <f t="shared" si="32"/>
        <v>-</v>
      </c>
      <c r="G2063" t="s">
        <v>4458</v>
      </c>
      <c r="H2063" s="4" t="s">
        <v>4549</v>
      </c>
      <c r="K2063" s="8" t="s">
        <v>4588</v>
      </c>
    </row>
    <row r="2064" spans="1:11" ht="25.5">
      <c r="A2064" s="2"/>
      <c r="B2064" s="9" t="s">
        <v>4547</v>
      </c>
      <c r="C2064" s="9" t="s">
        <v>4547</v>
      </c>
      <c r="D2064" s="72">
        <v>100000</v>
      </c>
      <c r="E2064" s="10" t="s">
        <v>899</v>
      </c>
      <c r="F2064" s="89" t="str">
        <f t="shared" si="32"/>
        <v>-</v>
      </c>
      <c r="G2064" t="s">
        <v>4458</v>
      </c>
      <c r="H2064" s="4" t="s">
        <v>4549</v>
      </c>
      <c r="K2064" s="8" t="s">
        <v>4588</v>
      </c>
    </row>
    <row r="2065" spans="1:11" ht="63.75">
      <c r="A2065" s="2" t="s">
        <v>199</v>
      </c>
      <c r="B2065" s="9" t="s">
        <v>1561</v>
      </c>
      <c r="C2065" s="9" t="s">
        <v>886</v>
      </c>
      <c r="D2065" s="14">
        <v>200898</v>
      </c>
      <c r="E2065" s="14">
        <v>214643</v>
      </c>
      <c r="F2065" s="89">
        <f t="shared" si="32"/>
        <v>6.8417804059771631E-2</v>
      </c>
      <c r="G2065" t="s">
        <v>4458</v>
      </c>
      <c r="H2065" s="4" t="s">
        <v>1565</v>
      </c>
      <c r="K2065" s="8" t="s">
        <v>4588</v>
      </c>
    </row>
    <row r="2066" spans="1:11" ht="25.5">
      <c r="A2066" s="2"/>
      <c r="C2066" s="9" t="s">
        <v>1558</v>
      </c>
      <c r="D2066" s="14">
        <v>150419</v>
      </c>
      <c r="E2066" s="14">
        <v>157701</v>
      </c>
      <c r="F2066" s="89">
        <f t="shared" si="32"/>
        <v>4.8411437384904832E-2</v>
      </c>
      <c r="G2066" t="s">
        <v>4554</v>
      </c>
      <c r="H2066" s="4" t="s">
        <v>1562</v>
      </c>
      <c r="K2066" s="8" t="s">
        <v>4588</v>
      </c>
    </row>
    <row r="2067" spans="1:11" ht="25.5">
      <c r="A2067" s="2"/>
      <c r="C2067" s="9" t="s">
        <v>1559</v>
      </c>
      <c r="D2067" s="14">
        <v>138788</v>
      </c>
      <c r="E2067" s="14">
        <v>146940</v>
      </c>
      <c r="F2067" s="89">
        <f t="shared" si="32"/>
        <v>5.8737066605182006E-2</v>
      </c>
      <c r="G2067" t="s">
        <v>4554</v>
      </c>
      <c r="H2067" s="4" t="s">
        <v>1563</v>
      </c>
      <c r="K2067" s="8" t="s">
        <v>4588</v>
      </c>
    </row>
    <row r="2068" spans="1:11" ht="38.25">
      <c r="A2068" s="2"/>
      <c r="C2068" s="9" t="s">
        <v>3444</v>
      </c>
      <c r="D2068" s="14">
        <v>159123</v>
      </c>
      <c r="E2068" s="14">
        <v>12970</v>
      </c>
      <c r="F2068" s="89">
        <f t="shared" si="32"/>
        <v>-0.91849072729900771</v>
      </c>
      <c r="G2068" t="s">
        <v>4458</v>
      </c>
      <c r="H2068" s="4" t="s">
        <v>3446</v>
      </c>
      <c r="K2068" s="8" t="s">
        <v>4588</v>
      </c>
    </row>
    <row r="2069" spans="1:11" ht="38.25">
      <c r="A2069" s="2"/>
      <c r="C2069" s="9" t="s">
        <v>3445</v>
      </c>
      <c r="D2069" s="14" t="s">
        <v>899</v>
      </c>
      <c r="E2069" s="14">
        <v>119300</v>
      </c>
      <c r="F2069" s="89" t="str">
        <f t="shared" si="32"/>
        <v>-</v>
      </c>
      <c r="G2069" t="s">
        <v>4458</v>
      </c>
      <c r="H2069" s="4" t="s">
        <v>3447</v>
      </c>
      <c r="K2069" s="8" t="s">
        <v>4588</v>
      </c>
    </row>
    <row r="2070" spans="1:11" ht="38.25">
      <c r="A2070" s="2"/>
      <c r="C2070" s="51" t="s">
        <v>3448</v>
      </c>
      <c r="D2070" s="54">
        <v>129677</v>
      </c>
      <c r="E2070" s="54" t="s">
        <v>899</v>
      </c>
      <c r="F2070" s="89" t="str">
        <f t="shared" si="32"/>
        <v>-</v>
      </c>
      <c r="G2070" t="s">
        <v>4458</v>
      </c>
      <c r="H2070" s="75" t="s">
        <v>4530</v>
      </c>
      <c r="K2070" s="8" t="s">
        <v>4588</v>
      </c>
    </row>
    <row r="2071" spans="1:11" ht="38.25">
      <c r="A2071" s="2"/>
      <c r="C2071" s="51" t="s">
        <v>4531</v>
      </c>
      <c r="D2071" s="54">
        <v>6060</v>
      </c>
      <c r="E2071" s="54">
        <v>141773</v>
      </c>
      <c r="F2071" s="89">
        <f t="shared" si="32"/>
        <v>22.394884488448845</v>
      </c>
      <c r="G2071" t="s">
        <v>4458</v>
      </c>
      <c r="H2071" s="75" t="s">
        <v>4532</v>
      </c>
      <c r="K2071" s="8" t="s">
        <v>4588</v>
      </c>
    </row>
    <row r="2072" spans="1:11" ht="25.5">
      <c r="A2072" s="2"/>
      <c r="C2072" s="9" t="s">
        <v>1560</v>
      </c>
      <c r="D2072" s="14">
        <v>96193</v>
      </c>
      <c r="E2072" s="14">
        <v>106629</v>
      </c>
      <c r="F2072" s="89">
        <f t="shared" si="32"/>
        <v>0.10849022278128347</v>
      </c>
      <c r="G2072" t="s">
        <v>4554</v>
      </c>
      <c r="H2072" s="4" t="s">
        <v>1564</v>
      </c>
      <c r="K2072" s="8" t="s">
        <v>4588</v>
      </c>
    </row>
    <row r="2073" spans="1:11" ht="25.5">
      <c r="A2073" s="2"/>
      <c r="B2073" s="9" t="s">
        <v>4547</v>
      </c>
      <c r="C2073" s="9" t="s">
        <v>4547</v>
      </c>
      <c r="D2073" s="10" t="s">
        <v>899</v>
      </c>
      <c r="E2073" s="72">
        <v>100000</v>
      </c>
      <c r="F2073" s="89" t="str">
        <f t="shared" si="32"/>
        <v>-</v>
      </c>
      <c r="G2073" t="s">
        <v>4458</v>
      </c>
      <c r="H2073" s="4" t="s">
        <v>4549</v>
      </c>
      <c r="K2073" s="8" t="s">
        <v>4588</v>
      </c>
    </row>
    <row r="2074" spans="1:11" ht="25.5">
      <c r="A2074" s="2"/>
      <c r="B2074" s="9" t="s">
        <v>4547</v>
      </c>
      <c r="C2074" s="9" t="s">
        <v>4547</v>
      </c>
      <c r="D2074" s="10" t="s">
        <v>899</v>
      </c>
      <c r="E2074" s="72">
        <v>100000</v>
      </c>
      <c r="F2074" s="89" t="str">
        <f t="shared" si="32"/>
        <v>-</v>
      </c>
      <c r="G2074" t="s">
        <v>4458</v>
      </c>
      <c r="H2074" s="4" t="s">
        <v>4549</v>
      </c>
      <c r="K2074" s="8" t="s">
        <v>4588</v>
      </c>
    </row>
    <row r="2075" spans="1:11" ht="25.5">
      <c r="A2075" s="2"/>
      <c r="B2075" s="9" t="s">
        <v>4547</v>
      </c>
      <c r="C2075" s="9" t="s">
        <v>4547</v>
      </c>
      <c r="D2075" s="10" t="s">
        <v>899</v>
      </c>
      <c r="E2075" s="72">
        <v>100000</v>
      </c>
      <c r="F2075" s="89" t="str">
        <f t="shared" si="32"/>
        <v>-</v>
      </c>
      <c r="G2075" t="s">
        <v>4458</v>
      </c>
      <c r="H2075" s="4" t="s">
        <v>4549</v>
      </c>
      <c r="K2075" s="8" t="s">
        <v>4588</v>
      </c>
    </row>
    <row r="2076" spans="1:11" ht="25.5">
      <c r="A2076" s="2"/>
      <c r="B2076" s="9" t="s">
        <v>4547</v>
      </c>
      <c r="C2076" s="9" t="s">
        <v>4547</v>
      </c>
      <c r="D2076" s="10" t="s">
        <v>899</v>
      </c>
      <c r="E2076" s="72">
        <v>100000</v>
      </c>
      <c r="F2076" s="89" t="str">
        <f t="shared" si="32"/>
        <v>-</v>
      </c>
      <c r="G2076" t="s">
        <v>4458</v>
      </c>
      <c r="H2076" s="4" t="s">
        <v>4549</v>
      </c>
      <c r="K2076" s="8" t="s">
        <v>4588</v>
      </c>
    </row>
    <row r="2077" spans="1:11" ht="25.5">
      <c r="A2077" s="2"/>
      <c r="B2077" s="9" t="s">
        <v>4547</v>
      </c>
      <c r="C2077" s="9" t="s">
        <v>4547</v>
      </c>
      <c r="D2077" s="10" t="s">
        <v>899</v>
      </c>
      <c r="E2077" s="72">
        <v>100000</v>
      </c>
      <c r="F2077" s="89" t="str">
        <f t="shared" si="32"/>
        <v>-</v>
      </c>
      <c r="G2077" t="s">
        <v>4458</v>
      </c>
      <c r="H2077" s="4" t="s">
        <v>4549</v>
      </c>
      <c r="K2077" s="8" t="s">
        <v>4588</v>
      </c>
    </row>
    <row r="2078" spans="1:11" ht="25.5">
      <c r="A2078" s="2"/>
      <c r="B2078" s="9" t="s">
        <v>4547</v>
      </c>
      <c r="C2078" s="9" t="s">
        <v>4547</v>
      </c>
      <c r="D2078" s="10" t="s">
        <v>899</v>
      </c>
      <c r="E2078" s="72">
        <v>100000</v>
      </c>
      <c r="F2078" s="89" t="str">
        <f t="shared" si="32"/>
        <v>-</v>
      </c>
      <c r="G2078" t="s">
        <v>4458</v>
      </c>
      <c r="H2078" s="4" t="s">
        <v>4549</v>
      </c>
      <c r="K2078" s="8" t="s">
        <v>4588</v>
      </c>
    </row>
    <row r="2079" spans="1:11" ht="25.5">
      <c r="A2079" s="2"/>
      <c r="B2079" s="9" t="s">
        <v>4547</v>
      </c>
      <c r="C2079" s="9" t="s">
        <v>4547</v>
      </c>
      <c r="D2079" s="10" t="s">
        <v>899</v>
      </c>
      <c r="E2079" s="72">
        <v>100000</v>
      </c>
      <c r="F2079" s="89" t="str">
        <f t="shared" si="32"/>
        <v>-</v>
      </c>
      <c r="G2079" t="s">
        <v>4458</v>
      </c>
      <c r="H2079" s="4" t="s">
        <v>4549</v>
      </c>
      <c r="K2079" s="8" t="s">
        <v>4588</v>
      </c>
    </row>
    <row r="2080" spans="1:11" ht="25.5">
      <c r="A2080" s="2"/>
      <c r="B2080" s="9" t="s">
        <v>4547</v>
      </c>
      <c r="C2080" s="9" t="s">
        <v>4547</v>
      </c>
      <c r="D2080" s="10" t="s">
        <v>899</v>
      </c>
      <c r="E2080" s="72">
        <v>100000</v>
      </c>
      <c r="F2080" s="89" t="str">
        <f t="shared" si="32"/>
        <v>-</v>
      </c>
      <c r="G2080" t="s">
        <v>4458</v>
      </c>
      <c r="H2080" s="4" t="s">
        <v>4549</v>
      </c>
      <c r="K2080" s="8" t="s">
        <v>4588</v>
      </c>
    </row>
    <row r="2081" spans="1:11" ht="25.5">
      <c r="A2081" s="2"/>
      <c r="B2081" s="9" t="s">
        <v>4547</v>
      </c>
      <c r="C2081" s="9" t="s">
        <v>4547</v>
      </c>
      <c r="D2081" s="10" t="s">
        <v>899</v>
      </c>
      <c r="E2081" s="72">
        <v>100000</v>
      </c>
      <c r="F2081" s="89" t="str">
        <f t="shared" si="32"/>
        <v>-</v>
      </c>
      <c r="G2081" t="s">
        <v>4458</v>
      </c>
      <c r="H2081" s="4" t="s">
        <v>4549</v>
      </c>
      <c r="K2081" s="8" t="s">
        <v>4588</v>
      </c>
    </row>
    <row r="2082" spans="1:11" ht="25.5">
      <c r="A2082" s="2"/>
      <c r="B2082" s="9" t="s">
        <v>4547</v>
      </c>
      <c r="C2082" s="9" t="s">
        <v>4547</v>
      </c>
      <c r="D2082" s="72">
        <v>100000</v>
      </c>
      <c r="E2082" s="10" t="s">
        <v>899</v>
      </c>
      <c r="F2082" s="89" t="str">
        <f t="shared" si="32"/>
        <v>-</v>
      </c>
      <c r="G2082" t="s">
        <v>4458</v>
      </c>
      <c r="H2082" s="74" t="s">
        <v>4549</v>
      </c>
      <c r="K2082" s="8" t="s">
        <v>4588</v>
      </c>
    </row>
    <row r="2083" spans="1:11" ht="25.5">
      <c r="A2083" s="2"/>
      <c r="B2083" s="9" t="s">
        <v>4547</v>
      </c>
      <c r="C2083" s="9" t="s">
        <v>4547</v>
      </c>
      <c r="D2083" s="72">
        <v>100000</v>
      </c>
      <c r="E2083" s="10" t="s">
        <v>899</v>
      </c>
      <c r="F2083" s="89" t="str">
        <f t="shared" si="32"/>
        <v>-</v>
      </c>
      <c r="G2083" t="s">
        <v>4458</v>
      </c>
      <c r="H2083" s="4" t="s">
        <v>4549</v>
      </c>
      <c r="K2083" s="8" t="s">
        <v>4588</v>
      </c>
    </row>
    <row r="2084" spans="1:11" ht="25.5">
      <c r="A2084" s="2"/>
      <c r="B2084" s="9" t="s">
        <v>4547</v>
      </c>
      <c r="C2084" s="9" t="s">
        <v>4547</v>
      </c>
      <c r="D2084" s="72">
        <v>100000</v>
      </c>
      <c r="E2084" s="10" t="s">
        <v>899</v>
      </c>
      <c r="F2084" s="89" t="str">
        <f t="shared" si="32"/>
        <v>-</v>
      </c>
      <c r="G2084" t="s">
        <v>4458</v>
      </c>
      <c r="H2084" s="4" t="s">
        <v>4549</v>
      </c>
      <c r="K2084" s="8" t="s">
        <v>4588</v>
      </c>
    </row>
    <row r="2085" spans="1:11" ht="25.5">
      <c r="A2085" s="2"/>
      <c r="B2085" s="9" t="s">
        <v>4547</v>
      </c>
      <c r="C2085" s="9" t="s">
        <v>4547</v>
      </c>
      <c r="D2085" s="72">
        <v>100000</v>
      </c>
      <c r="E2085" s="10" t="s">
        <v>899</v>
      </c>
      <c r="F2085" s="89" t="str">
        <f t="shared" si="32"/>
        <v>-</v>
      </c>
      <c r="G2085" t="s">
        <v>4458</v>
      </c>
      <c r="H2085" s="4" t="s">
        <v>4549</v>
      </c>
      <c r="K2085" s="8" t="s">
        <v>4588</v>
      </c>
    </row>
    <row r="2086" spans="1:11" ht="25.5">
      <c r="A2086" s="2"/>
      <c r="B2086" s="9" t="s">
        <v>4547</v>
      </c>
      <c r="C2086" s="9" t="s">
        <v>4547</v>
      </c>
      <c r="D2086" s="72">
        <v>100000</v>
      </c>
      <c r="E2086" s="10" t="s">
        <v>899</v>
      </c>
      <c r="F2086" s="89" t="str">
        <f t="shared" si="32"/>
        <v>-</v>
      </c>
      <c r="G2086" t="s">
        <v>4458</v>
      </c>
      <c r="H2086" s="4" t="s">
        <v>4549</v>
      </c>
      <c r="K2086" s="8" t="s">
        <v>4588</v>
      </c>
    </row>
    <row r="2087" spans="1:11" ht="38.25">
      <c r="A2087" s="1" t="s">
        <v>200</v>
      </c>
      <c r="C2087" s="9" t="s">
        <v>886</v>
      </c>
      <c r="D2087" s="14" t="s">
        <v>899</v>
      </c>
      <c r="E2087" s="14">
        <v>103306</v>
      </c>
      <c r="F2087" s="89" t="str">
        <f t="shared" si="32"/>
        <v>-</v>
      </c>
      <c r="G2087" t="s">
        <v>4458</v>
      </c>
      <c r="H2087" s="4" t="s">
        <v>4533</v>
      </c>
      <c r="K2087" s="8" t="s">
        <v>4594</v>
      </c>
    </row>
    <row r="2088" spans="1:11" ht="38.25">
      <c r="A2088" s="1"/>
      <c r="C2088" s="9" t="s">
        <v>1566</v>
      </c>
      <c r="D2088" s="14" t="s">
        <v>899</v>
      </c>
      <c r="E2088" s="14">
        <v>103566</v>
      </c>
      <c r="F2088" s="89" t="str">
        <f t="shared" si="32"/>
        <v>-</v>
      </c>
      <c r="G2088" t="s">
        <v>4458</v>
      </c>
      <c r="H2088" s="74" t="s">
        <v>4534</v>
      </c>
      <c r="K2088" s="8" t="s">
        <v>4594</v>
      </c>
    </row>
    <row r="2089" spans="1:11" ht="25.5">
      <c r="A2089" s="1" t="s">
        <v>201</v>
      </c>
      <c r="C2089" s="9" t="s">
        <v>886</v>
      </c>
      <c r="D2089" s="14" t="s">
        <v>899</v>
      </c>
      <c r="E2089" s="14">
        <v>118905</v>
      </c>
      <c r="F2089" s="89" t="str">
        <f t="shared" si="32"/>
        <v>-</v>
      </c>
      <c r="G2089" t="s">
        <v>4458</v>
      </c>
      <c r="H2089" s="74" t="s">
        <v>3449</v>
      </c>
      <c r="K2089" s="8" t="s">
        <v>4588</v>
      </c>
    </row>
    <row r="2090" spans="1:11" ht="63.75">
      <c r="A2090" s="1" t="s">
        <v>202</v>
      </c>
      <c r="B2090" s="9" t="s">
        <v>1569</v>
      </c>
      <c r="C2090" s="9" t="s">
        <v>1570</v>
      </c>
      <c r="D2090" s="14">
        <v>94000</v>
      </c>
      <c r="E2090" s="14">
        <v>213000</v>
      </c>
      <c r="F2090" s="89">
        <f t="shared" si="32"/>
        <v>1.2659574468085106</v>
      </c>
      <c r="G2090" t="s">
        <v>4458</v>
      </c>
      <c r="H2090" s="4" t="s">
        <v>1571</v>
      </c>
      <c r="K2090" s="8" t="s">
        <v>4587</v>
      </c>
    </row>
    <row r="2091" spans="1:11" ht="76.5">
      <c r="A2091" s="1"/>
      <c r="C2091" s="9" t="s">
        <v>1572</v>
      </c>
      <c r="D2091" s="14">
        <v>163000</v>
      </c>
      <c r="E2091" s="14">
        <v>160000</v>
      </c>
      <c r="F2091" s="89">
        <f t="shared" si="32"/>
        <v>-1.8404907975460124E-2</v>
      </c>
      <c r="G2091" t="s">
        <v>4292</v>
      </c>
      <c r="H2091" s="4" t="s">
        <v>1579</v>
      </c>
      <c r="K2091" s="8" t="s">
        <v>4587</v>
      </c>
    </row>
    <row r="2092" spans="1:11" ht="76.5">
      <c r="A2092" s="1"/>
      <c r="C2092" s="9" t="s">
        <v>1573</v>
      </c>
      <c r="D2092" s="14" t="s">
        <v>899</v>
      </c>
      <c r="E2092" s="14">
        <v>156000</v>
      </c>
      <c r="F2092" s="89" t="str">
        <f t="shared" si="32"/>
        <v>-</v>
      </c>
      <c r="G2092" t="s">
        <v>4458</v>
      </c>
      <c r="H2092" s="4" t="s">
        <v>4576</v>
      </c>
      <c r="K2092" s="8" t="s">
        <v>4587</v>
      </c>
    </row>
    <row r="2093" spans="1:11" ht="76.5">
      <c r="A2093" s="1"/>
      <c r="C2093" s="9" t="s">
        <v>1574</v>
      </c>
      <c r="D2093" s="14">
        <v>12000</v>
      </c>
      <c r="E2093" s="14">
        <v>155000</v>
      </c>
      <c r="F2093" s="89">
        <f t="shared" si="32"/>
        <v>11.916666666666666</v>
      </c>
      <c r="G2093" t="s">
        <v>4458</v>
      </c>
      <c r="H2093" s="4" t="s">
        <v>1580</v>
      </c>
      <c r="K2093" s="8" t="s">
        <v>4587</v>
      </c>
    </row>
    <row r="2094" spans="1:11" ht="76.5">
      <c r="A2094" s="1"/>
      <c r="C2094" s="9" t="s">
        <v>1016</v>
      </c>
      <c r="D2094" s="14" t="s">
        <v>899</v>
      </c>
      <c r="E2094" s="14">
        <v>147000</v>
      </c>
      <c r="F2094" s="89" t="str">
        <f t="shared" si="32"/>
        <v>-</v>
      </c>
      <c r="G2094" t="s">
        <v>4458</v>
      </c>
      <c r="H2094" s="4" t="s">
        <v>1581</v>
      </c>
      <c r="I2094" s="13"/>
      <c r="J2094" s="13"/>
      <c r="K2094" s="8" t="s">
        <v>4587</v>
      </c>
    </row>
    <row r="2095" spans="1:11" ht="63.75">
      <c r="A2095" s="1"/>
      <c r="C2095" s="9" t="s">
        <v>1575</v>
      </c>
      <c r="D2095" s="19" t="s">
        <v>899</v>
      </c>
      <c r="E2095" s="14">
        <v>104000</v>
      </c>
      <c r="F2095" s="89" t="str">
        <f t="shared" si="32"/>
        <v>-</v>
      </c>
      <c r="G2095" t="s">
        <v>4458</v>
      </c>
      <c r="H2095" s="4" t="s">
        <v>1578</v>
      </c>
      <c r="I2095" s="13"/>
      <c r="J2095" s="13"/>
      <c r="K2095" s="8" t="s">
        <v>4587</v>
      </c>
    </row>
    <row r="2096" spans="1:11" ht="25.5">
      <c r="A2096" s="1"/>
      <c r="C2096" s="9" t="s">
        <v>990</v>
      </c>
      <c r="D2096" s="19" t="s">
        <v>899</v>
      </c>
      <c r="E2096" s="14">
        <v>161000</v>
      </c>
      <c r="F2096" s="89" t="str">
        <f t="shared" si="32"/>
        <v>-</v>
      </c>
      <c r="G2096" t="s">
        <v>4458</v>
      </c>
      <c r="H2096" s="4" t="s">
        <v>1576</v>
      </c>
      <c r="J2096" s="7">
        <v>1</v>
      </c>
      <c r="K2096" s="8" t="s">
        <v>4587</v>
      </c>
    </row>
    <row r="2097" spans="1:11" ht="15">
      <c r="A2097" s="1"/>
      <c r="C2097" s="9" t="s">
        <v>990</v>
      </c>
      <c r="D2097" s="19">
        <v>138000</v>
      </c>
      <c r="E2097" s="14" t="s">
        <v>899</v>
      </c>
      <c r="F2097" s="89" t="str">
        <f t="shared" si="32"/>
        <v>-</v>
      </c>
      <c r="G2097" t="s">
        <v>4458</v>
      </c>
      <c r="K2097" s="8" t="s">
        <v>4587</v>
      </c>
    </row>
    <row r="2098" spans="1:11" ht="15">
      <c r="A2098" s="1"/>
      <c r="C2098" s="9" t="s">
        <v>990</v>
      </c>
      <c r="D2098" s="19">
        <v>148000</v>
      </c>
      <c r="E2098" s="14" t="s">
        <v>899</v>
      </c>
      <c r="F2098" s="89" t="str">
        <f t="shared" si="32"/>
        <v>-</v>
      </c>
      <c r="G2098" t="s">
        <v>4458</v>
      </c>
      <c r="K2098" s="8" t="s">
        <v>4587</v>
      </c>
    </row>
    <row r="2099" spans="1:11" ht="15">
      <c r="A2099" s="1"/>
      <c r="C2099" s="9" t="s">
        <v>990</v>
      </c>
      <c r="D2099" s="19">
        <v>141000</v>
      </c>
      <c r="E2099" s="14" t="s">
        <v>899</v>
      </c>
      <c r="F2099" s="89" t="str">
        <f t="shared" si="32"/>
        <v>-</v>
      </c>
      <c r="G2099" t="s">
        <v>4458</v>
      </c>
      <c r="K2099" s="8" t="s">
        <v>4587</v>
      </c>
    </row>
    <row r="2100" spans="1:11" ht="25.5">
      <c r="A2100" s="1"/>
      <c r="C2100" s="9" t="s">
        <v>1577</v>
      </c>
      <c r="D2100" s="14">
        <v>139000</v>
      </c>
      <c r="E2100" s="14">
        <v>116000</v>
      </c>
      <c r="F2100" s="89">
        <f t="shared" si="32"/>
        <v>-0.16546762589928057</v>
      </c>
      <c r="G2100" t="s">
        <v>4458</v>
      </c>
      <c r="H2100" s="4" t="s">
        <v>3450</v>
      </c>
      <c r="K2100" s="8" t="s">
        <v>4587</v>
      </c>
    </row>
    <row r="2101" spans="1:11" ht="25.5">
      <c r="A2101" s="2" t="s">
        <v>203</v>
      </c>
      <c r="B2101" s="16" t="s">
        <v>2039</v>
      </c>
      <c r="D2101" s="19" t="s">
        <v>899</v>
      </c>
      <c r="E2101" s="19" t="s">
        <v>899</v>
      </c>
      <c r="F2101" s="89" t="str">
        <f t="shared" si="32"/>
        <v>-</v>
      </c>
      <c r="G2101" t="s">
        <v>4458</v>
      </c>
      <c r="K2101" s="8" t="s">
        <v>4589</v>
      </c>
    </row>
    <row r="2102" spans="1:11" ht="25.5">
      <c r="A2102" s="2" t="s">
        <v>204</v>
      </c>
      <c r="B2102" s="16" t="s">
        <v>2039</v>
      </c>
      <c r="D2102" s="19" t="s">
        <v>899</v>
      </c>
      <c r="E2102" s="19" t="s">
        <v>899</v>
      </c>
      <c r="F2102" s="89" t="str">
        <f t="shared" si="32"/>
        <v>-</v>
      </c>
      <c r="G2102" t="s">
        <v>4458</v>
      </c>
      <c r="K2102" s="8" t="s">
        <v>4585</v>
      </c>
    </row>
    <row r="2103" spans="1:11" ht="15">
      <c r="A2103" s="1" t="s">
        <v>205</v>
      </c>
      <c r="C2103" s="9" t="s">
        <v>886</v>
      </c>
      <c r="D2103" s="14">
        <v>151886</v>
      </c>
      <c r="E2103" s="14">
        <v>169519</v>
      </c>
      <c r="F2103" s="89">
        <f t="shared" si="32"/>
        <v>0.11609364918425662</v>
      </c>
      <c r="G2103" t="s">
        <v>4554</v>
      </c>
      <c r="H2103" s="4" t="s">
        <v>1584</v>
      </c>
      <c r="K2103" s="8" t="s">
        <v>4586</v>
      </c>
    </row>
    <row r="2104" spans="1:11" ht="15">
      <c r="A2104" s="1"/>
      <c r="C2104" s="9" t="s">
        <v>1582</v>
      </c>
      <c r="D2104" s="14">
        <v>113565</v>
      </c>
      <c r="E2104" s="14">
        <v>131114</v>
      </c>
      <c r="F2104" s="89">
        <f t="shared" si="32"/>
        <v>0.15452824373706689</v>
      </c>
      <c r="G2104" t="s">
        <v>4554</v>
      </c>
      <c r="H2104" s="4" t="s">
        <v>1585</v>
      </c>
      <c r="K2104" s="8" t="s">
        <v>4586</v>
      </c>
    </row>
    <row r="2105" spans="1:11" ht="15">
      <c r="A2105" s="1"/>
      <c r="C2105" s="9" t="s">
        <v>1583</v>
      </c>
      <c r="D2105" s="14">
        <v>102311</v>
      </c>
      <c r="E2105" s="14">
        <v>131114</v>
      </c>
      <c r="F2105" s="89">
        <f t="shared" si="32"/>
        <v>0.28152398080362817</v>
      </c>
      <c r="G2105" t="s">
        <v>4554</v>
      </c>
      <c r="H2105" s="4" t="s">
        <v>1585</v>
      </c>
      <c r="K2105" s="8" t="s">
        <v>4586</v>
      </c>
    </row>
    <row r="2106" spans="1:11" ht="25.5">
      <c r="A2106" s="1" t="s">
        <v>206</v>
      </c>
      <c r="B2106" s="9" t="s">
        <v>1586</v>
      </c>
      <c r="C2106" s="9" t="s">
        <v>886</v>
      </c>
      <c r="D2106" s="14">
        <v>217953</v>
      </c>
      <c r="E2106" s="14">
        <v>225665</v>
      </c>
      <c r="F2106" s="89">
        <f t="shared" si="32"/>
        <v>3.5383775401118589E-2</v>
      </c>
      <c r="G2106" t="s">
        <v>4554</v>
      </c>
      <c r="H2106" s="4" t="s">
        <v>3451</v>
      </c>
      <c r="K2106" s="8" t="s">
        <v>4586</v>
      </c>
    </row>
    <row r="2107" spans="1:11" ht="25.5">
      <c r="A2107" s="1"/>
      <c r="C2107" s="9" t="s">
        <v>1587</v>
      </c>
      <c r="D2107" s="14">
        <v>126823</v>
      </c>
      <c r="E2107" s="14">
        <v>126838</v>
      </c>
      <c r="F2107" s="89">
        <f t="shared" si="32"/>
        <v>1.182750762874242E-4</v>
      </c>
      <c r="G2107" t="s">
        <v>4554</v>
      </c>
      <c r="H2107" s="4" t="s">
        <v>1604</v>
      </c>
      <c r="K2107" s="8" t="s">
        <v>4586</v>
      </c>
    </row>
    <row r="2108" spans="1:11" ht="25.5">
      <c r="A2108" s="1"/>
      <c r="C2108" s="9" t="s">
        <v>1588</v>
      </c>
      <c r="D2108" s="14">
        <v>126794</v>
      </c>
      <c r="E2108" s="14">
        <v>126794</v>
      </c>
      <c r="F2108" s="89">
        <f t="shared" si="32"/>
        <v>0</v>
      </c>
      <c r="G2108" t="s">
        <v>4554</v>
      </c>
      <c r="H2108" s="4" t="s">
        <v>1605</v>
      </c>
      <c r="K2108" s="8" t="s">
        <v>4586</v>
      </c>
    </row>
    <row r="2109" spans="1:11" ht="38.25">
      <c r="A2109" s="1"/>
      <c r="C2109" s="9" t="s">
        <v>1590</v>
      </c>
      <c r="D2109" s="14">
        <v>154036</v>
      </c>
      <c r="E2109" s="14">
        <v>147402</v>
      </c>
      <c r="F2109" s="89">
        <f t="shared" si="32"/>
        <v>-4.3067854267833494E-2</v>
      </c>
      <c r="G2109" t="s">
        <v>4554</v>
      </c>
      <c r="H2109" s="4" t="s">
        <v>1606</v>
      </c>
      <c r="K2109" s="8" t="s">
        <v>4586</v>
      </c>
    </row>
    <row r="2110" spans="1:11" ht="25.5">
      <c r="A2110" s="1"/>
      <c r="C2110" s="9" t="s">
        <v>1589</v>
      </c>
      <c r="D2110" s="14">
        <v>105033</v>
      </c>
      <c r="E2110" s="14">
        <v>152935</v>
      </c>
      <c r="F2110" s="89">
        <f t="shared" si="32"/>
        <v>0.45606618872163984</v>
      </c>
      <c r="G2110" t="s">
        <v>4458</v>
      </c>
      <c r="H2110" s="4" t="s">
        <v>1612</v>
      </c>
      <c r="K2110" s="8" t="s">
        <v>4586</v>
      </c>
    </row>
    <row r="2111" spans="1:11" ht="25.5">
      <c r="A2111" s="1"/>
      <c r="C2111" s="9" t="s">
        <v>1591</v>
      </c>
      <c r="D2111" s="14">
        <v>152935</v>
      </c>
      <c r="E2111" s="14">
        <v>152935</v>
      </c>
      <c r="F2111" s="89">
        <f t="shared" si="32"/>
        <v>0</v>
      </c>
      <c r="G2111" t="s">
        <v>4554</v>
      </c>
      <c r="H2111" s="4" t="s">
        <v>1607</v>
      </c>
      <c r="K2111" s="8" t="s">
        <v>4586</v>
      </c>
    </row>
    <row r="2112" spans="1:11" ht="39">
      <c r="A2112" s="1"/>
      <c r="C2112" s="51" t="s">
        <v>1592</v>
      </c>
      <c r="D2112" s="54" t="s">
        <v>899</v>
      </c>
      <c r="E2112" s="54">
        <v>115936</v>
      </c>
      <c r="F2112" s="89" t="str">
        <f t="shared" si="32"/>
        <v>-</v>
      </c>
      <c r="G2112" t="s">
        <v>4458</v>
      </c>
      <c r="H2112" s="1" t="s">
        <v>1608</v>
      </c>
      <c r="K2112" s="8" t="s">
        <v>4586</v>
      </c>
    </row>
    <row r="2113" spans="1:11" ht="26.25">
      <c r="A2113" s="1"/>
      <c r="C2113" s="51" t="s">
        <v>3459</v>
      </c>
      <c r="D2113" s="54">
        <v>112298</v>
      </c>
      <c r="E2113" s="54" t="s">
        <v>899</v>
      </c>
      <c r="F2113" s="89" t="str">
        <f t="shared" si="32"/>
        <v>-</v>
      </c>
      <c r="G2113" t="s">
        <v>4458</v>
      </c>
      <c r="H2113" s="75"/>
      <c r="K2113" s="8" t="s">
        <v>4586</v>
      </c>
    </row>
    <row r="2114" spans="1:11" ht="26.25">
      <c r="A2114" s="1"/>
      <c r="C2114" s="51" t="s">
        <v>1593</v>
      </c>
      <c r="D2114" s="54" t="s">
        <v>899</v>
      </c>
      <c r="E2114" s="54">
        <v>115936</v>
      </c>
      <c r="F2114" s="89" t="str">
        <f t="shared" si="32"/>
        <v>-</v>
      </c>
      <c r="G2114" t="s">
        <v>4458</v>
      </c>
      <c r="H2114" s="75" t="s">
        <v>3461</v>
      </c>
      <c r="K2114" s="8" t="s">
        <v>4586</v>
      </c>
    </row>
    <row r="2115" spans="1:11" ht="26.25">
      <c r="A2115" s="1"/>
      <c r="C2115" s="51" t="s">
        <v>3458</v>
      </c>
      <c r="D2115" s="54">
        <v>67629</v>
      </c>
      <c r="E2115" s="54" t="s">
        <v>899</v>
      </c>
      <c r="F2115" s="89" t="str">
        <f t="shared" si="32"/>
        <v>-</v>
      </c>
      <c r="G2115" t="s">
        <v>4458</v>
      </c>
      <c r="H2115" s="75" t="s">
        <v>3462</v>
      </c>
      <c r="K2115" s="8" t="s">
        <v>4586</v>
      </c>
    </row>
    <row r="2116" spans="1:11" ht="25.5">
      <c r="A2116" s="1"/>
      <c r="C2116" s="9" t="s">
        <v>3452</v>
      </c>
      <c r="D2116" s="14">
        <v>152935</v>
      </c>
      <c r="E2116" s="14">
        <v>78112</v>
      </c>
      <c r="F2116" s="89">
        <f t="shared" si="32"/>
        <v>-0.48924706574688592</v>
      </c>
      <c r="G2116" t="s">
        <v>4458</v>
      </c>
      <c r="H2116" s="4" t="s">
        <v>3453</v>
      </c>
      <c r="K2116" s="8" t="s">
        <v>4586</v>
      </c>
    </row>
    <row r="2117" spans="1:11" ht="25.5">
      <c r="A2117" s="1"/>
      <c r="C2117" s="9" t="s">
        <v>3454</v>
      </c>
      <c r="D2117" s="14">
        <v>115936</v>
      </c>
      <c r="E2117" s="14">
        <v>50239</v>
      </c>
      <c r="F2117" s="89">
        <f t="shared" si="32"/>
        <v>-0.56666609163676507</v>
      </c>
      <c r="G2117" t="s">
        <v>4458</v>
      </c>
      <c r="H2117" s="4" t="s">
        <v>3455</v>
      </c>
      <c r="K2117" s="8" t="s">
        <v>4586</v>
      </c>
    </row>
    <row r="2118" spans="1:11" ht="38.25">
      <c r="A2118" s="1"/>
      <c r="C2118" s="9" t="s">
        <v>3456</v>
      </c>
      <c r="D2118" s="14">
        <v>102300</v>
      </c>
      <c r="E2118" s="14">
        <v>14184</v>
      </c>
      <c r="F2118" s="89">
        <f t="shared" ref="F2118:F2181" si="33">IF(ISERROR((((E2118-D2118)/D2118))),"-",(((E2118-D2118)/D2118)))</f>
        <v>-0.8613489736070381</v>
      </c>
      <c r="G2118" t="s">
        <v>4458</v>
      </c>
      <c r="H2118" s="4" t="s">
        <v>3457</v>
      </c>
      <c r="K2118" s="8" t="s">
        <v>4586</v>
      </c>
    </row>
    <row r="2119" spans="1:11" ht="38.25">
      <c r="A2119" s="1"/>
      <c r="C2119" s="9" t="s">
        <v>1594</v>
      </c>
      <c r="D2119" s="14">
        <v>78793</v>
      </c>
      <c r="E2119" s="14">
        <v>119418</v>
      </c>
      <c r="F2119" s="89">
        <f t="shared" si="33"/>
        <v>0.51559148655337406</v>
      </c>
      <c r="G2119" t="s">
        <v>4458</v>
      </c>
      <c r="H2119" s="4" t="s">
        <v>1613</v>
      </c>
      <c r="K2119" s="8" t="s">
        <v>4586</v>
      </c>
    </row>
    <row r="2120" spans="1:11" ht="25.5">
      <c r="A2120" s="1"/>
      <c r="C2120" s="9" t="s">
        <v>1595</v>
      </c>
      <c r="D2120" s="14">
        <v>62605</v>
      </c>
      <c r="E2120" s="14">
        <v>109682</v>
      </c>
      <c r="F2120" s="89">
        <f t="shared" si="33"/>
        <v>0.75196869259643795</v>
      </c>
      <c r="G2120" t="s">
        <v>4458</v>
      </c>
      <c r="H2120" s="4" t="s">
        <v>3460</v>
      </c>
      <c r="K2120" s="8" t="s">
        <v>4586</v>
      </c>
    </row>
    <row r="2121" spans="1:11" ht="25.5">
      <c r="A2121" s="1"/>
      <c r="C2121" s="9" t="s">
        <v>1596</v>
      </c>
      <c r="D2121" s="14">
        <v>102300</v>
      </c>
      <c r="E2121" s="14">
        <v>102300</v>
      </c>
      <c r="F2121" s="89">
        <f t="shared" si="33"/>
        <v>0</v>
      </c>
      <c r="G2121" t="s">
        <v>4554</v>
      </c>
      <c r="H2121" s="4" t="s">
        <v>1609</v>
      </c>
      <c r="K2121" s="8" t="s">
        <v>4586</v>
      </c>
    </row>
    <row r="2122" spans="1:11" ht="38.25">
      <c r="A2122" s="1"/>
      <c r="C2122" s="9" t="s">
        <v>1597</v>
      </c>
      <c r="D2122" s="14">
        <v>115936</v>
      </c>
      <c r="E2122" s="14">
        <v>115936</v>
      </c>
      <c r="F2122" s="89">
        <f t="shared" si="33"/>
        <v>0</v>
      </c>
      <c r="G2122" t="s">
        <v>4554</v>
      </c>
      <c r="H2122" s="4" t="s">
        <v>1608</v>
      </c>
      <c r="K2122" s="8" t="s">
        <v>4586</v>
      </c>
    </row>
    <row r="2123" spans="1:11" ht="25.5">
      <c r="A2123" s="1"/>
      <c r="C2123" s="9" t="s">
        <v>235</v>
      </c>
      <c r="D2123" s="14">
        <v>102300</v>
      </c>
      <c r="E2123" s="14">
        <v>102300</v>
      </c>
      <c r="F2123" s="89">
        <f t="shared" si="33"/>
        <v>0</v>
      </c>
      <c r="G2123" t="s">
        <v>4554</v>
      </c>
      <c r="H2123" s="4" t="s">
        <v>1609</v>
      </c>
      <c r="I2123" s="13"/>
      <c r="J2123" s="13"/>
      <c r="K2123" s="8" t="s">
        <v>4586</v>
      </c>
    </row>
    <row r="2124" spans="1:11" ht="25.5">
      <c r="A2124" s="1"/>
      <c r="C2124" s="9" t="s">
        <v>1598</v>
      </c>
      <c r="D2124" s="14">
        <v>115936</v>
      </c>
      <c r="E2124" s="14">
        <v>115936</v>
      </c>
      <c r="F2124" s="89">
        <f t="shared" si="33"/>
        <v>0</v>
      </c>
      <c r="G2124" t="s">
        <v>4554</v>
      </c>
      <c r="H2124" s="4" t="s">
        <v>1608</v>
      </c>
      <c r="I2124" s="13"/>
      <c r="J2124" s="13"/>
      <c r="K2124" s="8" t="s">
        <v>4586</v>
      </c>
    </row>
    <row r="2125" spans="1:11" ht="25.5">
      <c r="A2125" s="1"/>
      <c r="C2125" s="9" t="s">
        <v>1599</v>
      </c>
      <c r="D2125" s="14">
        <v>115926</v>
      </c>
      <c r="E2125" s="14">
        <v>115936</v>
      </c>
      <c r="F2125" s="89">
        <f t="shared" si="33"/>
        <v>8.6261925711229574E-5</v>
      </c>
      <c r="G2125" t="s">
        <v>4554</v>
      </c>
      <c r="H2125" s="4" t="s">
        <v>1608</v>
      </c>
      <c r="I2125" s="13"/>
      <c r="J2125" s="13"/>
      <c r="K2125" s="8" t="s">
        <v>4586</v>
      </c>
    </row>
    <row r="2126" spans="1:11" ht="25.5">
      <c r="A2126" s="1"/>
      <c r="C2126" s="9" t="s">
        <v>1600</v>
      </c>
      <c r="D2126" s="14">
        <v>102326</v>
      </c>
      <c r="E2126" s="14">
        <v>102320</v>
      </c>
      <c r="F2126" s="89">
        <f t="shared" si="33"/>
        <v>-5.8636123761311887E-5</v>
      </c>
      <c r="G2126" t="s">
        <v>4554</v>
      </c>
      <c r="H2126" s="4" t="s">
        <v>1610</v>
      </c>
      <c r="I2126" s="13"/>
      <c r="J2126" s="13"/>
      <c r="K2126" s="8" t="s">
        <v>4586</v>
      </c>
    </row>
    <row r="2127" spans="1:11" ht="25.5">
      <c r="A2127" s="1"/>
      <c r="C2127" s="9" t="s">
        <v>1601</v>
      </c>
      <c r="D2127" s="14">
        <v>102300</v>
      </c>
      <c r="E2127" s="14">
        <v>102300</v>
      </c>
      <c r="F2127" s="89">
        <f t="shared" si="33"/>
        <v>0</v>
      </c>
      <c r="G2127" t="s">
        <v>4554</v>
      </c>
      <c r="H2127" s="74" t="s">
        <v>1609</v>
      </c>
      <c r="I2127" s="13"/>
      <c r="J2127" s="13"/>
      <c r="K2127" s="8" t="s">
        <v>4586</v>
      </c>
    </row>
    <row r="2128" spans="1:11" ht="25.5">
      <c r="A2128" s="1"/>
      <c r="C2128" s="9" t="s">
        <v>1602</v>
      </c>
      <c r="D2128" s="14">
        <v>115256</v>
      </c>
      <c r="E2128" s="14">
        <v>115256</v>
      </c>
      <c r="F2128" s="89">
        <f t="shared" si="33"/>
        <v>0</v>
      </c>
      <c r="G2128" t="s">
        <v>4554</v>
      </c>
      <c r="H2128" s="74" t="s">
        <v>1611</v>
      </c>
      <c r="I2128" s="13"/>
      <c r="J2128" s="13"/>
      <c r="K2128" s="8" t="s">
        <v>4586</v>
      </c>
    </row>
    <row r="2129" spans="1:11" ht="25.5">
      <c r="A2129" s="1"/>
      <c r="C2129" s="9" t="s">
        <v>1603</v>
      </c>
      <c r="D2129" s="14">
        <v>112298</v>
      </c>
      <c r="E2129" s="14">
        <v>115936</v>
      </c>
      <c r="F2129" s="89">
        <f t="shared" si="33"/>
        <v>3.2395946499492421E-2</v>
      </c>
      <c r="G2129" t="s">
        <v>4554</v>
      </c>
      <c r="H2129" s="4" t="s">
        <v>1608</v>
      </c>
      <c r="K2129" s="8" t="s">
        <v>4586</v>
      </c>
    </row>
    <row r="2130" spans="1:11" ht="51">
      <c r="A2130" s="2" t="s">
        <v>207</v>
      </c>
      <c r="B2130" s="11" t="s">
        <v>3463</v>
      </c>
      <c r="C2130" s="9" t="s">
        <v>886</v>
      </c>
      <c r="D2130" s="19">
        <v>172500</v>
      </c>
      <c r="E2130" s="19">
        <f>156745+9552+23723</f>
        <v>190020</v>
      </c>
      <c r="F2130" s="89">
        <f t="shared" si="33"/>
        <v>0.10156521739130435</v>
      </c>
      <c r="G2130" t="s">
        <v>4554</v>
      </c>
      <c r="H2130" s="4" t="s">
        <v>1635</v>
      </c>
      <c r="K2130" s="8" t="s">
        <v>4595</v>
      </c>
    </row>
    <row r="2131" spans="1:11" ht="51">
      <c r="A2131" s="2"/>
      <c r="B2131" s="11"/>
      <c r="C2131" s="9" t="s">
        <v>11</v>
      </c>
      <c r="D2131" s="19">
        <v>107500</v>
      </c>
      <c r="E2131" s="19">
        <f>101375+8576+15343</f>
        <v>125294</v>
      </c>
      <c r="F2131" s="89">
        <f t="shared" si="33"/>
        <v>0.16552558139534884</v>
      </c>
      <c r="G2131" t="s">
        <v>4554</v>
      </c>
      <c r="H2131" s="4" t="s">
        <v>1636</v>
      </c>
      <c r="K2131" s="8" t="s">
        <v>4595</v>
      </c>
    </row>
    <row r="2132" spans="1:11" ht="51">
      <c r="A2132" s="2"/>
      <c r="B2132" s="11"/>
      <c r="C2132" s="9" t="s">
        <v>1631</v>
      </c>
      <c r="D2132" s="19">
        <v>107500</v>
      </c>
      <c r="E2132" s="19">
        <f>105575+5713+15979</f>
        <v>127267</v>
      </c>
      <c r="F2132" s="89">
        <f t="shared" si="33"/>
        <v>0.18387906976744187</v>
      </c>
      <c r="G2132" t="s">
        <v>4554</v>
      </c>
      <c r="H2132" s="4" t="s">
        <v>1637</v>
      </c>
      <c r="I2132" s="13"/>
      <c r="J2132" s="13"/>
      <c r="K2132" s="8" t="s">
        <v>4595</v>
      </c>
    </row>
    <row r="2133" spans="1:11" ht="51">
      <c r="A2133" s="2"/>
      <c r="B2133" s="11"/>
      <c r="C2133" s="9" t="s">
        <v>1632</v>
      </c>
      <c r="D2133" s="19">
        <v>112500</v>
      </c>
      <c r="E2133" s="19">
        <f>105575+8960+15979</f>
        <v>130514</v>
      </c>
      <c r="F2133" s="89">
        <f t="shared" si="33"/>
        <v>0.16012444444444446</v>
      </c>
      <c r="G2133" t="s">
        <v>4554</v>
      </c>
      <c r="H2133" s="4" t="s">
        <v>1638</v>
      </c>
      <c r="K2133" s="8" t="s">
        <v>4595</v>
      </c>
    </row>
    <row r="2134" spans="1:11" ht="51">
      <c r="A2134" s="2"/>
      <c r="B2134" s="11"/>
      <c r="C2134" s="9" t="s">
        <v>1633</v>
      </c>
      <c r="D2134" s="19">
        <v>112500</v>
      </c>
      <c r="E2134" s="19">
        <f>105575+9131+15979</f>
        <v>130685</v>
      </c>
      <c r="F2134" s="89">
        <f t="shared" si="33"/>
        <v>0.16164444444444445</v>
      </c>
      <c r="G2134" t="s">
        <v>4554</v>
      </c>
      <c r="H2134" s="4" t="s">
        <v>1639</v>
      </c>
      <c r="K2134" s="8" t="s">
        <v>4595</v>
      </c>
    </row>
    <row r="2135" spans="1:11" ht="51">
      <c r="A2135" s="2"/>
      <c r="B2135" s="11"/>
      <c r="C2135" s="9" t="s">
        <v>1634</v>
      </c>
      <c r="D2135" s="19">
        <v>112500</v>
      </c>
      <c r="E2135" s="19">
        <f>105575+8217+15979</f>
        <v>129771</v>
      </c>
      <c r="F2135" s="89">
        <f t="shared" si="33"/>
        <v>0.15351999999999999</v>
      </c>
      <c r="G2135" t="s">
        <v>4554</v>
      </c>
      <c r="H2135" s="4" t="s">
        <v>1640</v>
      </c>
      <c r="K2135" s="8" t="s">
        <v>4595</v>
      </c>
    </row>
    <row r="2136" spans="1:11" ht="51">
      <c r="A2136" s="1" t="s">
        <v>208</v>
      </c>
      <c r="C2136" s="9" t="s">
        <v>886</v>
      </c>
      <c r="D2136" s="14">
        <v>154189</v>
      </c>
      <c r="E2136" s="14">
        <f>130513+27656</f>
        <v>158169</v>
      </c>
      <c r="F2136" s="89">
        <f t="shared" si="33"/>
        <v>2.581247689523896E-2</v>
      </c>
      <c r="G2136" t="s">
        <v>4554</v>
      </c>
      <c r="H2136" s="4" t="s">
        <v>1615</v>
      </c>
      <c r="K2136" s="8" t="s">
        <v>4587</v>
      </c>
    </row>
    <row r="2137" spans="1:11" ht="51">
      <c r="A2137" s="1"/>
      <c r="C2137" s="9" t="s">
        <v>1614</v>
      </c>
      <c r="D2137" s="14">
        <v>98572</v>
      </c>
      <c r="E2137" s="14">
        <f>84640+16555</f>
        <v>101195</v>
      </c>
      <c r="F2137" s="89">
        <f t="shared" si="33"/>
        <v>2.6609990666720772E-2</v>
      </c>
      <c r="G2137" t="s">
        <v>4554</v>
      </c>
      <c r="H2137" s="4" t="s">
        <v>1616</v>
      </c>
      <c r="K2137" s="8" t="s">
        <v>4587</v>
      </c>
    </row>
    <row r="2138" spans="1:11" ht="51">
      <c r="A2138" s="1"/>
      <c r="C2138" s="9" t="s">
        <v>3464</v>
      </c>
      <c r="D2138" s="14">
        <v>96885</v>
      </c>
      <c r="E2138" s="14">
        <f>83477+16555</f>
        <v>100032</v>
      </c>
      <c r="F2138" s="89">
        <f t="shared" si="33"/>
        <v>3.2481808329462764E-2</v>
      </c>
      <c r="G2138" t="s">
        <v>4554</v>
      </c>
      <c r="H2138" s="4" t="s">
        <v>1617</v>
      </c>
      <c r="K2138" s="8" t="s">
        <v>4587</v>
      </c>
    </row>
    <row r="2139" spans="1:11" s="21" customFormat="1" ht="15">
      <c r="A2139" s="1" t="s">
        <v>209</v>
      </c>
      <c r="B2139" s="51" t="s">
        <v>3627</v>
      </c>
      <c r="C2139" s="51" t="s">
        <v>886</v>
      </c>
      <c r="D2139" s="54">
        <v>118713</v>
      </c>
      <c r="E2139" s="54">
        <v>121727.9</v>
      </c>
      <c r="F2139" s="89">
        <f t="shared" si="33"/>
        <v>2.5396544607582946E-2</v>
      </c>
      <c r="G2139" t="s">
        <v>4554</v>
      </c>
      <c r="H2139" s="75" t="s">
        <v>4241</v>
      </c>
      <c r="I2139" s="51"/>
      <c r="J2139" s="51"/>
      <c r="K2139" s="92" t="s">
        <v>4585</v>
      </c>
    </row>
    <row r="2140" spans="1:11" s="21" customFormat="1" ht="76.5">
      <c r="A2140" s="1"/>
      <c r="B2140" s="51" t="s">
        <v>3632</v>
      </c>
      <c r="C2140" s="51" t="s">
        <v>4535</v>
      </c>
      <c r="D2140" s="54">
        <v>101253</v>
      </c>
      <c r="E2140" s="54">
        <v>105560.5</v>
      </c>
      <c r="F2140" s="89">
        <f t="shared" si="33"/>
        <v>4.2541949374339527E-2</v>
      </c>
      <c r="G2140" t="s">
        <v>4554</v>
      </c>
      <c r="H2140" s="75" t="s">
        <v>4536</v>
      </c>
      <c r="I2140" s="51"/>
      <c r="J2140" s="51"/>
      <c r="K2140" s="92" t="s">
        <v>4585</v>
      </c>
    </row>
    <row r="2141" spans="1:11" s="21" customFormat="1" ht="38.25">
      <c r="A2141" s="1"/>
      <c r="B2141" s="51" t="s">
        <v>3628</v>
      </c>
      <c r="C2141" s="51" t="s">
        <v>3629</v>
      </c>
      <c r="D2141" s="54">
        <v>101253</v>
      </c>
      <c r="E2141" s="54">
        <v>32047.37</v>
      </c>
      <c r="F2141" s="89">
        <f t="shared" si="33"/>
        <v>-0.68349214344266351</v>
      </c>
      <c r="G2141" t="s">
        <v>4458</v>
      </c>
      <c r="H2141" s="75" t="s">
        <v>4537</v>
      </c>
      <c r="I2141" s="51"/>
      <c r="J2141" s="51"/>
      <c r="K2141" s="92" t="s">
        <v>4585</v>
      </c>
    </row>
    <row r="2142" spans="1:11" s="21" customFormat="1" ht="27" customHeight="1">
      <c r="A2142" s="1"/>
      <c r="B2142" s="51" t="s">
        <v>3630</v>
      </c>
      <c r="C2142" s="51" t="s">
        <v>3631</v>
      </c>
      <c r="D2142" s="54">
        <v>101253</v>
      </c>
      <c r="E2142" s="54">
        <v>104183.55</v>
      </c>
      <c r="F2142" s="89">
        <f t="shared" si="33"/>
        <v>2.8942846137892241E-2</v>
      </c>
      <c r="G2142" t="s">
        <v>4554</v>
      </c>
      <c r="H2142" s="75" t="s">
        <v>4242</v>
      </c>
      <c r="I2142" s="51"/>
      <c r="J2142" s="51"/>
      <c r="K2142" s="92" t="s">
        <v>4585</v>
      </c>
    </row>
    <row r="2143" spans="1:11" s="21" customFormat="1" ht="26.25">
      <c r="A2143" s="1"/>
      <c r="B2143" s="51" t="s">
        <v>4538</v>
      </c>
      <c r="C2143" s="51" t="s">
        <v>3633</v>
      </c>
      <c r="D2143" s="54" t="s">
        <v>899</v>
      </c>
      <c r="E2143" s="54">
        <v>103785</v>
      </c>
      <c r="F2143" s="89" t="str">
        <f t="shared" si="33"/>
        <v>-</v>
      </c>
      <c r="G2143" t="s">
        <v>4458</v>
      </c>
      <c r="H2143" s="75" t="s">
        <v>4539</v>
      </c>
      <c r="I2143" s="51"/>
      <c r="J2143" s="51"/>
      <c r="K2143" s="92" t="s">
        <v>4585</v>
      </c>
    </row>
    <row r="2144" spans="1:11" ht="25.5">
      <c r="A2144" s="1" t="s">
        <v>210</v>
      </c>
      <c r="B2144" s="9" t="s">
        <v>1618</v>
      </c>
      <c r="C2144" s="9" t="s">
        <v>886</v>
      </c>
      <c r="D2144" s="14">
        <v>190220</v>
      </c>
      <c r="E2144" s="14">
        <v>192050</v>
      </c>
      <c r="F2144" s="89">
        <f t="shared" si="33"/>
        <v>9.6204394911155507E-3</v>
      </c>
      <c r="G2144" t="s">
        <v>4554</v>
      </c>
      <c r="H2144" s="74" t="s">
        <v>1619</v>
      </c>
      <c r="K2144" s="8" t="s">
        <v>4590</v>
      </c>
    </row>
    <row r="2145" spans="1:11" ht="25.5">
      <c r="A2145" s="1"/>
      <c r="C2145" s="9" t="s">
        <v>1620</v>
      </c>
      <c r="D2145" s="14">
        <v>141321</v>
      </c>
      <c r="E2145" s="14">
        <v>141654</v>
      </c>
      <c r="F2145" s="89">
        <f t="shared" si="33"/>
        <v>2.3563376992803619E-3</v>
      </c>
      <c r="G2145" t="s">
        <v>4554</v>
      </c>
      <c r="H2145" s="74" t="s">
        <v>1623</v>
      </c>
      <c r="K2145" s="8" t="s">
        <v>4590</v>
      </c>
    </row>
    <row r="2146" spans="1:11" ht="25.5">
      <c r="A2146" s="1"/>
      <c r="C2146" s="9" t="s">
        <v>3465</v>
      </c>
      <c r="D2146" s="14" t="s">
        <v>899</v>
      </c>
      <c r="E2146" s="14">
        <v>106894</v>
      </c>
      <c r="F2146" s="89" t="str">
        <f t="shared" si="33"/>
        <v>-</v>
      </c>
      <c r="G2146" t="s">
        <v>4458</v>
      </c>
      <c r="H2146" s="4" t="s">
        <v>3466</v>
      </c>
      <c r="K2146" s="8" t="s">
        <v>4590</v>
      </c>
    </row>
    <row r="2147" spans="1:11" ht="38.25">
      <c r="A2147" s="1"/>
      <c r="C2147" s="9" t="s">
        <v>3467</v>
      </c>
      <c r="D2147" s="14">
        <v>106312</v>
      </c>
      <c r="E2147" s="14">
        <v>160991</v>
      </c>
      <c r="F2147" s="89">
        <f t="shared" si="33"/>
        <v>0.51432575814583492</v>
      </c>
      <c r="G2147" t="s">
        <v>4458</v>
      </c>
      <c r="H2147" s="4" t="s">
        <v>3468</v>
      </c>
      <c r="K2147" s="8" t="s">
        <v>4590</v>
      </c>
    </row>
    <row r="2148" spans="1:11" ht="25.5">
      <c r="A2148" s="1"/>
      <c r="C2148" s="9" t="s">
        <v>1621</v>
      </c>
      <c r="D2148" s="14">
        <v>107962</v>
      </c>
      <c r="E2148" s="14">
        <v>108987</v>
      </c>
      <c r="F2148" s="89">
        <f t="shared" si="33"/>
        <v>9.4940812508104711E-3</v>
      </c>
      <c r="G2148" t="s">
        <v>4554</v>
      </c>
      <c r="H2148" s="4" t="s">
        <v>1624</v>
      </c>
      <c r="K2148" s="8" t="s">
        <v>4590</v>
      </c>
    </row>
    <row r="2149" spans="1:11" ht="38.25">
      <c r="A2149" s="1"/>
      <c r="C2149" s="9" t="s">
        <v>252</v>
      </c>
      <c r="D2149" s="14">
        <v>109747</v>
      </c>
      <c r="E2149" s="14">
        <v>128537</v>
      </c>
      <c r="F2149" s="89">
        <f t="shared" si="33"/>
        <v>0.17121196934768149</v>
      </c>
      <c r="G2149" t="s">
        <v>4458</v>
      </c>
      <c r="H2149" s="4" t="s">
        <v>1626</v>
      </c>
      <c r="K2149" s="8" t="s">
        <v>4590</v>
      </c>
    </row>
    <row r="2150" spans="1:11" s="51" customFormat="1" ht="25.5">
      <c r="A2150" s="1"/>
      <c r="B2150" s="1"/>
      <c r="C2150" s="1" t="s">
        <v>1622</v>
      </c>
      <c r="D2150" s="54">
        <v>105397</v>
      </c>
      <c r="E2150" s="54">
        <v>105492</v>
      </c>
      <c r="F2150" s="89">
        <f t="shared" si="33"/>
        <v>9.0135392847993771E-4</v>
      </c>
      <c r="G2150" t="s">
        <v>4554</v>
      </c>
      <c r="H2150" s="75" t="s">
        <v>1625</v>
      </c>
      <c r="K2150" s="8" t="s">
        <v>4590</v>
      </c>
    </row>
    <row r="2151" spans="1:11" ht="51">
      <c r="A2151" s="1" t="s">
        <v>211</v>
      </c>
      <c r="B2151" s="9" t="s">
        <v>1627</v>
      </c>
      <c r="C2151" s="9" t="s">
        <v>1080</v>
      </c>
      <c r="D2151" s="14">
        <v>171498</v>
      </c>
      <c r="E2151" s="14">
        <v>203477</v>
      </c>
      <c r="F2151" s="89">
        <f t="shared" si="33"/>
        <v>0.18646864686468648</v>
      </c>
      <c r="G2151" t="s">
        <v>4554</v>
      </c>
      <c r="H2151" s="4" t="s">
        <v>3469</v>
      </c>
      <c r="K2151" s="8" t="s">
        <v>4593</v>
      </c>
    </row>
    <row r="2152" spans="1:11" ht="51">
      <c r="A2152" s="1"/>
      <c r="C2152" s="9" t="s">
        <v>1628</v>
      </c>
      <c r="D2152" s="14">
        <v>129699</v>
      </c>
      <c r="E2152" s="14">
        <v>149743</v>
      </c>
      <c r="F2152" s="89">
        <f t="shared" si="33"/>
        <v>0.15454244057394428</v>
      </c>
      <c r="G2152" t="s">
        <v>4554</v>
      </c>
      <c r="H2152" s="4" t="s">
        <v>3470</v>
      </c>
      <c r="K2152" s="8" t="s">
        <v>4593</v>
      </c>
    </row>
    <row r="2153" spans="1:11" ht="38.25">
      <c r="A2153" s="1"/>
      <c r="C2153" s="9" t="s">
        <v>1629</v>
      </c>
      <c r="D2153" s="14">
        <v>114637</v>
      </c>
      <c r="E2153" s="14">
        <v>130061</v>
      </c>
      <c r="F2153" s="89">
        <f t="shared" si="33"/>
        <v>0.13454643788654622</v>
      </c>
      <c r="G2153" t="s">
        <v>4554</v>
      </c>
      <c r="H2153" s="4" t="s">
        <v>3471</v>
      </c>
      <c r="K2153" s="8" t="s">
        <v>4593</v>
      </c>
    </row>
    <row r="2154" spans="1:11" ht="25.5">
      <c r="A2154" s="1"/>
      <c r="C2154" s="9" t="s">
        <v>1630</v>
      </c>
      <c r="D2154" s="14" t="s">
        <v>899</v>
      </c>
      <c r="E2154" s="14">
        <v>101647</v>
      </c>
      <c r="F2154" s="89" t="str">
        <f t="shared" si="33"/>
        <v>-</v>
      </c>
      <c r="G2154" t="s">
        <v>4458</v>
      </c>
      <c r="H2154" s="4" t="s">
        <v>3472</v>
      </c>
      <c r="K2154" s="8" t="s">
        <v>4593</v>
      </c>
    </row>
    <row r="2155" spans="1:11" ht="38.25">
      <c r="A2155" s="1"/>
      <c r="C2155" s="9" t="s">
        <v>3474</v>
      </c>
      <c r="D2155" s="14">
        <v>114637</v>
      </c>
      <c r="E2155" s="14">
        <v>64248</v>
      </c>
      <c r="F2155" s="89">
        <f t="shared" si="33"/>
        <v>-0.43955267496532535</v>
      </c>
      <c r="G2155" t="s">
        <v>4458</v>
      </c>
      <c r="H2155" s="4" t="s">
        <v>3473</v>
      </c>
      <c r="K2155" s="8" t="s">
        <v>4593</v>
      </c>
    </row>
    <row r="2156" spans="1:11" s="21" customFormat="1" ht="39">
      <c r="A2156" s="1"/>
      <c r="B2156" s="51"/>
      <c r="C2156" s="51" t="s">
        <v>4540</v>
      </c>
      <c r="D2156" s="54">
        <v>114637</v>
      </c>
      <c r="E2156" s="54">
        <v>132718</v>
      </c>
      <c r="F2156" s="89">
        <f t="shared" si="33"/>
        <v>0.15772394602091822</v>
      </c>
      <c r="G2156" t="s">
        <v>4554</v>
      </c>
      <c r="H2156" s="75" t="s">
        <v>4541</v>
      </c>
      <c r="I2156" s="51"/>
      <c r="J2156" s="51"/>
      <c r="K2156" s="8" t="s">
        <v>4593</v>
      </c>
    </row>
    <row r="2157" spans="1:11" s="21" customFormat="1" ht="26.25">
      <c r="A2157" s="1"/>
      <c r="B2157" s="51"/>
      <c r="C2157" s="51" t="s">
        <v>74</v>
      </c>
      <c r="D2157" s="54">
        <v>114637</v>
      </c>
      <c r="E2157" s="54" t="s">
        <v>899</v>
      </c>
      <c r="F2157" s="89" t="str">
        <f t="shared" si="33"/>
        <v>-</v>
      </c>
      <c r="G2157" t="s">
        <v>4458</v>
      </c>
      <c r="H2157" s="1" t="s">
        <v>4542</v>
      </c>
      <c r="I2157" s="51"/>
      <c r="J2157" s="51"/>
      <c r="K2157" s="8" t="s">
        <v>4593</v>
      </c>
    </row>
    <row r="2158" spans="1:11" ht="25.5">
      <c r="A2158" s="1" t="s">
        <v>212</v>
      </c>
      <c r="C2158" s="9" t="s">
        <v>886</v>
      </c>
      <c r="D2158" s="14">
        <v>147332</v>
      </c>
      <c r="E2158" s="14">
        <v>146983</v>
      </c>
      <c r="F2158" s="89">
        <f t="shared" si="33"/>
        <v>-2.3687997176445037E-3</v>
      </c>
      <c r="G2158" t="s">
        <v>4554</v>
      </c>
      <c r="H2158" s="4" t="s">
        <v>1643</v>
      </c>
      <c r="K2158" s="8" t="s">
        <v>4593</v>
      </c>
    </row>
    <row r="2159" spans="1:11" ht="25.5">
      <c r="A2159" s="1"/>
      <c r="C2159" s="9" t="s">
        <v>1641</v>
      </c>
      <c r="D2159" s="14">
        <v>111302</v>
      </c>
      <c r="E2159" s="14">
        <v>111131</v>
      </c>
      <c r="F2159" s="89">
        <f t="shared" si="33"/>
        <v>-1.5363605326049847E-3</v>
      </c>
      <c r="G2159" t="s">
        <v>4554</v>
      </c>
      <c r="H2159" s="4" t="s">
        <v>1644</v>
      </c>
      <c r="K2159" s="8" t="s">
        <v>4593</v>
      </c>
    </row>
    <row r="2160" spans="1:11" ht="38.25">
      <c r="A2160" s="1"/>
      <c r="C2160" s="9" t="s">
        <v>1642</v>
      </c>
      <c r="D2160" s="54">
        <v>29247</v>
      </c>
      <c r="E2160" s="14">
        <v>125354</v>
      </c>
      <c r="F2160" s="89">
        <f t="shared" si="33"/>
        <v>3.2860464321126952</v>
      </c>
      <c r="G2160" t="s">
        <v>4458</v>
      </c>
      <c r="H2160" s="4" t="s">
        <v>4543</v>
      </c>
      <c r="K2160" s="8" t="s">
        <v>4593</v>
      </c>
    </row>
    <row r="2161" spans="1:11" ht="25.5">
      <c r="A2161" s="1"/>
      <c r="C2161" s="9" t="s">
        <v>898</v>
      </c>
      <c r="D2161" s="10" t="s">
        <v>899</v>
      </c>
      <c r="E2161" s="14">
        <v>108857</v>
      </c>
      <c r="F2161" s="89" t="str">
        <f t="shared" si="33"/>
        <v>-</v>
      </c>
      <c r="G2161" t="s">
        <v>4458</v>
      </c>
      <c r="H2161" s="4" t="s">
        <v>1645</v>
      </c>
      <c r="K2161" s="8" t="s">
        <v>4593</v>
      </c>
    </row>
    <row r="2162" spans="1:11" ht="25.5">
      <c r="A2162" s="1"/>
      <c r="C2162" s="9" t="s">
        <v>898</v>
      </c>
      <c r="D2162" s="10" t="s">
        <v>899</v>
      </c>
      <c r="E2162" s="14">
        <v>122768</v>
      </c>
      <c r="F2162" s="89" t="str">
        <f t="shared" si="33"/>
        <v>-</v>
      </c>
      <c r="G2162" t="s">
        <v>4458</v>
      </c>
      <c r="H2162" s="4" t="s">
        <v>1646</v>
      </c>
      <c r="K2162" s="8" t="s">
        <v>4593</v>
      </c>
    </row>
    <row r="2163" spans="1:11" ht="25.5">
      <c r="A2163" s="1"/>
      <c r="C2163" s="9" t="s">
        <v>898</v>
      </c>
      <c r="D2163" s="10" t="s">
        <v>899</v>
      </c>
      <c r="E2163" s="14">
        <v>110918</v>
      </c>
      <c r="F2163" s="89" t="str">
        <f t="shared" si="33"/>
        <v>-</v>
      </c>
      <c r="G2163" t="s">
        <v>4458</v>
      </c>
      <c r="H2163" s="4" t="s">
        <v>1647</v>
      </c>
      <c r="K2163" s="8" t="s">
        <v>4593</v>
      </c>
    </row>
    <row r="2164" spans="1:11" ht="15">
      <c r="A2164" s="1"/>
      <c r="C2164" s="9" t="s">
        <v>898</v>
      </c>
      <c r="D2164" s="14">
        <v>107178</v>
      </c>
      <c r="E2164" s="14" t="s">
        <v>899</v>
      </c>
      <c r="F2164" s="89" t="str">
        <f t="shared" si="33"/>
        <v>-</v>
      </c>
      <c r="G2164" t="s">
        <v>4458</v>
      </c>
      <c r="K2164" s="8" t="s">
        <v>4593</v>
      </c>
    </row>
    <row r="2165" spans="1:11" ht="15">
      <c r="A2165" s="1"/>
      <c r="C2165" s="9" t="s">
        <v>898</v>
      </c>
      <c r="D2165" s="14">
        <v>119311</v>
      </c>
      <c r="E2165" s="14" t="s">
        <v>899</v>
      </c>
      <c r="F2165" s="89" t="str">
        <f t="shared" si="33"/>
        <v>-</v>
      </c>
      <c r="G2165" t="s">
        <v>4458</v>
      </c>
      <c r="K2165" s="8" t="s">
        <v>4593</v>
      </c>
    </row>
    <row r="2166" spans="1:11" ht="15">
      <c r="A2166" s="1"/>
      <c r="C2166" s="9" t="s">
        <v>898</v>
      </c>
      <c r="D2166" s="14">
        <v>111783</v>
      </c>
      <c r="E2166" s="14" t="s">
        <v>899</v>
      </c>
      <c r="F2166" s="89" t="str">
        <f t="shared" si="33"/>
        <v>-</v>
      </c>
      <c r="G2166" t="s">
        <v>4458</v>
      </c>
      <c r="K2166" s="8" t="s">
        <v>4593</v>
      </c>
    </row>
    <row r="2167" spans="1:11" ht="15">
      <c r="A2167" s="1" t="s">
        <v>213</v>
      </c>
      <c r="C2167" s="9" t="s">
        <v>886</v>
      </c>
      <c r="D2167" s="14">
        <v>173462</v>
      </c>
      <c r="E2167" s="14">
        <v>176578</v>
      </c>
      <c r="F2167" s="89">
        <f t="shared" si="33"/>
        <v>1.796358856694838E-2</v>
      </c>
      <c r="G2167" t="s">
        <v>4554</v>
      </c>
      <c r="H2167" s="4" t="s">
        <v>1653</v>
      </c>
      <c r="I2167" s="13"/>
      <c r="J2167" s="13"/>
      <c r="K2167" s="8" t="s">
        <v>4586</v>
      </c>
    </row>
    <row r="2168" spans="1:11" ht="76.5">
      <c r="A2168" s="1"/>
      <c r="C2168" s="9" t="s">
        <v>1648</v>
      </c>
      <c r="D2168" s="14">
        <v>119208</v>
      </c>
      <c r="E2168" s="14">
        <v>136751</v>
      </c>
      <c r="F2168" s="89">
        <f t="shared" si="33"/>
        <v>0.14716294208442388</v>
      </c>
      <c r="G2168" t="s">
        <v>4458</v>
      </c>
      <c r="H2168" s="4" t="s">
        <v>1658</v>
      </c>
      <c r="I2168" s="13"/>
      <c r="J2168" s="13"/>
      <c r="K2168" s="8" t="s">
        <v>4586</v>
      </c>
    </row>
    <row r="2169" spans="1:11" ht="25.5">
      <c r="A2169" s="1"/>
      <c r="C2169" s="9" t="s">
        <v>1649</v>
      </c>
      <c r="D2169" s="14">
        <v>123870</v>
      </c>
      <c r="E2169" s="14">
        <v>129784</v>
      </c>
      <c r="F2169" s="89">
        <f t="shared" si="33"/>
        <v>4.7743602163558573E-2</v>
      </c>
      <c r="G2169" t="s">
        <v>4554</v>
      </c>
      <c r="H2169" s="4" t="s">
        <v>1654</v>
      </c>
      <c r="I2169" s="13"/>
      <c r="J2169" s="13"/>
      <c r="K2169" s="8" t="s">
        <v>4586</v>
      </c>
    </row>
    <row r="2170" spans="1:11" ht="25.5">
      <c r="A2170" s="1"/>
      <c r="C2170" s="9" t="s">
        <v>1650</v>
      </c>
      <c r="D2170" s="14">
        <v>119521</v>
      </c>
      <c r="E2170" s="14">
        <v>128489</v>
      </c>
      <c r="F2170" s="89">
        <f t="shared" si="33"/>
        <v>7.5032839417340888E-2</v>
      </c>
      <c r="G2170" t="s">
        <v>4554</v>
      </c>
      <c r="H2170" s="4" t="s">
        <v>1655</v>
      </c>
      <c r="I2170" s="13"/>
      <c r="J2170" s="13"/>
      <c r="K2170" s="8" t="s">
        <v>4586</v>
      </c>
    </row>
    <row r="2171" spans="1:11" ht="25.5">
      <c r="A2171" s="1"/>
      <c r="C2171" s="9" t="s">
        <v>1651</v>
      </c>
      <c r="D2171" s="14">
        <v>116876</v>
      </c>
      <c r="E2171" s="14">
        <v>122367</v>
      </c>
      <c r="F2171" s="89">
        <f t="shared" si="33"/>
        <v>4.6981416201786509E-2</v>
      </c>
      <c r="G2171" t="s">
        <v>4554</v>
      </c>
      <c r="H2171" s="4" t="s">
        <v>1656</v>
      </c>
      <c r="I2171" s="13"/>
      <c r="J2171" s="13"/>
      <c r="K2171" s="8" t="s">
        <v>4586</v>
      </c>
    </row>
    <row r="2172" spans="1:11" ht="15">
      <c r="A2172" s="1"/>
      <c r="C2172" s="9" t="s">
        <v>1652</v>
      </c>
      <c r="D2172" s="14">
        <v>116168</v>
      </c>
      <c r="E2172" s="14">
        <v>119896</v>
      </c>
      <c r="F2172" s="89">
        <f t="shared" si="33"/>
        <v>3.2091453756628328E-2</v>
      </c>
      <c r="G2172" t="s">
        <v>4554</v>
      </c>
      <c r="H2172" s="74" t="s">
        <v>1657</v>
      </c>
      <c r="I2172" s="13"/>
      <c r="J2172" s="13"/>
      <c r="K2172" s="8" t="s">
        <v>4586</v>
      </c>
    </row>
    <row r="2173" spans="1:11" ht="25.5">
      <c r="A2173" s="1"/>
      <c r="C2173" s="9" t="s">
        <v>3475</v>
      </c>
      <c r="D2173" s="14">
        <v>129785</v>
      </c>
      <c r="E2173" s="14" t="s">
        <v>899</v>
      </c>
      <c r="F2173" s="89" t="str">
        <f t="shared" si="33"/>
        <v>-</v>
      </c>
      <c r="G2173" t="s">
        <v>4458</v>
      </c>
      <c r="H2173" s="4" t="s">
        <v>3476</v>
      </c>
      <c r="K2173" s="8" t="s">
        <v>4586</v>
      </c>
    </row>
    <row r="2174" spans="1:11" ht="25.5">
      <c r="A2174" s="2" t="s">
        <v>214</v>
      </c>
      <c r="B2174" s="11"/>
      <c r="C2174" s="9" t="s">
        <v>886</v>
      </c>
      <c r="D2174" s="19">
        <v>135000</v>
      </c>
      <c r="E2174" s="19">
        <v>153000</v>
      </c>
      <c r="F2174" s="89">
        <f t="shared" si="33"/>
        <v>0.13333333333333333</v>
      </c>
      <c r="G2174" t="s">
        <v>4458</v>
      </c>
      <c r="H2174" s="4" t="s">
        <v>3480</v>
      </c>
      <c r="K2174" s="8" t="s">
        <v>4595</v>
      </c>
    </row>
    <row r="2175" spans="1:11" ht="15">
      <c r="A2175" s="2"/>
      <c r="B2175" s="11"/>
      <c r="C2175" s="9" t="s">
        <v>886</v>
      </c>
      <c r="D2175" s="19">
        <v>149000</v>
      </c>
      <c r="E2175" s="19" t="s">
        <v>899</v>
      </c>
      <c r="F2175" s="89" t="str">
        <f t="shared" si="33"/>
        <v>-</v>
      </c>
      <c r="G2175" t="s">
        <v>4458</v>
      </c>
      <c r="K2175" s="8" t="s">
        <v>4595</v>
      </c>
    </row>
    <row r="2176" spans="1:11" ht="51">
      <c r="A2176" s="2"/>
      <c r="B2176" s="11"/>
      <c r="C2176" s="9" t="s">
        <v>3477</v>
      </c>
      <c r="D2176" s="19">
        <v>103000</v>
      </c>
      <c r="E2176" s="19">
        <v>121000</v>
      </c>
      <c r="F2176" s="89">
        <f t="shared" si="33"/>
        <v>0.17475728155339806</v>
      </c>
      <c r="G2176" t="s">
        <v>4458</v>
      </c>
      <c r="H2176" s="4" t="s">
        <v>1660</v>
      </c>
      <c r="K2176" s="8" t="s">
        <v>4595</v>
      </c>
    </row>
    <row r="2177" spans="1:11" ht="25.5">
      <c r="A2177" s="2"/>
      <c r="B2177" s="11"/>
      <c r="C2177" s="9" t="s">
        <v>1659</v>
      </c>
      <c r="D2177" s="19" t="s">
        <v>899</v>
      </c>
      <c r="E2177" s="19">
        <v>113000</v>
      </c>
      <c r="F2177" s="89" t="str">
        <f t="shared" si="33"/>
        <v>-</v>
      </c>
      <c r="G2177" t="s">
        <v>4458</v>
      </c>
      <c r="H2177" s="4" t="s">
        <v>3481</v>
      </c>
      <c r="K2177" s="8" t="s">
        <v>4595</v>
      </c>
    </row>
    <row r="2178" spans="1:11" ht="15">
      <c r="A2178" s="2"/>
      <c r="B2178" s="11"/>
      <c r="C2178" s="9" t="s">
        <v>235</v>
      </c>
      <c r="D2178" s="19">
        <v>109000</v>
      </c>
      <c r="E2178" s="19" t="s">
        <v>899</v>
      </c>
      <c r="F2178" s="89" t="str">
        <f t="shared" si="33"/>
        <v>-</v>
      </c>
      <c r="G2178" t="s">
        <v>4458</v>
      </c>
      <c r="H2178" s="4" t="s">
        <v>3479</v>
      </c>
      <c r="K2178" s="8" t="s">
        <v>4595</v>
      </c>
    </row>
    <row r="2179" spans="1:11" ht="25.5">
      <c r="A2179" s="2"/>
      <c r="B2179" s="11"/>
      <c r="C2179" s="9" t="s">
        <v>3478</v>
      </c>
      <c r="D2179" s="19">
        <v>135000</v>
      </c>
      <c r="E2179" s="19" t="s">
        <v>899</v>
      </c>
      <c r="F2179" s="89" t="str">
        <f t="shared" si="33"/>
        <v>-</v>
      </c>
      <c r="G2179" t="s">
        <v>4458</v>
      </c>
      <c r="H2179" s="4" t="s">
        <v>3479</v>
      </c>
      <c r="K2179" s="8" t="s">
        <v>4595</v>
      </c>
    </row>
    <row r="2180" spans="1:11" ht="51">
      <c r="A2180" s="1" t="s">
        <v>215</v>
      </c>
      <c r="C2180" s="9" t="s">
        <v>3484</v>
      </c>
      <c r="D2180" s="14">
        <v>102000</v>
      </c>
      <c r="E2180" s="14">
        <v>111000</v>
      </c>
      <c r="F2180" s="89">
        <f t="shared" si="33"/>
        <v>8.8235294117647065E-2</v>
      </c>
      <c r="G2180" t="s">
        <v>4458</v>
      </c>
      <c r="H2180" s="4" t="s">
        <v>3483</v>
      </c>
      <c r="K2180" s="8" t="s">
        <v>4587</v>
      </c>
    </row>
    <row r="2181" spans="1:11" ht="25.5">
      <c r="A2181" s="1"/>
      <c r="C2181" s="9" t="s">
        <v>1080</v>
      </c>
      <c r="D2181" s="14">
        <v>145000</v>
      </c>
      <c r="E2181" s="14">
        <v>88000</v>
      </c>
      <c r="F2181" s="89">
        <f t="shared" si="33"/>
        <v>-0.39310344827586208</v>
      </c>
      <c r="G2181" t="s">
        <v>4458</v>
      </c>
      <c r="H2181" s="4" t="s">
        <v>3482</v>
      </c>
      <c r="K2181" s="8" t="s">
        <v>4587</v>
      </c>
    </row>
    <row r="2182" spans="1:11" ht="63.75">
      <c r="A2182" s="1"/>
      <c r="C2182" s="9" t="s">
        <v>11</v>
      </c>
      <c r="D2182" s="14">
        <v>96000</v>
      </c>
      <c r="E2182" s="14">
        <v>134000</v>
      </c>
      <c r="F2182" s="89">
        <f t="shared" ref="F2182:F2245" si="34">IF(ISERROR((((E2182-D2182)/D2182))),"-",(((E2182-D2182)/D2182)))</f>
        <v>0.39583333333333331</v>
      </c>
      <c r="G2182" t="s">
        <v>4458</v>
      </c>
      <c r="H2182" s="4" t="s">
        <v>1662</v>
      </c>
      <c r="K2182" s="8" t="s">
        <v>4587</v>
      </c>
    </row>
    <row r="2183" spans="1:11" ht="25.5">
      <c r="A2183" s="1"/>
      <c r="C2183" s="9" t="s">
        <v>1661</v>
      </c>
      <c r="D2183" s="14" t="s">
        <v>899</v>
      </c>
      <c r="E2183" s="14">
        <v>114000</v>
      </c>
      <c r="F2183" s="89" t="str">
        <f t="shared" si="34"/>
        <v>-</v>
      </c>
      <c r="G2183" t="s">
        <v>4458</v>
      </c>
      <c r="H2183" s="4" t="s">
        <v>3485</v>
      </c>
      <c r="K2183" s="8" t="s">
        <v>4587</v>
      </c>
    </row>
    <row r="2184" spans="1:11" ht="25.5">
      <c r="A2184" s="1"/>
      <c r="C2184" s="9" t="s">
        <v>3486</v>
      </c>
      <c r="D2184" s="14">
        <v>118000</v>
      </c>
      <c r="E2184" s="14" t="s">
        <v>899</v>
      </c>
      <c r="F2184" s="89" t="str">
        <f t="shared" si="34"/>
        <v>-</v>
      </c>
      <c r="G2184" t="s">
        <v>4458</v>
      </c>
      <c r="H2184" s="4" t="s">
        <v>3487</v>
      </c>
      <c r="K2184" s="8" t="s">
        <v>4587</v>
      </c>
    </row>
    <row r="2185" spans="1:11" ht="25.5">
      <c r="A2185" s="1" t="s">
        <v>216</v>
      </c>
      <c r="B2185" s="16" t="s">
        <v>1490</v>
      </c>
      <c r="D2185" s="14" t="s">
        <v>899</v>
      </c>
      <c r="E2185" s="14" t="s">
        <v>899</v>
      </c>
      <c r="F2185" s="89" t="str">
        <f t="shared" si="34"/>
        <v>-</v>
      </c>
      <c r="G2185" t="s">
        <v>4458</v>
      </c>
      <c r="K2185" s="8" t="s">
        <v>4593</v>
      </c>
    </row>
    <row r="2186" spans="1:11" ht="51">
      <c r="A2186" s="1" t="s">
        <v>217</v>
      </c>
      <c r="B2186" s="9" t="s">
        <v>1663</v>
      </c>
      <c r="C2186" s="9" t="s">
        <v>886</v>
      </c>
      <c r="D2186" s="10">
        <v>145305</v>
      </c>
      <c r="E2186" s="10">
        <v>165213</v>
      </c>
      <c r="F2186" s="89">
        <f t="shared" si="34"/>
        <v>0.13700836172189532</v>
      </c>
      <c r="G2186" t="s">
        <v>4554</v>
      </c>
      <c r="H2186" s="4" t="s">
        <v>3491</v>
      </c>
      <c r="K2186" s="8" t="s">
        <v>4586</v>
      </c>
    </row>
    <row r="2187" spans="1:11" ht="25.5">
      <c r="A2187" s="1"/>
      <c r="B2187" s="11" t="s">
        <v>1664</v>
      </c>
      <c r="C2187" s="11" t="s">
        <v>888</v>
      </c>
      <c r="D2187" s="26" t="s">
        <v>899</v>
      </c>
      <c r="E2187" s="26">
        <v>131881</v>
      </c>
      <c r="F2187" s="89" t="str">
        <f t="shared" si="34"/>
        <v>-</v>
      </c>
      <c r="G2187" t="s">
        <v>4458</v>
      </c>
      <c r="H2187" s="4" t="s">
        <v>3488</v>
      </c>
      <c r="K2187" s="8" t="s">
        <v>4586</v>
      </c>
    </row>
    <row r="2188" spans="1:11" ht="25.5">
      <c r="A2188" s="1"/>
      <c r="B2188" s="11"/>
      <c r="C2188" s="11" t="s">
        <v>994</v>
      </c>
      <c r="D2188" s="26">
        <v>107248</v>
      </c>
      <c r="E2188" s="26" t="s">
        <v>899</v>
      </c>
      <c r="F2188" s="89" t="str">
        <f t="shared" si="34"/>
        <v>-</v>
      </c>
      <c r="G2188" t="s">
        <v>4458</v>
      </c>
      <c r="H2188" s="4" t="s">
        <v>3493</v>
      </c>
      <c r="K2188" s="8" t="s">
        <v>4586</v>
      </c>
    </row>
    <row r="2189" spans="1:11" ht="38.25">
      <c r="A2189" s="1"/>
      <c r="B2189" s="11" t="s">
        <v>1665</v>
      </c>
      <c r="C2189" s="11" t="s">
        <v>1668</v>
      </c>
      <c r="D2189" s="26">
        <v>107815</v>
      </c>
      <c r="E2189" s="26">
        <v>137616</v>
      </c>
      <c r="F2189" s="89">
        <f t="shared" si="34"/>
        <v>0.27640866298752492</v>
      </c>
      <c r="G2189" t="s">
        <v>4554</v>
      </c>
      <c r="H2189" s="4" t="s">
        <v>3489</v>
      </c>
      <c r="K2189" s="8" t="s">
        <v>4586</v>
      </c>
    </row>
    <row r="2190" spans="1:11" s="52" customFormat="1" ht="51">
      <c r="A2190" s="1"/>
      <c r="B2190" s="2" t="s">
        <v>1666</v>
      </c>
      <c r="C2190" s="2" t="s">
        <v>1669</v>
      </c>
      <c r="D2190" s="55">
        <v>105427</v>
      </c>
      <c r="E2190" s="55">
        <v>131952</v>
      </c>
      <c r="F2190" s="89">
        <f t="shared" si="34"/>
        <v>0.25159589099566526</v>
      </c>
      <c r="G2190" t="s">
        <v>4554</v>
      </c>
      <c r="H2190" s="3" t="s">
        <v>3490</v>
      </c>
      <c r="K2190" s="8" t="s">
        <v>4586</v>
      </c>
    </row>
    <row r="2191" spans="1:11" s="51" customFormat="1" ht="25.5">
      <c r="A2191" s="1"/>
      <c r="B2191" s="2" t="s">
        <v>1667</v>
      </c>
      <c r="C2191" s="2" t="s">
        <v>1670</v>
      </c>
      <c r="D2191" s="55" t="s">
        <v>899</v>
      </c>
      <c r="E2191" s="55">
        <v>137616</v>
      </c>
      <c r="F2191" s="89" t="str">
        <f t="shared" si="34"/>
        <v>-</v>
      </c>
      <c r="G2191" t="s">
        <v>4458</v>
      </c>
      <c r="H2191" s="75" t="s">
        <v>1671</v>
      </c>
      <c r="K2191" s="8" t="s">
        <v>4586</v>
      </c>
    </row>
    <row r="2192" spans="1:11" ht="25.5">
      <c r="A2192" s="1"/>
      <c r="B2192" s="11"/>
      <c r="C2192" s="11" t="s">
        <v>3492</v>
      </c>
      <c r="D2192" s="26">
        <v>105315</v>
      </c>
      <c r="E2192" s="26" t="s">
        <v>899</v>
      </c>
      <c r="F2192" s="89" t="str">
        <f t="shared" si="34"/>
        <v>-</v>
      </c>
      <c r="G2192" t="s">
        <v>4458</v>
      </c>
      <c r="H2192" s="4" t="s">
        <v>3493</v>
      </c>
      <c r="K2192" s="8" t="s">
        <v>4586</v>
      </c>
    </row>
    <row r="2193" spans="1:11" ht="38.25">
      <c r="A2193" s="2" t="s">
        <v>218</v>
      </c>
      <c r="B2193" s="9" t="s">
        <v>1678</v>
      </c>
      <c r="C2193" s="9" t="s">
        <v>886</v>
      </c>
      <c r="D2193" s="10">
        <v>242300</v>
      </c>
      <c r="E2193" s="10">
        <v>224063</v>
      </c>
      <c r="F2193" s="89">
        <f t="shared" si="34"/>
        <v>-7.5266198926950065E-2</v>
      </c>
      <c r="G2193" t="s">
        <v>4554</v>
      </c>
      <c r="H2193" s="74" t="s">
        <v>3494</v>
      </c>
      <c r="K2193" s="8" t="s">
        <v>4591</v>
      </c>
    </row>
    <row r="2194" spans="1:11" ht="25.5">
      <c r="A2194" s="2"/>
      <c r="C2194" s="9" t="s">
        <v>1672</v>
      </c>
      <c r="D2194" s="10">
        <v>166701</v>
      </c>
      <c r="E2194" s="10">
        <v>172094</v>
      </c>
      <c r="F2194" s="89">
        <f t="shared" si="34"/>
        <v>3.2351335624861276E-2</v>
      </c>
      <c r="G2194" t="s">
        <v>4554</v>
      </c>
      <c r="H2194" s="4" t="s">
        <v>1679</v>
      </c>
      <c r="K2194" s="8" t="s">
        <v>4591</v>
      </c>
    </row>
    <row r="2195" spans="1:11" ht="38.25">
      <c r="A2195" s="2"/>
      <c r="C2195" s="9" t="s">
        <v>1673</v>
      </c>
      <c r="D2195" s="10">
        <v>166157</v>
      </c>
      <c r="E2195" s="10">
        <v>166524</v>
      </c>
      <c r="F2195" s="89">
        <f t="shared" si="34"/>
        <v>2.2087543708661085E-3</v>
      </c>
      <c r="G2195" t="s">
        <v>4554</v>
      </c>
      <c r="H2195" s="4" t="s">
        <v>1680</v>
      </c>
      <c r="K2195" s="8" t="s">
        <v>4591</v>
      </c>
    </row>
    <row r="2196" spans="1:11" ht="25.5">
      <c r="A2196" s="2"/>
      <c r="C2196" s="9" t="s">
        <v>1674</v>
      </c>
      <c r="D2196" s="10">
        <v>156583</v>
      </c>
      <c r="E2196" s="10">
        <v>159050</v>
      </c>
      <c r="F2196" s="89">
        <f t="shared" si="34"/>
        <v>1.575522246987221E-2</v>
      </c>
      <c r="G2196" t="s">
        <v>4554</v>
      </c>
      <c r="H2196" s="74" t="s">
        <v>1681</v>
      </c>
      <c r="K2196" s="8" t="s">
        <v>4591</v>
      </c>
    </row>
    <row r="2197" spans="1:11" s="21" customFormat="1" ht="26.25">
      <c r="A2197" s="2"/>
      <c r="B2197" s="51"/>
      <c r="C2197" s="51" t="s">
        <v>1675</v>
      </c>
      <c r="D2197" s="54">
        <v>146313</v>
      </c>
      <c r="E2197" s="54" t="s">
        <v>899</v>
      </c>
      <c r="F2197" s="89" t="str">
        <f t="shared" si="34"/>
        <v>-</v>
      </c>
      <c r="G2197" t="s">
        <v>4458</v>
      </c>
      <c r="H2197" s="75" t="s">
        <v>4454</v>
      </c>
      <c r="I2197" s="51"/>
      <c r="J2197" s="51"/>
      <c r="K2197" s="8" t="s">
        <v>4591</v>
      </c>
    </row>
    <row r="2198" spans="1:11" s="21" customFormat="1" ht="38.25">
      <c r="A2198" s="2"/>
      <c r="B2198" s="51"/>
      <c r="C2198" s="51" t="s">
        <v>74</v>
      </c>
      <c r="D2198" s="54" t="s">
        <v>899</v>
      </c>
      <c r="E2198" s="54">
        <v>156873</v>
      </c>
      <c r="F2198" s="89" t="str">
        <f t="shared" si="34"/>
        <v>-</v>
      </c>
      <c r="G2198" t="s">
        <v>4458</v>
      </c>
      <c r="H2198" s="75" t="s">
        <v>4455</v>
      </c>
      <c r="I2198" s="51"/>
      <c r="J2198" s="51"/>
      <c r="K2198" s="8" t="s">
        <v>4591</v>
      </c>
    </row>
    <row r="2199" spans="1:11" ht="25.5">
      <c r="A2199" s="2"/>
      <c r="C2199" s="9" t="s">
        <v>1677</v>
      </c>
      <c r="D2199" s="10">
        <v>37141</v>
      </c>
      <c r="E2199" s="10">
        <v>152457</v>
      </c>
      <c r="F2199" s="89">
        <f t="shared" si="34"/>
        <v>3.1048167793005037</v>
      </c>
      <c r="G2199" t="s">
        <v>4458</v>
      </c>
      <c r="H2199" s="4" t="s">
        <v>1682</v>
      </c>
      <c r="K2199" s="8" t="s">
        <v>4591</v>
      </c>
    </row>
    <row r="2200" spans="1:11" ht="25.5">
      <c r="A2200" s="1" t="s">
        <v>219</v>
      </c>
      <c r="C2200" s="9" t="s">
        <v>886</v>
      </c>
      <c r="D2200" s="10">
        <v>169194</v>
      </c>
      <c r="E2200" s="10">
        <v>168146</v>
      </c>
      <c r="F2200" s="89">
        <f t="shared" si="34"/>
        <v>-6.1940730758773951E-3</v>
      </c>
      <c r="G2200" t="s">
        <v>4554</v>
      </c>
      <c r="H2200" s="74" t="s">
        <v>1686</v>
      </c>
      <c r="K2200" s="8" t="s">
        <v>4596</v>
      </c>
    </row>
    <row r="2201" spans="1:11" ht="25.5">
      <c r="A2201" s="1"/>
      <c r="C2201" s="9" t="s">
        <v>1683</v>
      </c>
      <c r="D2201" s="10">
        <v>134868</v>
      </c>
      <c r="E2201" s="10">
        <v>138938</v>
      </c>
      <c r="F2201" s="89">
        <f t="shared" si="34"/>
        <v>3.0177655188777176E-2</v>
      </c>
      <c r="G2201" t="s">
        <v>4554</v>
      </c>
      <c r="H2201" s="4" t="s">
        <v>1688</v>
      </c>
      <c r="K2201" s="8" t="s">
        <v>4596</v>
      </c>
    </row>
    <row r="2202" spans="1:11" ht="38.25">
      <c r="A2202" s="1"/>
      <c r="C2202" s="9" t="s">
        <v>1684</v>
      </c>
      <c r="D2202" s="10">
        <v>135595</v>
      </c>
      <c r="E2202" s="10">
        <v>135697</v>
      </c>
      <c r="F2202" s="89">
        <f t="shared" si="34"/>
        <v>7.5224012684833516E-4</v>
      </c>
      <c r="G2202" t="s">
        <v>4554</v>
      </c>
      <c r="H2202" s="4" t="s">
        <v>1687</v>
      </c>
      <c r="K2202" s="8" t="s">
        <v>4596</v>
      </c>
    </row>
    <row r="2203" spans="1:11" ht="25.5">
      <c r="A2203" s="1"/>
      <c r="C2203" s="9" t="s">
        <v>1685</v>
      </c>
      <c r="D2203" s="10">
        <v>119282</v>
      </c>
      <c r="E2203" s="10">
        <v>134372</v>
      </c>
      <c r="F2203" s="89">
        <f t="shared" si="34"/>
        <v>0.12650693315001424</v>
      </c>
      <c r="G2203" t="s">
        <v>4554</v>
      </c>
      <c r="H2203" s="4" t="s">
        <v>1689</v>
      </c>
      <c r="K2203" s="8" t="s">
        <v>4596</v>
      </c>
    </row>
    <row r="2204" spans="1:11" ht="25.5">
      <c r="A2204" s="1"/>
      <c r="C2204" s="9" t="s">
        <v>1130</v>
      </c>
      <c r="D2204" s="10">
        <v>126715</v>
      </c>
      <c r="E2204" s="10">
        <v>134683</v>
      </c>
      <c r="F2204" s="89">
        <f t="shared" si="34"/>
        <v>6.2881268989464542E-2</v>
      </c>
      <c r="G2204" t="s">
        <v>4554</v>
      </c>
      <c r="H2204" s="4" t="s">
        <v>1690</v>
      </c>
      <c r="K2204" s="8" t="s">
        <v>4596</v>
      </c>
    </row>
    <row r="2205" spans="1:11" ht="25.5">
      <c r="A2205" s="1"/>
      <c r="C2205" s="9" t="s">
        <v>1016</v>
      </c>
      <c r="D2205" s="10" t="s">
        <v>899</v>
      </c>
      <c r="E2205" s="10">
        <v>115596</v>
      </c>
      <c r="F2205" s="89" t="str">
        <f t="shared" si="34"/>
        <v>-</v>
      </c>
      <c r="G2205" t="s">
        <v>4458</v>
      </c>
      <c r="H2205" s="4" t="s">
        <v>3495</v>
      </c>
      <c r="K2205" s="8" t="s">
        <v>4596</v>
      </c>
    </row>
    <row r="2206" spans="1:11" ht="26.25">
      <c r="A2206" s="1"/>
      <c r="C2206" s="57" t="s">
        <v>4441</v>
      </c>
      <c r="D2206" s="66" t="s">
        <v>899</v>
      </c>
      <c r="E2206" s="66">
        <v>114470</v>
      </c>
      <c r="F2206" s="89" t="str">
        <f t="shared" si="34"/>
        <v>-</v>
      </c>
      <c r="G2206" t="s">
        <v>4458</v>
      </c>
      <c r="H2206" s="86" t="s">
        <v>3496</v>
      </c>
      <c r="K2206" s="8" t="s">
        <v>4596</v>
      </c>
    </row>
    <row r="2207" spans="1:11" ht="26.25">
      <c r="A2207" s="1"/>
      <c r="C2207" s="57" t="s">
        <v>3497</v>
      </c>
      <c r="D2207" s="66">
        <v>106612</v>
      </c>
      <c r="E2207" s="66">
        <v>108450</v>
      </c>
      <c r="F2207" s="89">
        <f t="shared" si="34"/>
        <v>1.7240085543841217E-2</v>
      </c>
      <c r="G2207" t="s">
        <v>4554</v>
      </c>
      <c r="H2207" s="86" t="s">
        <v>3498</v>
      </c>
      <c r="K2207" s="8" t="s">
        <v>4596</v>
      </c>
    </row>
    <row r="2208" spans="1:11" ht="26.25">
      <c r="A2208" s="1"/>
      <c r="C2208" s="57" t="s">
        <v>3499</v>
      </c>
      <c r="D2208" s="66">
        <v>143253</v>
      </c>
      <c r="E2208" s="66" t="s">
        <v>899</v>
      </c>
      <c r="F2208" s="89" t="str">
        <f t="shared" si="34"/>
        <v>-</v>
      </c>
      <c r="G2208" t="s">
        <v>4458</v>
      </c>
      <c r="H2208" s="86"/>
      <c r="K2208" s="8" t="s">
        <v>4596</v>
      </c>
    </row>
    <row r="2209" spans="1:11" ht="102">
      <c r="A2209" s="1" t="s">
        <v>629</v>
      </c>
      <c r="C2209" s="9" t="s">
        <v>1691</v>
      </c>
      <c r="D2209" s="10">
        <v>59613</v>
      </c>
      <c r="E2209" s="10">
        <v>132323</v>
      </c>
      <c r="F2209" s="89">
        <f t="shared" si="34"/>
        <v>1.2197004009192627</v>
      </c>
      <c r="G2209" t="s">
        <v>4458</v>
      </c>
      <c r="H2209" s="65" t="s">
        <v>3500</v>
      </c>
      <c r="K2209" s="8" t="s">
        <v>4594</v>
      </c>
    </row>
    <row r="2210" spans="1:11" ht="102">
      <c r="A2210" s="1"/>
      <c r="C2210" s="9" t="s">
        <v>1692</v>
      </c>
      <c r="D2210" s="10">
        <v>59715</v>
      </c>
      <c r="E2210" s="10">
        <v>166618</v>
      </c>
      <c r="F2210" s="89">
        <f t="shared" si="34"/>
        <v>1.7902202126768818</v>
      </c>
      <c r="G2210" t="s">
        <v>4458</v>
      </c>
      <c r="H2210" s="4" t="s">
        <v>3501</v>
      </c>
      <c r="K2210" s="8" t="s">
        <v>4594</v>
      </c>
    </row>
    <row r="2211" spans="1:11" ht="102">
      <c r="A2211" s="1"/>
      <c r="C2211" s="9" t="s">
        <v>1693</v>
      </c>
      <c r="D2211" s="10">
        <v>60035</v>
      </c>
      <c r="E2211" s="10">
        <v>241349</v>
      </c>
      <c r="F2211" s="89">
        <f t="shared" si="34"/>
        <v>3.0201382526859333</v>
      </c>
      <c r="G2211" t="s">
        <v>4458</v>
      </c>
      <c r="H2211" s="4" t="s">
        <v>3502</v>
      </c>
      <c r="I2211" s="13"/>
      <c r="J2211" s="13"/>
      <c r="K2211" s="8" t="s">
        <v>4594</v>
      </c>
    </row>
    <row r="2212" spans="1:11" ht="102">
      <c r="A2212" s="1"/>
      <c r="C2212" s="9" t="s">
        <v>1694</v>
      </c>
      <c r="D2212" s="10">
        <v>61416</v>
      </c>
      <c r="E2212" s="10">
        <v>100033</v>
      </c>
      <c r="F2212" s="89">
        <f t="shared" si="34"/>
        <v>0.62877751725934605</v>
      </c>
      <c r="G2212" t="s">
        <v>4458</v>
      </c>
      <c r="H2212" s="4" t="s">
        <v>3503</v>
      </c>
      <c r="K2212" s="8" t="s">
        <v>4594</v>
      </c>
    </row>
    <row r="2213" spans="1:11" ht="63.75">
      <c r="A2213" s="1"/>
      <c r="C2213" s="9" t="s">
        <v>1695</v>
      </c>
      <c r="D2213" s="10">
        <v>97721</v>
      </c>
      <c r="E2213" s="10">
        <v>102875</v>
      </c>
      <c r="F2213" s="89">
        <f t="shared" si="34"/>
        <v>5.27419899509829E-2</v>
      </c>
      <c r="G2213" t="s">
        <v>4554</v>
      </c>
      <c r="H2213" s="4" t="s">
        <v>3504</v>
      </c>
      <c r="K2213" s="8" t="s">
        <v>4594</v>
      </c>
    </row>
    <row r="2214" spans="1:11" ht="15">
      <c r="A2214" s="1" t="s">
        <v>220</v>
      </c>
      <c r="C2214" s="9" t="s">
        <v>886</v>
      </c>
      <c r="D2214" s="10">
        <v>132000</v>
      </c>
      <c r="E2214" s="10">
        <v>143000</v>
      </c>
      <c r="F2214" s="89">
        <f t="shared" si="34"/>
        <v>8.3333333333333329E-2</v>
      </c>
      <c r="G2214" t="s">
        <v>4554</v>
      </c>
      <c r="H2214" s="4" t="s">
        <v>1696</v>
      </c>
      <c r="K2214" s="8" t="s">
        <v>4586</v>
      </c>
    </row>
    <row r="2215" spans="1:11" ht="15">
      <c r="A2215" s="1"/>
      <c r="C2215" s="9" t="s">
        <v>11</v>
      </c>
      <c r="D2215" s="10">
        <v>102000</v>
      </c>
      <c r="E2215" s="10">
        <v>104000</v>
      </c>
      <c r="F2215" s="89">
        <f t="shared" si="34"/>
        <v>1.9607843137254902E-2</v>
      </c>
      <c r="G2215" t="s">
        <v>4554</v>
      </c>
      <c r="H2215" s="4" t="s">
        <v>3505</v>
      </c>
      <c r="K2215" s="8" t="s">
        <v>4586</v>
      </c>
    </row>
    <row r="2216" spans="1:11" ht="15">
      <c r="A2216" s="1"/>
      <c r="C2216" s="9" t="s">
        <v>994</v>
      </c>
      <c r="D2216" s="10">
        <v>113000</v>
      </c>
      <c r="E2216" s="10">
        <v>112000</v>
      </c>
      <c r="F2216" s="89">
        <f t="shared" si="34"/>
        <v>-8.8495575221238937E-3</v>
      </c>
      <c r="G2216" t="s">
        <v>4554</v>
      </c>
      <c r="H2216" s="4" t="s">
        <v>3506</v>
      </c>
      <c r="K2216" s="8" t="s">
        <v>4586</v>
      </c>
    </row>
    <row r="2217" spans="1:11" ht="25.5">
      <c r="A2217" s="1"/>
      <c r="C2217" s="9" t="s">
        <v>1228</v>
      </c>
      <c r="D2217" s="10">
        <v>114000</v>
      </c>
      <c r="E2217" s="10">
        <v>112000</v>
      </c>
      <c r="F2217" s="89">
        <f t="shared" si="34"/>
        <v>-1.7543859649122806E-2</v>
      </c>
      <c r="G2217" t="s">
        <v>4554</v>
      </c>
      <c r="H2217" s="4" t="s">
        <v>3506</v>
      </c>
      <c r="K2217" s="8" t="s">
        <v>4586</v>
      </c>
    </row>
    <row r="2218" spans="1:11" ht="15">
      <c r="A2218" s="2" t="s">
        <v>221</v>
      </c>
      <c r="B2218" s="11" t="s">
        <v>4253</v>
      </c>
      <c r="C2218" s="9" t="s">
        <v>886</v>
      </c>
      <c r="D2218" s="26">
        <v>130609</v>
      </c>
      <c r="E2218" s="26">
        <v>132741</v>
      </c>
      <c r="F2218" s="89">
        <f t="shared" si="34"/>
        <v>1.6323530537711798E-2</v>
      </c>
      <c r="G2218" t="s">
        <v>4458</v>
      </c>
      <c r="H2218" s="4" t="s">
        <v>4254</v>
      </c>
      <c r="K2218" s="8" t="s">
        <v>4585</v>
      </c>
    </row>
    <row r="2219" spans="1:11" ht="25.5">
      <c r="A2219" s="2"/>
      <c r="B2219" s="1" t="s">
        <v>4442</v>
      </c>
      <c r="C2219" s="9" t="s">
        <v>995</v>
      </c>
      <c r="D2219" s="26" t="s">
        <v>899</v>
      </c>
      <c r="E2219" s="26">
        <f>107148+180.8+22</f>
        <v>107350.8</v>
      </c>
      <c r="F2219" s="89" t="str">
        <f t="shared" si="34"/>
        <v>-</v>
      </c>
      <c r="G2219" t="s">
        <v>4458</v>
      </c>
      <c r="H2219" s="4" t="s">
        <v>4255</v>
      </c>
      <c r="K2219" s="8" t="s">
        <v>4585</v>
      </c>
    </row>
    <row r="2220" spans="1:11" ht="25.5">
      <c r="A2220" s="2"/>
      <c r="B2220" s="11" t="s">
        <v>4263</v>
      </c>
      <c r="C2220" s="9" t="s">
        <v>4243</v>
      </c>
      <c r="D2220" s="26" t="s">
        <v>899</v>
      </c>
      <c r="E2220" s="26">
        <f>107148+489.6+4.9</f>
        <v>107642.5</v>
      </c>
      <c r="F2220" s="89" t="str">
        <f t="shared" si="34"/>
        <v>-</v>
      </c>
      <c r="G2220" t="s">
        <v>4458</v>
      </c>
      <c r="H2220" s="4" t="s">
        <v>4244</v>
      </c>
      <c r="K2220" s="8" t="s">
        <v>4585</v>
      </c>
    </row>
    <row r="2221" spans="1:11" ht="25.5">
      <c r="A2221" s="2"/>
      <c r="B2221" s="11" t="s">
        <v>4264</v>
      </c>
      <c r="C2221" s="9" t="s">
        <v>4245</v>
      </c>
      <c r="D2221" s="26" t="s">
        <v>899</v>
      </c>
      <c r="E2221" s="26">
        <f>107148</f>
        <v>107148</v>
      </c>
      <c r="F2221" s="89" t="str">
        <f t="shared" si="34"/>
        <v>-</v>
      </c>
      <c r="G2221" t="s">
        <v>4458</v>
      </c>
      <c r="H2221" s="74" t="s">
        <v>4246</v>
      </c>
      <c r="K2221" s="8" t="s">
        <v>4585</v>
      </c>
    </row>
    <row r="2222" spans="1:11" ht="25.5">
      <c r="A2222" s="2"/>
      <c r="B2222" s="1" t="s">
        <v>4443</v>
      </c>
      <c r="C2222" s="9" t="s">
        <v>4247</v>
      </c>
      <c r="D2222" s="26" t="s">
        <v>899</v>
      </c>
      <c r="E2222" s="26">
        <f>107148+721.4</f>
        <v>107869.4</v>
      </c>
      <c r="F2222" s="89" t="str">
        <f t="shared" si="34"/>
        <v>-</v>
      </c>
      <c r="G2222" t="s">
        <v>4458</v>
      </c>
      <c r="H2222" s="4" t="s">
        <v>4248</v>
      </c>
      <c r="K2222" s="8" t="s">
        <v>4585</v>
      </c>
    </row>
    <row r="2223" spans="1:11" ht="25.5">
      <c r="A2223" s="2"/>
      <c r="B2223" s="11" t="s">
        <v>4265</v>
      </c>
      <c r="C2223" s="9" t="s">
        <v>4249</v>
      </c>
      <c r="D2223" s="26" t="s">
        <v>899</v>
      </c>
      <c r="E2223" s="26">
        <f>107148+15.3</f>
        <v>107163.3</v>
      </c>
      <c r="F2223" s="89" t="str">
        <f t="shared" si="34"/>
        <v>-</v>
      </c>
      <c r="G2223" t="s">
        <v>4458</v>
      </c>
      <c r="H2223" s="74" t="s">
        <v>4250</v>
      </c>
      <c r="K2223" s="8" t="s">
        <v>4585</v>
      </c>
    </row>
    <row r="2224" spans="1:11" ht="25.5">
      <c r="A2224" s="2"/>
      <c r="B2224" s="11" t="s">
        <v>4266</v>
      </c>
      <c r="C2224" s="9" t="s">
        <v>4251</v>
      </c>
      <c r="D2224" s="26" t="s">
        <v>899</v>
      </c>
      <c r="E2224" s="26">
        <f>107148</f>
        <v>107148</v>
      </c>
      <c r="F2224" s="89" t="str">
        <f t="shared" si="34"/>
        <v>-</v>
      </c>
      <c r="G2224" t="s">
        <v>4458</v>
      </c>
      <c r="H2224" s="4" t="s">
        <v>4246</v>
      </c>
      <c r="K2224" s="8" t="s">
        <v>4585</v>
      </c>
    </row>
    <row r="2225" spans="1:11" ht="25.5">
      <c r="A2225" s="2"/>
      <c r="B2225" s="11" t="s">
        <v>4267</v>
      </c>
      <c r="C2225" s="9" t="s">
        <v>4252</v>
      </c>
      <c r="D2225" s="26" t="s">
        <v>899</v>
      </c>
      <c r="E2225" s="26">
        <v>107148</v>
      </c>
      <c r="F2225" s="89" t="str">
        <f t="shared" si="34"/>
        <v>-</v>
      </c>
      <c r="G2225" t="s">
        <v>4458</v>
      </c>
      <c r="H2225" s="74" t="s">
        <v>4246</v>
      </c>
      <c r="K2225" s="8" t="s">
        <v>4585</v>
      </c>
    </row>
    <row r="2226" spans="1:11" ht="25.5">
      <c r="A2226" s="2" t="s">
        <v>222</v>
      </c>
      <c r="C2226" s="9" t="s">
        <v>886</v>
      </c>
      <c r="D2226" s="10">
        <v>171000</v>
      </c>
      <c r="E2226" s="10">
        <v>181000</v>
      </c>
      <c r="F2226" s="89">
        <f t="shared" si="34"/>
        <v>5.8479532163742687E-2</v>
      </c>
      <c r="G2226" t="s">
        <v>4554</v>
      </c>
      <c r="H2226" s="4" t="s">
        <v>3507</v>
      </c>
      <c r="K2226" s="8" t="s">
        <v>4595</v>
      </c>
    </row>
    <row r="2227" spans="1:11" ht="38.25">
      <c r="A2227" s="2"/>
      <c r="C2227" s="9" t="s">
        <v>1697</v>
      </c>
      <c r="D2227" s="10">
        <v>137000</v>
      </c>
      <c r="E2227" s="10">
        <v>147000</v>
      </c>
      <c r="F2227" s="89">
        <f t="shared" si="34"/>
        <v>7.2992700729927001E-2</v>
      </c>
      <c r="G2227" t="s">
        <v>4554</v>
      </c>
      <c r="H2227" s="74" t="s">
        <v>1702</v>
      </c>
      <c r="K2227" s="8" t="s">
        <v>4595</v>
      </c>
    </row>
    <row r="2228" spans="1:11" ht="25.5">
      <c r="A2228" s="2"/>
      <c r="C2228" s="9" t="s">
        <v>1698</v>
      </c>
      <c r="D2228" s="10">
        <v>137000</v>
      </c>
      <c r="E2228" s="10">
        <v>137000</v>
      </c>
      <c r="F2228" s="89">
        <f t="shared" si="34"/>
        <v>0</v>
      </c>
      <c r="G2228" t="s">
        <v>4554</v>
      </c>
      <c r="H2228" s="4" t="s">
        <v>1703</v>
      </c>
      <c r="K2228" s="8" t="s">
        <v>4595</v>
      </c>
    </row>
    <row r="2229" spans="1:11" ht="25.5">
      <c r="A2229" s="2"/>
      <c r="C2229" s="9" t="s">
        <v>1699</v>
      </c>
      <c r="D2229" s="10">
        <v>136000</v>
      </c>
      <c r="E2229" s="10">
        <v>136000</v>
      </c>
      <c r="F2229" s="89">
        <f t="shared" si="34"/>
        <v>0</v>
      </c>
      <c r="G2229" t="s">
        <v>4554</v>
      </c>
      <c r="H2229" s="4" t="s">
        <v>1704</v>
      </c>
      <c r="K2229" s="8" t="s">
        <v>4595</v>
      </c>
    </row>
    <row r="2230" spans="1:11" ht="38.25">
      <c r="A2230" s="2"/>
      <c r="C2230" s="9" t="s">
        <v>1700</v>
      </c>
      <c r="D2230" s="10">
        <v>114000</v>
      </c>
      <c r="E2230" s="10">
        <v>115000</v>
      </c>
      <c r="F2230" s="89">
        <f t="shared" si="34"/>
        <v>8.771929824561403E-3</v>
      </c>
      <c r="G2230" t="s">
        <v>4554</v>
      </c>
      <c r="H2230" s="4" t="s">
        <v>3508</v>
      </c>
      <c r="K2230" s="8" t="s">
        <v>4595</v>
      </c>
    </row>
    <row r="2231" spans="1:11" ht="15">
      <c r="A2231" s="2"/>
      <c r="C2231" s="9" t="s">
        <v>1056</v>
      </c>
      <c r="D2231" s="10">
        <v>111000</v>
      </c>
      <c r="E2231" s="10">
        <v>111000</v>
      </c>
      <c r="F2231" s="89">
        <f t="shared" si="34"/>
        <v>0</v>
      </c>
      <c r="G2231" t="s">
        <v>4554</v>
      </c>
      <c r="H2231" s="74" t="s">
        <v>1705</v>
      </c>
      <c r="K2231" s="8" t="s">
        <v>4595</v>
      </c>
    </row>
    <row r="2232" spans="1:11" ht="25.5">
      <c r="A2232" s="2"/>
      <c r="C2232" s="9" t="s">
        <v>1701</v>
      </c>
      <c r="D2232" s="10">
        <v>112000</v>
      </c>
      <c r="E2232" s="10">
        <v>112000</v>
      </c>
      <c r="F2232" s="89">
        <f t="shared" si="34"/>
        <v>0</v>
      </c>
      <c r="G2232" t="s">
        <v>4554</v>
      </c>
      <c r="H2232" s="4" t="s">
        <v>1706</v>
      </c>
      <c r="K2232" s="8" t="s">
        <v>4595</v>
      </c>
    </row>
    <row r="2233" spans="1:11" ht="25.5">
      <c r="A2233" s="1" t="s">
        <v>223</v>
      </c>
      <c r="C2233" s="9" t="s">
        <v>886</v>
      </c>
      <c r="D2233" s="10" t="s">
        <v>899</v>
      </c>
      <c r="E2233" s="10">
        <v>105849</v>
      </c>
      <c r="F2233" s="89" t="str">
        <f t="shared" si="34"/>
        <v>-</v>
      </c>
      <c r="G2233" t="s">
        <v>4458</v>
      </c>
      <c r="H2233" s="4" t="s">
        <v>3509</v>
      </c>
      <c r="K2233" s="8" t="s">
        <v>4587</v>
      </c>
    </row>
    <row r="2234" spans="1:11" ht="15">
      <c r="A2234" s="1"/>
      <c r="C2234" s="9" t="s">
        <v>886</v>
      </c>
      <c r="D2234" s="10">
        <v>112545</v>
      </c>
      <c r="E2234" s="10" t="s">
        <v>899</v>
      </c>
      <c r="F2234" s="89" t="str">
        <f t="shared" si="34"/>
        <v>-</v>
      </c>
      <c r="G2234" t="s">
        <v>4458</v>
      </c>
      <c r="K2234" s="8" t="s">
        <v>4587</v>
      </c>
    </row>
    <row r="2235" spans="1:11" ht="38.25">
      <c r="A2235" s="1" t="s">
        <v>224</v>
      </c>
      <c r="B2235" s="9" t="s">
        <v>1708</v>
      </c>
      <c r="C2235" s="9" t="s">
        <v>886</v>
      </c>
      <c r="D2235" s="10">
        <v>212601</v>
      </c>
      <c r="E2235" s="10">
        <v>215657</v>
      </c>
      <c r="F2235" s="89">
        <f t="shared" si="34"/>
        <v>1.4374344429235986E-2</v>
      </c>
      <c r="G2235" t="s">
        <v>4554</v>
      </c>
      <c r="H2235" s="4" t="s">
        <v>1717</v>
      </c>
      <c r="K2235" s="8" t="s">
        <v>4591</v>
      </c>
    </row>
    <row r="2236" spans="1:11" ht="25.5">
      <c r="A2236" s="1"/>
      <c r="B2236" s="9" t="s">
        <v>1709</v>
      </c>
      <c r="C2236" s="9" t="s">
        <v>1707</v>
      </c>
      <c r="D2236" s="10">
        <v>150682</v>
      </c>
      <c r="E2236" s="10">
        <v>153374</v>
      </c>
      <c r="F2236" s="89">
        <f t="shared" si="34"/>
        <v>1.786543847307575E-2</v>
      </c>
      <c r="G2236" t="s">
        <v>4554</v>
      </c>
      <c r="H2236" s="4" t="s">
        <v>1715</v>
      </c>
      <c r="K2236" s="8" t="s">
        <v>4591</v>
      </c>
    </row>
    <row r="2237" spans="1:11" ht="38.25">
      <c r="A2237" s="1"/>
      <c r="B2237" s="9" t="s">
        <v>1711</v>
      </c>
      <c r="C2237" s="9" t="s">
        <v>1710</v>
      </c>
      <c r="D2237" s="10">
        <v>35228</v>
      </c>
      <c r="E2237" s="10">
        <v>147372</v>
      </c>
      <c r="F2237" s="89">
        <f t="shared" si="34"/>
        <v>3.1833768593164526</v>
      </c>
      <c r="G2237" t="s">
        <v>4458</v>
      </c>
      <c r="H2237" s="4" t="s">
        <v>3510</v>
      </c>
      <c r="K2237" s="8" t="s">
        <v>4591</v>
      </c>
    </row>
    <row r="2238" spans="1:11" ht="38.25">
      <c r="A2238" s="1"/>
      <c r="B2238" s="9" t="s">
        <v>1712</v>
      </c>
      <c r="C2238" s="9" t="s">
        <v>613</v>
      </c>
      <c r="D2238" s="10" t="s">
        <v>899</v>
      </c>
      <c r="E2238" s="10">
        <v>131616</v>
      </c>
      <c r="F2238" s="89" t="str">
        <f t="shared" si="34"/>
        <v>-</v>
      </c>
      <c r="G2238" t="s">
        <v>4458</v>
      </c>
      <c r="H2238" s="4" t="s">
        <v>1718</v>
      </c>
      <c r="K2238" s="8" t="s">
        <v>4591</v>
      </c>
    </row>
    <row r="2239" spans="1:11" ht="25.5">
      <c r="A2239" s="1"/>
      <c r="B2239" s="9" t="s">
        <v>1720</v>
      </c>
      <c r="C2239" s="9" t="s">
        <v>613</v>
      </c>
      <c r="D2239" s="10">
        <v>150537</v>
      </c>
      <c r="E2239" s="10">
        <v>20606</v>
      </c>
      <c r="F2239" s="89">
        <f t="shared" si="34"/>
        <v>-0.86311670884898728</v>
      </c>
      <c r="G2239" t="s">
        <v>4458</v>
      </c>
      <c r="H2239" s="4" t="s">
        <v>3511</v>
      </c>
      <c r="K2239" s="8" t="s">
        <v>4591</v>
      </c>
    </row>
    <row r="2240" spans="1:11" ht="25.5">
      <c r="A2240" s="1"/>
      <c r="B2240" s="9" t="s">
        <v>1714</v>
      </c>
      <c r="C2240" s="9" t="s">
        <v>1713</v>
      </c>
      <c r="D2240" s="10">
        <v>148006</v>
      </c>
      <c r="E2240" s="10">
        <v>152324</v>
      </c>
      <c r="F2240" s="89">
        <f t="shared" si="34"/>
        <v>2.9174492925962459E-2</v>
      </c>
      <c r="G2240" t="s">
        <v>4554</v>
      </c>
      <c r="H2240" s="4" t="s">
        <v>1716</v>
      </c>
      <c r="K2240" s="8" t="s">
        <v>4591</v>
      </c>
    </row>
    <row r="2241" spans="1:11" ht="38.25">
      <c r="A2241" s="1"/>
      <c r="C2241" s="9" t="s">
        <v>235</v>
      </c>
      <c r="D2241" s="10">
        <v>99010</v>
      </c>
      <c r="E2241" s="10">
        <v>101950</v>
      </c>
      <c r="F2241" s="89">
        <f t="shared" si="34"/>
        <v>2.9693970306029695E-2</v>
      </c>
      <c r="G2241" t="s">
        <v>4554</v>
      </c>
      <c r="H2241" s="4" t="s">
        <v>1719</v>
      </c>
      <c r="K2241" s="8" t="s">
        <v>4591</v>
      </c>
    </row>
    <row r="2242" spans="1:11" ht="66.75" customHeight="1">
      <c r="A2242" s="1" t="s">
        <v>750</v>
      </c>
      <c r="C2242" s="9" t="s">
        <v>912</v>
      </c>
      <c r="D2242" s="10" t="s">
        <v>899</v>
      </c>
      <c r="E2242" s="10">
        <v>111741</v>
      </c>
      <c r="F2242" s="89" t="str">
        <f t="shared" si="34"/>
        <v>-</v>
      </c>
      <c r="G2242" t="s">
        <v>4458</v>
      </c>
      <c r="H2242" s="4" t="s">
        <v>1721</v>
      </c>
      <c r="K2242" s="8" t="s">
        <v>4592</v>
      </c>
    </row>
    <row r="2243" spans="1:11" ht="25.5">
      <c r="A2243" s="1"/>
      <c r="C2243" s="9" t="s">
        <v>912</v>
      </c>
      <c r="D2243" s="10" t="s">
        <v>899</v>
      </c>
      <c r="E2243" s="10">
        <v>108558</v>
      </c>
      <c r="F2243" s="89" t="str">
        <f t="shared" si="34"/>
        <v>-</v>
      </c>
      <c r="G2243" t="s">
        <v>4458</v>
      </c>
      <c r="H2243" s="4" t="s">
        <v>1722</v>
      </c>
      <c r="I2243" s="7">
        <v>1</v>
      </c>
      <c r="J2243" s="7">
        <v>1</v>
      </c>
      <c r="K2243" s="8" t="s">
        <v>4592</v>
      </c>
    </row>
    <row r="2244" spans="1:11" ht="15">
      <c r="A2244" s="1" t="s">
        <v>751</v>
      </c>
      <c r="C2244" s="9" t="s">
        <v>886</v>
      </c>
      <c r="D2244" s="10">
        <v>162000</v>
      </c>
      <c r="E2244" s="10">
        <v>174000</v>
      </c>
      <c r="F2244" s="89">
        <f t="shared" si="34"/>
        <v>7.407407407407407E-2</v>
      </c>
      <c r="G2244" t="s">
        <v>4554</v>
      </c>
      <c r="H2244" s="4" t="s">
        <v>1723</v>
      </c>
      <c r="K2244" s="8" t="s">
        <v>4587</v>
      </c>
    </row>
    <row r="2245" spans="1:11" ht="38.25">
      <c r="A2245" s="1"/>
      <c r="C2245" s="9" t="s">
        <v>990</v>
      </c>
      <c r="D2245" s="10">
        <v>121000</v>
      </c>
      <c r="E2245" s="10">
        <v>133000</v>
      </c>
      <c r="F2245" s="89">
        <f t="shared" si="34"/>
        <v>9.9173553719008267E-2</v>
      </c>
      <c r="G2245" t="s">
        <v>4554</v>
      </c>
      <c r="H2245" s="4" t="s">
        <v>3512</v>
      </c>
      <c r="K2245" s="8" t="s">
        <v>4587</v>
      </c>
    </row>
    <row r="2246" spans="1:11" ht="38.25">
      <c r="A2246" s="1"/>
      <c r="C2246" s="9" t="s">
        <v>990</v>
      </c>
      <c r="D2246" s="10">
        <v>126000</v>
      </c>
      <c r="E2246" s="10">
        <v>133000</v>
      </c>
      <c r="F2246" s="89">
        <f t="shared" ref="F2246:F2309" si="35">IF(ISERROR((((E2246-D2246)/D2246))),"-",(((E2246-D2246)/D2246)))</f>
        <v>5.5555555555555552E-2</v>
      </c>
      <c r="G2246" t="s">
        <v>4554</v>
      </c>
      <c r="H2246" s="4" t="s">
        <v>3513</v>
      </c>
      <c r="K2246" s="8" t="s">
        <v>4587</v>
      </c>
    </row>
    <row r="2247" spans="1:11" ht="51">
      <c r="A2247" s="1"/>
      <c r="C2247" s="9" t="s">
        <v>990</v>
      </c>
      <c r="D2247" s="10" t="s">
        <v>899</v>
      </c>
      <c r="E2247" s="10">
        <v>104000</v>
      </c>
      <c r="F2247" s="89" t="str">
        <f t="shared" si="35"/>
        <v>-</v>
      </c>
      <c r="G2247" t="s">
        <v>4458</v>
      </c>
      <c r="H2247" s="74" t="s">
        <v>3515</v>
      </c>
      <c r="K2247" s="8" t="s">
        <v>4587</v>
      </c>
    </row>
    <row r="2248" spans="1:11" ht="51">
      <c r="A2248" s="1"/>
      <c r="C2248" s="9" t="s">
        <v>3514</v>
      </c>
      <c r="D2248" s="10">
        <v>104000</v>
      </c>
      <c r="E2248" s="10" t="s">
        <v>899</v>
      </c>
      <c r="F2248" s="89" t="str">
        <f t="shared" si="35"/>
        <v>-</v>
      </c>
      <c r="G2248" t="s">
        <v>4458</v>
      </c>
      <c r="H2248" s="4" t="s">
        <v>3518</v>
      </c>
      <c r="K2248" s="8" t="s">
        <v>4587</v>
      </c>
    </row>
    <row r="2249" spans="1:11" ht="51">
      <c r="A2249" s="1"/>
      <c r="C2249" s="9" t="s">
        <v>3516</v>
      </c>
      <c r="D2249" s="10">
        <v>138000</v>
      </c>
      <c r="E2249" s="10">
        <v>71000</v>
      </c>
      <c r="F2249" s="89">
        <f t="shared" si="35"/>
        <v>-0.48550724637681159</v>
      </c>
      <c r="G2249" t="s">
        <v>4458</v>
      </c>
      <c r="H2249" s="4" t="s">
        <v>3517</v>
      </c>
      <c r="K2249" s="8" t="s">
        <v>4587</v>
      </c>
    </row>
    <row r="2250" spans="1:11" ht="38.25">
      <c r="A2250" s="2" t="s">
        <v>752</v>
      </c>
      <c r="C2250" s="9" t="s">
        <v>886</v>
      </c>
      <c r="D2250" s="10">
        <v>132216</v>
      </c>
      <c r="E2250" s="10">
        <v>132942</v>
      </c>
      <c r="F2250" s="89">
        <f t="shared" si="35"/>
        <v>5.4910147032129243E-3</v>
      </c>
      <c r="G2250" t="s">
        <v>4554</v>
      </c>
      <c r="H2250" s="4" t="s">
        <v>3519</v>
      </c>
      <c r="K2250" s="8" t="s">
        <v>4590</v>
      </c>
    </row>
    <row r="2251" spans="1:11" ht="25.5">
      <c r="A2251" s="2"/>
      <c r="C2251" s="9" t="s">
        <v>1724</v>
      </c>
      <c r="D2251" s="10">
        <v>106290</v>
      </c>
      <c r="E2251" s="10">
        <v>108725</v>
      </c>
      <c r="F2251" s="89">
        <f t="shared" si="35"/>
        <v>2.290902248565246E-2</v>
      </c>
      <c r="G2251" t="s">
        <v>4554</v>
      </c>
      <c r="H2251" s="4" t="s">
        <v>1726</v>
      </c>
      <c r="K2251" s="8" t="s">
        <v>4590</v>
      </c>
    </row>
    <row r="2252" spans="1:11" ht="25.5">
      <c r="A2252" s="2"/>
      <c r="C2252" s="9" t="s">
        <v>1725</v>
      </c>
      <c r="D2252" s="10">
        <v>101562</v>
      </c>
      <c r="E2252" s="10">
        <v>104087</v>
      </c>
      <c r="F2252" s="89">
        <f t="shared" si="35"/>
        <v>2.4861660857407299E-2</v>
      </c>
      <c r="G2252" t="s">
        <v>4554</v>
      </c>
      <c r="H2252" s="4" t="s">
        <v>1727</v>
      </c>
      <c r="K2252" s="8" t="s">
        <v>4590</v>
      </c>
    </row>
    <row r="2253" spans="1:11" ht="25.5">
      <c r="A2253" s="1" t="s">
        <v>753</v>
      </c>
      <c r="B2253" s="9" t="s">
        <v>1728</v>
      </c>
      <c r="C2253" s="9" t="s">
        <v>886</v>
      </c>
      <c r="D2253" s="10" t="s">
        <v>899</v>
      </c>
      <c r="E2253" s="10">
        <v>116270</v>
      </c>
      <c r="F2253" s="89" t="str">
        <f t="shared" si="35"/>
        <v>-</v>
      </c>
      <c r="G2253" t="s">
        <v>4458</v>
      </c>
      <c r="H2253" s="4" t="s">
        <v>1729</v>
      </c>
      <c r="K2253" s="8" t="s">
        <v>4587</v>
      </c>
    </row>
    <row r="2254" spans="1:11" ht="25.5">
      <c r="A2254" s="1" t="s">
        <v>754</v>
      </c>
      <c r="C2254" s="9" t="s">
        <v>886</v>
      </c>
      <c r="D2254" s="10">
        <v>118000</v>
      </c>
      <c r="E2254" s="10">
        <v>121000</v>
      </c>
      <c r="F2254" s="89">
        <f t="shared" si="35"/>
        <v>2.5423728813559324E-2</v>
      </c>
      <c r="G2254" t="s">
        <v>4554</v>
      </c>
      <c r="H2254" s="4" t="s">
        <v>1730</v>
      </c>
      <c r="K2254" s="8" t="s">
        <v>4586</v>
      </c>
    </row>
    <row r="2255" spans="1:11" ht="25.5">
      <c r="A2255" s="1" t="s">
        <v>755</v>
      </c>
      <c r="B2255" s="9" t="s">
        <v>1732</v>
      </c>
      <c r="C2255" s="9" t="s">
        <v>1731</v>
      </c>
      <c r="D2255" s="10">
        <f>86525.3+14085.86</f>
        <v>100611.16</v>
      </c>
      <c r="E2255" s="10">
        <f>86805.22+14133.71</f>
        <v>100938.93</v>
      </c>
      <c r="F2255" s="89">
        <f t="shared" si="35"/>
        <v>3.2577896925151196E-3</v>
      </c>
      <c r="G2255" t="s">
        <v>4554</v>
      </c>
      <c r="H2255" s="4" t="s">
        <v>1733</v>
      </c>
      <c r="K2255" s="8" t="s">
        <v>4592</v>
      </c>
    </row>
    <row r="2256" spans="1:11" ht="38.25">
      <c r="A2256" s="1"/>
      <c r="B2256" s="9" t="s">
        <v>1737</v>
      </c>
      <c r="C2256" s="9" t="s">
        <v>1734</v>
      </c>
      <c r="D2256" s="10">
        <f>113384.01+19388.66</f>
        <v>132772.66999999998</v>
      </c>
      <c r="E2256" s="10">
        <f>113384.04+19388.64</f>
        <v>132772.68</v>
      </c>
      <c r="F2256" s="89">
        <f t="shared" si="35"/>
        <v>7.5316704931167139E-8</v>
      </c>
      <c r="G2256" t="s">
        <v>4554</v>
      </c>
      <c r="H2256" s="4" t="s">
        <v>1742</v>
      </c>
      <c r="K2256" s="8" t="s">
        <v>4592</v>
      </c>
    </row>
    <row r="2257" spans="1:11" ht="38.25">
      <c r="A2257" s="1"/>
      <c r="B2257" s="9" t="s">
        <v>1738</v>
      </c>
      <c r="C2257" s="9" t="s">
        <v>1735</v>
      </c>
      <c r="D2257" s="10">
        <f>113384.01+19388.66</f>
        <v>132772.66999999998</v>
      </c>
      <c r="E2257" s="10">
        <f>113384.04+19388.64</f>
        <v>132772.68</v>
      </c>
      <c r="F2257" s="89">
        <f t="shared" si="35"/>
        <v>7.5316704931167139E-8</v>
      </c>
      <c r="G2257" t="s">
        <v>4554</v>
      </c>
      <c r="H2257" s="4" t="s">
        <v>1742</v>
      </c>
      <c r="K2257" s="8" t="s">
        <v>4592</v>
      </c>
    </row>
    <row r="2258" spans="1:11" ht="38.25">
      <c r="A2258" s="1"/>
      <c r="B2258" s="9" t="s">
        <v>1739</v>
      </c>
      <c r="C2258" s="9" t="s">
        <v>1736</v>
      </c>
      <c r="D2258" s="10">
        <f>113384.01+19388.66</f>
        <v>132772.66999999998</v>
      </c>
      <c r="E2258" s="10">
        <f>113384.04+19388.64</f>
        <v>132772.68</v>
      </c>
      <c r="F2258" s="89">
        <f t="shared" si="35"/>
        <v>7.5316704931167139E-8</v>
      </c>
      <c r="G2258" t="s">
        <v>4554</v>
      </c>
      <c r="H2258" s="4" t="s">
        <v>1742</v>
      </c>
      <c r="K2258" s="8" t="s">
        <v>4592</v>
      </c>
    </row>
    <row r="2259" spans="1:11" ht="63.75">
      <c r="A2259" s="1"/>
      <c r="B2259" s="9" t="s">
        <v>1740</v>
      </c>
      <c r="C2259" s="9" t="s">
        <v>1741</v>
      </c>
      <c r="D2259" s="10">
        <f>85562.02+14631.1+21392.16</f>
        <v>121585.28000000001</v>
      </c>
      <c r="E2259" s="10">
        <f>113384.04+19388.64</f>
        <v>132772.68</v>
      </c>
      <c r="F2259" s="89">
        <f t="shared" si="35"/>
        <v>9.2012783126378284E-2</v>
      </c>
      <c r="G2259" t="s">
        <v>4458</v>
      </c>
      <c r="H2259" s="76" t="s">
        <v>3523</v>
      </c>
      <c r="K2259" s="8" t="s">
        <v>4592</v>
      </c>
    </row>
    <row r="2260" spans="1:11" ht="15">
      <c r="A2260" s="1"/>
      <c r="B2260" s="9" t="s">
        <v>3521</v>
      </c>
      <c r="C2260" s="9" t="s">
        <v>886</v>
      </c>
      <c r="D2260" s="10">
        <v>190970.19</v>
      </c>
      <c r="E2260" s="10">
        <f>63567.3+10870</f>
        <v>74437.3</v>
      </c>
      <c r="F2260" s="89">
        <f t="shared" si="35"/>
        <v>-0.6102150812124133</v>
      </c>
      <c r="G2260" t="s">
        <v>4458</v>
      </c>
      <c r="H2260" s="4" t="s">
        <v>3522</v>
      </c>
      <c r="K2260" s="8" t="s">
        <v>4592</v>
      </c>
    </row>
    <row r="2261" spans="1:11" ht="25.5">
      <c r="A2261" s="1" t="s">
        <v>756</v>
      </c>
      <c r="C2261" s="9" t="s">
        <v>886</v>
      </c>
      <c r="D2261" s="10">
        <v>121020</v>
      </c>
      <c r="E2261" s="10">
        <v>117930</v>
      </c>
      <c r="F2261" s="89">
        <f t="shared" si="35"/>
        <v>-2.5532969757064948E-2</v>
      </c>
      <c r="G2261" t="s">
        <v>4554</v>
      </c>
      <c r="H2261" s="4" t="s">
        <v>1743</v>
      </c>
      <c r="K2261" s="8" t="s">
        <v>4594</v>
      </c>
    </row>
    <row r="2262" spans="1:11" ht="15">
      <c r="A2262" s="1"/>
      <c r="C2262" s="9" t="s">
        <v>3524</v>
      </c>
      <c r="D2262" s="10">
        <v>117480</v>
      </c>
      <c r="E2262" s="10" t="s">
        <v>899</v>
      </c>
      <c r="F2262" s="89" t="str">
        <f t="shared" si="35"/>
        <v>-</v>
      </c>
      <c r="G2262" t="s">
        <v>4458</v>
      </c>
      <c r="H2262" s="4" t="s">
        <v>3525</v>
      </c>
      <c r="K2262" s="8" t="s">
        <v>4594</v>
      </c>
    </row>
    <row r="2263" spans="1:11" ht="38.25">
      <c r="A2263" s="1" t="s">
        <v>757</v>
      </c>
      <c r="C2263" s="9" t="s">
        <v>1254</v>
      </c>
      <c r="D2263" s="10" t="s">
        <v>899</v>
      </c>
      <c r="E2263" s="10">
        <v>118752</v>
      </c>
      <c r="F2263" s="89" t="str">
        <f t="shared" si="35"/>
        <v>-</v>
      </c>
      <c r="G2263" t="s">
        <v>4458</v>
      </c>
      <c r="H2263" s="4" t="s">
        <v>3526</v>
      </c>
      <c r="K2263" s="8" t="s">
        <v>4586</v>
      </c>
    </row>
    <row r="2264" spans="1:11" ht="25.5">
      <c r="A2264" s="1"/>
      <c r="C2264" s="9" t="s">
        <v>1744</v>
      </c>
      <c r="D2264" s="10" t="s">
        <v>899</v>
      </c>
      <c r="E2264" s="10">
        <v>109029</v>
      </c>
      <c r="F2264" s="89" t="str">
        <f t="shared" si="35"/>
        <v>-</v>
      </c>
      <c r="G2264" t="s">
        <v>4458</v>
      </c>
      <c r="H2264" s="4" t="s">
        <v>1746</v>
      </c>
      <c r="K2264" s="8" t="s">
        <v>4586</v>
      </c>
    </row>
    <row r="2265" spans="1:11" ht="25.5">
      <c r="A2265" s="1"/>
      <c r="C2265" s="9" t="s">
        <v>1015</v>
      </c>
      <c r="D2265" s="10" t="s">
        <v>899</v>
      </c>
      <c r="E2265" s="10">
        <v>108529</v>
      </c>
      <c r="F2265" s="89" t="str">
        <f t="shared" si="35"/>
        <v>-</v>
      </c>
      <c r="G2265" t="s">
        <v>4458</v>
      </c>
      <c r="H2265" s="4" t="s">
        <v>1747</v>
      </c>
      <c r="K2265" s="8" t="s">
        <v>4586</v>
      </c>
    </row>
    <row r="2266" spans="1:11" ht="25.5">
      <c r="A2266" s="1"/>
      <c r="C2266" s="9" t="s">
        <v>1745</v>
      </c>
      <c r="D2266" s="10" t="s">
        <v>899</v>
      </c>
      <c r="E2266" s="10">
        <v>108082</v>
      </c>
      <c r="F2266" s="89" t="str">
        <f t="shared" si="35"/>
        <v>-</v>
      </c>
      <c r="G2266" t="s">
        <v>4458</v>
      </c>
      <c r="H2266" s="4" t="s">
        <v>1748</v>
      </c>
      <c r="K2266" s="8" t="s">
        <v>4586</v>
      </c>
    </row>
    <row r="2267" spans="1:11" ht="15">
      <c r="A2267" s="1"/>
      <c r="B2267" s="11"/>
      <c r="C2267" s="9" t="s">
        <v>886</v>
      </c>
      <c r="D2267" s="10">
        <v>144645</v>
      </c>
      <c r="E2267" s="10" t="s">
        <v>899</v>
      </c>
      <c r="F2267" s="89" t="str">
        <f t="shared" si="35"/>
        <v>-</v>
      </c>
      <c r="G2267" t="s">
        <v>4458</v>
      </c>
      <c r="H2267" s="4" t="s">
        <v>3527</v>
      </c>
      <c r="K2267" s="8" t="s">
        <v>4586</v>
      </c>
    </row>
    <row r="2268" spans="1:11" ht="15">
      <c r="A2268" s="1" t="s">
        <v>758</v>
      </c>
      <c r="C2268" s="9" t="s">
        <v>886</v>
      </c>
      <c r="D2268" s="10">
        <v>120768</v>
      </c>
      <c r="E2268" s="10">
        <v>127537</v>
      </c>
      <c r="F2268" s="89">
        <f t="shared" si="35"/>
        <v>5.604961579226285E-2</v>
      </c>
      <c r="G2268" t="s">
        <v>4554</v>
      </c>
      <c r="H2268" s="4" t="s">
        <v>1749</v>
      </c>
      <c r="K2268" s="8" t="s">
        <v>4588</v>
      </c>
    </row>
    <row r="2269" spans="1:11" ht="38.25">
      <c r="A2269" s="1" t="s">
        <v>759</v>
      </c>
      <c r="C2269" s="9" t="s">
        <v>886</v>
      </c>
      <c r="D2269" s="10">
        <v>112415</v>
      </c>
      <c r="E2269" s="10">
        <v>137543</v>
      </c>
      <c r="F2269" s="89">
        <f t="shared" si="35"/>
        <v>0.22352888849352845</v>
      </c>
      <c r="G2269" t="s">
        <v>4554</v>
      </c>
      <c r="H2269" s="4" t="s">
        <v>3528</v>
      </c>
      <c r="K2269" s="8" t="s">
        <v>4586</v>
      </c>
    </row>
    <row r="2270" spans="1:11" ht="38.25">
      <c r="A2270" s="1" t="s">
        <v>760</v>
      </c>
      <c r="C2270" s="9" t="s">
        <v>886</v>
      </c>
      <c r="D2270" s="10">
        <v>108892</v>
      </c>
      <c r="E2270" s="10">
        <v>129334</v>
      </c>
      <c r="F2270" s="89">
        <f t="shared" si="35"/>
        <v>0.1877272894243838</v>
      </c>
      <c r="G2270" t="s">
        <v>4554</v>
      </c>
      <c r="H2270" s="4" t="s">
        <v>3529</v>
      </c>
      <c r="K2270" s="8" t="s">
        <v>4588</v>
      </c>
    </row>
    <row r="2271" spans="1:11" ht="38.25">
      <c r="A2271" s="1" t="s">
        <v>761</v>
      </c>
      <c r="B2271" s="9" t="s">
        <v>2629</v>
      </c>
      <c r="C2271" s="9" t="s">
        <v>886</v>
      </c>
      <c r="D2271" s="10">
        <v>108924</v>
      </c>
      <c r="E2271" s="10">
        <v>130858</v>
      </c>
      <c r="F2271" s="89">
        <f t="shared" si="35"/>
        <v>0.20136976240314347</v>
      </c>
      <c r="G2271" t="s">
        <v>4554</v>
      </c>
      <c r="H2271" s="4" t="s">
        <v>3530</v>
      </c>
      <c r="K2271" s="8" t="s">
        <v>4592</v>
      </c>
    </row>
    <row r="2272" spans="1:11" ht="51">
      <c r="A2272" s="2" t="s">
        <v>762</v>
      </c>
      <c r="B2272" s="9" t="s">
        <v>3520</v>
      </c>
      <c r="C2272" s="9" t="s">
        <v>886</v>
      </c>
      <c r="D2272" s="10">
        <v>200799</v>
      </c>
      <c r="E2272" s="10">
        <v>201329</v>
      </c>
      <c r="F2272" s="89">
        <f t="shared" si="35"/>
        <v>2.6394553757737838E-3</v>
      </c>
      <c r="G2272" t="s">
        <v>4554</v>
      </c>
      <c r="H2272" s="4" t="s">
        <v>1757</v>
      </c>
      <c r="K2272" s="8" t="s">
        <v>4587</v>
      </c>
    </row>
    <row r="2273" spans="1:11" ht="38.25">
      <c r="A2273" s="2"/>
      <c r="C2273" s="9" t="s">
        <v>1750</v>
      </c>
      <c r="D2273" s="10">
        <v>130772</v>
      </c>
      <c r="E2273" s="10">
        <v>133593</v>
      </c>
      <c r="F2273" s="89">
        <f t="shared" si="35"/>
        <v>2.1571896124552657E-2</v>
      </c>
      <c r="G2273" t="s">
        <v>4554</v>
      </c>
      <c r="H2273" s="4" t="s">
        <v>1753</v>
      </c>
      <c r="K2273" s="8" t="s">
        <v>4587</v>
      </c>
    </row>
    <row r="2274" spans="1:11" ht="38.25">
      <c r="A2274" s="2"/>
      <c r="C2274" s="9" t="s">
        <v>1751</v>
      </c>
      <c r="D2274" s="10">
        <v>10681</v>
      </c>
      <c r="E2274" s="10">
        <v>133803</v>
      </c>
      <c r="F2274" s="89">
        <f t="shared" si="35"/>
        <v>11.527197827918734</v>
      </c>
      <c r="G2274" t="s">
        <v>4458</v>
      </c>
      <c r="H2274" s="4" t="s">
        <v>1754</v>
      </c>
      <c r="K2274" s="8" t="s">
        <v>4587</v>
      </c>
    </row>
    <row r="2275" spans="1:11" ht="25.5">
      <c r="A2275" s="2"/>
      <c r="C2275" s="9" t="s">
        <v>1016</v>
      </c>
      <c r="D2275" s="10">
        <v>114227</v>
      </c>
      <c r="E2275" s="10">
        <v>125592</v>
      </c>
      <c r="F2275" s="89">
        <f t="shared" si="35"/>
        <v>9.9494865487144021E-2</v>
      </c>
      <c r="G2275" t="s">
        <v>4554</v>
      </c>
      <c r="H2275" s="4" t="s">
        <v>1755</v>
      </c>
      <c r="K2275" s="8" t="s">
        <v>4587</v>
      </c>
    </row>
    <row r="2276" spans="1:11" ht="25.5">
      <c r="A2276" s="2"/>
      <c r="C2276" s="9" t="s">
        <v>1752</v>
      </c>
      <c r="D2276" s="10">
        <v>65248</v>
      </c>
      <c r="E2276" s="10">
        <v>131412</v>
      </c>
      <c r="F2276" s="89">
        <f t="shared" si="35"/>
        <v>1.0140387444825896</v>
      </c>
      <c r="G2276" t="s">
        <v>4458</v>
      </c>
      <c r="H2276" s="4" t="s">
        <v>1756</v>
      </c>
      <c r="K2276" s="8" t="s">
        <v>4587</v>
      </c>
    </row>
    <row r="2277" spans="1:11" ht="51">
      <c r="A2277" s="2"/>
      <c r="C2277" s="9" t="s">
        <v>1759</v>
      </c>
      <c r="D2277" s="10">
        <v>132646</v>
      </c>
      <c r="E2277" s="10">
        <v>131172</v>
      </c>
      <c r="F2277" s="89">
        <f t="shared" si="35"/>
        <v>-1.1112283823108122E-2</v>
      </c>
      <c r="G2277" t="s">
        <v>4458</v>
      </c>
      <c r="H2277" s="4" t="s">
        <v>1758</v>
      </c>
      <c r="K2277" s="8" t="s">
        <v>4587</v>
      </c>
    </row>
    <row r="2278" spans="1:11" ht="38.25">
      <c r="A2278" s="2"/>
      <c r="C2278" s="9" t="s">
        <v>1912</v>
      </c>
      <c r="D2278" s="10">
        <v>132182</v>
      </c>
      <c r="E2278" s="10">
        <v>94573</v>
      </c>
      <c r="F2278" s="89">
        <f t="shared" si="35"/>
        <v>-0.28452436791696295</v>
      </c>
      <c r="G2278" t="s">
        <v>4458</v>
      </c>
      <c r="H2278" s="4" t="s">
        <v>3531</v>
      </c>
      <c r="K2278" s="8" t="s">
        <v>4587</v>
      </c>
    </row>
    <row r="2279" spans="1:11" ht="25.5">
      <c r="A2279" s="1" t="s">
        <v>763</v>
      </c>
      <c r="B2279" s="9" t="s">
        <v>3532</v>
      </c>
      <c r="C2279" s="9" t="s">
        <v>886</v>
      </c>
      <c r="D2279" s="10">
        <v>173570</v>
      </c>
      <c r="E2279" s="10">
        <v>176978</v>
      </c>
      <c r="F2279" s="89">
        <f t="shared" si="35"/>
        <v>1.9634729503946534E-2</v>
      </c>
      <c r="G2279" t="s">
        <v>4554</v>
      </c>
      <c r="H2279" s="4" t="s">
        <v>1762</v>
      </c>
      <c r="I2279" s="13"/>
      <c r="J2279" s="13"/>
      <c r="K2279" s="8" t="s">
        <v>4594</v>
      </c>
    </row>
    <row r="2280" spans="1:11" ht="38.25">
      <c r="A2280" s="1"/>
      <c r="C2280" s="9" t="s">
        <v>3533</v>
      </c>
      <c r="D2280" s="10">
        <v>151967</v>
      </c>
      <c r="E2280" s="10">
        <v>111594</v>
      </c>
      <c r="F2280" s="89">
        <f t="shared" si="35"/>
        <v>-0.26566952035639319</v>
      </c>
      <c r="G2280" t="s">
        <v>4458</v>
      </c>
      <c r="H2280" s="4" t="s">
        <v>3534</v>
      </c>
      <c r="K2280" s="8" t="s">
        <v>4594</v>
      </c>
    </row>
    <row r="2281" spans="1:11" ht="25.5">
      <c r="A2281" s="1"/>
      <c r="C2281" s="9" t="s">
        <v>1760</v>
      </c>
      <c r="D2281" s="10">
        <v>127233</v>
      </c>
      <c r="E2281" s="10">
        <v>127782</v>
      </c>
      <c r="F2281" s="89">
        <f t="shared" si="35"/>
        <v>4.3149182994977721E-3</v>
      </c>
      <c r="G2281" t="s">
        <v>4554</v>
      </c>
      <c r="H2281" s="74" t="s">
        <v>1763</v>
      </c>
      <c r="K2281" s="8" t="s">
        <v>4594</v>
      </c>
    </row>
    <row r="2282" spans="1:11" ht="38.25">
      <c r="A2282" s="1"/>
      <c r="C2282" s="9" t="s">
        <v>1761</v>
      </c>
      <c r="D2282" s="10">
        <v>90505</v>
      </c>
      <c r="E2282" s="10">
        <v>130690</v>
      </c>
      <c r="F2282" s="89">
        <f t="shared" si="35"/>
        <v>0.44400861830838073</v>
      </c>
      <c r="G2282" t="s">
        <v>4458</v>
      </c>
      <c r="H2282" s="4" t="s">
        <v>1764</v>
      </c>
      <c r="K2282" s="8" t="s">
        <v>4594</v>
      </c>
    </row>
    <row r="2283" spans="1:11" ht="38.25">
      <c r="A2283" s="1" t="s">
        <v>764</v>
      </c>
      <c r="C2283" s="9" t="s">
        <v>886</v>
      </c>
      <c r="D2283" s="10">
        <v>127105</v>
      </c>
      <c r="E2283" s="10">
        <v>140364</v>
      </c>
      <c r="F2283" s="89">
        <f t="shared" si="35"/>
        <v>0.10431532984540341</v>
      </c>
      <c r="G2283" t="s">
        <v>4554</v>
      </c>
      <c r="H2283" s="4" t="s">
        <v>1766</v>
      </c>
      <c r="K2283" s="8" t="s">
        <v>4592</v>
      </c>
    </row>
    <row r="2284" spans="1:11" ht="15">
      <c r="A2284" s="1"/>
      <c r="C2284" s="9" t="s">
        <v>902</v>
      </c>
      <c r="D2284" s="10">
        <v>113947</v>
      </c>
      <c r="E2284" s="10">
        <v>113985</v>
      </c>
      <c r="F2284" s="89">
        <f t="shared" si="35"/>
        <v>3.3348837617488833E-4</v>
      </c>
      <c r="G2284" t="s">
        <v>4554</v>
      </c>
      <c r="H2284" s="4" t="s">
        <v>1765</v>
      </c>
      <c r="K2284" s="8" t="s">
        <v>4592</v>
      </c>
    </row>
    <row r="2285" spans="1:11" ht="25.5">
      <c r="A2285" s="1"/>
      <c r="C2285" s="9" t="s">
        <v>903</v>
      </c>
      <c r="D2285" s="10">
        <v>25426</v>
      </c>
      <c r="E2285" s="10">
        <v>106313</v>
      </c>
      <c r="F2285" s="89">
        <f t="shared" si="35"/>
        <v>3.1812711397781799</v>
      </c>
      <c r="G2285" t="s">
        <v>4458</v>
      </c>
      <c r="H2285" s="4" t="s">
        <v>1767</v>
      </c>
      <c r="K2285" s="8" t="s">
        <v>4592</v>
      </c>
    </row>
    <row r="2286" spans="1:11" ht="25.5">
      <c r="A2286" s="2" t="s">
        <v>765</v>
      </c>
      <c r="B2286" s="11"/>
      <c r="C2286" s="9" t="s">
        <v>886</v>
      </c>
      <c r="D2286" s="26">
        <v>119753.26</v>
      </c>
      <c r="E2286" s="26">
        <v>123326.75</v>
      </c>
      <c r="F2286" s="89">
        <f t="shared" si="35"/>
        <v>2.9840440251897988E-2</v>
      </c>
      <c r="G2286" t="s">
        <v>4554</v>
      </c>
      <c r="H2286" s="74" t="s">
        <v>4257</v>
      </c>
      <c r="K2286" s="8" t="s">
        <v>4585</v>
      </c>
    </row>
    <row r="2287" spans="1:11" ht="25.5">
      <c r="A2287" s="2"/>
      <c r="B2287" s="11"/>
      <c r="C2287" s="9" t="s">
        <v>4256</v>
      </c>
      <c r="D2287" s="26">
        <v>98820.62</v>
      </c>
      <c r="E2287" s="26">
        <v>101377.76</v>
      </c>
      <c r="F2287" s="89">
        <f t="shared" si="35"/>
        <v>2.5876583247504414E-2</v>
      </c>
      <c r="G2287" t="s">
        <v>4554</v>
      </c>
      <c r="H2287" s="4" t="s">
        <v>4258</v>
      </c>
      <c r="K2287" s="8" t="s">
        <v>4585</v>
      </c>
    </row>
    <row r="2288" spans="1:11" ht="15">
      <c r="A2288" s="2"/>
      <c r="B2288" s="11"/>
      <c r="C2288" s="9" t="s">
        <v>3717</v>
      </c>
      <c r="D2288" s="26">
        <v>98611.21</v>
      </c>
      <c r="E2288" s="26">
        <v>100670.15</v>
      </c>
      <c r="F2288" s="89">
        <f t="shared" si="35"/>
        <v>2.087937061110991E-2</v>
      </c>
      <c r="G2288" t="s">
        <v>4554</v>
      </c>
      <c r="H2288" s="4" t="s">
        <v>4259</v>
      </c>
      <c r="K2288" s="8" t="s">
        <v>4585</v>
      </c>
    </row>
    <row r="2289" spans="1:11" ht="25.5">
      <c r="A2289" s="2"/>
      <c r="B2289" s="11"/>
      <c r="C2289" s="9" t="s">
        <v>994</v>
      </c>
      <c r="D2289" s="26">
        <v>116479.28</v>
      </c>
      <c r="E2289" s="26">
        <v>97228.69</v>
      </c>
      <c r="F2289" s="89">
        <f t="shared" si="35"/>
        <v>-0.16527050991386619</v>
      </c>
      <c r="G2289" t="s">
        <v>4554</v>
      </c>
      <c r="H2289" s="4" t="s">
        <v>4260</v>
      </c>
      <c r="K2289" s="8" t="s">
        <v>4585</v>
      </c>
    </row>
    <row r="2290" spans="1:11" ht="77.25" customHeight="1">
      <c r="A2290" s="1" t="s">
        <v>766</v>
      </c>
      <c r="C2290" s="9" t="s">
        <v>886</v>
      </c>
      <c r="D2290" s="10">
        <v>114740</v>
      </c>
      <c r="E2290" s="10">
        <v>119376</v>
      </c>
      <c r="F2290" s="89">
        <f t="shared" si="35"/>
        <v>4.0404392539654874E-2</v>
      </c>
      <c r="G2290" t="s">
        <v>4554</v>
      </c>
      <c r="H2290" s="4" t="s">
        <v>3535</v>
      </c>
      <c r="K2290" s="8" t="s">
        <v>4593</v>
      </c>
    </row>
    <row r="2291" spans="1:11" ht="38.25">
      <c r="A2291" s="2" t="s">
        <v>767</v>
      </c>
      <c r="B2291" s="9" t="s">
        <v>1771</v>
      </c>
      <c r="C2291" s="9" t="s">
        <v>886</v>
      </c>
      <c r="D2291" s="10">
        <v>41733</v>
      </c>
      <c r="E2291" s="10">
        <v>176465</v>
      </c>
      <c r="F2291" s="89">
        <f t="shared" si="35"/>
        <v>3.2284283420794098</v>
      </c>
      <c r="G2291" t="s">
        <v>4458</v>
      </c>
      <c r="H2291" s="4" t="s">
        <v>3538</v>
      </c>
      <c r="K2291" s="8" t="s">
        <v>4587</v>
      </c>
    </row>
    <row r="2292" spans="1:11" ht="15">
      <c r="A2292" s="2"/>
      <c r="B2292" s="9" t="s">
        <v>3536</v>
      </c>
      <c r="C2292" s="9" t="s">
        <v>886</v>
      </c>
      <c r="D2292" s="10">
        <v>346727</v>
      </c>
      <c r="E2292" s="10" t="s">
        <v>899</v>
      </c>
      <c r="F2292" s="89" t="str">
        <f t="shared" si="35"/>
        <v>-</v>
      </c>
      <c r="G2292" t="s">
        <v>4458</v>
      </c>
      <c r="H2292" s="4" t="s">
        <v>3537</v>
      </c>
      <c r="K2292" s="8" t="s">
        <v>4587</v>
      </c>
    </row>
    <row r="2293" spans="1:11" ht="51">
      <c r="A2293" s="2"/>
      <c r="C2293" s="9" t="s">
        <v>1768</v>
      </c>
      <c r="D2293" s="10">
        <v>133661</v>
      </c>
      <c r="E2293" s="10">
        <v>134531</v>
      </c>
      <c r="F2293" s="89">
        <f t="shared" si="35"/>
        <v>6.5090041223692776E-3</v>
      </c>
      <c r="G2293" t="s">
        <v>4554</v>
      </c>
      <c r="H2293" s="4" t="s">
        <v>1777</v>
      </c>
      <c r="K2293" s="8" t="s">
        <v>4587</v>
      </c>
    </row>
    <row r="2294" spans="1:11" ht="63.75">
      <c r="A2294" s="2"/>
      <c r="C2294" s="9" t="s">
        <v>1769</v>
      </c>
      <c r="D2294" s="10">
        <v>127764</v>
      </c>
      <c r="E2294" s="10">
        <v>167589</v>
      </c>
      <c r="F2294" s="89">
        <f t="shared" si="35"/>
        <v>0.31170752324598477</v>
      </c>
      <c r="G2294" t="s">
        <v>4458</v>
      </c>
      <c r="H2294" s="4" t="s">
        <v>1781</v>
      </c>
      <c r="K2294" s="8" t="s">
        <v>4587</v>
      </c>
    </row>
    <row r="2295" spans="1:11" ht="25.5">
      <c r="A2295" s="2"/>
      <c r="C2295" s="9" t="s">
        <v>1770</v>
      </c>
      <c r="D2295" s="10">
        <v>122147</v>
      </c>
      <c r="E2295" s="10">
        <v>125844</v>
      </c>
      <c r="F2295" s="89">
        <f t="shared" si="35"/>
        <v>3.0266809663765791E-2</v>
      </c>
      <c r="G2295" t="s">
        <v>4554</v>
      </c>
      <c r="H2295" s="4" t="s">
        <v>1778</v>
      </c>
      <c r="K2295" s="8" t="s">
        <v>4587</v>
      </c>
    </row>
    <row r="2296" spans="1:11" ht="38.25">
      <c r="A2296" s="2"/>
      <c r="C2296" s="9" t="s">
        <v>1772</v>
      </c>
      <c r="D2296" s="10">
        <v>104757</v>
      </c>
      <c r="E2296" s="10">
        <v>345688</v>
      </c>
      <c r="F2296" s="89">
        <f t="shared" si="35"/>
        <v>2.2999035863951813</v>
      </c>
      <c r="G2296" t="s">
        <v>4458</v>
      </c>
      <c r="H2296" s="4" t="s">
        <v>1782</v>
      </c>
      <c r="K2296" s="8" t="s">
        <v>4587</v>
      </c>
    </row>
    <row r="2297" spans="1:11" ht="89.25">
      <c r="A2297" s="2"/>
      <c r="C2297" s="9" t="s">
        <v>1773</v>
      </c>
      <c r="D2297" s="10" t="s">
        <v>899</v>
      </c>
      <c r="E2297" s="10">
        <v>125839</v>
      </c>
      <c r="F2297" s="89" t="str">
        <f t="shared" si="35"/>
        <v>-</v>
      </c>
      <c r="G2297" t="s">
        <v>4458</v>
      </c>
      <c r="H2297" s="4" t="s">
        <v>1783</v>
      </c>
      <c r="K2297" s="8" t="s">
        <v>4587</v>
      </c>
    </row>
    <row r="2298" spans="1:11" ht="51">
      <c r="A2298" s="2"/>
      <c r="C2298" s="9" t="s">
        <v>1774</v>
      </c>
      <c r="D2298" s="10">
        <v>78537</v>
      </c>
      <c r="E2298" s="10">
        <v>221311</v>
      </c>
      <c r="F2298" s="89">
        <f t="shared" si="35"/>
        <v>1.8179202159491705</v>
      </c>
      <c r="G2298" t="s">
        <v>4458</v>
      </c>
      <c r="H2298" s="4" t="s">
        <v>3539</v>
      </c>
      <c r="K2298" s="8" t="s">
        <v>4587</v>
      </c>
    </row>
    <row r="2299" spans="1:11" ht="25.5">
      <c r="A2299" s="2"/>
      <c r="C2299" s="9" t="s">
        <v>1775</v>
      </c>
      <c r="D2299" s="10">
        <v>100249</v>
      </c>
      <c r="E2299" s="10">
        <v>100918</v>
      </c>
      <c r="F2299" s="89">
        <f t="shared" si="35"/>
        <v>6.6733832756436474E-3</v>
      </c>
      <c r="G2299" t="s">
        <v>4554</v>
      </c>
      <c r="H2299" s="4" t="s">
        <v>1779</v>
      </c>
      <c r="K2299" s="8" t="s">
        <v>4587</v>
      </c>
    </row>
    <row r="2300" spans="1:11" ht="25.5">
      <c r="A2300" s="2"/>
      <c r="C2300" s="9" t="s">
        <v>1776</v>
      </c>
      <c r="D2300" s="10">
        <v>103523</v>
      </c>
      <c r="E2300" s="10">
        <v>104341</v>
      </c>
      <c r="F2300" s="89">
        <f t="shared" si="35"/>
        <v>7.9016257256841471E-3</v>
      </c>
      <c r="G2300" t="s">
        <v>4554</v>
      </c>
      <c r="H2300" s="4" t="s">
        <v>1780</v>
      </c>
      <c r="K2300" s="8" t="s">
        <v>4587</v>
      </c>
    </row>
    <row r="2301" spans="1:11" ht="15">
      <c r="A2301" s="2"/>
      <c r="C2301" s="9" t="s">
        <v>1914</v>
      </c>
      <c r="D2301" s="10">
        <v>102503</v>
      </c>
      <c r="E2301" s="10" t="s">
        <v>899</v>
      </c>
      <c r="F2301" s="89" t="str">
        <f t="shared" si="35"/>
        <v>-</v>
      </c>
      <c r="G2301" t="s">
        <v>4458</v>
      </c>
      <c r="K2301" s="8" t="s">
        <v>4587</v>
      </c>
    </row>
    <row r="2302" spans="1:11" ht="15">
      <c r="A2302" s="2"/>
      <c r="C2302" s="9" t="s">
        <v>3541</v>
      </c>
      <c r="D2302" s="10">
        <v>170338</v>
      </c>
      <c r="E2302" s="10" t="s">
        <v>899</v>
      </c>
      <c r="F2302" s="89" t="str">
        <f t="shared" si="35"/>
        <v>-</v>
      </c>
      <c r="G2302" t="s">
        <v>4458</v>
      </c>
      <c r="H2302" s="4" t="s">
        <v>3540</v>
      </c>
      <c r="K2302" s="8" t="s">
        <v>4587</v>
      </c>
    </row>
    <row r="2303" spans="1:11" ht="38.25">
      <c r="A2303" s="2"/>
      <c r="C2303" s="9" t="s">
        <v>3542</v>
      </c>
      <c r="D2303" s="10">
        <v>100389</v>
      </c>
      <c r="E2303" s="10">
        <v>78050</v>
      </c>
      <c r="F2303" s="89">
        <f t="shared" si="35"/>
        <v>-0.22252438016117304</v>
      </c>
      <c r="G2303" t="s">
        <v>4458</v>
      </c>
      <c r="H2303" s="4" t="s">
        <v>3543</v>
      </c>
      <c r="K2303" s="8" t="s">
        <v>4587</v>
      </c>
    </row>
    <row r="2304" spans="1:11" ht="25.5">
      <c r="A2304" s="2"/>
      <c r="C2304" s="9" t="s">
        <v>1587</v>
      </c>
      <c r="D2304" s="10">
        <v>199743</v>
      </c>
      <c r="E2304" s="10" t="s">
        <v>899</v>
      </c>
      <c r="F2304" s="89" t="str">
        <f t="shared" si="35"/>
        <v>-</v>
      </c>
      <c r="G2304" t="s">
        <v>4458</v>
      </c>
      <c r="H2304" s="4" t="s">
        <v>3544</v>
      </c>
      <c r="K2304" s="8" t="s">
        <v>4587</v>
      </c>
    </row>
    <row r="2305" spans="1:11" ht="38.25">
      <c r="A2305" s="2"/>
      <c r="C2305" s="9" t="s">
        <v>3545</v>
      </c>
      <c r="D2305" s="10">
        <v>100389</v>
      </c>
      <c r="E2305" s="10" t="s">
        <v>899</v>
      </c>
      <c r="F2305" s="89" t="str">
        <f t="shared" si="35"/>
        <v>-</v>
      </c>
      <c r="G2305" t="s">
        <v>4458</v>
      </c>
      <c r="H2305" s="75" t="s">
        <v>4449</v>
      </c>
      <c r="K2305" s="8" t="s">
        <v>4587</v>
      </c>
    </row>
    <row r="2306" spans="1:11" ht="25.5">
      <c r="A2306" s="1" t="s">
        <v>768</v>
      </c>
      <c r="C2306" s="9" t="s">
        <v>886</v>
      </c>
      <c r="D2306" s="10">
        <v>111253</v>
      </c>
      <c r="E2306" s="10">
        <v>113164</v>
      </c>
      <c r="F2306" s="89">
        <f t="shared" si="35"/>
        <v>1.7177064888137847E-2</v>
      </c>
      <c r="G2306" t="s">
        <v>4554</v>
      </c>
      <c r="H2306" s="4" t="s">
        <v>1784</v>
      </c>
      <c r="K2306" s="8" t="s">
        <v>4592</v>
      </c>
    </row>
    <row r="2307" spans="1:11" ht="25.5">
      <c r="A2307" s="1" t="s">
        <v>769</v>
      </c>
      <c r="C2307" s="9" t="s">
        <v>886</v>
      </c>
      <c r="D2307" s="10">
        <v>142578</v>
      </c>
      <c r="E2307" s="10">
        <v>160390</v>
      </c>
      <c r="F2307" s="89">
        <f t="shared" si="35"/>
        <v>0.12492810952601383</v>
      </c>
      <c r="G2307" t="s">
        <v>4554</v>
      </c>
      <c r="H2307" s="4" t="s">
        <v>1787</v>
      </c>
      <c r="K2307" s="8" t="s">
        <v>4586</v>
      </c>
    </row>
    <row r="2308" spans="1:11" ht="38.25">
      <c r="A2308" s="1"/>
      <c r="C2308" s="9" t="s">
        <v>1785</v>
      </c>
      <c r="D2308" s="10">
        <v>116040</v>
      </c>
      <c r="E2308" s="10">
        <v>123961</v>
      </c>
      <c r="F2308" s="89">
        <f t="shared" si="35"/>
        <v>6.8260944501895904E-2</v>
      </c>
      <c r="G2308" t="s">
        <v>4554</v>
      </c>
      <c r="H2308" s="4" t="s">
        <v>1788</v>
      </c>
      <c r="K2308" s="8" t="s">
        <v>4586</v>
      </c>
    </row>
    <row r="2309" spans="1:11" ht="38.25">
      <c r="A2309" s="1"/>
      <c r="C2309" s="9" t="s">
        <v>1786</v>
      </c>
      <c r="D2309" s="10">
        <v>116226</v>
      </c>
      <c r="E2309" s="10">
        <v>123328</v>
      </c>
      <c r="F2309" s="89">
        <f t="shared" si="35"/>
        <v>6.1105088362328565E-2</v>
      </c>
      <c r="G2309" t="s">
        <v>4554</v>
      </c>
      <c r="H2309" s="4" t="s">
        <v>1789</v>
      </c>
      <c r="K2309" s="8" t="s">
        <v>4586</v>
      </c>
    </row>
    <row r="2310" spans="1:11" ht="25.5">
      <c r="A2310" s="1" t="s">
        <v>770</v>
      </c>
      <c r="B2310" s="9" t="s">
        <v>1791</v>
      </c>
      <c r="C2310" s="9" t="s">
        <v>886</v>
      </c>
      <c r="D2310" s="10">
        <v>218881</v>
      </c>
      <c r="E2310" s="10">
        <v>217814</v>
      </c>
      <c r="F2310" s="89">
        <f t="shared" ref="F2310:F2373" si="36">IF(ISERROR((((E2310-D2310)/D2310))),"-",(((E2310-D2310)/D2310)))</f>
        <v>-4.8747949799205961E-3</v>
      </c>
      <c r="G2310" t="s">
        <v>4554</v>
      </c>
      <c r="H2310" s="4" t="s">
        <v>1797</v>
      </c>
      <c r="K2310" s="8" t="s">
        <v>4592</v>
      </c>
    </row>
    <row r="2311" spans="1:11" ht="38.25">
      <c r="A2311" s="1"/>
      <c r="C2311" s="9" t="s">
        <v>912</v>
      </c>
      <c r="D2311" s="10" t="s">
        <v>899</v>
      </c>
      <c r="E2311" s="10">
        <v>153928</v>
      </c>
      <c r="F2311" s="89" t="str">
        <f t="shared" si="36"/>
        <v>-</v>
      </c>
      <c r="G2311" t="s">
        <v>4458</v>
      </c>
      <c r="H2311" s="74" t="s">
        <v>3546</v>
      </c>
      <c r="K2311" s="8" t="s">
        <v>4592</v>
      </c>
    </row>
    <row r="2312" spans="1:11" ht="38.25">
      <c r="A2312" s="1"/>
      <c r="C2312" s="9" t="s">
        <v>1790</v>
      </c>
      <c r="D2312" s="10">
        <v>141940</v>
      </c>
      <c r="E2312" s="10">
        <v>150733</v>
      </c>
      <c r="F2312" s="89">
        <f t="shared" si="36"/>
        <v>6.1948710722840639E-2</v>
      </c>
      <c r="G2312" t="s">
        <v>4554</v>
      </c>
      <c r="H2312" s="4" t="s">
        <v>3547</v>
      </c>
      <c r="I2312" s="13"/>
      <c r="J2312" s="13"/>
      <c r="K2312" s="8" t="s">
        <v>4592</v>
      </c>
    </row>
    <row r="2313" spans="1:11" ht="25.5">
      <c r="A2313" s="1"/>
      <c r="C2313" s="9" t="s">
        <v>1792</v>
      </c>
      <c r="D2313" s="10">
        <v>125242</v>
      </c>
      <c r="E2313" s="10">
        <v>167172</v>
      </c>
      <c r="F2313" s="89">
        <f t="shared" si="36"/>
        <v>0.33479184299196757</v>
      </c>
      <c r="G2313" t="s">
        <v>4458</v>
      </c>
      <c r="H2313" s="4" t="s">
        <v>3548</v>
      </c>
      <c r="K2313" s="8" t="s">
        <v>4592</v>
      </c>
    </row>
    <row r="2314" spans="1:11" ht="51">
      <c r="A2314" s="1"/>
      <c r="C2314" s="9" t="s">
        <v>1793</v>
      </c>
      <c r="D2314" s="10">
        <v>130715</v>
      </c>
      <c r="E2314" s="10">
        <v>119170</v>
      </c>
      <c r="F2314" s="89">
        <f t="shared" si="36"/>
        <v>-8.8321921738132581E-2</v>
      </c>
      <c r="G2314" t="s">
        <v>4458</v>
      </c>
      <c r="H2314" s="4" t="s">
        <v>3549</v>
      </c>
      <c r="K2314" s="8" t="s">
        <v>4592</v>
      </c>
    </row>
    <row r="2315" spans="1:11" ht="38.25">
      <c r="A2315" s="1"/>
      <c r="C2315" s="9" t="s">
        <v>1794</v>
      </c>
      <c r="D2315" s="10">
        <v>124209</v>
      </c>
      <c r="E2315" s="10">
        <v>372752</v>
      </c>
      <c r="F2315" s="89">
        <f t="shared" si="36"/>
        <v>2.0010063682985937</v>
      </c>
      <c r="G2315" t="s">
        <v>4458</v>
      </c>
      <c r="H2315" s="4" t="s">
        <v>3552</v>
      </c>
      <c r="K2315" s="8" t="s">
        <v>4592</v>
      </c>
    </row>
    <row r="2316" spans="1:11" ht="38.25">
      <c r="A2316" s="1"/>
      <c r="C2316" s="9" t="s">
        <v>1796</v>
      </c>
      <c r="D2316" s="10">
        <v>90768</v>
      </c>
      <c r="E2316" s="10">
        <v>161595</v>
      </c>
      <c r="F2316" s="89">
        <f t="shared" si="36"/>
        <v>0.78030803807509252</v>
      </c>
      <c r="G2316" t="s">
        <v>4458</v>
      </c>
      <c r="H2316" s="4" t="s">
        <v>3551</v>
      </c>
      <c r="K2316" s="8" t="s">
        <v>4592</v>
      </c>
    </row>
    <row r="2317" spans="1:11" ht="51">
      <c r="A2317" s="1"/>
      <c r="C2317" s="9" t="s">
        <v>1795</v>
      </c>
      <c r="D2317" s="10">
        <v>117002</v>
      </c>
      <c r="E2317" s="10">
        <v>257349</v>
      </c>
      <c r="F2317" s="89">
        <f t="shared" si="36"/>
        <v>1.1995265038204475</v>
      </c>
      <c r="G2317" t="s">
        <v>4458</v>
      </c>
      <c r="H2317" s="4" t="s">
        <v>3550</v>
      </c>
      <c r="K2317" s="8" t="s">
        <v>4592</v>
      </c>
    </row>
    <row r="2318" spans="1:11" ht="25.5">
      <c r="A2318" s="1"/>
      <c r="B2318" s="9" t="s">
        <v>4547</v>
      </c>
      <c r="C2318" s="9" t="s">
        <v>4547</v>
      </c>
      <c r="D2318" s="10" t="s">
        <v>899</v>
      </c>
      <c r="E2318" s="72">
        <v>100000</v>
      </c>
      <c r="F2318" s="89" t="str">
        <f t="shared" si="36"/>
        <v>-</v>
      </c>
      <c r="G2318" t="s">
        <v>4458</v>
      </c>
      <c r="H2318" s="4" t="s">
        <v>4549</v>
      </c>
      <c r="K2318" s="8" t="s">
        <v>4592</v>
      </c>
    </row>
    <row r="2319" spans="1:11" ht="25.5">
      <c r="A2319" s="1"/>
      <c r="B2319" s="9" t="s">
        <v>4547</v>
      </c>
      <c r="C2319" s="9" t="s">
        <v>4547</v>
      </c>
      <c r="D2319" s="10" t="s">
        <v>899</v>
      </c>
      <c r="E2319" s="72">
        <v>100000</v>
      </c>
      <c r="F2319" s="89" t="str">
        <f t="shared" si="36"/>
        <v>-</v>
      </c>
      <c r="G2319" t="s">
        <v>4458</v>
      </c>
      <c r="H2319" s="4" t="s">
        <v>4549</v>
      </c>
      <c r="K2319" s="8" t="s">
        <v>4592</v>
      </c>
    </row>
    <row r="2320" spans="1:11" ht="25.5">
      <c r="A2320" s="1"/>
      <c r="B2320" s="9" t="s">
        <v>4547</v>
      </c>
      <c r="C2320" s="9" t="s">
        <v>4547</v>
      </c>
      <c r="D2320" s="10" t="s">
        <v>899</v>
      </c>
      <c r="E2320" s="72">
        <v>100000</v>
      </c>
      <c r="F2320" s="89" t="str">
        <f t="shared" si="36"/>
        <v>-</v>
      </c>
      <c r="G2320" t="s">
        <v>4458</v>
      </c>
      <c r="H2320" s="4" t="s">
        <v>4549</v>
      </c>
      <c r="K2320" s="8" t="s">
        <v>4592</v>
      </c>
    </row>
    <row r="2321" spans="1:11" ht="25.5">
      <c r="A2321" s="1"/>
      <c r="B2321" s="9" t="s">
        <v>4547</v>
      </c>
      <c r="C2321" s="9" t="s">
        <v>4547</v>
      </c>
      <c r="D2321" s="10" t="s">
        <v>899</v>
      </c>
      <c r="E2321" s="72">
        <v>100000</v>
      </c>
      <c r="F2321" s="89" t="str">
        <f t="shared" si="36"/>
        <v>-</v>
      </c>
      <c r="G2321" t="s">
        <v>4458</v>
      </c>
      <c r="H2321" s="4" t="s">
        <v>4549</v>
      </c>
      <c r="K2321" s="8" t="s">
        <v>4592</v>
      </c>
    </row>
    <row r="2322" spans="1:11" ht="25.5">
      <c r="A2322" s="1"/>
      <c r="B2322" s="9" t="s">
        <v>4547</v>
      </c>
      <c r="C2322" s="9" t="s">
        <v>4547</v>
      </c>
      <c r="D2322" s="72">
        <v>100000</v>
      </c>
      <c r="E2322" s="10" t="s">
        <v>899</v>
      </c>
      <c r="F2322" s="89" t="str">
        <f t="shared" si="36"/>
        <v>-</v>
      </c>
      <c r="G2322" t="s">
        <v>4458</v>
      </c>
      <c r="H2322" s="4" t="s">
        <v>4549</v>
      </c>
      <c r="K2322" s="8" t="s">
        <v>4592</v>
      </c>
    </row>
    <row r="2323" spans="1:11" ht="25.5">
      <c r="A2323" s="1"/>
      <c r="B2323" s="9" t="s">
        <v>4547</v>
      </c>
      <c r="C2323" s="9" t="s">
        <v>4547</v>
      </c>
      <c r="D2323" s="72">
        <v>100000</v>
      </c>
      <c r="E2323" s="10" t="s">
        <v>899</v>
      </c>
      <c r="F2323" s="89" t="str">
        <f t="shared" si="36"/>
        <v>-</v>
      </c>
      <c r="G2323" t="s">
        <v>4458</v>
      </c>
      <c r="H2323" s="4" t="s">
        <v>4549</v>
      </c>
      <c r="K2323" s="8" t="s">
        <v>4592</v>
      </c>
    </row>
    <row r="2324" spans="1:11" ht="25.5">
      <c r="A2324" s="1"/>
      <c r="B2324" s="9" t="s">
        <v>4547</v>
      </c>
      <c r="C2324" s="9" t="s">
        <v>4547</v>
      </c>
      <c r="D2324" s="72">
        <v>100000</v>
      </c>
      <c r="E2324" s="10" t="s">
        <v>899</v>
      </c>
      <c r="F2324" s="89" t="str">
        <f t="shared" si="36"/>
        <v>-</v>
      </c>
      <c r="G2324" t="s">
        <v>4458</v>
      </c>
      <c r="H2324" s="4" t="s">
        <v>4549</v>
      </c>
      <c r="K2324" s="8" t="s">
        <v>4592</v>
      </c>
    </row>
    <row r="2325" spans="1:11" ht="25.5">
      <c r="A2325" s="1"/>
      <c r="B2325" s="9" t="s">
        <v>4547</v>
      </c>
      <c r="C2325" s="9" t="s">
        <v>4547</v>
      </c>
      <c r="D2325" s="72">
        <v>100000</v>
      </c>
      <c r="E2325" s="10" t="s">
        <v>899</v>
      </c>
      <c r="F2325" s="89" t="str">
        <f t="shared" si="36"/>
        <v>-</v>
      </c>
      <c r="G2325" t="s">
        <v>4458</v>
      </c>
      <c r="H2325" s="4" t="s">
        <v>4549</v>
      </c>
      <c r="K2325" s="8" t="s">
        <v>4592</v>
      </c>
    </row>
    <row r="2326" spans="1:11" ht="51">
      <c r="A2326" s="1" t="s">
        <v>771</v>
      </c>
      <c r="C2326" s="9" t="s">
        <v>886</v>
      </c>
      <c r="D2326" s="10">
        <v>128193</v>
      </c>
      <c r="E2326" s="10">
        <v>136377</v>
      </c>
      <c r="F2326" s="89">
        <f t="shared" si="36"/>
        <v>6.384123938124546E-2</v>
      </c>
      <c r="G2326" t="s">
        <v>4554</v>
      </c>
      <c r="H2326" s="4" t="s">
        <v>3553</v>
      </c>
      <c r="K2326" s="8" t="s">
        <v>4586</v>
      </c>
    </row>
    <row r="2327" spans="1:11" s="13" customFormat="1" ht="25.5">
      <c r="A2327" s="2" t="s">
        <v>772</v>
      </c>
      <c r="B2327" s="16" t="s">
        <v>1490</v>
      </c>
      <c r="C2327" s="11"/>
      <c r="D2327" s="26" t="s">
        <v>899</v>
      </c>
      <c r="E2327" s="26" t="s">
        <v>899</v>
      </c>
      <c r="F2327" s="89" t="str">
        <f t="shared" si="36"/>
        <v>-</v>
      </c>
      <c r="G2327" t="s">
        <v>4458</v>
      </c>
      <c r="H2327" s="42"/>
      <c r="K2327" s="91" t="s">
        <v>4585</v>
      </c>
    </row>
    <row r="2328" spans="1:11" ht="25.5">
      <c r="A2328" s="1" t="s">
        <v>773</v>
      </c>
      <c r="B2328" s="9" t="s">
        <v>1798</v>
      </c>
      <c r="C2328" s="9" t="s">
        <v>1080</v>
      </c>
      <c r="D2328" s="10">
        <v>46443</v>
      </c>
      <c r="E2328" s="10">
        <v>101985</v>
      </c>
      <c r="F2328" s="89">
        <f t="shared" si="36"/>
        <v>1.1959175763839545</v>
      </c>
      <c r="G2328" t="s">
        <v>4458</v>
      </c>
      <c r="H2328" s="4" t="s">
        <v>3556</v>
      </c>
      <c r="K2328" s="8" t="s">
        <v>4594</v>
      </c>
    </row>
    <row r="2329" spans="1:11" ht="15">
      <c r="A2329" s="1"/>
      <c r="B2329" s="9" t="s">
        <v>1803</v>
      </c>
      <c r="C2329" s="9" t="s">
        <v>1080</v>
      </c>
      <c r="D2329" s="10">
        <v>147680</v>
      </c>
      <c r="E2329" s="10" t="s">
        <v>899</v>
      </c>
      <c r="F2329" s="89" t="str">
        <f t="shared" si="36"/>
        <v>-</v>
      </c>
      <c r="G2329" t="s">
        <v>4458</v>
      </c>
      <c r="H2329" s="4" t="s">
        <v>3557</v>
      </c>
      <c r="K2329" s="8" t="s">
        <v>4594</v>
      </c>
    </row>
    <row r="2330" spans="1:11" ht="25.5">
      <c r="A2330" s="1"/>
      <c r="B2330" s="9" t="s">
        <v>1799</v>
      </c>
      <c r="C2330" s="9" t="s">
        <v>1080</v>
      </c>
      <c r="D2330" s="10" t="s">
        <v>899</v>
      </c>
      <c r="E2330" s="10">
        <v>104625</v>
      </c>
      <c r="F2330" s="89" t="str">
        <f t="shared" si="36"/>
        <v>-</v>
      </c>
      <c r="G2330" t="s">
        <v>4458</v>
      </c>
      <c r="H2330" s="4" t="s">
        <v>3558</v>
      </c>
      <c r="K2330" s="8" t="s">
        <v>4594</v>
      </c>
    </row>
    <row r="2331" spans="1:11" ht="25.5">
      <c r="A2331" s="1"/>
      <c r="C2331" s="9" t="s">
        <v>1800</v>
      </c>
      <c r="D2331" s="10">
        <v>108674</v>
      </c>
      <c r="E2331" s="10">
        <v>112698</v>
      </c>
      <c r="F2331" s="89">
        <f t="shared" si="36"/>
        <v>3.7028176012661722E-2</v>
      </c>
      <c r="G2331" t="s">
        <v>4554</v>
      </c>
      <c r="H2331" s="4" t="s">
        <v>3554</v>
      </c>
      <c r="K2331" s="8" t="s">
        <v>4594</v>
      </c>
    </row>
    <row r="2332" spans="1:11" ht="25.5">
      <c r="A2332" s="1"/>
      <c r="C2332" s="9" t="s">
        <v>3559</v>
      </c>
      <c r="D2332" s="10">
        <v>35781</v>
      </c>
      <c r="E2332" s="10">
        <v>151450</v>
      </c>
      <c r="F2332" s="89">
        <f t="shared" si="36"/>
        <v>3.2326933288616866</v>
      </c>
      <c r="G2332" t="s">
        <v>4458</v>
      </c>
      <c r="H2332" s="4" t="s">
        <v>3560</v>
      </c>
      <c r="K2332" s="8" t="s">
        <v>4594</v>
      </c>
    </row>
    <row r="2333" spans="1:11" ht="25.5">
      <c r="A2333" s="1"/>
      <c r="C2333" s="9" t="s">
        <v>2472</v>
      </c>
      <c r="D2333" s="10">
        <v>72399</v>
      </c>
      <c r="E2333" s="10">
        <v>139890</v>
      </c>
      <c r="F2333" s="89">
        <f t="shared" si="36"/>
        <v>0.93220900841171839</v>
      </c>
      <c r="G2333" t="s">
        <v>4458</v>
      </c>
      <c r="H2333" s="74" t="s">
        <v>3561</v>
      </c>
      <c r="K2333" s="8" t="s">
        <v>4594</v>
      </c>
    </row>
    <row r="2334" spans="1:11" ht="25.5">
      <c r="A2334" s="1"/>
      <c r="C2334" s="9" t="s">
        <v>1801</v>
      </c>
      <c r="D2334" s="10">
        <v>138972</v>
      </c>
      <c r="E2334" s="10">
        <v>145670</v>
      </c>
      <c r="F2334" s="89">
        <f t="shared" si="36"/>
        <v>4.8196759059378869E-2</v>
      </c>
      <c r="G2334" t="s">
        <v>4554</v>
      </c>
      <c r="H2334" s="4" t="s">
        <v>3555</v>
      </c>
      <c r="K2334" s="8" t="s">
        <v>4594</v>
      </c>
    </row>
    <row r="2335" spans="1:11" ht="25.5">
      <c r="A2335" s="1"/>
      <c r="C2335" s="9" t="s">
        <v>994</v>
      </c>
      <c r="D2335" s="10">
        <v>141693</v>
      </c>
      <c r="E2335" s="10">
        <v>145670</v>
      </c>
      <c r="F2335" s="89">
        <f t="shared" si="36"/>
        <v>2.8067723881913715E-2</v>
      </c>
      <c r="G2335" t="s">
        <v>4554</v>
      </c>
      <c r="H2335" s="4" t="s">
        <v>1802</v>
      </c>
      <c r="K2335" s="8" t="s">
        <v>4594</v>
      </c>
    </row>
    <row r="2336" spans="1:11" ht="25.5">
      <c r="A2336" s="1"/>
      <c r="C2336" s="9" t="s">
        <v>3559</v>
      </c>
      <c r="D2336" s="10">
        <v>107119</v>
      </c>
      <c r="E2336" s="10" t="s">
        <v>899</v>
      </c>
      <c r="F2336" s="89" t="str">
        <f t="shared" si="36"/>
        <v>-</v>
      </c>
      <c r="G2336" t="s">
        <v>4458</v>
      </c>
      <c r="H2336" s="4" t="s">
        <v>3562</v>
      </c>
      <c r="K2336" s="8" t="s">
        <v>4594</v>
      </c>
    </row>
    <row r="2337" spans="1:11" ht="15">
      <c r="A2337" s="1" t="s">
        <v>774</v>
      </c>
      <c r="B2337" s="9" t="s">
        <v>1804</v>
      </c>
      <c r="C2337" s="9" t="s">
        <v>886</v>
      </c>
      <c r="D2337" s="10">
        <v>170410</v>
      </c>
      <c r="E2337" s="10">
        <v>185890</v>
      </c>
      <c r="F2337" s="89">
        <f t="shared" si="36"/>
        <v>9.0839739451910095E-2</v>
      </c>
      <c r="G2337" t="s">
        <v>4554</v>
      </c>
      <c r="H2337" s="4" t="s">
        <v>1809</v>
      </c>
      <c r="K2337" s="8" t="s">
        <v>4586</v>
      </c>
    </row>
    <row r="2338" spans="1:11" ht="25.5">
      <c r="A2338" s="1"/>
      <c r="C2338" s="9" t="s">
        <v>1805</v>
      </c>
      <c r="D2338" s="10">
        <v>147460</v>
      </c>
      <c r="E2338" s="10">
        <v>149540</v>
      </c>
      <c r="F2338" s="89">
        <f t="shared" si="36"/>
        <v>1.4105520141055202E-2</v>
      </c>
      <c r="G2338" t="s">
        <v>4554</v>
      </c>
      <c r="H2338" s="4" t="s">
        <v>1810</v>
      </c>
      <c r="K2338" s="8" t="s">
        <v>4586</v>
      </c>
    </row>
    <row r="2339" spans="1:11" ht="38.25">
      <c r="A2339" s="1"/>
      <c r="C2339" s="9" t="s">
        <v>1806</v>
      </c>
      <c r="D2339" s="10">
        <v>103270</v>
      </c>
      <c r="E2339" s="10">
        <v>115410</v>
      </c>
      <c r="F2339" s="89">
        <f t="shared" si="36"/>
        <v>0.11755592137116297</v>
      </c>
      <c r="G2339" t="s">
        <v>4554</v>
      </c>
      <c r="H2339" s="4" t="s">
        <v>3564</v>
      </c>
      <c r="K2339" s="8" t="s">
        <v>4586</v>
      </c>
    </row>
    <row r="2340" spans="1:11" ht="25.5">
      <c r="A2340" s="1"/>
      <c r="C2340" s="9" t="s">
        <v>3565</v>
      </c>
      <c r="D2340" s="10">
        <v>98720</v>
      </c>
      <c r="E2340" s="10">
        <v>135890</v>
      </c>
      <c r="F2340" s="89">
        <f t="shared" si="36"/>
        <v>0.3765194489465154</v>
      </c>
      <c r="G2340" t="s">
        <v>4458</v>
      </c>
      <c r="H2340" s="4" t="s">
        <v>3566</v>
      </c>
      <c r="K2340" s="8" t="s">
        <v>4586</v>
      </c>
    </row>
    <row r="2341" spans="1:11" ht="25.5">
      <c r="A2341" s="1"/>
      <c r="C2341" s="9" t="s">
        <v>1807</v>
      </c>
      <c r="D2341" s="10">
        <v>129460</v>
      </c>
      <c r="E2341" s="10">
        <v>142350</v>
      </c>
      <c r="F2341" s="89">
        <f t="shared" si="36"/>
        <v>9.9567433956434415E-2</v>
      </c>
      <c r="G2341" t="s">
        <v>4554</v>
      </c>
      <c r="H2341" s="4" t="s">
        <v>1811</v>
      </c>
      <c r="K2341" s="8" t="s">
        <v>4586</v>
      </c>
    </row>
    <row r="2342" spans="1:11" ht="25.5">
      <c r="A2342" s="1"/>
      <c r="C2342" s="9" t="s">
        <v>1808</v>
      </c>
      <c r="D2342" s="10">
        <v>102110</v>
      </c>
      <c r="E2342" s="10">
        <f>95570+13510+170</f>
        <v>109250</v>
      </c>
      <c r="F2342" s="89">
        <f t="shared" si="36"/>
        <v>6.9924591127215746E-2</v>
      </c>
      <c r="G2342" t="s">
        <v>4554</v>
      </c>
      <c r="H2342" s="4" t="s">
        <v>1812</v>
      </c>
      <c r="K2342" s="8" t="s">
        <v>4586</v>
      </c>
    </row>
    <row r="2343" spans="1:11" ht="25.5">
      <c r="A2343" s="1"/>
      <c r="C2343" s="9" t="s">
        <v>1790</v>
      </c>
      <c r="D2343" s="10">
        <v>135200</v>
      </c>
      <c r="E2343" s="10">
        <v>62100</v>
      </c>
      <c r="F2343" s="89">
        <f t="shared" si="36"/>
        <v>-0.54068047337278102</v>
      </c>
      <c r="G2343" t="s">
        <v>4458</v>
      </c>
      <c r="H2343" s="4" t="s">
        <v>3563</v>
      </c>
      <c r="K2343" s="8" t="s">
        <v>4586</v>
      </c>
    </row>
    <row r="2344" spans="1:11" ht="25.5">
      <c r="A2344" s="1" t="s">
        <v>775</v>
      </c>
      <c r="C2344" s="9" t="s">
        <v>886</v>
      </c>
      <c r="D2344" s="10">
        <v>156000</v>
      </c>
      <c r="E2344" s="10">
        <v>154000</v>
      </c>
      <c r="F2344" s="89">
        <f t="shared" si="36"/>
        <v>-1.282051282051282E-2</v>
      </c>
      <c r="G2344" t="s">
        <v>4554</v>
      </c>
      <c r="H2344" s="4" t="s">
        <v>1816</v>
      </c>
      <c r="K2344" s="8" t="s">
        <v>4594</v>
      </c>
    </row>
    <row r="2345" spans="1:11" ht="25.5">
      <c r="A2345" s="1"/>
      <c r="C2345" s="9" t="s">
        <v>1813</v>
      </c>
      <c r="D2345" s="10">
        <v>41000</v>
      </c>
      <c r="E2345" s="10">
        <v>114000</v>
      </c>
      <c r="F2345" s="89">
        <f t="shared" si="36"/>
        <v>1.7804878048780488</v>
      </c>
      <c r="G2345" t="s">
        <v>4458</v>
      </c>
      <c r="H2345" s="4" t="s">
        <v>1817</v>
      </c>
      <c r="K2345" s="8" t="s">
        <v>4594</v>
      </c>
    </row>
    <row r="2346" spans="1:11" ht="38.25">
      <c r="A2346" s="1"/>
      <c r="C2346" s="9" t="s">
        <v>1814</v>
      </c>
      <c r="D2346" s="10">
        <v>67000</v>
      </c>
      <c r="E2346" s="10">
        <v>104000</v>
      </c>
      <c r="F2346" s="89">
        <f t="shared" si="36"/>
        <v>0.55223880597014929</v>
      </c>
      <c r="G2346" t="s">
        <v>4458</v>
      </c>
      <c r="H2346" s="4" t="s">
        <v>3567</v>
      </c>
      <c r="K2346" s="8" t="s">
        <v>4594</v>
      </c>
    </row>
    <row r="2347" spans="1:11" ht="38.25">
      <c r="A2347" s="1"/>
      <c r="C2347" s="9" t="s">
        <v>257</v>
      </c>
      <c r="D2347" s="10">
        <v>16000</v>
      </c>
      <c r="E2347" s="10">
        <v>103000</v>
      </c>
      <c r="F2347" s="89">
        <f t="shared" si="36"/>
        <v>5.4375</v>
      </c>
      <c r="G2347" t="s">
        <v>4458</v>
      </c>
      <c r="H2347" s="4" t="s">
        <v>3568</v>
      </c>
      <c r="K2347" s="8" t="s">
        <v>4594</v>
      </c>
    </row>
    <row r="2348" spans="1:11" ht="38.25">
      <c r="A2348" s="1"/>
      <c r="C2348" s="9" t="s">
        <v>1815</v>
      </c>
      <c r="D2348" s="10">
        <v>8000</v>
      </c>
      <c r="E2348" s="10">
        <v>118000</v>
      </c>
      <c r="F2348" s="89">
        <f t="shared" si="36"/>
        <v>13.75</v>
      </c>
      <c r="G2348" t="s">
        <v>4458</v>
      </c>
      <c r="H2348" s="4" t="s">
        <v>3569</v>
      </c>
      <c r="K2348" s="8" t="s">
        <v>4594</v>
      </c>
    </row>
    <row r="2349" spans="1:11" ht="15">
      <c r="A2349" s="1"/>
      <c r="C2349" s="9" t="s">
        <v>1016</v>
      </c>
      <c r="D2349" s="10">
        <v>137000</v>
      </c>
      <c r="E2349" s="10" t="s">
        <v>899</v>
      </c>
      <c r="F2349" s="89" t="str">
        <f t="shared" si="36"/>
        <v>-</v>
      </c>
      <c r="G2349" t="s">
        <v>4458</v>
      </c>
      <c r="H2349" s="4" t="s">
        <v>3570</v>
      </c>
      <c r="K2349" s="8" t="s">
        <v>4594</v>
      </c>
    </row>
    <row r="2350" spans="1:11" ht="15">
      <c r="A2350" s="1"/>
      <c r="C2350" s="9" t="s">
        <v>994</v>
      </c>
      <c r="D2350" s="10">
        <v>172000</v>
      </c>
      <c r="E2350" s="10" t="s">
        <v>899</v>
      </c>
      <c r="F2350" s="89" t="str">
        <f t="shared" si="36"/>
        <v>-</v>
      </c>
      <c r="G2350" t="s">
        <v>4458</v>
      </c>
      <c r="H2350" s="4" t="s">
        <v>3571</v>
      </c>
      <c r="K2350" s="8" t="s">
        <v>4594</v>
      </c>
    </row>
    <row r="2351" spans="1:11" ht="38.25">
      <c r="A2351" s="1"/>
      <c r="C2351" s="9" t="s">
        <v>3572</v>
      </c>
      <c r="D2351" s="10">
        <v>102000</v>
      </c>
      <c r="E2351" s="10">
        <v>47000</v>
      </c>
      <c r="F2351" s="89">
        <f t="shared" si="36"/>
        <v>-0.53921568627450978</v>
      </c>
      <c r="G2351" t="s">
        <v>4458</v>
      </c>
      <c r="H2351" s="4" t="s">
        <v>3577</v>
      </c>
      <c r="K2351" s="8" t="s">
        <v>4594</v>
      </c>
    </row>
    <row r="2352" spans="1:11" ht="25.5">
      <c r="A2352" s="1"/>
      <c r="C2352" s="9" t="s">
        <v>3573</v>
      </c>
      <c r="D2352" s="10">
        <v>100000</v>
      </c>
      <c r="E2352" s="10" t="s">
        <v>899</v>
      </c>
      <c r="F2352" s="89" t="str">
        <f t="shared" si="36"/>
        <v>-</v>
      </c>
      <c r="G2352" t="s">
        <v>4458</v>
      </c>
      <c r="H2352" s="4" t="s">
        <v>3574</v>
      </c>
      <c r="I2352" s="13"/>
      <c r="J2352" s="13"/>
      <c r="K2352" s="8" t="s">
        <v>4594</v>
      </c>
    </row>
    <row r="2353" spans="1:11" ht="38.25">
      <c r="A2353" s="1"/>
      <c r="C2353" s="9" t="s">
        <v>3575</v>
      </c>
      <c r="D2353" s="10">
        <v>102000</v>
      </c>
      <c r="E2353" s="10" t="s">
        <v>899</v>
      </c>
      <c r="F2353" s="89" t="str">
        <f t="shared" si="36"/>
        <v>-</v>
      </c>
      <c r="G2353" t="s">
        <v>4458</v>
      </c>
      <c r="H2353" s="4" t="s">
        <v>3576</v>
      </c>
      <c r="K2353" s="8" t="s">
        <v>4594</v>
      </c>
    </row>
    <row r="2354" spans="1:11" ht="25.5">
      <c r="A2354" s="1" t="s">
        <v>776</v>
      </c>
      <c r="C2354" s="9" t="s">
        <v>886</v>
      </c>
      <c r="D2354" s="10">
        <v>169291</v>
      </c>
      <c r="E2354" s="10">
        <v>170450</v>
      </c>
      <c r="F2354" s="89">
        <f t="shared" si="36"/>
        <v>6.8461997389111058E-3</v>
      </c>
      <c r="G2354" t="s">
        <v>4554</v>
      </c>
      <c r="H2354" s="4" t="s">
        <v>1461</v>
      </c>
      <c r="K2354" s="8" t="s">
        <v>4593</v>
      </c>
    </row>
    <row r="2355" spans="1:11" ht="25.5">
      <c r="A2355" s="1"/>
      <c r="C2355" s="9" t="s">
        <v>1459</v>
      </c>
      <c r="D2355" s="10">
        <v>121367</v>
      </c>
      <c r="E2355" s="10">
        <v>122300</v>
      </c>
      <c r="F2355" s="89">
        <f t="shared" si="36"/>
        <v>7.6874273896528709E-3</v>
      </c>
      <c r="G2355" t="s">
        <v>4554</v>
      </c>
      <c r="H2355" s="4" t="s">
        <v>1462</v>
      </c>
      <c r="K2355" s="8" t="s">
        <v>4593</v>
      </c>
    </row>
    <row r="2356" spans="1:11" ht="25.5">
      <c r="A2356" s="1"/>
      <c r="C2356" s="9" t="s">
        <v>1460</v>
      </c>
      <c r="D2356" s="10">
        <v>121367</v>
      </c>
      <c r="E2356" s="10">
        <v>122300</v>
      </c>
      <c r="F2356" s="89">
        <f t="shared" si="36"/>
        <v>7.6874273896528709E-3</v>
      </c>
      <c r="G2356" t="s">
        <v>4554</v>
      </c>
      <c r="H2356" s="4" t="s">
        <v>1462</v>
      </c>
      <c r="K2356" s="8" t="s">
        <v>4593</v>
      </c>
    </row>
    <row r="2357" spans="1:11" ht="25.5">
      <c r="A2357" s="1"/>
      <c r="C2357" s="9" t="s">
        <v>3414</v>
      </c>
      <c r="D2357" s="10">
        <v>121367</v>
      </c>
      <c r="E2357" s="10">
        <v>67090</v>
      </c>
      <c r="F2357" s="89">
        <f t="shared" si="36"/>
        <v>-0.44721382253825176</v>
      </c>
      <c r="G2357" t="s">
        <v>4458</v>
      </c>
      <c r="H2357" s="4" t="s">
        <v>3415</v>
      </c>
      <c r="K2357" s="8" t="s">
        <v>4593</v>
      </c>
    </row>
    <row r="2358" spans="1:11" ht="25.5">
      <c r="A2358" s="1"/>
      <c r="C2358" s="9" t="s">
        <v>1801</v>
      </c>
      <c r="D2358" s="10">
        <v>139098</v>
      </c>
      <c r="E2358" s="10">
        <v>82734</v>
      </c>
      <c r="F2358" s="89">
        <f t="shared" si="36"/>
        <v>-0.40521071474787562</v>
      </c>
      <c r="G2358" t="s">
        <v>4458</v>
      </c>
      <c r="H2358" s="74" t="s">
        <v>3417</v>
      </c>
      <c r="K2358" s="8" t="s">
        <v>4593</v>
      </c>
    </row>
    <row r="2359" spans="1:11" ht="38.25">
      <c r="A2359" s="2" t="s">
        <v>777</v>
      </c>
      <c r="B2359" s="11"/>
      <c r="C2359" s="62" t="s">
        <v>1080</v>
      </c>
      <c r="D2359" s="66" t="s">
        <v>899</v>
      </c>
      <c r="E2359" s="66">
        <v>121680</v>
      </c>
      <c r="F2359" s="89" t="str">
        <f t="shared" si="36"/>
        <v>-</v>
      </c>
      <c r="G2359" t="s">
        <v>4458</v>
      </c>
      <c r="H2359" s="42" t="s">
        <v>4546</v>
      </c>
      <c r="K2359" s="8" t="s">
        <v>4585</v>
      </c>
    </row>
    <row r="2360" spans="1:11" ht="38.25">
      <c r="A2360" s="2"/>
      <c r="B2360" s="11"/>
      <c r="C2360" s="62" t="s">
        <v>990</v>
      </c>
      <c r="D2360" s="66" t="s">
        <v>899</v>
      </c>
      <c r="E2360" s="66">
        <v>102111</v>
      </c>
      <c r="F2360" s="89" t="str">
        <f t="shared" si="36"/>
        <v>-</v>
      </c>
      <c r="G2360" t="s">
        <v>4458</v>
      </c>
      <c r="H2360" s="77" t="s">
        <v>4546</v>
      </c>
      <c r="K2360" s="8" t="s">
        <v>4585</v>
      </c>
    </row>
    <row r="2361" spans="1:11" ht="38.25">
      <c r="A2361" s="2"/>
      <c r="B2361" s="11"/>
      <c r="C2361" s="62" t="s">
        <v>990</v>
      </c>
      <c r="D2361" s="66" t="s">
        <v>899</v>
      </c>
      <c r="E2361" s="66">
        <v>103785</v>
      </c>
      <c r="F2361" s="89" t="str">
        <f t="shared" si="36"/>
        <v>-</v>
      </c>
      <c r="G2361" t="s">
        <v>4458</v>
      </c>
      <c r="H2361" s="42" t="s">
        <v>4546</v>
      </c>
      <c r="K2361" s="8" t="s">
        <v>4585</v>
      </c>
    </row>
    <row r="2362" spans="1:11" ht="38.25">
      <c r="A2362" s="2"/>
      <c r="B2362" s="11"/>
      <c r="C2362" s="62" t="s">
        <v>990</v>
      </c>
      <c r="D2362" s="66" t="s">
        <v>899</v>
      </c>
      <c r="E2362" s="66">
        <v>102111</v>
      </c>
      <c r="F2362" s="89" t="str">
        <f t="shared" si="36"/>
        <v>-</v>
      </c>
      <c r="G2362" t="s">
        <v>4458</v>
      </c>
      <c r="H2362" s="42" t="s">
        <v>4546</v>
      </c>
      <c r="K2362" s="8" t="s">
        <v>4585</v>
      </c>
    </row>
    <row r="2363" spans="1:11" ht="38.25">
      <c r="A2363" s="2"/>
      <c r="B2363" s="11"/>
      <c r="C2363" s="62" t="s">
        <v>990</v>
      </c>
      <c r="D2363" s="66" t="s">
        <v>899</v>
      </c>
      <c r="E2363" s="66">
        <v>102111</v>
      </c>
      <c r="F2363" s="89" t="str">
        <f t="shared" si="36"/>
        <v>-</v>
      </c>
      <c r="G2363" t="s">
        <v>4458</v>
      </c>
      <c r="H2363" s="42" t="s">
        <v>4546</v>
      </c>
      <c r="K2363" s="8" t="s">
        <v>4585</v>
      </c>
    </row>
    <row r="2364" spans="1:11" ht="38.25">
      <c r="A2364" s="2"/>
      <c r="B2364" s="11"/>
      <c r="C2364" s="62" t="s">
        <v>886</v>
      </c>
      <c r="D2364" s="66">
        <v>118713</v>
      </c>
      <c r="E2364" s="66" t="s">
        <v>899</v>
      </c>
      <c r="F2364" s="89" t="str">
        <f t="shared" si="36"/>
        <v>-</v>
      </c>
      <c r="G2364" t="s">
        <v>4458</v>
      </c>
      <c r="H2364" s="42" t="s">
        <v>4546</v>
      </c>
      <c r="K2364" s="8" t="s">
        <v>4585</v>
      </c>
    </row>
    <row r="2365" spans="1:11" ht="38.25">
      <c r="A2365" s="2"/>
      <c r="B2365" s="11"/>
      <c r="C2365" s="62" t="s">
        <v>990</v>
      </c>
      <c r="D2365" s="66">
        <v>101253</v>
      </c>
      <c r="E2365" s="66" t="s">
        <v>899</v>
      </c>
      <c r="F2365" s="89" t="str">
        <f t="shared" si="36"/>
        <v>-</v>
      </c>
      <c r="G2365" t="s">
        <v>4458</v>
      </c>
      <c r="H2365" s="42" t="s">
        <v>4546</v>
      </c>
      <c r="K2365" s="8" t="s">
        <v>4585</v>
      </c>
    </row>
    <row r="2366" spans="1:11" ht="25.5">
      <c r="A2366" s="1" t="s">
        <v>778</v>
      </c>
      <c r="C2366" s="9" t="s">
        <v>886</v>
      </c>
      <c r="D2366" s="10">
        <v>125643</v>
      </c>
      <c r="E2366" s="10">
        <v>128238</v>
      </c>
      <c r="F2366" s="89">
        <f t="shared" si="36"/>
        <v>2.0653757073613332E-2</v>
      </c>
      <c r="G2366" t="s">
        <v>4554</v>
      </c>
      <c r="H2366" s="4" t="s">
        <v>1820</v>
      </c>
      <c r="K2366" s="8" t="s">
        <v>4586</v>
      </c>
    </row>
    <row r="2367" spans="1:11" ht="25.5">
      <c r="A2367" s="1"/>
      <c r="C2367" s="9" t="s">
        <v>994</v>
      </c>
      <c r="D2367" s="10">
        <v>105475</v>
      </c>
      <c r="E2367" s="10">
        <v>106308</v>
      </c>
      <c r="F2367" s="89">
        <f t="shared" si="36"/>
        <v>7.8976060677885748E-3</v>
      </c>
      <c r="G2367" t="s">
        <v>4554</v>
      </c>
      <c r="H2367" s="4" t="s">
        <v>1821</v>
      </c>
      <c r="K2367" s="8" t="s">
        <v>4586</v>
      </c>
    </row>
    <row r="2368" spans="1:11" ht="25.5">
      <c r="A2368" s="1"/>
      <c r="C2368" s="9" t="s">
        <v>1818</v>
      </c>
      <c r="D2368" s="10">
        <v>105543</v>
      </c>
      <c r="E2368" s="10">
        <f>87064+45+463+18546</f>
        <v>106118</v>
      </c>
      <c r="F2368" s="89">
        <f t="shared" si="36"/>
        <v>5.4480164482722682E-3</v>
      </c>
      <c r="G2368" t="s">
        <v>4554</v>
      </c>
      <c r="H2368" s="4" t="s">
        <v>1822</v>
      </c>
      <c r="K2368" s="8" t="s">
        <v>4586</v>
      </c>
    </row>
    <row r="2369" spans="1:11" ht="127.5">
      <c r="A2369" s="1"/>
      <c r="C2369" s="9" t="s">
        <v>1819</v>
      </c>
      <c r="D2369" s="10">
        <v>88293</v>
      </c>
      <c r="E2369" s="10">
        <v>113820</v>
      </c>
      <c r="F2369" s="89">
        <f t="shared" si="36"/>
        <v>0.28911691753593149</v>
      </c>
      <c r="G2369" t="s">
        <v>4554</v>
      </c>
      <c r="H2369" s="4" t="s">
        <v>1823</v>
      </c>
      <c r="K2369" s="8" t="s">
        <v>4586</v>
      </c>
    </row>
    <row r="2370" spans="1:11" ht="25.5">
      <c r="A2370" s="1" t="s">
        <v>779</v>
      </c>
      <c r="C2370" s="9" t="s">
        <v>886</v>
      </c>
      <c r="D2370" s="10">
        <v>157507</v>
      </c>
      <c r="E2370" s="10">
        <v>157029</v>
      </c>
      <c r="F2370" s="89">
        <f t="shared" si="36"/>
        <v>-3.0347857555537215E-3</v>
      </c>
      <c r="G2370" t="s">
        <v>4554</v>
      </c>
      <c r="H2370" s="4" t="s">
        <v>1825</v>
      </c>
      <c r="K2370" s="8" t="s">
        <v>4590</v>
      </c>
    </row>
    <row r="2371" spans="1:11" ht="25.5">
      <c r="A2371" s="1"/>
      <c r="C2371" s="9" t="s">
        <v>1824</v>
      </c>
      <c r="D2371" s="10">
        <v>123638</v>
      </c>
      <c r="E2371" s="10">
        <v>126994</v>
      </c>
      <c r="F2371" s="89">
        <f t="shared" si="36"/>
        <v>2.7143758391433053E-2</v>
      </c>
      <c r="G2371" t="s">
        <v>4554</v>
      </c>
      <c r="H2371" s="4" t="s">
        <v>1826</v>
      </c>
      <c r="K2371" s="8" t="s">
        <v>4590</v>
      </c>
    </row>
    <row r="2372" spans="1:11" ht="25.5">
      <c r="A2372" s="1" t="s">
        <v>780</v>
      </c>
      <c r="C2372" s="9" t="s">
        <v>886</v>
      </c>
      <c r="D2372" s="10">
        <v>130524</v>
      </c>
      <c r="E2372" s="10">
        <v>133667</v>
      </c>
      <c r="F2372" s="89">
        <f t="shared" si="36"/>
        <v>2.4079862707241582E-2</v>
      </c>
      <c r="G2372" t="s">
        <v>4554</v>
      </c>
      <c r="H2372" s="4" t="s">
        <v>3578</v>
      </c>
      <c r="K2372" s="8" t="s">
        <v>4588</v>
      </c>
    </row>
    <row r="2373" spans="1:11" ht="25.5">
      <c r="A2373" s="1"/>
      <c r="C2373" s="9" t="s">
        <v>74</v>
      </c>
      <c r="D2373" s="10">
        <v>102060</v>
      </c>
      <c r="E2373" s="10">
        <v>104719</v>
      </c>
      <c r="F2373" s="89">
        <f t="shared" si="36"/>
        <v>2.6053301979227905E-2</v>
      </c>
      <c r="G2373" t="s">
        <v>4554</v>
      </c>
      <c r="H2373" s="4" t="s">
        <v>3579</v>
      </c>
      <c r="K2373" s="8" t="s">
        <v>4588</v>
      </c>
    </row>
    <row r="2374" spans="1:11" ht="25.5">
      <c r="A2374" s="1"/>
      <c r="C2374" s="9" t="s">
        <v>995</v>
      </c>
      <c r="D2374" s="10">
        <v>102052</v>
      </c>
      <c r="E2374" s="10">
        <v>104624</v>
      </c>
      <c r="F2374" s="89">
        <f t="shared" ref="F2374:F2437" si="37">IF(ISERROR((((E2374-D2374)/D2374))),"-",(((E2374-D2374)/D2374)))</f>
        <v>2.520283776898052E-2</v>
      </c>
      <c r="G2374" t="s">
        <v>4554</v>
      </c>
      <c r="H2374" s="4" t="s">
        <v>3580</v>
      </c>
      <c r="K2374" s="8" t="s">
        <v>4588</v>
      </c>
    </row>
    <row r="2375" spans="1:11" ht="15">
      <c r="A2375" s="2" t="s">
        <v>781</v>
      </c>
      <c r="B2375" s="9" t="s">
        <v>1830</v>
      </c>
      <c r="C2375" s="9" t="s">
        <v>886</v>
      </c>
      <c r="D2375" s="10">
        <v>184790</v>
      </c>
      <c r="E2375" s="10">
        <v>186590</v>
      </c>
      <c r="F2375" s="89">
        <f t="shared" si="37"/>
        <v>9.7407868391146714E-3</v>
      </c>
      <c r="G2375" t="s">
        <v>4554</v>
      </c>
      <c r="H2375" s="4" t="s">
        <v>1831</v>
      </c>
      <c r="K2375" s="8" t="s">
        <v>4593</v>
      </c>
    </row>
    <row r="2376" spans="1:11" ht="25.5">
      <c r="A2376" s="2"/>
      <c r="C2376" s="9" t="s">
        <v>888</v>
      </c>
      <c r="D2376" s="10">
        <v>143689</v>
      </c>
      <c r="E2376" s="10">
        <v>142262</v>
      </c>
      <c r="F2376" s="89">
        <f t="shared" si="37"/>
        <v>-9.9311707924754165E-3</v>
      </c>
      <c r="G2376" t="s">
        <v>4554</v>
      </c>
      <c r="H2376" s="4" t="s">
        <v>1832</v>
      </c>
      <c r="K2376" s="8" t="s">
        <v>4593</v>
      </c>
    </row>
    <row r="2377" spans="1:11" ht="25.5">
      <c r="A2377" s="2"/>
      <c r="C2377" s="9" t="s">
        <v>1827</v>
      </c>
      <c r="D2377" s="10">
        <v>137644</v>
      </c>
      <c r="E2377" s="10">
        <v>142334</v>
      </c>
      <c r="F2377" s="89">
        <f t="shared" si="37"/>
        <v>3.4073406759466449E-2</v>
      </c>
      <c r="G2377" t="s">
        <v>4554</v>
      </c>
      <c r="H2377" s="4" t="s">
        <v>1833</v>
      </c>
      <c r="K2377" s="8" t="s">
        <v>4593</v>
      </c>
    </row>
    <row r="2378" spans="1:11" ht="25.5">
      <c r="A2378" s="2"/>
      <c r="C2378" s="9" t="s">
        <v>74</v>
      </c>
      <c r="D2378" s="10">
        <v>126381</v>
      </c>
      <c r="E2378" s="10">
        <v>128875</v>
      </c>
      <c r="F2378" s="89">
        <f t="shared" si="37"/>
        <v>1.9733979000007913E-2</v>
      </c>
      <c r="G2378" t="s">
        <v>4554</v>
      </c>
      <c r="H2378" s="4" t="s">
        <v>1834</v>
      </c>
      <c r="K2378" s="8" t="s">
        <v>4593</v>
      </c>
    </row>
    <row r="2379" spans="1:11" ht="25.5">
      <c r="A2379" s="2"/>
      <c r="C2379" s="9" t="s">
        <v>1828</v>
      </c>
      <c r="D2379" s="10">
        <v>125669</v>
      </c>
      <c r="E2379" s="10">
        <v>128875</v>
      </c>
      <c r="F2379" s="89">
        <f t="shared" si="37"/>
        <v>2.5511462651887102E-2</v>
      </c>
      <c r="G2379" t="s">
        <v>4554</v>
      </c>
      <c r="H2379" s="4" t="s">
        <v>1834</v>
      </c>
      <c r="K2379" s="8" t="s">
        <v>4593</v>
      </c>
    </row>
    <row r="2380" spans="1:11" ht="25.5">
      <c r="A2380" s="2"/>
      <c r="C2380" s="9" t="s">
        <v>1829</v>
      </c>
      <c r="D2380" s="10">
        <v>125663</v>
      </c>
      <c r="E2380" s="10">
        <v>128875</v>
      </c>
      <c r="F2380" s="89">
        <f t="shared" si="37"/>
        <v>2.5560427492579359E-2</v>
      </c>
      <c r="G2380" t="s">
        <v>4554</v>
      </c>
      <c r="H2380" s="4" t="s">
        <v>1834</v>
      </c>
      <c r="K2380" s="8" t="s">
        <v>4593</v>
      </c>
    </row>
    <row r="2381" spans="1:11" ht="15">
      <c r="A2381" s="2"/>
      <c r="C2381" s="9" t="s">
        <v>12</v>
      </c>
      <c r="D2381" s="10">
        <v>111198</v>
      </c>
      <c r="E2381" s="10">
        <v>113368</v>
      </c>
      <c r="F2381" s="89">
        <f t="shared" si="37"/>
        <v>1.9514739473731543E-2</v>
      </c>
      <c r="G2381" t="s">
        <v>4554</v>
      </c>
      <c r="H2381" s="4" t="s">
        <v>1835</v>
      </c>
      <c r="K2381" s="8" t="s">
        <v>4593</v>
      </c>
    </row>
    <row r="2382" spans="1:11" ht="38.25">
      <c r="A2382" s="2"/>
      <c r="C2382" s="9" t="s">
        <v>1819</v>
      </c>
      <c r="D2382" s="10">
        <v>89683</v>
      </c>
      <c r="E2382" s="10">
        <v>104783</v>
      </c>
      <c r="F2382" s="89">
        <f t="shared" si="37"/>
        <v>0.16837081721173466</v>
      </c>
      <c r="G2382" t="s">
        <v>4554</v>
      </c>
      <c r="H2382" s="4" t="s">
        <v>1836</v>
      </c>
      <c r="K2382" s="8" t="s">
        <v>4593</v>
      </c>
    </row>
    <row r="2383" spans="1:11" ht="79.5" customHeight="1">
      <c r="A2383" s="1" t="s">
        <v>782</v>
      </c>
      <c r="B2383" s="18" t="s">
        <v>1490</v>
      </c>
      <c r="D2383" s="10" t="s">
        <v>899</v>
      </c>
      <c r="E2383" s="10" t="s">
        <v>899</v>
      </c>
      <c r="F2383" s="89" t="str">
        <f t="shared" si="37"/>
        <v>-</v>
      </c>
      <c r="G2383" t="s">
        <v>4458</v>
      </c>
      <c r="H2383" s="4" t="s">
        <v>1837</v>
      </c>
      <c r="I2383" s="13"/>
      <c r="J2383" s="13"/>
      <c r="K2383" s="8" t="s">
        <v>4593</v>
      </c>
    </row>
    <row r="2384" spans="1:11" ht="25.5">
      <c r="A2384" s="1" t="s">
        <v>783</v>
      </c>
      <c r="C2384" s="9" t="s">
        <v>886</v>
      </c>
      <c r="D2384" s="10">
        <v>139289</v>
      </c>
      <c r="E2384" s="10">
        <v>139889</v>
      </c>
      <c r="F2384" s="89">
        <f t="shared" si="37"/>
        <v>4.3075906927323767E-3</v>
      </c>
      <c r="G2384" t="s">
        <v>4554</v>
      </c>
      <c r="H2384" s="74" t="s">
        <v>1838</v>
      </c>
      <c r="K2384" s="8" t="s">
        <v>4588</v>
      </c>
    </row>
    <row r="2385" spans="1:11" ht="15">
      <c r="A2385" s="1" t="s">
        <v>784</v>
      </c>
      <c r="C2385" s="9" t="s">
        <v>886</v>
      </c>
      <c r="D2385" s="10">
        <v>98816</v>
      </c>
      <c r="E2385" s="10" t="s">
        <v>899</v>
      </c>
      <c r="F2385" s="89" t="str">
        <f t="shared" si="37"/>
        <v>-</v>
      </c>
      <c r="G2385" t="s">
        <v>4458</v>
      </c>
      <c r="H2385" s="74"/>
      <c r="K2385" s="8" t="s">
        <v>4588</v>
      </c>
    </row>
    <row r="2386" spans="1:11" ht="89.25">
      <c r="A2386" s="1"/>
      <c r="C2386" s="9" t="s">
        <v>886</v>
      </c>
      <c r="D2386" s="10" t="s">
        <v>899</v>
      </c>
      <c r="E2386" s="10">
        <v>135624</v>
      </c>
      <c r="F2386" s="89" t="str">
        <f t="shared" si="37"/>
        <v>-</v>
      </c>
      <c r="G2386" t="s">
        <v>4458</v>
      </c>
      <c r="H2386" s="74" t="s">
        <v>1839</v>
      </c>
      <c r="K2386" s="8" t="s">
        <v>4588</v>
      </c>
    </row>
    <row r="2387" spans="1:11" ht="25.5">
      <c r="A2387" s="1"/>
      <c r="C2387" s="9" t="s">
        <v>898</v>
      </c>
      <c r="D2387" s="10">
        <v>79373</v>
      </c>
      <c r="E2387" s="10">
        <v>108928</v>
      </c>
      <c r="F2387" s="89">
        <f t="shared" si="37"/>
        <v>0.37235583888727902</v>
      </c>
      <c r="G2387" t="s">
        <v>4458</v>
      </c>
      <c r="H2387" s="4" t="s">
        <v>1840</v>
      </c>
      <c r="K2387" s="8" t="s">
        <v>4588</v>
      </c>
    </row>
    <row r="2388" spans="1:11" ht="25.5">
      <c r="A2388" s="1" t="s">
        <v>785</v>
      </c>
      <c r="C2388" s="9" t="s">
        <v>886</v>
      </c>
      <c r="D2388" s="10">
        <v>103247</v>
      </c>
      <c r="E2388" s="10">
        <v>105570</v>
      </c>
      <c r="F2388" s="89">
        <f t="shared" si="37"/>
        <v>2.2499443083092003E-2</v>
      </c>
      <c r="G2388" t="s">
        <v>4554</v>
      </c>
      <c r="H2388" s="74" t="s">
        <v>1842</v>
      </c>
      <c r="K2388" s="8" t="s">
        <v>4587</v>
      </c>
    </row>
    <row r="2389" spans="1:11" ht="25.5">
      <c r="A2389" s="1"/>
      <c r="C2389" s="9" t="s">
        <v>1841</v>
      </c>
      <c r="D2389" s="10">
        <v>92110</v>
      </c>
      <c r="E2389" s="10">
        <v>101868</v>
      </c>
      <c r="F2389" s="89">
        <f t="shared" si="37"/>
        <v>0.10593855173162522</v>
      </c>
      <c r="G2389" t="s">
        <v>4554</v>
      </c>
      <c r="H2389" s="4" t="s">
        <v>1843</v>
      </c>
      <c r="K2389" s="8" t="s">
        <v>4587</v>
      </c>
    </row>
    <row r="2390" spans="1:11" s="13" customFormat="1" ht="25.5">
      <c r="A2390" s="2" t="s">
        <v>786</v>
      </c>
      <c r="B2390" s="11" t="s">
        <v>3673</v>
      </c>
      <c r="C2390" s="11" t="s">
        <v>3674</v>
      </c>
      <c r="D2390" s="26" t="s">
        <v>1179</v>
      </c>
      <c r="E2390" s="26">
        <f>103700+1206+5</f>
        <v>104911</v>
      </c>
      <c r="F2390" s="89" t="str">
        <f t="shared" si="37"/>
        <v>-</v>
      </c>
      <c r="G2390" t="s">
        <v>4458</v>
      </c>
      <c r="H2390" s="77" t="s">
        <v>4303</v>
      </c>
      <c r="K2390" s="91" t="s">
        <v>4585</v>
      </c>
    </row>
    <row r="2391" spans="1:11" s="13" customFormat="1" ht="25.5">
      <c r="A2391" s="2"/>
      <c r="B2391" s="11" t="s">
        <v>3675</v>
      </c>
      <c r="C2391" s="11" t="s">
        <v>3674</v>
      </c>
      <c r="D2391" s="26">
        <f>114000+1137+8</f>
        <v>115145</v>
      </c>
      <c r="E2391" s="26">
        <f>117700+1106+71</f>
        <v>118877</v>
      </c>
      <c r="F2391" s="89">
        <f t="shared" si="37"/>
        <v>3.2411307481870683E-2</v>
      </c>
      <c r="G2391" t="s">
        <v>4554</v>
      </c>
      <c r="H2391" s="42" t="s">
        <v>4304</v>
      </c>
      <c r="K2391" s="91" t="s">
        <v>4585</v>
      </c>
    </row>
    <row r="2392" spans="1:11" s="13" customFormat="1" ht="15">
      <c r="A2392" s="2"/>
      <c r="B2392" s="11" t="s">
        <v>3676</v>
      </c>
      <c r="C2392" s="11" t="s">
        <v>3674</v>
      </c>
      <c r="D2392" s="26">
        <f>113300+820</f>
        <v>114120</v>
      </c>
      <c r="E2392" s="26">
        <f>117700+820</f>
        <v>118520</v>
      </c>
      <c r="F2392" s="89">
        <f t="shared" si="37"/>
        <v>3.85559060637925E-2</v>
      </c>
      <c r="G2392" t="s">
        <v>4554</v>
      </c>
      <c r="H2392" s="42" t="s">
        <v>4305</v>
      </c>
      <c r="K2392" s="91" t="s">
        <v>4585</v>
      </c>
    </row>
    <row r="2393" spans="1:11" s="13" customFormat="1" ht="15">
      <c r="A2393" s="2"/>
      <c r="B2393" s="11" t="s">
        <v>3677</v>
      </c>
      <c r="C2393" s="11" t="s">
        <v>3674</v>
      </c>
      <c r="D2393" s="26">
        <f>114900+962+139</f>
        <v>116001</v>
      </c>
      <c r="E2393" s="26">
        <f>117700+969</f>
        <v>118669</v>
      </c>
      <c r="F2393" s="89">
        <f t="shared" si="37"/>
        <v>2.2999801725847192E-2</v>
      </c>
      <c r="G2393" t="s">
        <v>4554</v>
      </c>
      <c r="H2393" s="42" t="s">
        <v>4306</v>
      </c>
      <c r="K2393" s="91" t="s">
        <v>4585</v>
      </c>
    </row>
    <row r="2394" spans="1:11" s="13" customFormat="1" ht="25.5">
      <c r="A2394" s="2"/>
      <c r="B2394" s="11" t="s">
        <v>3678</v>
      </c>
      <c r="C2394" s="11" t="s">
        <v>3674</v>
      </c>
      <c r="D2394" s="26">
        <f>114900+1090+244</f>
        <v>116234</v>
      </c>
      <c r="E2394" s="26">
        <f>117300+1501+254</f>
        <v>119055</v>
      </c>
      <c r="F2394" s="89">
        <f t="shared" si="37"/>
        <v>2.4270007054734415E-2</v>
      </c>
      <c r="G2394" t="s">
        <v>4554</v>
      </c>
      <c r="H2394" s="42" t="s">
        <v>4307</v>
      </c>
      <c r="K2394" s="91" t="s">
        <v>4585</v>
      </c>
    </row>
    <row r="2395" spans="1:11" s="13" customFormat="1" ht="25.5">
      <c r="A2395" s="2"/>
      <c r="B2395" s="11" t="s">
        <v>3679</v>
      </c>
      <c r="C2395" s="11" t="s">
        <v>3674</v>
      </c>
      <c r="D2395" s="26">
        <f>114900+1940+34</f>
        <v>116874</v>
      </c>
      <c r="E2395" s="26">
        <f>117700+2322+100</f>
        <v>120122</v>
      </c>
      <c r="F2395" s="89">
        <f t="shared" si="37"/>
        <v>2.7790612112189195E-2</v>
      </c>
      <c r="G2395" t="s">
        <v>4554</v>
      </c>
      <c r="H2395" s="42" t="s">
        <v>4308</v>
      </c>
      <c r="K2395" s="91" t="s">
        <v>4585</v>
      </c>
    </row>
    <row r="2396" spans="1:11" s="13" customFormat="1" ht="25.5">
      <c r="A2396" s="2"/>
      <c r="B2396" s="11" t="s">
        <v>3680</v>
      </c>
      <c r="C2396" s="11" t="s">
        <v>3674</v>
      </c>
      <c r="D2396" s="26">
        <f>121400+1059+1660</f>
        <v>124119</v>
      </c>
      <c r="E2396" s="26">
        <f>124400+1128+38</f>
        <v>125566</v>
      </c>
      <c r="F2396" s="89">
        <f t="shared" si="37"/>
        <v>1.1658166759319685E-2</v>
      </c>
      <c r="G2396" t="s">
        <v>4554</v>
      </c>
      <c r="H2396" s="42" t="s">
        <v>4309</v>
      </c>
      <c r="K2396" s="91" t="s">
        <v>4585</v>
      </c>
    </row>
    <row r="2397" spans="1:11" s="13" customFormat="1" ht="25.5">
      <c r="A2397" s="2"/>
      <c r="B2397" s="11" t="s">
        <v>3681</v>
      </c>
      <c r="C2397" s="11" t="s">
        <v>886</v>
      </c>
      <c r="D2397" s="26">
        <f>143500+200</f>
        <v>143700</v>
      </c>
      <c r="E2397" s="26">
        <f>147100+1809+55</f>
        <v>148964</v>
      </c>
      <c r="F2397" s="89">
        <f t="shared" si="37"/>
        <v>3.6631871955462768E-2</v>
      </c>
      <c r="G2397" t="s">
        <v>4554</v>
      </c>
      <c r="H2397" s="42" t="s">
        <v>4310</v>
      </c>
      <c r="K2397" s="91" t="s">
        <v>4585</v>
      </c>
    </row>
    <row r="2398" spans="1:11" s="13" customFormat="1" ht="15">
      <c r="A2398" s="2"/>
      <c r="B2398" s="11" t="s">
        <v>3682</v>
      </c>
      <c r="C2398" s="11" t="s">
        <v>3674</v>
      </c>
      <c r="D2398" s="26">
        <f>114900+1195</f>
        <v>116095</v>
      </c>
      <c r="E2398" s="26" t="s">
        <v>1179</v>
      </c>
      <c r="F2398" s="89" t="str">
        <f t="shared" si="37"/>
        <v>-</v>
      </c>
      <c r="G2398" t="s">
        <v>4458</v>
      </c>
      <c r="H2398" s="42" t="s">
        <v>4311</v>
      </c>
      <c r="K2398" s="91" t="s">
        <v>4585</v>
      </c>
    </row>
    <row r="2399" spans="1:11" ht="25.5">
      <c r="A2399" s="1" t="s">
        <v>787</v>
      </c>
      <c r="C2399" s="58" t="s">
        <v>886</v>
      </c>
      <c r="D2399" s="59">
        <v>48637</v>
      </c>
      <c r="E2399" s="59">
        <v>131853</v>
      </c>
      <c r="F2399" s="89">
        <f t="shared" si="37"/>
        <v>1.7109607911672184</v>
      </c>
      <c r="G2399" t="s">
        <v>4458</v>
      </c>
      <c r="H2399" s="76" t="s">
        <v>1844</v>
      </c>
      <c r="K2399" s="8" t="s">
        <v>4590</v>
      </c>
    </row>
    <row r="2400" spans="1:11" ht="25.5">
      <c r="A2400" s="1" t="s">
        <v>788</v>
      </c>
      <c r="C2400" s="9" t="s">
        <v>886</v>
      </c>
      <c r="D2400" s="10">
        <v>133516</v>
      </c>
      <c r="E2400" s="10">
        <v>136895</v>
      </c>
      <c r="F2400" s="89">
        <f t="shared" si="37"/>
        <v>2.530782827526289E-2</v>
      </c>
      <c r="G2400" t="s">
        <v>4554</v>
      </c>
      <c r="H2400" s="4" t="s">
        <v>1848</v>
      </c>
      <c r="K2400" s="8" t="s">
        <v>4588</v>
      </c>
    </row>
    <row r="2401" spans="1:11" ht="25.5">
      <c r="A2401" s="1"/>
      <c r="C2401" s="9" t="s">
        <v>1845</v>
      </c>
      <c r="D2401" s="10">
        <v>95532</v>
      </c>
      <c r="E2401" s="10">
        <v>100619</v>
      </c>
      <c r="F2401" s="89">
        <f t="shared" si="37"/>
        <v>5.3249173051961647E-2</v>
      </c>
      <c r="G2401" t="s">
        <v>4554</v>
      </c>
      <c r="H2401" s="4" t="s">
        <v>1849</v>
      </c>
      <c r="K2401" s="8" t="s">
        <v>4588</v>
      </c>
    </row>
    <row r="2402" spans="1:11" ht="38.25">
      <c r="A2402" s="1"/>
      <c r="C2402" s="9" t="s">
        <v>1850</v>
      </c>
      <c r="D2402" s="10">
        <v>67671</v>
      </c>
      <c r="E2402" s="10">
        <v>104944</v>
      </c>
      <c r="F2402" s="89">
        <f t="shared" si="37"/>
        <v>0.55079723958564231</v>
      </c>
      <c r="G2402" t="s">
        <v>4458</v>
      </c>
      <c r="H2402" s="4" t="s">
        <v>3583</v>
      </c>
      <c r="K2402" s="8" t="s">
        <v>4588</v>
      </c>
    </row>
    <row r="2403" spans="1:11" ht="38.25">
      <c r="A2403" s="1"/>
      <c r="C2403" s="9" t="s">
        <v>1846</v>
      </c>
      <c r="D2403" s="10">
        <v>73107</v>
      </c>
      <c r="E2403" s="10">
        <v>105726</v>
      </c>
      <c r="F2403" s="89">
        <f t="shared" si="37"/>
        <v>0.44618162419467355</v>
      </c>
      <c r="G2403" t="s">
        <v>4458</v>
      </c>
      <c r="H2403" s="4" t="s">
        <v>3584</v>
      </c>
      <c r="K2403" s="8" t="s">
        <v>4588</v>
      </c>
    </row>
    <row r="2404" spans="1:11" ht="38.25">
      <c r="A2404" s="1"/>
      <c r="C2404" s="9" t="s">
        <v>1847</v>
      </c>
      <c r="D2404" s="10">
        <v>79433</v>
      </c>
      <c r="E2404" s="10">
        <v>157975</v>
      </c>
      <c r="F2404" s="89">
        <f t="shared" si="37"/>
        <v>0.98878299950902016</v>
      </c>
      <c r="G2404" t="s">
        <v>4458</v>
      </c>
      <c r="H2404" s="4" t="s">
        <v>1851</v>
      </c>
      <c r="K2404" s="8" t="s">
        <v>4588</v>
      </c>
    </row>
    <row r="2405" spans="1:11" ht="15">
      <c r="A2405" s="1"/>
      <c r="C2405" s="9" t="s">
        <v>3581</v>
      </c>
      <c r="D2405" s="10">
        <v>106307</v>
      </c>
      <c r="E2405" s="10" t="s">
        <v>899</v>
      </c>
      <c r="F2405" s="89" t="str">
        <f t="shared" si="37"/>
        <v>-</v>
      </c>
      <c r="G2405" t="s">
        <v>4458</v>
      </c>
      <c r="H2405" s="4" t="s">
        <v>3582</v>
      </c>
      <c r="K2405" s="8" t="s">
        <v>4588</v>
      </c>
    </row>
    <row r="2406" spans="1:11" s="40" customFormat="1" ht="114.75">
      <c r="A2406" s="1" t="s">
        <v>789</v>
      </c>
      <c r="B2406" s="51"/>
      <c r="C2406" s="51" t="s">
        <v>729</v>
      </c>
      <c r="D2406" s="54" t="s">
        <v>899</v>
      </c>
      <c r="E2406" s="54">
        <v>150805</v>
      </c>
      <c r="F2406" s="89" t="str">
        <f t="shared" si="37"/>
        <v>-</v>
      </c>
      <c r="G2406" t="s">
        <v>4458</v>
      </c>
      <c r="H2406" s="75" t="s">
        <v>4452</v>
      </c>
      <c r="I2406" s="51"/>
      <c r="J2406" s="51"/>
      <c r="K2406" s="92" t="s">
        <v>4586</v>
      </c>
    </row>
    <row r="2407" spans="1:11" s="40" customFormat="1" ht="114.75">
      <c r="A2407" s="1"/>
      <c r="B2407" s="51"/>
      <c r="C2407" s="51" t="s">
        <v>376</v>
      </c>
      <c r="D2407" s="54" t="s">
        <v>899</v>
      </c>
      <c r="E2407" s="54">
        <v>121779</v>
      </c>
      <c r="F2407" s="89" t="str">
        <f t="shared" si="37"/>
        <v>-</v>
      </c>
      <c r="G2407" t="s">
        <v>4458</v>
      </c>
      <c r="H2407" s="75" t="s">
        <v>4453</v>
      </c>
      <c r="I2407" s="51"/>
      <c r="J2407" s="51"/>
      <c r="K2407" s="92" t="s">
        <v>4586</v>
      </c>
    </row>
    <row r="2408" spans="1:11" ht="25.5">
      <c r="A2408" s="1" t="s">
        <v>790</v>
      </c>
      <c r="C2408" s="9" t="s">
        <v>886</v>
      </c>
      <c r="D2408" s="10">
        <v>124749</v>
      </c>
      <c r="E2408" s="10">
        <v>127721</v>
      </c>
      <c r="F2408" s="89">
        <f t="shared" si="37"/>
        <v>2.3823838267240618E-2</v>
      </c>
      <c r="G2408" t="s">
        <v>4554</v>
      </c>
      <c r="H2408" s="74" t="s">
        <v>1852</v>
      </c>
      <c r="K2408" s="8" t="s">
        <v>4587</v>
      </c>
    </row>
    <row r="2409" spans="1:11" ht="102">
      <c r="A2409" s="2" t="s">
        <v>791</v>
      </c>
      <c r="B2409" s="9" t="s">
        <v>1853</v>
      </c>
      <c r="C2409" s="9" t="s">
        <v>886</v>
      </c>
      <c r="D2409" s="10">
        <v>160000</v>
      </c>
      <c r="E2409" s="10">
        <v>569000</v>
      </c>
      <c r="F2409" s="89">
        <f t="shared" si="37"/>
        <v>2.5562499999999999</v>
      </c>
      <c r="G2409" t="s">
        <v>4458</v>
      </c>
      <c r="H2409" s="4" t="s">
        <v>3585</v>
      </c>
      <c r="K2409" s="8" t="s">
        <v>4593</v>
      </c>
    </row>
    <row r="2410" spans="1:11" ht="25.5">
      <c r="A2410" s="2"/>
      <c r="C2410" s="9" t="s">
        <v>1854</v>
      </c>
      <c r="D2410" s="10" t="s">
        <v>899</v>
      </c>
      <c r="E2410" s="10">
        <v>116000</v>
      </c>
      <c r="F2410" s="89" t="str">
        <f t="shared" si="37"/>
        <v>-</v>
      </c>
      <c r="G2410" t="s">
        <v>4458</v>
      </c>
      <c r="H2410" s="4" t="s">
        <v>1856</v>
      </c>
      <c r="K2410" s="8" t="s">
        <v>4593</v>
      </c>
    </row>
    <row r="2411" spans="1:11" ht="38.25">
      <c r="A2411" s="2"/>
      <c r="C2411" s="9" t="s">
        <v>1855</v>
      </c>
      <c r="D2411" s="10" t="s">
        <v>899</v>
      </c>
      <c r="E2411" s="10">
        <v>111000</v>
      </c>
      <c r="F2411" s="89" t="str">
        <f t="shared" si="37"/>
        <v>-</v>
      </c>
      <c r="G2411" t="s">
        <v>4458</v>
      </c>
      <c r="H2411" s="4" t="s">
        <v>1857</v>
      </c>
      <c r="K2411" s="8" t="s">
        <v>4593</v>
      </c>
    </row>
    <row r="2412" spans="1:11" ht="25.5">
      <c r="A2412" s="2"/>
      <c r="C2412" s="9" t="s">
        <v>3586</v>
      </c>
      <c r="D2412" s="10">
        <v>106000</v>
      </c>
      <c r="E2412" s="10">
        <v>308000</v>
      </c>
      <c r="F2412" s="89">
        <f t="shared" si="37"/>
        <v>1.9056603773584906</v>
      </c>
      <c r="G2412" t="s">
        <v>4458</v>
      </c>
      <c r="H2412" s="4" t="s">
        <v>3587</v>
      </c>
      <c r="K2412" s="8" t="s">
        <v>4593</v>
      </c>
    </row>
    <row r="2413" spans="1:11" ht="25.5">
      <c r="A2413" s="2"/>
      <c r="C2413" s="9" t="s">
        <v>3588</v>
      </c>
      <c r="D2413" s="10">
        <v>106000</v>
      </c>
      <c r="E2413" s="10">
        <v>380000</v>
      </c>
      <c r="F2413" s="89">
        <f t="shared" si="37"/>
        <v>2.5849056603773586</v>
      </c>
      <c r="G2413" t="s">
        <v>4458</v>
      </c>
      <c r="H2413" s="4" t="s">
        <v>3589</v>
      </c>
      <c r="K2413" s="8" t="s">
        <v>4593</v>
      </c>
    </row>
    <row r="2414" spans="1:11" ht="25.5">
      <c r="A2414" s="2"/>
      <c r="C2414" s="9" t="s">
        <v>3590</v>
      </c>
      <c r="D2414" s="10">
        <v>118000</v>
      </c>
      <c r="E2414" s="10" t="s">
        <v>899</v>
      </c>
      <c r="F2414" s="89" t="str">
        <f t="shared" si="37"/>
        <v>-</v>
      </c>
      <c r="G2414" t="s">
        <v>4458</v>
      </c>
      <c r="K2414" s="8" t="s">
        <v>4593</v>
      </c>
    </row>
    <row r="2415" spans="1:11" ht="25.5">
      <c r="A2415" s="2"/>
      <c r="C2415" s="9" t="s">
        <v>692</v>
      </c>
      <c r="D2415" s="10">
        <v>108000</v>
      </c>
      <c r="E2415" s="10" t="s">
        <v>899</v>
      </c>
      <c r="F2415" s="89" t="str">
        <f t="shared" si="37"/>
        <v>-</v>
      </c>
      <c r="G2415" t="s">
        <v>4458</v>
      </c>
      <c r="K2415" s="8" t="s">
        <v>4593</v>
      </c>
    </row>
    <row r="2416" spans="1:11" ht="25.5">
      <c r="A2416" s="2" t="s">
        <v>792</v>
      </c>
      <c r="C2416" s="9" t="s">
        <v>886</v>
      </c>
      <c r="D2416" s="10">
        <v>109378</v>
      </c>
      <c r="E2416" s="10">
        <v>104831</v>
      </c>
      <c r="F2416" s="89">
        <f t="shared" si="37"/>
        <v>-4.157143118360182E-2</v>
      </c>
      <c r="G2416" t="s">
        <v>4554</v>
      </c>
      <c r="H2416" s="4" t="s">
        <v>1858</v>
      </c>
      <c r="K2416" s="8" t="s">
        <v>4594</v>
      </c>
    </row>
    <row r="2417" spans="1:11" ht="25.5">
      <c r="A2417" s="1" t="s">
        <v>793</v>
      </c>
      <c r="C2417" s="9" t="s">
        <v>1859</v>
      </c>
      <c r="D2417" s="10">
        <v>120219</v>
      </c>
      <c r="E2417" s="10">
        <v>124485</v>
      </c>
      <c r="F2417" s="89">
        <f t="shared" si="37"/>
        <v>3.5485239438025604E-2</v>
      </c>
      <c r="G2417" t="s">
        <v>4554</v>
      </c>
      <c r="H2417" s="4" t="s">
        <v>1866</v>
      </c>
      <c r="K2417" s="8" t="s">
        <v>4596</v>
      </c>
    </row>
    <row r="2418" spans="1:11" ht="25.5">
      <c r="A2418" s="1"/>
      <c r="C2418" s="9" t="s">
        <v>1860</v>
      </c>
      <c r="D2418" s="10">
        <v>69015</v>
      </c>
      <c r="E2418" s="10">
        <v>121241</v>
      </c>
      <c r="F2418" s="89">
        <f t="shared" si="37"/>
        <v>0.75673404332391514</v>
      </c>
      <c r="G2418" t="s">
        <v>4458</v>
      </c>
      <c r="H2418" s="4" t="s">
        <v>3591</v>
      </c>
      <c r="K2418" s="8" t="s">
        <v>4596</v>
      </c>
    </row>
    <row r="2419" spans="1:11" ht="25.5">
      <c r="A2419" s="1"/>
      <c r="C2419" s="9" t="s">
        <v>1861</v>
      </c>
      <c r="D2419" s="10">
        <v>118204</v>
      </c>
      <c r="E2419" s="10">
        <v>121199</v>
      </c>
      <c r="F2419" s="89">
        <f t="shared" si="37"/>
        <v>2.5337552028696152E-2</v>
      </c>
      <c r="G2419" t="s">
        <v>4554</v>
      </c>
      <c r="H2419" s="4" t="s">
        <v>1867</v>
      </c>
      <c r="K2419" s="8" t="s">
        <v>4596</v>
      </c>
    </row>
    <row r="2420" spans="1:11" ht="25.5">
      <c r="A2420" s="1"/>
      <c r="C2420" s="9" t="s">
        <v>1862</v>
      </c>
      <c r="D2420" s="10">
        <v>96747</v>
      </c>
      <c r="E2420" s="10">
        <v>109574</v>
      </c>
      <c r="F2420" s="89">
        <f t="shared" si="37"/>
        <v>0.13258292246788014</v>
      </c>
      <c r="G2420" t="s">
        <v>4554</v>
      </c>
      <c r="H2420" s="4" t="s">
        <v>1868</v>
      </c>
      <c r="K2420" s="8" t="s">
        <v>4596</v>
      </c>
    </row>
    <row r="2421" spans="1:11" ht="25.5">
      <c r="A2421" s="1"/>
      <c r="C2421" s="9" t="s">
        <v>1863</v>
      </c>
      <c r="D2421" s="10">
        <v>106569</v>
      </c>
      <c r="E2421" s="10">
        <v>109380</v>
      </c>
      <c r="F2421" s="89">
        <f t="shared" si="37"/>
        <v>2.6377276693972919E-2</v>
      </c>
      <c r="G2421" t="s">
        <v>4554</v>
      </c>
      <c r="H2421" s="4" t="s">
        <v>1869</v>
      </c>
      <c r="K2421" s="8" t="s">
        <v>4596</v>
      </c>
    </row>
    <row r="2422" spans="1:11" ht="25.5">
      <c r="A2422" s="1"/>
      <c r="C2422" s="9" t="s">
        <v>1864</v>
      </c>
      <c r="D2422" s="10">
        <v>85613</v>
      </c>
      <c r="E2422" s="10">
        <v>119293</v>
      </c>
      <c r="F2422" s="89">
        <f t="shared" si="37"/>
        <v>0.39339819887166666</v>
      </c>
      <c r="G2422" t="s">
        <v>4458</v>
      </c>
      <c r="H2422" s="4" t="s">
        <v>1870</v>
      </c>
      <c r="K2422" s="8" t="s">
        <v>4596</v>
      </c>
    </row>
    <row r="2423" spans="1:11" ht="25.5">
      <c r="A2423" s="1"/>
      <c r="C2423" s="9" t="s">
        <v>1865</v>
      </c>
      <c r="D2423" s="10">
        <v>87643</v>
      </c>
      <c r="E2423" s="10">
        <v>113596</v>
      </c>
      <c r="F2423" s="89">
        <f t="shared" si="37"/>
        <v>0.2961217667126867</v>
      </c>
      <c r="G2423" t="s">
        <v>4554</v>
      </c>
      <c r="H2423" s="4" t="s">
        <v>1871</v>
      </c>
      <c r="K2423" s="8" t="s">
        <v>4596</v>
      </c>
    </row>
    <row r="2424" spans="1:11" ht="15">
      <c r="A2424" s="1"/>
      <c r="C2424" s="9" t="s">
        <v>1016</v>
      </c>
      <c r="D2424" s="10">
        <v>106134</v>
      </c>
      <c r="E2424" s="10" t="s">
        <v>899</v>
      </c>
      <c r="F2424" s="89" t="str">
        <f t="shared" si="37"/>
        <v>-</v>
      </c>
      <c r="G2424" t="s">
        <v>4458</v>
      </c>
      <c r="H2424" s="4" t="s">
        <v>3291</v>
      </c>
      <c r="K2424" s="8" t="s">
        <v>4596</v>
      </c>
    </row>
    <row r="2425" spans="1:11" ht="15">
      <c r="A2425" s="1"/>
      <c r="C2425" s="9" t="s">
        <v>1603</v>
      </c>
      <c r="D2425" s="10">
        <v>122707</v>
      </c>
      <c r="E2425" s="10" t="s">
        <v>899</v>
      </c>
      <c r="F2425" s="89" t="str">
        <f t="shared" si="37"/>
        <v>-</v>
      </c>
      <c r="G2425" t="s">
        <v>4458</v>
      </c>
      <c r="H2425" s="74" t="s">
        <v>3592</v>
      </c>
      <c r="K2425" s="8" t="s">
        <v>4596</v>
      </c>
    </row>
    <row r="2426" spans="1:11" ht="15">
      <c r="A2426" s="1"/>
      <c r="C2426" s="9" t="s">
        <v>1602</v>
      </c>
      <c r="D2426" s="10">
        <v>194220</v>
      </c>
      <c r="E2426" s="10" t="s">
        <v>899</v>
      </c>
      <c r="F2426" s="89" t="str">
        <f t="shared" si="37"/>
        <v>-</v>
      </c>
      <c r="G2426" t="s">
        <v>4458</v>
      </c>
      <c r="H2426" s="4" t="s">
        <v>3291</v>
      </c>
      <c r="K2426" s="8" t="s">
        <v>4596</v>
      </c>
    </row>
    <row r="2427" spans="1:11" ht="25.5">
      <c r="A2427" s="1"/>
      <c r="C2427" s="9" t="s">
        <v>3593</v>
      </c>
      <c r="D2427" s="10">
        <v>155051</v>
      </c>
      <c r="E2427" s="10" t="s">
        <v>899</v>
      </c>
      <c r="F2427" s="89" t="str">
        <f t="shared" si="37"/>
        <v>-</v>
      </c>
      <c r="G2427" t="s">
        <v>4458</v>
      </c>
      <c r="K2427" s="8" t="s">
        <v>4596</v>
      </c>
    </row>
    <row r="2428" spans="1:11" ht="15">
      <c r="A2428" s="1"/>
      <c r="D2428" s="10" t="s">
        <v>899</v>
      </c>
      <c r="E2428" s="10" t="s">
        <v>899</v>
      </c>
      <c r="F2428" s="89" t="str">
        <f t="shared" si="37"/>
        <v>-</v>
      </c>
      <c r="G2428" t="s">
        <v>4458</v>
      </c>
      <c r="K2428" s="8" t="s">
        <v>4596</v>
      </c>
    </row>
    <row r="2429" spans="1:11" ht="25.5">
      <c r="A2429" s="1" t="s">
        <v>794</v>
      </c>
      <c r="B2429" s="9" t="s">
        <v>1872</v>
      </c>
      <c r="C2429" s="9" t="s">
        <v>886</v>
      </c>
      <c r="D2429" s="10">
        <v>199168</v>
      </c>
      <c r="E2429" s="10">
        <v>205920</v>
      </c>
      <c r="F2429" s="89">
        <f t="shared" si="37"/>
        <v>3.3901028277634963E-2</v>
      </c>
      <c r="G2429" t="s">
        <v>4554</v>
      </c>
      <c r="H2429" s="4" t="s">
        <v>1886</v>
      </c>
      <c r="K2429" s="8" t="s">
        <v>4586</v>
      </c>
    </row>
    <row r="2430" spans="1:11" ht="25.5">
      <c r="A2430" s="1"/>
      <c r="B2430" s="9" t="s">
        <v>1874</v>
      </c>
      <c r="C2430" s="9" t="s">
        <v>1873</v>
      </c>
      <c r="D2430" s="10">
        <v>106620</v>
      </c>
      <c r="E2430" s="10">
        <v>109732</v>
      </c>
      <c r="F2430" s="89">
        <f t="shared" si="37"/>
        <v>2.9187769649221533E-2</v>
      </c>
      <c r="G2430" t="s">
        <v>4554</v>
      </c>
      <c r="H2430" s="4" t="s">
        <v>3594</v>
      </c>
      <c r="K2430" s="8" t="s">
        <v>4586</v>
      </c>
    </row>
    <row r="2431" spans="1:11" ht="25.5">
      <c r="A2431" s="1"/>
      <c r="B2431" s="9" t="s">
        <v>1876</v>
      </c>
      <c r="C2431" s="9" t="s">
        <v>1875</v>
      </c>
      <c r="D2431" s="10" t="s">
        <v>899</v>
      </c>
      <c r="E2431" s="10">
        <v>105390</v>
      </c>
      <c r="F2431" s="89" t="str">
        <f t="shared" si="37"/>
        <v>-</v>
      </c>
      <c r="G2431" t="s">
        <v>4458</v>
      </c>
      <c r="H2431" s="4" t="s">
        <v>1892</v>
      </c>
      <c r="K2431" s="8" t="s">
        <v>4586</v>
      </c>
    </row>
    <row r="2432" spans="1:11" ht="25.5">
      <c r="A2432" s="1"/>
      <c r="B2432" s="9" t="s">
        <v>1877</v>
      </c>
      <c r="C2432" s="9" t="s">
        <v>1622</v>
      </c>
      <c r="D2432" s="10">
        <v>119971</v>
      </c>
      <c r="E2432" s="10">
        <v>123342</v>
      </c>
      <c r="F2432" s="89">
        <f t="shared" si="37"/>
        <v>2.809845712713906E-2</v>
      </c>
      <c r="G2432" t="s">
        <v>4554</v>
      </c>
      <c r="H2432" s="4" t="s">
        <v>1887</v>
      </c>
      <c r="K2432" s="8" t="s">
        <v>4586</v>
      </c>
    </row>
    <row r="2433" spans="1:11" ht="25.5">
      <c r="A2433" s="1"/>
      <c r="B2433" s="9" t="s">
        <v>1879</v>
      </c>
      <c r="C2433" s="9" t="s">
        <v>1878</v>
      </c>
      <c r="D2433" s="10">
        <v>144823</v>
      </c>
      <c r="E2433" s="10">
        <v>149481</v>
      </c>
      <c r="F2433" s="89">
        <f t="shared" si="37"/>
        <v>3.2163399460030523E-2</v>
      </c>
      <c r="G2433" t="s">
        <v>4554</v>
      </c>
      <c r="H2433" s="4" t="s">
        <v>1888</v>
      </c>
      <c r="K2433" s="8" t="s">
        <v>4586</v>
      </c>
    </row>
    <row r="2434" spans="1:11" ht="25.5">
      <c r="A2434" s="1"/>
      <c r="B2434" s="9" t="s">
        <v>3596</v>
      </c>
      <c r="C2434" s="9" t="s">
        <v>3595</v>
      </c>
      <c r="D2434" s="10">
        <v>149874</v>
      </c>
      <c r="E2434" s="10">
        <v>41975</v>
      </c>
      <c r="F2434" s="89">
        <f t="shared" si="37"/>
        <v>-0.71993140905026887</v>
      </c>
      <c r="G2434" t="s">
        <v>4458</v>
      </c>
      <c r="H2434" s="4" t="s">
        <v>3597</v>
      </c>
      <c r="K2434" s="8" t="s">
        <v>4586</v>
      </c>
    </row>
    <row r="2435" spans="1:11" ht="25.5">
      <c r="A2435" s="1"/>
      <c r="B2435" s="9" t="s">
        <v>1881</v>
      </c>
      <c r="C2435" s="9" t="s">
        <v>1880</v>
      </c>
      <c r="D2435" s="10">
        <v>139728</v>
      </c>
      <c r="E2435" s="10">
        <v>143604</v>
      </c>
      <c r="F2435" s="89">
        <f t="shared" si="37"/>
        <v>2.7739608381999313E-2</v>
      </c>
      <c r="G2435" t="s">
        <v>4554</v>
      </c>
      <c r="H2435" s="4" t="s">
        <v>1889</v>
      </c>
      <c r="K2435" s="8" t="s">
        <v>4586</v>
      </c>
    </row>
    <row r="2436" spans="1:11" ht="38.25">
      <c r="A2436" s="1"/>
      <c r="B2436" s="9" t="s">
        <v>1883</v>
      </c>
      <c r="C2436" s="9" t="s">
        <v>1882</v>
      </c>
      <c r="D2436" s="10">
        <v>139038</v>
      </c>
      <c r="E2436" s="10">
        <v>142513</v>
      </c>
      <c r="F2436" s="89">
        <f t="shared" si="37"/>
        <v>2.4993167335548554E-2</v>
      </c>
      <c r="G2436" t="s">
        <v>4554</v>
      </c>
      <c r="H2436" s="4" t="s">
        <v>1890</v>
      </c>
      <c r="K2436" s="8" t="s">
        <v>4586</v>
      </c>
    </row>
    <row r="2437" spans="1:11" ht="25.5">
      <c r="A2437" s="1"/>
      <c r="B2437" s="9" t="s">
        <v>1885</v>
      </c>
      <c r="C2437" s="9" t="s">
        <v>1884</v>
      </c>
      <c r="D2437" s="10">
        <v>146638</v>
      </c>
      <c r="E2437" s="10">
        <v>156012</v>
      </c>
      <c r="F2437" s="89">
        <f t="shared" si="37"/>
        <v>6.3926131016516868E-2</v>
      </c>
      <c r="G2437" t="s">
        <v>4554</v>
      </c>
      <c r="H2437" s="4" t="s">
        <v>1891</v>
      </c>
      <c r="K2437" s="8" t="s">
        <v>4586</v>
      </c>
    </row>
    <row r="2438" spans="1:11" ht="51">
      <c r="A2438" s="1"/>
      <c r="C2438" s="9" t="s">
        <v>1865</v>
      </c>
      <c r="D2438" s="10">
        <v>78266</v>
      </c>
      <c r="E2438" s="10">
        <v>108538</v>
      </c>
      <c r="F2438" s="89">
        <f t="shared" ref="F2438:F2501" si="38">IF(ISERROR((((E2438-D2438)/D2438))),"-",(((E2438-D2438)/D2438)))</f>
        <v>0.38678353307949814</v>
      </c>
      <c r="G2438" t="s">
        <v>4458</v>
      </c>
      <c r="H2438" s="4" t="s">
        <v>1893</v>
      </c>
      <c r="K2438" s="8" t="s">
        <v>4586</v>
      </c>
    </row>
    <row r="2439" spans="1:11" ht="38.25">
      <c r="A2439" s="1" t="s">
        <v>795</v>
      </c>
      <c r="B2439" s="9" t="s">
        <v>1908</v>
      </c>
      <c r="C2439" s="9" t="s">
        <v>886</v>
      </c>
      <c r="D2439" s="10">
        <v>179098</v>
      </c>
      <c r="E2439" s="10">
        <v>184209</v>
      </c>
      <c r="F2439" s="89">
        <f t="shared" si="38"/>
        <v>2.8537448771063886E-2</v>
      </c>
      <c r="G2439" t="s">
        <v>4554</v>
      </c>
      <c r="H2439" s="4" t="s">
        <v>1900</v>
      </c>
      <c r="K2439" s="8" t="s">
        <v>4590</v>
      </c>
    </row>
    <row r="2440" spans="1:11" ht="25.5">
      <c r="A2440" s="1"/>
      <c r="C2440" s="9" t="s">
        <v>1894</v>
      </c>
      <c r="D2440" s="10">
        <v>131503</v>
      </c>
      <c r="E2440" s="10">
        <v>136005</v>
      </c>
      <c r="F2440" s="89">
        <f t="shared" si="38"/>
        <v>3.4234960419153936E-2</v>
      </c>
      <c r="G2440" t="s">
        <v>4554</v>
      </c>
      <c r="H2440" s="4" t="s">
        <v>1901</v>
      </c>
      <c r="K2440" s="8" t="s">
        <v>4590</v>
      </c>
    </row>
    <row r="2441" spans="1:11" ht="25.5">
      <c r="A2441" s="1"/>
      <c r="C2441" s="9" t="s">
        <v>1897</v>
      </c>
      <c r="D2441" s="10">
        <v>124374</v>
      </c>
      <c r="E2441" s="10">
        <v>137149</v>
      </c>
      <c r="F2441" s="89">
        <f t="shared" si="38"/>
        <v>0.1027143936835673</v>
      </c>
      <c r="G2441" t="s">
        <v>4554</v>
      </c>
      <c r="H2441" s="4" t="s">
        <v>1902</v>
      </c>
      <c r="K2441" s="8" t="s">
        <v>4590</v>
      </c>
    </row>
    <row r="2442" spans="1:11" ht="25.5">
      <c r="A2442" s="1"/>
      <c r="C2442" s="9" t="s">
        <v>1895</v>
      </c>
      <c r="D2442" s="10">
        <v>134003</v>
      </c>
      <c r="E2442" s="10">
        <v>140157</v>
      </c>
      <c r="F2442" s="89">
        <f t="shared" si="38"/>
        <v>4.5924344977351254E-2</v>
      </c>
      <c r="G2442" t="s">
        <v>4554</v>
      </c>
      <c r="H2442" s="4" t="s">
        <v>1903</v>
      </c>
      <c r="K2442" s="8" t="s">
        <v>4590</v>
      </c>
    </row>
    <row r="2443" spans="1:11" ht="38.25">
      <c r="A2443" s="1"/>
      <c r="C2443" s="9" t="s">
        <v>1896</v>
      </c>
      <c r="D2443" s="10">
        <v>119266</v>
      </c>
      <c r="E2443" s="10">
        <v>126135</v>
      </c>
      <c r="F2443" s="89">
        <f t="shared" si="38"/>
        <v>5.7593949658745994E-2</v>
      </c>
      <c r="G2443" t="s">
        <v>4554</v>
      </c>
      <c r="H2443" s="4" t="s">
        <v>1904</v>
      </c>
      <c r="K2443" s="8" t="s">
        <v>4590</v>
      </c>
    </row>
    <row r="2444" spans="1:11" ht="25.5">
      <c r="A2444" s="1"/>
      <c r="C2444" s="9" t="s">
        <v>1898</v>
      </c>
      <c r="D2444" s="10">
        <v>114431</v>
      </c>
      <c r="E2444" s="10">
        <v>110534</v>
      </c>
      <c r="F2444" s="89">
        <f t="shared" si="38"/>
        <v>-3.4055457000288385E-2</v>
      </c>
      <c r="G2444" t="s">
        <v>4554</v>
      </c>
      <c r="H2444" s="4" t="s">
        <v>1905</v>
      </c>
      <c r="K2444" s="8" t="s">
        <v>4590</v>
      </c>
    </row>
    <row r="2445" spans="1:11" ht="25.5">
      <c r="A2445" s="1"/>
      <c r="C2445" s="9" t="s">
        <v>235</v>
      </c>
      <c r="D2445" s="10">
        <v>93109</v>
      </c>
      <c r="E2445" s="10">
        <v>101382</v>
      </c>
      <c r="F2445" s="89">
        <f t="shared" si="38"/>
        <v>8.8852849885617938E-2</v>
      </c>
      <c r="G2445" t="s">
        <v>4554</v>
      </c>
      <c r="H2445" s="4" t="s">
        <v>1906</v>
      </c>
      <c r="K2445" s="8" t="s">
        <v>4590</v>
      </c>
    </row>
    <row r="2446" spans="1:11" ht="25.5">
      <c r="A2446" s="1"/>
      <c r="C2446" s="9" t="s">
        <v>1899</v>
      </c>
      <c r="D2446" s="10">
        <v>124873</v>
      </c>
      <c r="E2446" s="10">
        <v>122630</v>
      </c>
      <c r="F2446" s="89">
        <f t="shared" si="38"/>
        <v>-1.7962249645639972E-2</v>
      </c>
      <c r="G2446" t="s">
        <v>4554</v>
      </c>
      <c r="H2446" s="4" t="s">
        <v>1907</v>
      </c>
      <c r="K2446" s="8" t="s">
        <v>4590</v>
      </c>
    </row>
    <row r="2447" spans="1:11" ht="38.25">
      <c r="A2447" s="1" t="s">
        <v>796</v>
      </c>
      <c r="B2447" s="9" t="s">
        <v>3598</v>
      </c>
      <c r="C2447" s="9" t="s">
        <v>886</v>
      </c>
      <c r="D2447" s="54">
        <v>202381</v>
      </c>
      <c r="E2447" s="10">
        <f>196976+27760</f>
        <v>224736</v>
      </c>
      <c r="F2447" s="89">
        <f t="shared" si="38"/>
        <v>0.11045997400941789</v>
      </c>
      <c r="G2447" t="s">
        <v>4554</v>
      </c>
      <c r="H2447" s="4" t="s">
        <v>4375</v>
      </c>
      <c r="K2447" s="8" t="s">
        <v>4591</v>
      </c>
    </row>
    <row r="2448" spans="1:11" ht="63.75">
      <c r="A2448" s="1"/>
      <c r="B2448" s="9" t="s">
        <v>1909</v>
      </c>
      <c r="C2448" s="9" t="s">
        <v>912</v>
      </c>
      <c r="D2448" s="54">
        <v>132391</v>
      </c>
      <c r="E2448" s="10">
        <f>154969+22506</f>
        <v>177475</v>
      </c>
      <c r="F2448" s="89">
        <f t="shared" si="38"/>
        <v>0.34053674343422136</v>
      </c>
      <c r="G2448" t="s">
        <v>4458</v>
      </c>
      <c r="H2448" s="4" t="s">
        <v>4376</v>
      </c>
      <c r="K2448" s="8" t="s">
        <v>4591</v>
      </c>
    </row>
    <row r="2449" spans="1:11" ht="38.25">
      <c r="A2449" s="1"/>
      <c r="B2449" s="9" t="s">
        <v>1911</v>
      </c>
      <c r="C2449" s="9" t="s">
        <v>1910</v>
      </c>
      <c r="D2449" s="54">
        <v>158088</v>
      </c>
      <c r="E2449" s="10">
        <f>161607+22674</f>
        <v>184281</v>
      </c>
      <c r="F2449" s="89">
        <f t="shared" si="38"/>
        <v>0.1656862000910885</v>
      </c>
      <c r="G2449" t="s">
        <v>4554</v>
      </c>
      <c r="H2449" s="4" t="s">
        <v>4377</v>
      </c>
      <c r="K2449" s="8" t="s">
        <v>4591</v>
      </c>
    </row>
    <row r="2450" spans="1:11" ht="38.25">
      <c r="A2450" s="1"/>
      <c r="B2450" s="9" t="s">
        <v>1913</v>
      </c>
      <c r="C2450" s="9" t="s">
        <v>1912</v>
      </c>
      <c r="D2450" s="54">
        <v>166444</v>
      </c>
      <c r="E2450" s="10">
        <f>159535+23161</f>
        <v>182696</v>
      </c>
      <c r="F2450" s="89">
        <f t="shared" si="38"/>
        <v>9.7642450313618998E-2</v>
      </c>
      <c r="G2450" t="s">
        <v>4554</v>
      </c>
      <c r="H2450" s="4" t="s">
        <v>4378</v>
      </c>
      <c r="K2450" s="8" t="s">
        <v>4591</v>
      </c>
    </row>
    <row r="2451" spans="1:11" ht="38.25">
      <c r="A2451" s="1"/>
      <c r="C2451" s="9" t="s">
        <v>1914</v>
      </c>
      <c r="D2451" s="54">
        <v>137248</v>
      </c>
      <c r="E2451" s="10">
        <f>140271+19573</f>
        <v>159844</v>
      </c>
      <c r="F2451" s="89">
        <f t="shared" si="38"/>
        <v>0.16463627885287946</v>
      </c>
      <c r="G2451" t="s">
        <v>4554</v>
      </c>
      <c r="H2451" s="4" t="s">
        <v>4379</v>
      </c>
      <c r="K2451" s="8" t="s">
        <v>4591</v>
      </c>
    </row>
    <row r="2452" spans="1:11" ht="63.75">
      <c r="A2452" s="1"/>
      <c r="C2452" s="9" t="s">
        <v>1915</v>
      </c>
      <c r="D2452" s="54">
        <v>142854</v>
      </c>
      <c r="E2452" s="10">
        <f>153380+21475</f>
        <v>174855</v>
      </c>
      <c r="F2452" s="89">
        <f t="shared" si="38"/>
        <v>0.22401192826242178</v>
      </c>
      <c r="G2452" t="s">
        <v>4554</v>
      </c>
      <c r="H2452" s="4" t="s">
        <v>4380</v>
      </c>
      <c r="K2452" s="8" t="s">
        <v>4591</v>
      </c>
    </row>
    <row r="2453" spans="1:11" ht="63.75">
      <c r="A2453" s="1"/>
      <c r="C2453" s="9" t="s">
        <v>1916</v>
      </c>
      <c r="D2453" s="54">
        <v>135000</v>
      </c>
      <c r="E2453" s="10">
        <f>137023+19215</f>
        <v>156238</v>
      </c>
      <c r="F2453" s="89">
        <f t="shared" si="38"/>
        <v>0.15731851851851852</v>
      </c>
      <c r="G2453" t="s">
        <v>4554</v>
      </c>
      <c r="H2453" s="4" t="s">
        <v>4381</v>
      </c>
      <c r="K2453" s="8" t="s">
        <v>4591</v>
      </c>
    </row>
    <row r="2454" spans="1:11" ht="38.25">
      <c r="A2454" s="1"/>
      <c r="C2454" s="9" t="s">
        <v>3599</v>
      </c>
      <c r="D2454" s="54">
        <v>151625</v>
      </c>
      <c r="E2454" s="10">
        <v>97905</v>
      </c>
      <c r="F2454" s="89">
        <f t="shared" si="38"/>
        <v>-0.35429513602638085</v>
      </c>
      <c r="G2454" t="s">
        <v>4458</v>
      </c>
      <c r="H2454" s="4" t="s">
        <v>4382</v>
      </c>
      <c r="K2454" s="8" t="s">
        <v>4591</v>
      </c>
    </row>
    <row r="2455" spans="1:11" ht="25.5">
      <c r="A2455" s="1"/>
      <c r="B2455" s="9" t="s">
        <v>4547</v>
      </c>
      <c r="C2455" s="9" t="s">
        <v>4547</v>
      </c>
      <c r="D2455" s="10" t="s">
        <v>899</v>
      </c>
      <c r="E2455" s="72">
        <v>100000</v>
      </c>
      <c r="F2455" s="89" t="str">
        <f t="shared" si="38"/>
        <v>-</v>
      </c>
      <c r="G2455" t="s">
        <v>4458</v>
      </c>
      <c r="H2455" s="4" t="s">
        <v>4549</v>
      </c>
      <c r="K2455" s="8" t="s">
        <v>4591</v>
      </c>
    </row>
    <row r="2456" spans="1:11" ht="25.5">
      <c r="A2456" s="1"/>
      <c r="B2456" s="9" t="s">
        <v>4547</v>
      </c>
      <c r="C2456" s="9" t="s">
        <v>4547</v>
      </c>
      <c r="D2456" s="10" t="s">
        <v>899</v>
      </c>
      <c r="E2456" s="72">
        <v>100000</v>
      </c>
      <c r="F2456" s="89" t="str">
        <f t="shared" si="38"/>
        <v>-</v>
      </c>
      <c r="G2456" t="s">
        <v>4458</v>
      </c>
      <c r="H2456" s="74" t="s">
        <v>4549</v>
      </c>
      <c r="K2456" s="8" t="s">
        <v>4591</v>
      </c>
    </row>
    <row r="2457" spans="1:11" ht="25.5">
      <c r="A2457" s="1"/>
      <c r="B2457" s="9" t="s">
        <v>4547</v>
      </c>
      <c r="C2457" s="9" t="s">
        <v>4547</v>
      </c>
      <c r="D2457" s="10" t="s">
        <v>899</v>
      </c>
      <c r="E2457" s="72">
        <v>100000</v>
      </c>
      <c r="F2457" s="89" t="str">
        <f t="shared" si="38"/>
        <v>-</v>
      </c>
      <c r="G2457" t="s">
        <v>4458</v>
      </c>
      <c r="H2457" s="4" t="s">
        <v>4549</v>
      </c>
      <c r="K2457" s="8" t="s">
        <v>4591</v>
      </c>
    </row>
    <row r="2458" spans="1:11" ht="25.5">
      <c r="A2458" s="1"/>
      <c r="B2458" s="9" t="s">
        <v>4547</v>
      </c>
      <c r="C2458" s="9" t="s">
        <v>4547</v>
      </c>
      <c r="D2458" s="10" t="s">
        <v>899</v>
      </c>
      <c r="E2458" s="72">
        <v>100000</v>
      </c>
      <c r="F2458" s="89" t="str">
        <f t="shared" si="38"/>
        <v>-</v>
      </c>
      <c r="G2458" t="s">
        <v>4458</v>
      </c>
      <c r="H2458" s="74" t="s">
        <v>4549</v>
      </c>
      <c r="K2458" s="8" t="s">
        <v>4591</v>
      </c>
    </row>
    <row r="2459" spans="1:11" ht="25.5">
      <c r="A2459" s="1"/>
      <c r="B2459" s="9" t="s">
        <v>4547</v>
      </c>
      <c r="C2459" s="9" t="s">
        <v>4547</v>
      </c>
      <c r="D2459" s="10" t="s">
        <v>899</v>
      </c>
      <c r="E2459" s="72">
        <v>100000</v>
      </c>
      <c r="F2459" s="89" t="str">
        <f t="shared" si="38"/>
        <v>-</v>
      </c>
      <c r="G2459" t="s">
        <v>4458</v>
      </c>
      <c r="H2459" s="4" t="s">
        <v>4549</v>
      </c>
      <c r="K2459" s="8" t="s">
        <v>4591</v>
      </c>
    </row>
    <row r="2460" spans="1:11" ht="25.5">
      <c r="A2460" s="1"/>
      <c r="B2460" s="9" t="s">
        <v>4547</v>
      </c>
      <c r="C2460" s="9" t="s">
        <v>4547</v>
      </c>
      <c r="D2460" s="10" t="s">
        <v>899</v>
      </c>
      <c r="E2460" s="72">
        <v>100000</v>
      </c>
      <c r="F2460" s="89" t="str">
        <f t="shared" si="38"/>
        <v>-</v>
      </c>
      <c r="G2460" t="s">
        <v>4458</v>
      </c>
      <c r="H2460" s="4" t="s">
        <v>4549</v>
      </c>
      <c r="K2460" s="8" t="s">
        <v>4591</v>
      </c>
    </row>
    <row r="2461" spans="1:11" ht="25.5">
      <c r="A2461" s="1"/>
      <c r="B2461" s="9" t="s">
        <v>4547</v>
      </c>
      <c r="C2461" s="9" t="s">
        <v>4547</v>
      </c>
      <c r="D2461" s="10" t="s">
        <v>899</v>
      </c>
      <c r="E2461" s="72">
        <v>100000</v>
      </c>
      <c r="F2461" s="89" t="str">
        <f t="shared" si="38"/>
        <v>-</v>
      </c>
      <c r="G2461" t="s">
        <v>4458</v>
      </c>
      <c r="H2461" s="4" t="s">
        <v>4549</v>
      </c>
      <c r="K2461" s="8" t="s">
        <v>4591</v>
      </c>
    </row>
    <row r="2462" spans="1:11" ht="25.5">
      <c r="A2462" s="1"/>
      <c r="B2462" s="9" t="s">
        <v>4547</v>
      </c>
      <c r="C2462" s="9" t="s">
        <v>4547</v>
      </c>
      <c r="D2462" s="10" t="s">
        <v>899</v>
      </c>
      <c r="E2462" s="72">
        <v>100000</v>
      </c>
      <c r="F2462" s="89" t="str">
        <f t="shared" si="38"/>
        <v>-</v>
      </c>
      <c r="G2462" t="s">
        <v>4458</v>
      </c>
      <c r="H2462" s="4" t="s">
        <v>4549</v>
      </c>
      <c r="K2462" s="8" t="s">
        <v>4591</v>
      </c>
    </row>
    <row r="2463" spans="1:11" ht="25.5">
      <c r="A2463" s="1"/>
      <c r="B2463" s="9" t="s">
        <v>4547</v>
      </c>
      <c r="C2463" s="9" t="s">
        <v>4547</v>
      </c>
      <c r="D2463" s="10" t="s">
        <v>899</v>
      </c>
      <c r="E2463" s="72">
        <v>100000</v>
      </c>
      <c r="F2463" s="89" t="str">
        <f t="shared" si="38"/>
        <v>-</v>
      </c>
      <c r="G2463" t="s">
        <v>4458</v>
      </c>
      <c r="H2463" s="4" t="s">
        <v>4549</v>
      </c>
      <c r="K2463" s="8" t="s">
        <v>4591</v>
      </c>
    </row>
    <row r="2464" spans="1:11" ht="25.5">
      <c r="A2464" s="1"/>
      <c r="B2464" s="9" t="s">
        <v>4547</v>
      </c>
      <c r="C2464" s="9" t="s">
        <v>4547</v>
      </c>
      <c r="D2464" s="10" t="s">
        <v>899</v>
      </c>
      <c r="E2464" s="72">
        <v>100000</v>
      </c>
      <c r="F2464" s="89" t="str">
        <f t="shared" si="38"/>
        <v>-</v>
      </c>
      <c r="G2464" t="s">
        <v>4458</v>
      </c>
      <c r="H2464" s="4" t="s">
        <v>4549</v>
      </c>
      <c r="K2464" s="8" t="s">
        <v>4591</v>
      </c>
    </row>
    <row r="2465" spans="1:11" ht="25.5">
      <c r="A2465" s="1"/>
      <c r="B2465" s="9" t="s">
        <v>4547</v>
      </c>
      <c r="C2465" s="9" t="s">
        <v>4547</v>
      </c>
      <c r="D2465" s="10" t="s">
        <v>899</v>
      </c>
      <c r="E2465" s="72">
        <v>100000</v>
      </c>
      <c r="F2465" s="89" t="str">
        <f t="shared" si="38"/>
        <v>-</v>
      </c>
      <c r="G2465" t="s">
        <v>4458</v>
      </c>
      <c r="H2465" s="4" t="s">
        <v>4549</v>
      </c>
      <c r="K2465" s="8" t="s">
        <v>4591</v>
      </c>
    </row>
    <row r="2466" spans="1:11" ht="25.5">
      <c r="A2466" s="1"/>
      <c r="B2466" s="9" t="s">
        <v>4547</v>
      </c>
      <c r="C2466" s="9" t="s">
        <v>4547</v>
      </c>
      <c r="D2466" s="10" t="s">
        <v>899</v>
      </c>
      <c r="E2466" s="72">
        <v>100000</v>
      </c>
      <c r="F2466" s="89" t="str">
        <f t="shared" si="38"/>
        <v>-</v>
      </c>
      <c r="G2466" t="s">
        <v>4458</v>
      </c>
      <c r="H2466" s="4" t="s">
        <v>4549</v>
      </c>
      <c r="K2466" s="8" t="s">
        <v>4591</v>
      </c>
    </row>
    <row r="2467" spans="1:11" ht="25.5">
      <c r="A2467" s="1"/>
      <c r="B2467" s="9" t="s">
        <v>4547</v>
      </c>
      <c r="C2467" s="9" t="s">
        <v>4547</v>
      </c>
      <c r="D2467" s="10" t="s">
        <v>899</v>
      </c>
      <c r="E2467" s="72">
        <v>100000</v>
      </c>
      <c r="F2467" s="89" t="str">
        <f t="shared" si="38"/>
        <v>-</v>
      </c>
      <c r="G2467" t="s">
        <v>4458</v>
      </c>
      <c r="H2467" s="4" t="s">
        <v>4549</v>
      </c>
      <c r="K2467" s="8" t="s">
        <v>4591</v>
      </c>
    </row>
    <row r="2468" spans="1:11" ht="25.5">
      <c r="A2468" s="1"/>
      <c r="B2468" s="9" t="s">
        <v>4547</v>
      </c>
      <c r="C2468" s="9" t="s">
        <v>4547</v>
      </c>
      <c r="D2468" s="10" t="s">
        <v>899</v>
      </c>
      <c r="E2468" s="72">
        <v>100000</v>
      </c>
      <c r="F2468" s="89" t="str">
        <f t="shared" si="38"/>
        <v>-</v>
      </c>
      <c r="G2468" t="s">
        <v>4458</v>
      </c>
      <c r="H2468" s="4" t="s">
        <v>4549</v>
      </c>
      <c r="K2468" s="8" t="s">
        <v>4591</v>
      </c>
    </row>
    <row r="2469" spans="1:11" ht="25.5">
      <c r="A2469" s="1"/>
      <c r="B2469" s="9" t="s">
        <v>4547</v>
      </c>
      <c r="C2469" s="9" t="s">
        <v>4547</v>
      </c>
      <c r="D2469" s="72">
        <v>100000</v>
      </c>
      <c r="E2469" s="10" t="s">
        <v>899</v>
      </c>
      <c r="F2469" s="89" t="str">
        <f t="shared" si="38"/>
        <v>-</v>
      </c>
      <c r="G2469" t="s">
        <v>4458</v>
      </c>
      <c r="H2469" s="4" t="s">
        <v>4549</v>
      </c>
      <c r="K2469" s="8" t="s">
        <v>4591</v>
      </c>
    </row>
    <row r="2470" spans="1:11" ht="25.5">
      <c r="A2470" s="1"/>
      <c r="B2470" s="9" t="s">
        <v>4547</v>
      </c>
      <c r="C2470" s="9" t="s">
        <v>4547</v>
      </c>
      <c r="D2470" s="72">
        <v>100000</v>
      </c>
      <c r="E2470" s="10" t="s">
        <v>899</v>
      </c>
      <c r="F2470" s="89" t="str">
        <f t="shared" si="38"/>
        <v>-</v>
      </c>
      <c r="G2470" t="s">
        <v>4458</v>
      </c>
      <c r="H2470" s="4" t="s">
        <v>4549</v>
      </c>
      <c r="K2470" s="8" t="s">
        <v>4591</v>
      </c>
    </row>
    <row r="2471" spans="1:11" ht="25.5">
      <c r="A2471" s="1"/>
      <c r="B2471" s="9" t="s">
        <v>4547</v>
      </c>
      <c r="C2471" s="9" t="s">
        <v>4547</v>
      </c>
      <c r="D2471" s="72">
        <v>100000</v>
      </c>
      <c r="E2471" s="10" t="s">
        <v>899</v>
      </c>
      <c r="F2471" s="89" t="str">
        <f t="shared" si="38"/>
        <v>-</v>
      </c>
      <c r="G2471" t="s">
        <v>4458</v>
      </c>
      <c r="H2471" s="4" t="s">
        <v>4549</v>
      </c>
      <c r="K2471" s="8" t="s">
        <v>4591</v>
      </c>
    </row>
    <row r="2472" spans="1:11" ht="25.5">
      <c r="A2472" s="1"/>
      <c r="B2472" s="9" t="s">
        <v>4547</v>
      </c>
      <c r="C2472" s="9" t="s">
        <v>4547</v>
      </c>
      <c r="D2472" s="72">
        <v>100000</v>
      </c>
      <c r="E2472" s="10" t="s">
        <v>899</v>
      </c>
      <c r="F2472" s="89" t="str">
        <f t="shared" si="38"/>
        <v>-</v>
      </c>
      <c r="G2472" t="s">
        <v>4458</v>
      </c>
      <c r="H2472" s="4" t="s">
        <v>4549</v>
      </c>
      <c r="K2472" s="8" t="s">
        <v>4591</v>
      </c>
    </row>
    <row r="2473" spans="1:11" ht="25.5">
      <c r="A2473" s="1" t="s">
        <v>797</v>
      </c>
      <c r="C2473" s="9" t="s">
        <v>886</v>
      </c>
      <c r="D2473" s="10">
        <v>109447</v>
      </c>
      <c r="E2473" s="10">
        <v>121277</v>
      </c>
      <c r="F2473" s="89">
        <f t="shared" si="38"/>
        <v>0.10808884665637249</v>
      </c>
      <c r="G2473" t="s">
        <v>4554</v>
      </c>
      <c r="H2473" s="4" t="s">
        <v>3601</v>
      </c>
      <c r="K2473" s="8" t="s">
        <v>4586</v>
      </c>
    </row>
    <row r="2474" spans="1:11" ht="25.5">
      <c r="A2474" s="1"/>
      <c r="B2474" s="9" t="s">
        <v>1917</v>
      </c>
      <c r="C2474" s="9" t="s">
        <v>1016</v>
      </c>
      <c r="D2474" s="10" t="s">
        <v>899</v>
      </c>
      <c r="E2474" s="10">
        <v>155304</v>
      </c>
      <c r="F2474" s="89" t="str">
        <f t="shared" si="38"/>
        <v>-</v>
      </c>
      <c r="G2474" t="s">
        <v>4458</v>
      </c>
      <c r="H2474" s="4" t="s">
        <v>1918</v>
      </c>
      <c r="K2474" s="8" t="s">
        <v>4586</v>
      </c>
    </row>
    <row r="2475" spans="1:11" ht="25.5">
      <c r="A2475" s="1"/>
      <c r="C2475" s="9" t="s">
        <v>3600</v>
      </c>
      <c r="D2475" s="10">
        <v>111434</v>
      </c>
      <c r="E2475" s="10" t="s">
        <v>899</v>
      </c>
      <c r="F2475" s="89" t="str">
        <f t="shared" si="38"/>
        <v>-</v>
      </c>
      <c r="G2475" t="s">
        <v>4458</v>
      </c>
      <c r="H2475" s="4" t="s">
        <v>3602</v>
      </c>
      <c r="K2475" s="8" t="s">
        <v>4586</v>
      </c>
    </row>
    <row r="2476" spans="1:11" ht="25.5">
      <c r="A2476" s="1" t="s">
        <v>798</v>
      </c>
      <c r="C2476" s="9" t="s">
        <v>886</v>
      </c>
      <c r="D2476" s="10">
        <v>142000</v>
      </c>
      <c r="E2476" s="10">
        <v>141000</v>
      </c>
      <c r="F2476" s="89">
        <f t="shared" si="38"/>
        <v>-7.0422535211267607E-3</v>
      </c>
      <c r="G2476" t="s">
        <v>4554</v>
      </c>
      <c r="H2476" s="4" t="s">
        <v>1920</v>
      </c>
      <c r="K2476" s="8" t="s">
        <v>4590</v>
      </c>
    </row>
    <row r="2477" spans="1:11" ht="38.25">
      <c r="A2477" s="1"/>
      <c r="C2477" s="9" t="s">
        <v>376</v>
      </c>
      <c r="D2477" s="10">
        <v>98000</v>
      </c>
      <c r="E2477" s="10">
        <v>105000</v>
      </c>
      <c r="F2477" s="89">
        <f t="shared" si="38"/>
        <v>7.1428571428571425E-2</v>
      </c>
      <c r="G2477" t="s">
        <v>4458</v>
      </c>
      <c r="H2477" s="4" t="s">
        <v>3604</v>
      </c>
      <c r="K2477" s="8" t="s">
        <v>4590</v>
      </c>
    </row>
    <row r="2478" spans="1:11" ht="38.25">
      <c r="A2478" s="1"/>
      <c r="C2478" s="9" t="s">
        <v>1919</v>
      </c>
      <c r="D2478" s="10">
        <v>28000</v>
      </c>
      <c r="E2478" s="10">
        <v>102000</v>
      </c>
      <c r="F2478" s="89">
        <f t="shared" si="38"/>
        <v>2.6428571428571428</v>
      </c>
      <c r="G2478" t="s">
        <v>4458</v>
      </c>
      <c r="H2478" s="4" t="s">
        <v>3603</v>
      </c>
      <c r="K2478" s="8" t="s">
        <v>4590</v>
      </c>
    </row>
    <row r="2479" spans="1:11" ht="25.5">
      <c r="A2479" s="1"/>
      <c r="C2479" s="9" t="s">
        <v>1819</v>
      </c>
      <c r="D2479" s="10">
        <v>94000</v>
      </c>
      <c r="E2479" s="10">
        <v>103000</v>
      </c>
      <c r="F2479" s="89">
        <f t="shared" si="38"/>
        <v>9.5744680851063829E-2</v>
      </c>
      <c r="G2479" t="s">
        <v>4554</v>
      </c>
      <c r="H2479" s="4" t="s">
        <v>1921</v>
      </c>
      <c r="K2479" s="8" t="s">
        <v>4590</v>
      </c>
    </row>
    <row r="2480" spans="1:11" ht="38.25">
      <c r="A2480" s="1" t="s">
        <v>799</v>
      </c>
      <c r="C2480" s="9" t="s">
        <v>630</v>
      </c>
      <c r="D2480" s="10">
        <v>72539</v>
      </c>
      <c r="E2480" s="10">
        <v>144437</v>
      </c>
      <c r="F2480" s="89">
        <f t="shared" si="38"/>
        <v>0.99116337418492118</v>
      </c>
      <c r="G2480" t="s">
        <v>4458</v>
      </c>
      <c r="H2480" s="4" t="s">
        <v>3605</v>
      </c>
      <c r="K2480" s="8" t="s">
        <v>4590</v>
      </c>
    </row>
    <row r="2481" spans="1:11" ht="38.25">
      <c r="A2481" s="1"/>
      <c r="C2481" s="9" t="s">
        <v>3606</v>
      </c>
      <c r="D2481" s="10">
        <v>105811</v>
      </c>
      <c r="E2481" s="10">
        <v>48684</v>
      </c>
      <c r="F2481" s="89">
        <f t="shared" si="38"/>
        <v>-0.53989660810312723</v>
      </c>
      <c r="G2481" t="s">
        <v>4458</v>
      </c>
      <c r="H2481" s="4" t="s">
        <v>3607</v>
      </c>
      <c r="K2481" s="8" t="s">
        <v>4590</v>
      </c>
    </row>
    <row r="2482" spans="1:11" ht="25.5">
      <c r="A2482" s="2" t="s">
        <v>800</v>
      </c>
      <c r="B2482" s="9" t="s">
        <v>1922</v>
      </c>
      <c r="C2482" s="9" t="s">
        <v>886</v>
      </c>
      <c r="D2482" s="10">
        <f>154000+6000+28000</f>
        <v>188000</v>
      </c>
      <c r="E2482" s="10">
        <f>152000+6000+28000</f>
        <v>186000</v>
      </c>
      <c r="F2482" s="89">
        <f t="shared" si="38"/>
        <v>-1.0638297872340425E-2</v>
      </c>
      <c r="G2482" t="s">
        <v>4554</v>
      </c>
      <c r="H2482" s="4" t="s">
        <v>1931</v>
      </c>
      <c r="K2482" s="8" t="s">
        <v>4587</v>
      </c>
    </row>
    <row r="2483" spans="1:11" ht="25.5">
      <c r="A2483" s="2"/>
      <c r="C2483" s="9" t="s">
        <v>1923</v>
      </c>
      <c r="D2483" s="10">
        <f>115000+1000+21000</f>
        <v>137000</v>
      </c>
      <c r="E2483" s="10">
        <f>115000+1000+21000</f>
        <v>137000</v>
      </c>
      <c r="F2483" s="89">
        <f t="shared" si="38"/>
        <v>0</v>
      </c>
      <c r="G2483" t="s">
        <v>4554</v>
      </c>
      <c r="H2483" s="4" t="s">
        <v>1932</v>
      </c>
      <c r="K2483" s="8" t="s">
        <v>4587</v>
      </c>
    </row>
    <row r="2484" spans="1:11" ht="25.5">
      <c r="A2484" s="2"/>
      <c r="C2484" s="9" t="s">
        <v>1924</v>
      </c>
      <c r="D2484" s="10">
        <f>112000+20000</f>
        <v>132000</v>
      </c>
      <c r="E2484" s="10">
        <f>112000+20000</f>
        <v>132000</v>
      </c>
      <c r="F2484" s="89">
        <f t="shared" si="38"/>
        <v>0</v>
      </c>
      <c r="G2484" t="s">
        <v>4554</v>
      </c>
      <c r="H2484" s="4" t="s">
        <v>1933</v>
      </c>
      <c r="K2484" s="8" t="s">
        <v>4587</v>
      </c>
    </row>
    <row r="2485" spans="1:11" ht="25.5">
      <c r="A2485" s="2"/>
      <c r="C2485" s="9" t="s">
        <v>1930</v>
      </c>
      <c r="D2485" s="10">
        <f>112000+2000+20000</f>
        <v>134000</v>
      </c>
      <c r="E2485" s="10">
        <f>112000+22000</f>
        <v>134000</v>
      </c>
      <c r="F2485" s="89">
        <f t="shared" si="38"/>
        <v>0</v>
      </c>
      <c r="G2485" t="s">
        <v>4554</v>
      </c>
      <c r="H2485" s="4" t="s">
        <v>3608</v>
      </c>
      <c r="K2485" s="8" t="s">
        <v>4587</v>
      </c>
    </row>
    <row r="2486" spans="1:11" ht="25.5">
      <c r="A2486" s="2"/>
      <c r="C2486" s="9" t="s">
        <v>1925</v>
      </c>
      <c r="D2486" s="10" t="s">
        <v>899</v>
      </c>
      <c r="E2486" s="10">
        <f>108000+21000</f>
        <v>129000</v>
      </c>
      <c r="F2486" s="89" t="str">
        <f t="shared" si="38"/>
        <v>-</v>
      </c>
      <c r="G2486" t="s">
        <v>4458</v>
      </c>
      <c r="H2486" s="4" t="s">
        <v>3609</v>
      </c>
      <c r="K2486" s="8" t="s">
        <v>4587</v>
      </c>
    </row>
    <row r="2487" spans="1:11" ht="25.5">
      <c r="A2487" s="2"/>
      <c r="C2487" s="9" t="s">
        <v>1925</v>
      </c>
      <c r="D2487" s="10">
        <f>103000+1000+19000</f>
        <v>123000</v>
      </c>
      <c r="E2487" s="10" t="s">
        <v>899</v>
      </c>
      <c r="F2487" s="89" t="str">
        <f t="shared" si="38"/>
        <v>-</v>
      </c>
      <c r="G2487" t="s">
        <v>4458</v>
      </c>
      <c r="K2487" s="8" t="s">
        <v>4587</v>
      </c>
    </row>
    <row r="2488" spans="1:11" ht="25.5">
      <c r="A2488" s="2"/>
      <c r="C2488" s="9" t="s">
        <v>1926</v>
      </c>
      <c r="D2488" s="10">
        <f>103000+20000</f>
        <v>123000</v>
      </c>
      <c r="E2488" s="10">
        <f>103000+19000</f>
        <v>122000</v>
      </c>
      <c r="F2488" s="89">
        <f t="shared" si="38"/>
        <v>-8.130081300813009E-3</v>
      </c>
      <c r="G2488" t="s">
        <v>4554</v>
      </c>
      <c r="H2488" s="4" t="s">
        <v>1934</v>
      </c>
      <c r="K2488" s="8" t="s">
        <v>4587</v>
      </c>
    </row>
    <row r="2489" spans="1:11" ht="38.25">
      <c r="A2489" s="2"/>
      <c r="C2489" s="9" t="s">
        <v>1927</v>
      </c>
      <c r="D2489" s="10">
        <f>98000+18000</f>
        <v>116000</v>
      </c>
      <c r="E2489" s="10">
        <f>98000+18000</f>
        <v>116000</v>
      </c>
      <c r="F2489" s="89">
        <f t="shared" si="38"/>
        <v>0</v>
      </c>
      <c r="G2489" t="s">
        <v>4554</v>
      </c>
      <c r="H2489" s="4" t="s">
        <v>1935</v>
      </c>
      <c r="K2489" s="8" t="s">
        <v>4587</v>
      </c>
    </row>
    <row r="2490" spans="1:11" ht="38.25">
      <c r="A2490" s="2"/>
      <c r="C2490" s="9" t="s">
        <v>1928</v>
      </c>
      <c r="D2490" s="10">
        <f>97000+19000</f>
        <v>116000</v>
      </c>
      <c r="E2490" s="10">
        <f>97000+19000</f>
        <v>116000</v>
      </c>
      <c r="F2490" s="89">
        <f t="shared" si="38"/>
        <v>0</v>
      </c>
      <c r="G2490" t="s">
        <v>4554</v>
      </c>
      <c r="H2490" s="4" t="s">
        <v>1936</v>
      </c>
      <c r="K2490" s="8" t="s">
        <v>4587</v>
      </c>
    </row>
    <row r="2491" spans="1:11" ht="25.5">
      <c r="A2491" s="2"/>
      <c r="C2491" s="9" t="s">
        <v>1929</v>
      </c>
      <c r="D2491" s="10">
        <f>95000+3000+18000</f>
        <v>116000</v>
      </c>
      <c r="E2491" s="10">
        <f>100000+18000</f>
        <v>118000</v>
      </c>
      <c r="F2491" s="89">
        <f t="shared" si="38"/>
        <v>1.7241379310344827E-2</v>
      </c>
      <c r="G2491" t="s">
        <v>4554</v>
      </c>
      <c r="H2491" s="4" t="s">
        <v>1937</v>
      </c>
      <c r="K2491" s="8" t="s">
        <v>4587</v>
      </c>
    </row>
    <row r="2492" spans="1:11" ht="25.5">
      <c r="A2492" s="1" t="s">
        <v>801</v>
      </c>
      <c r="C2492" s="9" t="s">
        <v>3610</v>
      </c>
      <c r="D2492" s="10">
        <v>120352</v>
      </c>
      <c r="E2492" s="10">
        <v>128259</v>
      </c>
      <c r="F2492" s="89">
        <f t="shared" si="38"/>
        <v>6.5698949747407601E-2</v>
      </c>
      <c r="G2492" t="s">
        <v>4554</v>
      </c>
      <c r="H2492" s="4" t="s">
        <v>1938</v>
      </c>
      <c r="K2492" s="8" t="s">
        <v>4594</v>
      </c>
    </row>
    <row r="2493" spans="1:11" ht="25.5">
      <c r="A2493" s="1"/>
      <c r="C2493" s="9" t="s">
        <v>3611</v>
      </c>
      <c r="D2493" s="10">
        <v>106165</v>
      </c>
      <c r="E2493" s="10">
        <v>116850</v>
      </c>
      <c r="F2493" s="89">
        <f t="shared" si="38"/>
        <v>0.10064522206000094</v>
      </c>
      <c r="G2493" t="s">
        <v>4554</v>
      </c>
      <c r="H2493" s="4" t="s">
        <v>1939</v>
      </c>
      <c r="K2493" s="8" t="s">
        <v>4594</v>
      </c>
    </row>
    <row r="2494" spans="1:11" ht="25.5">
      <c r="A2494" s="1" t="s">
        <v>802</v>
      </c>
      <c r="B2494" s="9" t="s">
        <v>1940</v>
      </c>
      <c r="C2494" s="9" t="s">
        <v>886</v>
      </c>
      <c r="D2494" s="10">
        <v>241174</v>
      </c>
      <c r="E2494" s="10">
        <v>242842</v>
      </c>
      <c r="F2494" s="89">
        <f t="shared" si="38"/>
        <v>6.9161684095300491E-3</v>
      </c>
      <c r="G2494" t="s">
        <v>4554</v>
      </c>
      <c r="H2494" s="4" t="s">
        <v>1948</v>
      </c>
      <c r="K2494" s="8" t="s">
        <v>4594</v>
      </c>
    </row>
    <row r="2495" spans="1:11" ht="25.5">
      <c r="A2495" s="1"/>
      <c r="C2495" s="9" t="s">
        <v>1941</v>
      </c>
      <c r="D2495" s="10">
        <v>159924</v>
      </c>
      <c r="E2495" s="10">
        <v>160586</v>
      </c>
      <c r="F2495" s="89">
        <f t="shared" si="38"/>
        <v>4.1394662464670721E-3</v>
      </c>
      <c r="G2495" t="s">
        <v>4554</v>
      </c>
      <c r="H2495" s="4" t="s">
        <v>1949</v>
      </c>
      <c r="K2495" s="8" t="s">
        <v>4594</v>
      </c>
    </row>
    <row r="2496" spans="1:11" ht="25.5">
      <c r="A2496" s="1"/>
      <c r="C2496" s="9" t="s">
        <v>1942</v>
      </c>
      <c r="D2496" s="10">
        <v>123900</v>
      </c>
      <c r="E2496" s="10">
        <v>124417</v>
      </c>
      <c r="F2496" s="89">
        <f t="shared" si="38"/>
        <v>4.1727199354317998E-3</v>
      </c>
      <c r="G2496" t="s">
        <v>4554</v>
      </c>
      <c r="H2496" s="4" t="s">
        <v>3612</v>
      </c>
      <c r="K2496" s="8" t="s">
        <v>4594</v>
      </c>
    </row>
    <row r="2497" spans="1:11" ht="25.5">
      <c r="A2497" s="1"/>
      <c r="C2497" s="9" t="s">
        <v>1943</v>
      </c>
      <c r="D2497" s="10">
        <v>156967</v>
      </c>
      <c r="E2497" s="10">
        <v>159867</v>
      </c>
      <c r="F2497" s="89">
        <f t="shared" si="38"/>
        <v>1.8475220906305146E-2</v>
      </c>
      <c r="G2497" t="s">
        <v>4554</v>
      </c>
      <c r="H2497" s="4" t="s">
        <v>1950</v>
      </c>
      <c r="K2497" s="8" t="s">
        <v>4594</v>
      </c>
    </row>
    <row r="2498" spans="1:11" ht="25.5">
      <c r="A2498" s="1"/>
      <c r="C2498" s="9" t="s">
        <v>1944</v>
      </c>
      <c r="D2498" s="10">
        <v>159075</v>
      </c>
      <c r="E2498" s="10">
        <v>160684</v>
      </c>
      <c r="F2498" s="89">
        <f t="shared" si="38"/>
        <v>1.0114725758290114E-2</v>
      </c>
      <c r="G2498" t="s">
        <v>4554</v>
      </c>
      <c r="H2498" s="4" t="s">
        <v>1951</v>
      </c>
      <c r="K2498" s="8" t="s">
        <v>4594</v>
      </c>
    </row>
    <row r="2499" spans="1:11" ht="25.5">
      <c r="A2499" s="1"/>
      <c r="C2499" s="9" t="s">
        <v>1945</v>
      </c>
      <c r="D2499" s="10">
        <v>115711</v>
      </c>
      <c r="E2499" s="10">
        <v>117191</v>
      </c>
      <c r="F2499" s="89">
        <f t="shared" si="38"/>
        <v>1.2790486643447901E-2</v>
      </c>
      <c r="G2499" t="s">
        <v>4554</v>
      </c>
      <c r="H2499" s="4" t="s">
        <v>1952</v>
      </c>
      <c r="K2499" s="8" t="s">
        <v>4594</v>
      </c>
    </row>
    <row r="2500" spans="1:11" ht="25.5">
      <c r="A2500" s="1"/>
      <c r="C2500" s="9" t="s">
        <v>1946</v>
      </c>
      <c r="D2500" s="10">
        <v>119908</v>
      </c>
      <c r="E2500" s="10">
        <v>119454</v>
      </c>
      <c r="F2500" s="89">
        <f t="shared" si="38"/>
        <v>-3.7862361143543382E-3</v>
      </c>
      <c r="G2500" t="s">
        <v>4554</v>
      </c>
      <c r="H2500" s="4" t="s">
        <v>1953</v>
      </c>
      <c r="K2500" s="8" t="s">
        <v>4594</v>
      </c>
    </row>
    <row r="2501" spans="1:11" ht="25.5">
      <c r="A2501" s="1"/>
      <c r="C2501" s="9" t="s">
        <v>1947</v>
      </c>
      <c r="D2501" s="10">
        <v>123966</v>
      </c>
      <c r="E2501" s="10">
        <v>124166</v>
      </c>
      <c r="F2501" s="89">
        <f t="shared" si="38"/>
        <v>1.6133455947598535E-3</v>
      </c>
      <c r="G2501" t="s">
        <v>4554</v>
      </c>
      <c r="H2501" s="4" t="s">
        <v>1954</v>
      </c>
      <c r="K2501" s="8" t="s">
        <v>4594</v>
      </c>
    </row>
    <row r="2502" spans="1:11" ht="38.25">
      <c r="A2502" s="2" t="s">
        <v>803</v>
      </c>
      <c r="B2502" s="9" t="s">
        <v>1955</v>
      </c>
      <c r="C2502" s="9" t="s">
        <v>630</v>
      </c>
      <c r="D2502" s="10">
        <v>182465</v>
      </c>
      <c r="E2502" s="10">
        <v>205039</v>
      </c>
      <c r="F2502" s="89">
        <f t="shared" ref="F2502:F2565" si="39">IF(ISERROR((((E2502-D2502)/D2502))),"-",(((E2502-D2502)/D2502)))</f>
        <v>0.12371687720932782</v>
      </c>
      <c r="G2502" t="s">
        <v>4554</v>
      </c>
      <c r="H2502" s="4" t="s">
        <v>1958</v>
      </c>
      <c r="K2502" s="8" t="s">
        <v>4594</v>
      </c>
    </row>
    <row r="2503" spans="1:11" s="51" customFormat="1" ht="38.25">
      <c r="A2503" s="2"/>
      <c r="B2503" s="1"/>
      <c r="C2503" s="1" t="s">
        <v>1956</v>
      </c>
      <c r="D2503" s="10">
        <v>128736</v>
      </c>
      <c r="E2503" s="10">
        <v>138276</v>
      </c>
      <c r="F2503" s="89">
        <f t="shared" si="39"/>
        <v>7.4105145413870241E-2</v>
      </c>
      <c r="G2503" t="s">
        <v>4554</v>
      </c>
      <c r="H2503" s="4" t="s">
        <v>1959</v>
      </c>
      <c r="K2503" s="8" t="s">
        <v>4594</v>
      </c>
    </row>
    <row r="2504" spans="1:11" s="51" customFormat="1" ht="51">
      <c r="A2504" s="2"/>
      <c r="B2504" s="1"/>
      <c r="C2504" s="1" t="s">
        <v>1957</v>
      </c>
      <c r="D2504" s="10">
        <v>124879</v>
      </c>
      <c r="E2504" s="10">
        <v>133926</v>
      </c>
      <c r="F2504" s="89">
        <f t="shared" si="39"/>
        <v>7.2446127851760508E-2</v>
      </c>
      <c r="G2504" t="s">
        <v>4554</v>
      </c>
      <c r="H2504" s="4" t="s">
        <v>3613</v>
      </c>
      <c r="K2504" s="8" t="s">
        <v>4594</v>
      </c>
    </row>
    <row r="2505" spans="1:11" s="51" customFormat="1" ht="51">
      <c r="A2505" s="1" t="s">
        <v>804</v>
      </c>
      <c r="B2505" s="1"/>
      <c r="C2505" s="1" t="s">
        <v>886</v>
      </c>
      <c r="D2505" s="10">
        <v>119832</v>
      </c>
      <c r="E2505" s="10">
        <v>169713</v>
      </c>
      <c r="F2505" s="89">
        <f t="shared" si="39"/>
        <v>0.41625776086521127</v>
      </c>
      <c r="G2505" t="s">
        <v>4458</v>
      </c>
      <c r="H2505" s="74" t="s">
        <v>3614</v>
      </c>
      <c r="K2505" s="92" t="s">
        <v>4590</v>
      </c>
    </row>
    <row r="2506" spans="1:11" s="51" customFormat="1" ht="25.5">
      <c r="A2506" s="1"/>
      <c r="B2506" s="1"/>
      <c r="C2506" s="1" t="s">
        <v>886</v>
      </c>
      <c r="D2506" s="10" t="s">
        <v>899</v>
      </c>
      <c r="E2506" s="10">
        <v>142151</v>
      </c>
      <c r="F2506" s="89" t="str">
        <f t="shared" si="39"/>
        <v>-</v>
      </c>
      <c r="G2506" t="s">
        <v>4458</v>
      </c>
      <c r="H2506" s="4" t="s">
        <v>1962</v>
      </c>
      <c r="K2506" s="92" t="s">
        <v>4590</v>
      </c>
    </row>
    <row r="2507" spans="1:11" s="51" customFormat="1" ht="25.5">
      <c r="A2507" s="1"/>
      <c r="B2507" s="1"/>
      <c r="C2507" s="1" t="s">
        <v>1960</v>
      </c>
      <c r="D2507" s="10" t="s">
        <v>899</v>
      </c>
      <c r="E2507" s="10">
        <v>114626</v>
      </c>
      <c r="F2507" s="89" t="str">
        <f t="shared" si="39"/>
        <v>-</v>
      </c>
      <c r="G2507" t="s">
        <v>4458</v>
      </c>
      <c r="H2507" s="4" t="s">
        <v>1963</v>
      </c>
      <c r="K2507" s="92" t="s">
        <v>4590</v>
      </c>
    </row>
    <row r="2508" spans="1:11" s="51" customFormat="1" ht="25.5">
      <c r="A2508" s="1"/>
      <c r="B2508" s="1"/>
      <c r="C2508" s="1" t="s">
        <v>1961</v>
      </c>
      <c r="D2508" s="10" t="s">
        <v>899</v>
      </c>
      <c r="E2508" s="10">
        <v>114626</v>
      </c>
      <c r="F2508" s="89" t="str">
        <f t="shared" si="39"/>
        <v>-</v>
      </c>
      <c r="G2508" t="s">
        <v>4458</v>
      </c>
      <c r="H2508" s="4" t="s">
        <v>1964</v>
      </c>
      <c r="K2508" s="92" t="s">
        <v>4590</v>
      </c>
    </row>
    <row r="2509" spans="1:11" s="51" customFormat="1" ht="25.5">
      <c r="A2509" s="2" t="s">
        <v>805</v>
      </c>
      <c r="B2509" s="1" t="s">
        <v>4268</v>
      </c>
      <c r="C2509" s="1" t="s">
        <v>4337</v>
      </c>
      <c r="D2509" s="10">
        <v>105713.29</v>
      </c>
      <c r="E2509" s="10">
        <v>123798.94</v>
      </c>
      <c r="F2509" s="89">
        <f t="shared" si="39"/>
        <v>0.17108208438125433</v>
      </c>
      <c r="G2509" t="s">
        <v>4554</v>
      </c>
      <c r="H2509" s="4" t="s">
        <v>4269</v>
      </c>
      <c r="K2509" s="92" t="s">
        <v>4585</v>
      </c>
    </row>
    <row r="2510" spans="1:11" s="51" customFormat="1" ht="38.25">
      <c r="A2510" s="2"/>
      <c r="B2510" s="1" t="s">
        <v>3740</v>
      </c>
      <c r="C2510" s="1" t="s">
        <v>4338</v>
      </c>
      <c r="D2510" s="10">
        <v>105835.47</v>
      </c>
      <c r="E2510" s="10">
        <v>108805.61</v>
      </c>
      <c r="F2510" s="89">
        <f t="shared" si="39"/>
        <v>2.8063748382276748E-2</v>
      </c>
      <c r="G2510" t="s">
        <v>4554</v>
      </c>
      <c r="H2510" s="4" t="s">
        <v>4270</v>
      </c>
      <c r="K2510" s="92" t="s">
        <v>4585</v>
      </c>
    </row>
    <row r="2511" spans="1:11" s="51" customFormat="1" ht="25.5">
      <c r="A2511" s="2"/>
      <c r="B2511" s="1" t="s">
        <v>3741</v>
      </c>
      <c r="C2511" s="1" t="s">
        <v>3742</v>
      </c>
      <c r="D2511" s="10">
        <v>107016.19</v>
      </c>
      <c r="E2511" s="10">
        <v>102255.29999999999</v>
      </c>
      <c r="F2511" s="89">
        <f t="shared" si="39"/>
        <v>-4.4487567722229823E-2</v>
      </c>
      <c r="G2511" t="s">
        <v>4292</v>
      </c>
      <c r="H2511" s="4" t="s">
        <v>4271</v>
      </c>
      <c r="K2511" s="92" t="s">
        <v>4585</v>
      </c>
    </row>
    <row r="2512" spans="1:11" s="51" customFormat="1" ht="15">
      <c r="A2512" s="2"/>
      <c r="B2512" s="1" t="s">
        <v>3743</v>
      </c>
      <c r="C2512" s="1" t="s">
        <v>886</v>
      </c>
      <c r="D2512" s="10">
        <v>125479.94</v>
      </c>
      <c r="E2512" s="10" t="s">
        <v>1179</v>
      </c>
      <c r="F2512" s="89" t="str">
        <f t="shared" si="39"/>
        <v>-</v>
      </c>
      <c r="G2512" t="s">
        <v>4458</v>
      </c>
      <c r="H2512" s="74"/>
      <c r="K2512" s="92" t="s">
        <v>4585</v>
      </c>
    </row>
    <row r="2513" spans="1:11" s="51" customFormat="1" ht="25.5">
      <c r="A2513" s="2"/>
      <c r="B2513" s="1" t="s">
        <v>3744</v>
      </c>
      <c r="C2513" s="1" t="s">
        <v>3745</v>
      </c>
      <c r="D2513" s="10">
        <v>101659.36</v>
      </c>
      <c r="E2513" s="10" t="s">
        <v>1179</v>
      </c>
      <c r="F2513" s="89" t="str">
        <f t="shared" si="39"/>
        <v>-</v>
      </c>
      <c r="G2513" t="s">
        <v>4458</v>
      </c>
      <c r="H2513" s="4"/>
      <c r="K2513" s="92" t="s">
        <v>4585</v>
      </c>
    </row>
    <row r="2514" spans="1:11" ht="25.5">
      <c r="A2514" s="81" t="s">
        <v>806</v>
      </c>
      <c r="B2514" s="57" t="s">
        <v>1965</v>
      </c>
      <c r="C2514" s="57" t="s">
        <v>886</v>
      </c>
      <c r="D2514" s="66">
        <v>176241</v>
      </c>
      <c r="E2514" s="66">
        <v>192234</v>
      </c>
      <c r="F2514" s="89">
        <f t="shared" si="39"/>
        <v>9.0745059322178148E-2</v>
      </c>
      <c r="G2514" t="s">
        <v>4554</v>
      </c>
      <c r="H2514" s="86" t="s">
        <v>1969</v>
      </c>
      <c r="I2514" s="57"/>
      <c r="J2514" s="57"/>
      <c r="K2514" s="8" t="s">
        <v>4587</v>
      </c>
    </row>
    <row r="2515" spans="1:11" ht="26.25">
      <c r="A2515" s="81"/>
      <c r="B2515" s="57"/>
      <c r="C2515" s="57" t="s">
        <v>1966</v>
      </c>
      <c r="D2515" s="66">
        <v>151395</v>
      </c>
      <c r="E2515" s="66">
        <v>155349</v>
      </c>
      <c r="F2515" s="89">
        <f t="shared" si="39"/>
        <v>2.6117110868919054E-2</v>
      </c>
      <c r="G2515" t="s">
        <v>4554</v>
      </c>
      <c r="H2515" s="86" t="s">
        <v>1970</v>
      </c>
      <c r="I2515" s="57"/>
      <c r="J2515" s="57"/>
      <c r="K2515" s="8" t="s">
        <v>4587</v>
      </c>
    </row>
    <row r="2516" spans="1:11" ht="25.5">
      <c r="A2516" s="81"/>
      <c r="B2516" s="57"/>
      <c r="C2516" s="57" t="s">
        <v>1967</v>
      </c>
      <c r="D2516" s="66">
        <v>97887</v>
      </c>
      <c r="E2516" s="66">
        <v>111722</v>
      </c>
      <c r="F2516" s="89">
        <f t="shared" si="39"/>
        <v>0.14133643895512171</v>
      </c>
      <c r="G2516" t="s">
        <v>4554</v>
      </c>
      <c r="H2516" s="81" t="s">
        <v>1971</v>
      </c>
      <c r="I2516" s="57"/>
      <c r="J2516" s="57"/>
      <c r="K2516" s="8" t="s">
        <v>4587</v>
      </c>
    </row>
    <row r="2517" spans="1:11" ht="25.5">
      <c r="A2517" s="81"/>
      <c r="B2517" s="57"/>
      <c r="C2517" s="57" t="s">
        <v>1064</v>
      </c>
      <c r="D2517" s="66" t="s">
        <v>899</v>
      </c>
      <c r="E2517" s="66">
        <v>147946</v>
      </c>
      <c r="F2517" s="89" t="str">
        <f t="shared" si="39"/>
        <v>-</v>
      </c>
      <c r="G2517" t="s">
        <v>4458</v>
      </c>
      <c r="H2517" s="86" t="s">
        <v>1972</v>
      </c>
      <c r="I2517" s="57"/>
      <c r="J2517" s="57"/>
      <c r="K2517" s="8" t="s">
        <v>4587</v>
      </c>
    </row>
    <row r="2518" spans="1:11" ht="25.5">
      <c r="A2518" s="81"/>
      <c r="B2518" s="57"/>
      <c r="C2518" s="57" t="s">
        <v>1064</v>
      </c>
      <c r="D2518" s="66" t="s">
        <v>899</v>
      </c>
      <c r="E2518" s="66">
        <v>134608</v>
      </c>
      <c r="F2518" s="89" t="str">
        <f t="shared" si="39"/>
        <v>-</v>
      </c>
      <c r="G2518" t="s">
        <v>4458</v>
      </c>
      <c r="H2518" s="86" t="s">
        <v>1973</v>
      </c>
      <c r="I2518" s="57"/>
      <c r="J2518" s="57"/>
      <c r="K2518" s="8" t="s">
        <v>4587</v>
      </c>
    </row>
    <row r="2519" spans="1:11" ht="15">
      <c r="A2519" s="81"/>
      <c r="B2519" s="57"/>
      <c r="C2519" s="57" t="s">
        <v>1064</v>
      </c>
      <c r="D2519" s="66">
        <v>144039</v>
      </c>
      <c r="E2519" s="66" t="s">
        <v>899</v>
      </c>
      <c r="F2519" s="89" t="str">
        <f t="shared" si="39"/>
        <v>-</v>
      </c>
      <c r="G2519" t="s">
        <v>4458</v>
      </c>
      <c r="H2519" s="86"/>
      <c r="I2519" s="57"/>
      <c r="J2519" s="57"/>
      <c r="K2519" s="8" t="s">
        <v>4587</v>
      </c>
    </row>
    <row r="2520" spans="1:11" ht="15">
      <c r="A2520" s="81"/>
      <c r="B2520" s="57"/>
      <c r="C2520" s="57" t="s">
        <v>1064</v>
      </c>
      <c r="D2520" s="66">
        <v>128405</v>
      </c>
      <c r="E2520" s="66" t="s">
        <v>899</v>
      </c>
      <c r="F2520" s="89" t="str">
        <f t="shared" si="39"/>
        <v>-</v>
      </c>
      <c r="G2520" t="s">
        <v>4458</v>
      </c>
      <c r="H2520" s="86"/>
      <c r="I2520" s="57"/>
      <c r="J2520" s="57"/>
      <c r="K2520" s="8" t="s">
        <v>4587</v>
      </c>
    </row>
    <row r="2521" spans="1:11" ht="15">
      <c r="A2521" s="81"/>
      <c r="B2521" s="57"/>
      <c r="C2521" s="57" t="s">
        <v>1064</v>
      </c>
      <c r="D2521" s="66">
        <v>129255</v>
      </c>
      <c r="E2521" s="66" t="s">
        <v>899</v>
      </c>
      <c r="F2521" s="89" t="str">
        <f t="shared" si="39"/>
        <v>-</v>
      </c>
      <c r="G2521" t="s">
        <v>4458</v>
      </c>
      <c r="H2521" s="86" t="s">
        <v>3616</v>
      </c>
      <c r="I2521" s="57"/>
      <c r="J2521" s="57"/>
      <c r="K2521" s="8" t="s">
        <v>4587</v>
      </c>
    </row>
    <row r="2522" spans="1:11" ht="15">
      <c r="A2522" s="81"/>
      <c r="B2522" s="57"/>
      <c r="C2522" s="57" t="s">
        <v>1968</v>
      </c>
      <c r="D2522" s="66">
        <v>100313</v>
      </c>
      <c r="E2522" s="66" t="s">
        <v>899</v>
      </c>
      <c r="F2522" s="89" t="str">
        <f t="shared" si="39"/>
        <v>-</v>
      </c>
      <c r="G2522" t="s">
        <v>4458</v>
      </c>
      <c r="H2522" s="86"/>
      <c r="I2522" s="57"/>
      <c r="J2522" s="57"/>
      <c r="K2522" s="8" t="s">
        <v>4587</v>
      </c>
    </row>
    <row r="2523" spans="1:11" ht="25.5">
      <c r="A2523" s="81"/>
      <c r="B2523" s="57"/>
      <c r="C2523" s="57" t="s">
        <v>1968</v>
      </c>
      <c r="D2523" s="66" t="s">
        <v>899</v>
      </c>
      <c r="E2523" s="66">
        <v>101246</v>
      </c>
      <c r="F2523" s="89" t="str">
        <f t="shared" si="39"/>
        <v>-</v>
      </c>
      <c r="G2523" t="s">
        <v>4458</v>
      </c>
      <c r="H2523" s="86" t="s">
        <v>1974</v>
      </c>
      <c r="I2523" s="57"/>
      <c r="J2523" s="57"/>
      <c r="K2523" s="8" t="s">
        <v>4587</v>
      </c>
    </row>
    <row r="2524" spans="1:11" ht="25.5">
      <c r="A2524" s="81"/>
      <c r="B2524" s="57"/>
      <c r="C2524" s="57" t="s">
        <v>1968</v>
      </c>
      <c r="D2524" s="66" t="s">
        <v>899</v>
      </c>
      <c r="E2524" s="66">
        <v>102230</v>
      </c>
      <c r="F2524" s="89" t="str">
        <f t="shared" si="39"/>
        <v>-</v>
      </c>
      <c r="G2524" t="s">
        <v>4458</v>
      </c>
      <c r="H2524" s="86" t="s">
        <v>1975</v>
      </c>
      <c r="I2524" s="57"/>
      <c r="J2524" s="57"/>
      <c r="K2524" s="8" t="s">
        <v>4587</v>
      </c>
    </row>
    <row r="2525" spans="1:11" ht="25.5">
      <c r="A2525" s="81"/>
      <c r="B2525" s="57"/>
      <c r="C2525" s="57" t="s">
        <v>1968</v>
      </c>
      <c r="D2525" s="66" t="s">
        <v>899</v>
      </c>
      <c r="E2525" s="66">
        <v>100217</v>
      </c>
      <c r="F2525" s="89" t="str">
        <f t="shared" si="39"/>
        <v>-</v>
      </c>
      <c r="G2525" t="s">
        <v>4458</v>
      </c>
      <c r="H2525" s="86" t="s">
        <v>1976</v>
      </c>
      <c r="I2525" s="57"/>
      <c r="J2525" s="57"/>
      <c r="K2525" s="8" t="s">
        <v>4587</v>
      </c>
    </row>
    <row r="2526" spans="1:11" ht="25.5">
      <c r="A2526" s="81"/>
      <c r="B2526" s="57"/>
      <c r="C2526" s="57" t="s">
        <v>1968</v>
      </c>
      <c r="D2526" s="66" t="s">
        <v>899</v>
      </c>
      <c r="E2526" s="66">
        <v>106001</v>
      </c>
      <c r="F2526" s="89" t="str">
        <f t="shared" si="39"/>
        <v>-</v>
      </c>
      <c r="G2526" t="s">
        <v>4458</v>
      </c>
      <c r="H2526" s="86" t="s">
        <v>1977</v>
      </c>
      <c r="I2526" s="57"/>
      <c r="J2526" s="57"/>
      <c r="K2526" s="8" t="s">
        <v>4587</v>
      </c>
    </row>
    <row r="2527" spans="1:11" ht="25.5">
      <c r="A2527" s="81"/>
      <c r="B2527" s="57"/>
      <c r="C2527" s="57" t="s">
        <v>1968</v>
      </c>
      <c r="D2527" s="66" t="s">
        <v>899</v>
      </c>
      <c r="E2527" s="66">
        <v>100487</v>
      </c>
      <c r="F2527" s="89" t="str">
        <f t="shared" si="39"/>
        <v>-</v>
      </c>
      <c r="G2527" t="s">
        <v>4458</v>
      </c>
      <c r="H2527" s="86" t="s">
        <v>1978</v>
      </c>
      <c r="I2527" s="57"/>
      <c r="J2527" s="57"/>
      <c r="K2527" s="8" t="s">
        <v>4587</v>
      </c>
    </row>
    <row r="2528" spans="1:11" ht="25.5">
      <c r="A2528" s="81"/>
      <c r="B2528" s="57"/>
      <c r="C2528" s="57" t="s">
        <v>1968</v>
      </c>
      <c r="D2528" s="66" t="s">
        <v>899</v>
      </c>
      <c r="E2528" s="66">
        <v>101056</v>
      </c>
      <c r="F2528" s="89" t="str">
        <f t="shared" si="39"/>
        <v>-</v>
      </c>
      <c r="G2528" t="s">
        <v>4458</v>
      </c>
      <c r="H2528" s="81" t="s">
        <v>1979</v>
      </c>
      <c r="I2528" s="57"/>
      <c r="J2528" s="57"/>
      <c r="K2528" s="8" t="s">
        <v>4587</v>
      </c>
    </row>
    <row r="2529" spans="1:11" ht="25.5">
      <c r="A2529" s="81"/>
      <c r="B2529" s="57"/>
      <c r="C2529" s="57" t="s">
        <v>1968</v>
      </c>
      <c r="D2529" s="66" t="s">
        <v>899</v>
      </c>
      <c r="E2529" s="66">
        <v>102932</v>
      </c>
      <c r="F2529" s="89" t="str">
        <f t="shared" si="39"/>
        <v>-</v>
      </c>
      <c r="G2529" t="s">
        <v>4458</v>
      </c>
      <c r="H2529" s="86" t="s">
        <v>1980</v>
      </c>
      <c r="I2529" s="57"/>
      <c r="J2529" s="57"/>
      <c r="K2529" s="8" t="s">
        <v>4587</v>
      </c>
    </row>
    <row r="2530" spans="1:11" ht="15">
      <c r="A2530" s="81"/>
      <c r="B2530" s="57"/>
      <c r="C2530" s="57" t="s">
        <v>3615</v>
      </c>
      <c r="D2530" s="66">
        <v>131827</v>
      </c>
      <c r="E2530" s="66" t="s">
        <v>899</v>
      </c>
      <c r="F2530" s="89" t="str">
        <f t="shared" si="39"/>
        <v>-</v>
      </c>
      <c r="G2530" t="s">
        <v>4458</v>
      </c>
      <c r="H2530" s="86"/>
      <c r="I2530" s="57"/>
      <c r="J2530" s="57"/>
      <c r="K2530" s="8" t="s">
        <v>4587</v>
      </c>
    </row>
    <row r="2531" spans="1:11" ht="51">
      <c r="A2531" s="1" t="s">
        <v>807</v>
      </c>
      <c r="B2531" s="9" t="s">
        <v>1981</v>
      </c>
      <c r="C2531" s="9" t="s">
        <v>886</v>
      </c>
      <c r="D2531" s="10">
        <v>151362</v>
      </c>
      <c r="E2531" s="10">
        <v>188211</v>
      </c>
      <c r="F2531" s="89">
        <f t="shared" si="39"/>
        <v>0.24344947873310341</v>
      </c>
      <c r="G2531" t="s">
        <v>4554</v>
      </c>
      <c r="H2531" s="4" t="s">
        <v>3617</v>
      </c>
      <c r="K2531" s="8" t="s">
        <v>4596</v>
      </c>
    </row>
    <row r="2532" spans="1:11" ht="51">
      <c r="A2532" s="1"/>
      <c r="C2532" s="9" t="s">
        <v>1982</v>
      </c>
      <c r="D2532" s="10">
        <v>128879</v>
      </c>
      <c r="E2532" s="10">
        <v>153859</v>
      </c>
      <c r="F2532" s="89">
        <f t="shared" si="39"/>
        <v>0.19382521590018545</v>
      </c>
      <c r="G2532" t="s">
        <v>4554</v>
      </c>
      <c r="H2532" s="4" t="s">
        <v>3618</v>
      </c>
      <c r="K2532" s="8" t="s">
        <v>4596</v>
      </c>
    </row>
    <row r="2533" spans="1:11" ht="51">
      <c r="A2533" s="1"/>
      <c r="C2533" s="9" t="s">
        <v>1983</v>
      </c>
      <c r="D2533" s="10">
        <v>113640</v>
      </c>
      <c r="E2533" s="10">
        <v>148774</v>
      </c>
      <c r="F2533" s="89">
        <f t="shared" si="39"/>
        <v>0.30916930658218938</v>
      </c>
      <c r="G2533" t="s">
        <v>4458</v>
      </c>
      <c r="H2533" s="4" t="s">
        <v>3619</v>
      </c>
      <c r="K2533" s="8" t="s">
        <v>4596</v>
      </c>
    </row>
    <row r="2534" spans="1:11" ht="25.5">
      <c r="A2534" s="1"/>
      <c r="C2534" s="9" t="s">
        <v>1984</v>
      </c>
      <c r="D2534" s="10" t="s">
        <v>899</v>
      </c>
      <c r="E2534" s="10">
        <v>107788</v>
      </c>
      <c r="F2534" s="89" t="str">
        <f t="shared" si="39"/>
        <v>-</v>
      </c>
      <c r="G2534" t="s">
        <v>4458</v>
      </c>
      <c r="H2534" s="4" t="s">
        <v>1985</v>
      </c>
      <c r="K2534" s="8" t="s">
        <v>4596</v>
      </c>
    </row>
    <row r="2535" spans="1:11" ht="51">
      <c r="A2535" s="2" t="s">
        <v>808</v>
      </c>
      <c r="B2535" s="9" t="s">
        <v>1987</v>
      </c>
      <c r="C2535" s="9" t="s">
        <v>1986</v>
      </c>
      <c r="D2535" s="10">
        <v>182720</v>
      </c>
      <c r="E2535" s="10">
        <v>115503</v>
      </c>
      <c r="F2535" s="89">
        <f t="shared" si="39"/>
        <v>-0.36786887040280208</v>
      </c>
      <c r="G2535" t="s">
        <v>4458</v>
      </c>
      <c r="H2535" s="4" t="s">
        <v>3746</v>
      </c>
      <c r="K2535" s="8" t="s">
        <v>4594</v>
      </c>
    </row>
    <row r="2536" spans="1:11" ht="25.5">
      <c r="A2536" s="2"/>
      <c r="B2536" s="9" t="s">
        <v>1989</v>
      </c>
      <c r="C2536" s="9" t="s">
        <v>1988</v>
      </c>
      <c r="D2536" s="10">
        <v>173469</v>
      </c>
      <c r="E2536" s="10">
        <v>177967</v>
      </c>
      <c r="F2536" s="89">
        <f t="shared" si="39"/>
        <v>2.5929705019340631E-2</v>
      </c>
      <c r="G2536" t="s">
        <v>4554</v>
      </c>
      <c r="H2536" s="4" t="s">
        <v>1990</v>
      </c>
      <c r="K2536" s="8" t="s">
        <v>4594</v>
      </c>
    </row>
    <row r="2537" spans="1:11" ht="38.25">
      <c r="A2537" s="2"/>
      <c r="C2537" s="9" t="s">
        <v>1991</v>
      </c>
      <c r="D2537" s="10">
        <v>33672</v>
      </c>
      <c r="E2537" s="10">
        <v>165415</v>
      </c>
      <c r="F2537" s="89">
        <f t="shared" si="39"/>
        <v>3.9125386077453075</v>
      </c>
      <c r="G2537" t="s">
        <v>4458</v>
      </c>
      <c r="H2537" s="4" t="s">
        <v>3750</v>
      </c>
      <c r="K2537" s="8" t="s">
        <v>4594</v>
      </c>
    </row>
    <row r="2538" spans="1:11" ht="25.5">
      <c r="A2538" s="2"/>
      <c r="C2538" s="9" t="s">
        <v>1992</v>
      </c>
      <c r="D2538" s="10">
        <v>147746</v>
      </c>
      <c r="E2538" s="10">
        <v>148229</v>
      </c>
      <c r="F2538" s="89">
        <f t="shared" si="39"/>
        <v>3.2691240371989765E-3</v>
      </c>
      <c r="G2538" t="s">
        <v>4554</v>
      </c>
      <c r="H2538" s="4" t="s">
        <v>3747</v>
      </c>
      <c r="K2538" s="8" t="s">
        <v>4594</v>
      </c>
    </row>
    <row r="2539" spans="1:11" ht="63.75">
      <c r="A2539" s="2"/>
      <c r="C2539" s="9" t="s">
        <v>4577</v>
      </c>
      <c r="D2539" s="10">
        <v>110890</v>
      </c>
      <c r="E2539" s="10">
        <v>143270</v>
      </c>
      <c r="F2539" s="89">
        <f t="shared" si="39"/>
        <v>0.29200108215348541</v>
      </c>
      <c r="G2539" t="s">
        <v>4458</v>
      </c>
      <c r="H2539" s="4" t="s">
        <v>1996</v>
      </c>
      <c r="K2539" s="8" t="s">
        <v>4594</v>
      </c>
    </row>
    <row r="2540" spans="1:11" ht="15">
      <c r="A2540" s="2"/>
      <c r="C2540" s="9" t="s">
        <v>1993</v>
      </c>
      <c r="D2540" s="10">
        <v>114129</v>
      </c>
      <c r="E2540" s="10" t="s">
        <v>899</v>
      </c>
      <c r="F2540" s="89" t="str">
        <f t="shared" si="39"/>
        <v>-</v>
      </c>
      <c r="G2540" t="s">
        <v>4458</v>
      </c>
      <c r="H2540" s="4" t="s">
        <v>3749</v>
      </c>
      <c r="K2540" s="8" t="s">
        <v>4594</v>
      </c>
    </row>
    <row r="2541" spans="1:11" ht="38.25">
      <c r="A2541" s="2"/>
      <c r="C2541" s="9" t="s">
        <v>1994</v>
      </c>
      <c r="D2541" s="10" t="s">
        <v>899</v>
      </c>
      <c r="E2541" s="10">
        <v>120411</v>
      </c>
      <c r="F2541" s="89" t="str">
        <f t="shared" si="39"/>
        <v>-</v>
      </c>
      <c r="G2541" t="s">
        <v>4458</v>
      </c>
      <c r="H2541" s="4" t="s">
        <v>3748</v>
      </c>
      <c r="K2541" s="8" t="s">
        <v>4594</v>
      </c>
    </row>
    <row r="2542" spans="1:11" ht="25.5">
      <c r="A2542" s="2"/>
      <c r="C2542" s="9" t="s">
        <v>39</v>
      </c>
      <c r="D2542" s="10">
        <v>106796</v>
      </c>
      <c r="E2542" s="10">
        <v>103214</v>
      </c>
      <c r="F2542" s="89">
        <f t="shared" si="39"/>
        <v>-3.3540582044271322E-2</v>
      </c>
      <c r="G2542" t="s">
        <v>4554</v>
      </c>
      <c r="H2542" s="4" t="s">
        <v>1995</v>
      </c>
      <c r="K2542" s="8" t="s">
        <v>4594</v>
      </c>
    </row>
    <row r="2543" spans="1:11" ht="25.5">
      <c r="A2543" s="2" t="s">
        <v>809</v>
      </c>
      <c r="B2543" s="18" t="s">
        <v>1490</v>
      </c>
      <c r="D2543" s="10" t="s">
        <v>899</v>
      </c>
      <c r="E2543" s="10" t="s">
        <v>899</v>
      </c>
      <c r="F2543" s="89" t="str">
        <f t="shared" si="39"/>
        <v>-</v>
      </c>
      <c r="G2543" t="s">
        <v>4458</v>
      </c>
      <c r="K2543" s="8" t="s">
        <v>4589</v>
      </c>
    </row>
    <row r="2544" spans="1:11" ht="25.5">
      <c r="A2544" s="1" t="s">
        <v>810</v>
      </c>
      <c r="C2544" s="9" t="s">
        <v>886</v>
      </c>
      <c r="D2544" s="10">
        <v>118705</v>
      </c>
      <c r="E2544" s="10">
        <v>129620</v>
      </c>
      <c r="F2544" s="89">
        <f t="shared" si="39"/>
        <v>9.1950633924434519E-2</v>
      </c>
      <c r="G2544" t="s">
        <v>4554</v>
      </c>
      <c r="H2544" s="4" t="s">
        <v>1997</v>
      </c>
      <c r="K2544" s="8" t="s">
        <v>4594</v>
      </c>
    </row>
    <row r="2545" spans="1:11" s="40" customFormat="1" ht="25.5">
      <c r="A2545" s="1" t="s">
        <v>811</v>
      </c>
      <c r="B2545" s="51"/>
      <c r="C2545" s="51" t="s">
        <v>886</v>
      </c>
      <c r="D2545" s="54" t="s">
        <v>899</v>
      </c>
      <c r="E2545" s="54">
        <v>134721</v>
      </c>
      <c r="F2545" s="89" t="str">
        <f t="shared" si="39"/>
        <v>-</v>
      </c>
      <c r="G2545" t="s">
        <v>4458</v>
      </c>
      <c r="H2545" s="75" t="s">
        <v>1998</v>
      </c>
      <c r="I2545" s="51"/>
      <c r="J2545" s="51"/>
      <c r="K2545" s="92" t="s">
        <v>4593</v>
      </c>
    </row>
    <row r="2546" spans="1:11" s="40" customFormat="1" ht="38.25">
      <c r="A2546" s="1"/>
      <c r="B2546" s="51"/>
      <c r="C2546" s="51"/>
      <c r="D2546" s="54">
        <v>115000</v>
      </c>
      <c r="E2546" s="54" t="s">
        <v>899</v>
      </c>
      <c r="F2546" s="89" t="str">
        <f t="shared" si="39"/>
        <v>-</v>
      </c>
      <c r="G2546" t="s">
        <v>4458</v>
      </c>
      <c r="H2546" s="75" t="s">
        <v>4374</v>
      </c>
      <c r="I2546" s="51"/>
      <c r="J2546" s="51"/>
      <c r="K2546" s="92" t="s">
        <v>4593</v>
      </c>
    </row>
    <row r="2547" spans="1:11" ht="25.5">
      <c r="A2547" s="1" t="s">
        <v>812</v>
      </c>
      <c r="B2547" s="9" t="s">
        <v>1999</v>
      </c>
      <c r="C2547" s="9" t="s">
        <v>886</v>
      </c>
      <c r="D2547" s="10">
        <f>206448+46450</f>
        <v>252898</v>
      </c>
      <c r="E2547" s="10">
        <f>218592+49183</f>
        <v>267775</v>
      </c>
      <c r="F2547" s="89">
        <f t="shared" si="39"/>
        <v>5.8826087988042612E-2</v>
      </c>
      <c r="G2547" t="s">
        <v>4458</v>
      </c>
      <c r="H2547" s="4" t="s">
        <v>3751</v>
      </c>
      <c r="K2547" s="8" t="s">
        <v>4590</v>
      </c>
    </row>
    <row r="2548" spans="1:11" ht="25.5">
      <c r="A2548" s="1"/>
      <c r="B2548" s="9" t="s">
        <v>2877</v>
      </c>
      <c r="C2548" s="9" t="s">
        <v>714</v>
      </c>
      <c r="D2548" s="10">
        <f>121223+27275</f>
        <v>148498</v>
      </c>
      <c r="E2548" s="10">
        <f>13447+3025</f>
        <v>16472</v>
      </c>
      <c r="F2548" s="89">
        <f t="shared" si="39"/>
        <v>-0.8890759471508034</v>
      </c>
      <c r="G2548" t="s">
        <v>4458</v>
      </c>
      <c r="H2548" s="4" t="s">
        <v>3752</v>
      </c>
      <c r="K2548" s="8" t="s">
        <v>4590</v>
      </c>
    </row>
    <row r="2549" spans="1:11" ht="25.5">
      <c r="A2549" s="1"/>
      <c r="B2549" s="9" t="s">
        <v>2001</v>
      </c>
      <c r="C2549" s="9" t="s">
        <v>2000</v>
      </c>
      <c r="D2549" s="10">
        <f>124766+28072</f>
        <v>152838</v>
      </c>
      <c r="E2549" s="10">
        <f>126339+28426</f>
        <v>154765</v>
      </c>
      <c r="F2549" s="89">
        <f t="shared" si="39"/>
        <v>1.2608121017024562E-2</v>
      </c>
      <c r="G2549" t="s">
        <v>4554</v>
      </c>
      <c r="H2549" s="4" t="s">
        <v>2010</v>
      </c>
      <c r="K2549" s="8" t="s">
        <v>4590</v>
      </c>
    </row>
    <row r="2550" spans="1:11" ht="25.5">
      <c r="A2550" s="1"/>
      <c r="B2550" s="9" t="s">
        <v>2003</v>
      </c>
      <c r="C2550" s="9" t="s">
        <v>2002</v>
      </c>
      <c r="D2550" s="10">
        <f>118465+26654</f>
        <v>145119</v>
      </c>
      <c r="E2550" s="10">
        <f>121244+27275</f>
        <v>148519</v>
      </c>
      <c r="F2550" s="89">
        <f t="shared" si="39"/>
        <v>2.3429047884839339E-2</v>
      </c>
      <c r="G2550" t="s">
        <v>4554</v>
      </c>
      <c r="H2550" s="4" t="s">
        <v>2011</v>
      </c>
      <c r="K2550" s="8" t="s">
        <v>4590</v>
      </c>
    </row>
    <row r="2551" spans="1:11" ht="38.25">
      <c r="A2551" s="1"/>
      <c r="B2551" s="9" t="s">
        <v>2005</v>
      </c>
      <c r="C2551" s="9" t="s">
        <v>2004</v>
      </c>
      <c r="D2551" s="10">
        <f>103485+22042</f>
        <v>125527</v>
      </c>
      <c r="E2551" s="10">
        <f>118495+25251</f>
        <v>143746</v>
      </c>
      <c r="F2551" s="89">
        <f t="shared" si="39"/>
        <v>0.14514008938316059</v>
      </c>
      <c r="G2551" t="s">
        <v>4458</v>
      </c>
      <c r="H2551" s="4" t="s">
        <v>3753</v>
      </c>
      <c r="K2551" s="8" t="s">
        <v>4590</v>
      </c>
    </row>
    <row r="2552" spans="1:11" ht="38.25">
      <c r="A2552" s="1"/>
      <c r="B2552" s="9" t="s">
        <v>2007</v>
      </c>
      <c r="C2552" s="9" t="s">
        <v>2006</v>
      </c>
      <c r="D2552" s="10">
        <f>86975+19570</f>
        <v>106545</v>
      </c>
      <c r="E2552" s="10">
        <f>91043+23696</f>
        <v>114739</v>
      </c>
      <c r="F2552" s="89">
        <f t="shared" si="39"/>
        <v>7.6906471443990806E-2</v>
      </c>
      <c r="G2552" t="s">
        <v>4554</v>
      </c>
      <c r="H2552" s="4" t="s">
        <v>2012</v>
      </c>
      <c r="K2552" s="8" t="s">
        <v>4590</v>
      </c>
    </row>
    <row r="2553" spans="1:11" ht="38.25">
      <c r="A2553" s="1"/>
      <c r="B2553" s="9" t="s">
        <v>2009</v>
      </c>
      <c r="C2553" s="9" t="s">
        <v>2008</v>
      </c>
      <c r="D2553" s="10">
        <f>89550+20149+172</f>
        <v>109871</v>
      </c>
      <c r="E2553" s="10">
        <f>90128+20278+152</f>
        <v>110558</v>
      </c>
      <c r="F2553" s="89">
        <f t="shared" si="39"/>
        <v>6.2527873597218557E-3</v>
      </c>
      <c r="G2553" t="s">
        <v>4554</v>
      </c>
      <c r="H2553" s="86" t="s">
        <v>4440</v>
      </c>
      <c r="K2553" s="8" t="s">
        <v>4590</v>
      </c>
    </row>
    <row r="2554" spans="1:11" ht="25.5">
      <c r="A2554" s="1"/>
      <c r="B2554" s="9" t="s">
        <v>4547</v>
      </c>
      <c r="C2554" s="9" t="s">
        <v>4547</v>
      </c>
      <c r="D2554" s="10" t="s">
        <v>899</v>
      </c>
      <c r="E2554" s="72">
        <v>100000</v>
      </c>
      <c r="F2554" s="89" t="str">
        <f t="shared" si="39"/>
        <v>-</v>
      </c>
      <c r="G2554" t="s">
        <v>4458</v>
      </c>
      <c r="H2554" s="4" t="s">
        <v>4549</v>
      </c>
      <c r="K2554" s="8" t="s">
        <v>4590</v>
      </c>
    </row>
    <row r="2555" spans="1:11" ht="76.5">
      <c r="A2555" s="1" t="s">
        <v>813</v>
      </c>
      <c r="C2555" s="9" t="s">
        <v>886</v>
      </c>
      <c r="D2555" s="10">
        <v>150257</v>
      </c>
      <c r="E2555" s="10">
        <v>157517</v>
      </c>
      <c r="F2555" s="89">
        <f t="shared" si="39"/>
        <v>4.8317216502392568E-2</v>
      </c>
      <c r="G2555" t="s">
        <v>4554</v>
      </c>
      <c r="H2555" s="4" t="s">
        <v>2013</v>
      </c>
      <c r="K2555" s="8" t="s">
        <v>4590</v>
      </c>
    </row>
    <row r="2556" spans="1:11" ht="25.5">
      <c r="A2556" s="1" t="s">
        <v>814</v>
      </c>
      <c r="B2556" s="9" t="s">
        <v>2015</v>
      </c>
      <c r="C2556" s="9" t="s">
        <v>886</v>
      </c>
      <c r="D2556" s="10" t="s">
        <v>899</v>
      </c>
      <c r="E2556" s="10">
        <v>238967</v>
      </c>
      <c r="F2556" s="89" t="str">
        <f t="shared" si="39"/>
        <v>-</v>
      </c>
      <c r="G2556" t="s">
        <v>4458</v>
      </c>
      <c r="H2556" s="4" t="s">
        <v>2019</v>
      </c>
      <c r="K2556" s="8" t="s">
        <v>4596</v>
      </c>
    </row>
    <row r="2557" spans="1:11" ht="25.5">
      <c r="A2557" s="1"/>
      <c r="B2557" s="9" t="s">
        <v>2016</v>
      </c>
      <c r="C2557" s="9" t="s">
        <v>2014</v>
      </c>
      <c r="D2557" s="10" t="s">
        <v>899</v>
      </c>
      <c r="E2557" s="10">
        <v>233851</v>
      </c>
      <c r="F2557" s="89" t="str">
        <f t="shared" si="39"/>
        <v>-</v>
      </c>
      <c r="G2557" t="s">
        <v>4458</v>
      </c>
      <c r="H2557" s="4" t="s">
        <v>3754</v>
      </c>
      <c r="K2557" s="8" t="s">
        <v>4596</v>
      </c>
    </row>
    <row r="2558" spans="1:11" ht="25.5">
      <c r="A2558" s="1"/>
      <c r="C2558" s="9" t="s">
        <v>1235</v>
      </c>
      <c r="D2558" s="10" t="s">
        <v>899</v>
      </c>
      <c r="E2558" s="10">
        <v>131495</v>
      </c>
      <c r="F2558" s="89" t="str">
        <f t="shared" si="39"/>
        <v>-</v>
      </c>
      <c r="G2558" t="s">
        <v>4458</v>
      </c>
      <c r="H2558" s="4" t="s">
        <v>3755</v>
      </c>
      <c r="K2558" s="8" t="s">
        <v>4596</v>
      </c>
    </row>
    <row r="2559" spans="1:11" ht="25.5">
      <c r="A2559" s="1"/>
      <c r="C2559" s="9" t="s">
        <v>249</v>
      </c>
      <c r="D2559" s="10" t="s">
        <v>899</v>
      </c>
      <c r="E2559" s="10">
        <v>136129</v>
      </c>
      <c r="F2559" s="89" t="str">
        <f t="shared" si="39"/>
        <v>-</v>
      </c>
      <c r="G2559" t="s">
        <v>4458</v>
      </c>
      <c r="H2559" s="4" t="s">
        <v>3756</v>
      </c>
      <c r="K2559" s="8" t="s">
        <v>4596</v>
      </c>
    </row>
    <row r="2560" spans="1:11" ht="25.5">
      <c r="A2560" s="1"/>
      <c r="C2560" s="9" t="s">
        <v>249</v>
      </c>
      <c r="D2560" s="10">
        <v>107500</v>
      </c>
      <c r="E2560" s="10" t="s">
        <v>899</v>
      </c>
      <c r="F2560" s="89" t="str">
        <f t="shared" si="39"/>
        <v>-</v>
      </c>
      <c r="G2560" t="s">
        <v>4458</v>
      </c>
      <c r="H2560" s="4" t="s">
        <v>3760</v>
      </c>
      <c r="K2560" s="8" t="s">
        <v>4596</v>
      </c>
    </row>
    <row r="2561" spans="1:11" ht="25.5">
      <c r="A2561" s="1"/>
      <c r="C2561" s="9" t="s">
        <v>2017</v>
      </c>
      <c r="D2561" s="10" t="s">
        <v>899</v>
      </c>
      <c r="E2561" s="10">
        <v>111711</v>
      </c>
      <c r="F2561" s="89" t="str">
        <f t="shared" si="39"/>
        <v>-</v>
      </c>
      <c r="G2561" t="s">
        <v>4458</v>
      </c>
      <c r="H2561" s="4" t="s">
        <v>3757</v>
      </c>
      <c r="K2561" s="8" t="s">
        <v>4596</v>
      </c>
    </row>
    <row r="2562" spans="1:11" ht="25.5">
      <c r="A2562" s="1"/>
      <c r="C2562" s="9" t="s">
        <v>2018</v>
      </c>
      <c r="D2562" s="10" t="s">
        <v>899</v>
      </c>
      <c r="E2562" s="10">
        <v>110907</v>
      </c>
      <c r="F2562" s="89" t="str">
        <f t="shared" si="39"/>
        <v>-</v>
      </c>
      <c r="G2562" t="s">
        <v>4458</v>
      </c>
      <c r="H2562" s="4" t="s">
        <v>3758</v>
      </c>
      <c r="K2562" s="8" t="s">
        <v>4596</v>
      </c>
    </row>
    <row r="2563" spans="1:11" ht="25.5">
      <c r="A2563" s="1"/>
      <c r="C2563" s="9" t="s">
        <v>886</v>
      </c>
      <c r="D2563" s="10">
        <v>162500</v>
      </c>
      <c r="E2563" s="10" t="s">
        <v>899</v>
      </c>
      <c r="F2563" s="89" t="str">
        <f t="shared" si="39"/>
        <v>-</v>
      </c>
      <c r="G2563" t="s">
        <v>4458</v>
      </c>
      <c r="H2563" s="4" t="s">
        <v>3762</v>
      </c>
      <c r="K2563" s="8" t="s">
        <v>4596</v>
      </c>
    </row>
    <row r="2564" spans="1:11" ht="25.5">
      <c r="A2564" s="1"/>
      <c r="C2564" s="9" t="s">
        <v>3759</v>
      </c>
      <c r="D2564" s="10">
        <v>102500</v>
      </c>
      <c r="E2564" s="10" t="s">
        <v>899</v>
      </c>
      <c r="F2564" s="89" t="str">
        <f t="shared" si="39"/>
        <v>-</v>
      </c>
      <c r="G2564" t="s">
        <v>4458</v>
      </c>
      <c r="H2564" s="4" t="s">
        <v>3763</v>
      </c>
      <c r="K2564" s="8" t="s">
        <v>4596</v>
      </c>
    </row>
    <row r="2565" spans="1:11" ht="25.5">
      <c r="A2565" s="1"/>
      <c r="C2565" s="9" t="s">
        <v>892</v>
      </c>
      <c r="D2565" s="10">
        <v>102500</v>
      </c>
      <c r="E2565" s="10" t="s">
        <v>899</v>
      </c>
      <c r="F2565" s="89" t="str">
        <f t="shared" si="39"/>
        <v>-</v>
      </c>
      <c r="G2565" t="s">
        <v>4458</v>
      </c>
      <c r="H2565" s="4" t="s">
        <v>3763</v>
      </c>
      <c r="K2565" s="8" t="s">
        <v>4596</v>
      </c>
    </row>
    <row r="2566" spans="1:11" ht="25.5">
      <c r="A2566" s="1"/>
      <c r="C2566" s="9" t="s">
        <v>3761</v>
      </c>
      <c r="D2566" s="10">
        <v>122500</v>
      </c>
      <c r="E2566" s="10" t="s">
        <v>899</v>
      </c>
      <c r="F2566" s="89" t="str">
        <f t="shared" ref="F2566:F2629" si="40">IF(ISERROR((((E2566-D2566)/D2566))),"-",(((E2566-D2566)/D2566)))</f>
        <v>-</v>
      </c>
      <c r="G2566" t="s">
        <v>4458</v>
      </c>
      <c r="H2566" s="4" t="s">
        <v>3763</v>
      </c>
      <c r="K2566" s="8" t="s">
        <v>4596</v>
      </c>
    </row>
    <row r="2567" spans="1:11" ht="38.25">
      <c r="A2567" s="1" t="s">
        <v>815</v>
      </c>
      <c r="B2567" s="9" t="s">
        <v>2020</v>
      </c>
      <c r="C2567" s="9" t="s">
        <v>886</v>
      </c>
      <c r="D2567" s="10" t="s">
        <v>899</v>
      </c>
      <c r="E2567" s="10">
        <v>176073</v>
      </c>
      <c r="F2567" s="89" t="str">
        <f t="shared" si="40"/>
        <v>-</v>
      </c>
      <c r="G2567" t="s">
        <v>4458</v>
      </c>
      <c r="H2567" s="4" t="s">
        <v>3764</v>
      </c>
      <c r="K2567" s="8" t="s">
        <v>4586</v>
      </c>
    </row>
    <row r="2568" spans="1:11" ht="15">
      <c r="A2568" s="1"/>
      <c r="B2568" s="9" t="s">
        <v>2037</v>
      </c>
      <c r="C2568" s="9" t="s">
        <v>886</v>
      </c>
      <c r="D2568" s="10">
        <v>203747</v>
      </c>
      <c r="E2568" s="10" t="s">
        <v>899</v>
      </c>
      <c r="F2568" s="89" t="str">
        <f t="shared" si="40"/>
        <v>-</v>
      </c>
      <c r="G2568" t="s">
        <v>4458</v>
      </c>
      <c r="K2568" s="8" t="s">
        <v>4586</v>
      </c>
    </row>
    <row r="2569" spans="1:11" ht="51">
      <c r="A2569" s="1"/>
      <c r="B2569" s="9" t="s">
        <v>2021</v>
      </c>
      <c r="C2569" s="9" t="s">
        <v>3772</v>
      </c>
      <c r="D2569" s="10">
        <v>191224</v>
      </c>
      <c r="E2569" s="10">
        <v>216305</v>
      </c>
      <c r="F2569" s="89">
        <f t="shared" si="40"/>
        <v>0.13116031460486133</v>
      </c>
      <c r="G2569" t="s">
        <v>4554</v>
      </c>
      <c r="H2569" s="4" t="s">
        <v>3765</v>
      </c>
      <c r="K2569" s="8" t="s">
        <v>4586</v>
      </c>
    </row>
    <row r="2570" spans="1:11" ht="25.5">
      <c r="A2570" s="1"/>
      <c r="B2570" s="9" t="s">
        <v>3766</v>
      </c>
      <c r="C2570" s="9" t="s">
        <v>3767</v>
      </c>
      <c r="D2570" s="10">
        <v>196337</v>
      </c>
      <c r="E2570" s="10" t="s">
        <v>899</v>
      </c>
      <c r="F2570" s="89" t="str">
        <f t="shared" si="40"/>
        <v>-</v>
      </c>
      <c r="G2570" t="s">
        <v>4458</v>
      </c>
      <c r="K2570" s="8" t="s">
        <v>4586</v>
      </c>
    </row>
    <row r="2571" spans="1:11" ht="25.5">
      <c r="A2571" s="1"/>
      <c r="B2571" s="9" t="s">
        <v>2023</v>
      </c>
      <c r="C2571" s="9" t="s">
        <v>2022</v>
      </c>
      <c r="D2571" s="10">
        <v>3888</v>
      </c>
      <c r="E2571" s="10">
        <v>165140</v>
      </c>
      <c r="F2571" s="89">
        <f t="shared" si="40"/>
        <v>41.474279835390945</v>
      </c>
      <c r="G2571" t="s">
        <v>4458</v>
      </c>
      <c r="H2571" s="4" t="s">
        <v>2032</v>
      </c>
      <c r="K2571" s="8" t="s">
        <v>4586</v>
      </c>
    </row>
    <row r="2572" spans="1:11" ht="38.25">
      <c r="A2572" s="1"/>
      <c r="B2572" s="9" t="s">
        <v>2025</v>
      </c>
      <c r="C2572" s="9" t="s">
        <v>2024</v>
      </c>
      <c r="D2572" s="10" t="s">
        <v>899</v>
      </c>
      <c r="E2572" s="10">
        <v>138620</v>
      </c>
      <c r="F2572" s="89" t="str">
        <f t="shared" si="40"/>
        <v>-</v>
      </c>
      <c r="G2572" t="s">
        <v>4458</v>
      </c>
      <c r="H2572" s="4" t="s">
        <v>2035</v>
      </c>
      <c r="K2572" s="8" t="s">
        <v>4586</v>
      </c>
    </row>
    <row r="2573" spans="1:11" ht="38.25">
      <c r="A2573" s="1"/>
      <c r="B2573" s="9" t="s">
        <v>2027</v>
      </c>
      <c r="C2573" s="9" t="s">
        <v>2026</v>
      </c>
      <c r="D2573" s="10" t="s">
        <v>899</v>
      </c>
      <c r="E2573" s="10">
        <v>125330</v>
      </c>
      <c r="F2573" s="89" t="str">
        <f t="shared" si="40"/>
        <v>-</v>
      </c>
      <c r="G2573" t="s">
        <v>4458</v>
      </c>
      <c r="H2573" s="4" t="s">
        <v>2036</v>
      </c>
      <c r="K2573" s="8" t="s">
        <v>4586</v>
      </c>
    </row>
    <row r="2574" spans="1:11" ht="38.25">
      <c r="A2574" s="1"/>
      <c r="B2574" s="9" t="s">
        <v>2029</v>
      </c>
      <c r="C2574" s="9" t="s">
        <v>2028</v>
      </c>
      <c r="D2574" s="10">
        <v>14521</v>
      </c>
      <c r="E2574" s="10">
        <v>147646</v>
      </c>
      <c r="F2574" s="89">
        <f t="shared" si="40"/>
        <v>9.1677570415260661</v>
      </c>
      <c r="G2574" t="s">
        <v>4458</v>
      </c>
      <c r="H2574" s="4" t="s">
        <v>2038</v>
      </c>
      <c r="K2574" s="8" t="s">
        <v>4586</v>
      </c>
    </row>
    <row r="2575" spans="1:11" s="60" customFormat="1" ht="25.5">
      <c r="A2575" s="1"/>
      <c r="B2575" s="58"/>
      <c r="C2575" s="58" t="s">
        <v>3768</v>
      </c>
      <c r="D2575" s="59">
        <v>144341</v>
      </c>
      <c r="E2575" s="59" t="s">
        <v>899</v>
      </c>
      <c r="F2575" s="89" t="str">
        <f t="shared" si="40"/>
        <v>-</v>
      </c>
      <c r="G2575" t="s">
        <v>4458</v>
      </c>
      <c r="H2575" s="76" t="s">
        <v>3914</v>
      </c>
      <c r="K2575" s="8" t="s">
        <v>4586</v>
      </c>
    </row>
    <row r="2576" spans="1:11" ht="15">
      <c r="A2576" s="1"/>
      <c r="B2576" s="9" t="s">
        <v>2030</v>
      </c>
      <c r="C2576" s="9" t="s">
        <v>1020</v>
      </c>
      <c r="D2576" s="10">
        <v>119513</v>
      </c>
      <c r="E2576" s="10">
        <v>123932</v>
      </c>
      <c r="F2576" s="89">
        <f t="shared" si="40"/>
        <v>3.6975057106758261E-2</v>
      </c>
      <c r="G2576" t="s">
        <v>4554</v>
      </c>
      <c r="H2576" s="4" t="s">
        <v>2033</v>
      </c>
      <c r="K2576" s="8" t="s">
        <v>4586</v>
      </c>
    </row>
    <row r="2577" spans="1:11" ht="38.25">
      <c r="A2577" s="1"/>
      <c r="B2577" s="9" t="s">
        <v>2031</v>
      </c>
      <c r="C2577" s="9" t="s">
        <v>3771</v>
      </c>
      <c r="D2577" s="10">
        <v>105086</v>
      </c>
      <c r="E2577" s="10">
        <v>113663</v>
      </c>
      <c r="F2577" s="89">
        <f t="shared" si="40"/>
        <v>8.1618864549036024E-2</v>
      </c>
      <c r="G2577" t="s">
        <v>4554</v>
      </c>
      <c r="H2577" s="4" t="s">
        <v>2034</v>
      </c>
      <c r="K2577" s="8" t="s">
        <v>4586</v>
      </c>
    </row>
    <row r="2578" spans="1:11" ht="25.5">
      <c r="A2578" s="1"/>
      <c r="C2578" s="9" t="s">
        <v>3769</v>
      </c>
      <c r="D2578" s="10">
        <v>105514</v>
      </c>
      <c r="E2578" s="10">
        <v>53180</v>
      </c>
      <c r="F2578" s="89">
        <f t="shared" si="40"/>
        <v>-0.49599105331993859</v>
      </c>
      <c r="G2578" t="s">
        <v>4458</v>
      </c>
      <c r="H2578" s="4" t="s">
        <v>3770</v>
      </c>
      <c r="K2578" s="8" t="s">
        <v>4586</v>
      </c>
    </row>
    <row r="2579" spans="1:11" ht="25.5">
      <c r="A2579" s="1"/>
      <c r="B2579" s="9" t="s">
        <v>4547</v>
      </c>
      <c r="C2579" s="9" t="s">
        <v>4547</v>
      </c>
      <c r="D2579" s="10" t="s">
        <v>899</v>
      </c>
      <c r="E2579" s="72">
        <v>100000</v>
      </c>
      <c r="F2579" s="89" t="str">
        <f t="shared" si="40"/>
        <v>-</v>
      </c>
      <c r="G2579" t="s">
        <v>4458</v>
      </c>
      <c r="H2579" s="4" t="s">
        <v>4549</v>
      </c>
      <c r="K2579" s="8" t="s">
        <v>4586</v>
      </c>
    </row>
    <row r="2580" spans="1:11" ht="25.5">
      <c r="A2580" s="1"/>
      <c r="B2580" s="9" t="s">
        <v>4547</v>
      </c>
      <c r="C2580" s="9" t="s">
        <v>4547</v>
      </c>
      <c r="D2580" s="10" t="s">
        <v>899</v>
      </c>
      <c r="E2580" s="72">
        <v>100000</v>
      </c>
      <c r="F2580" s="89" t="str">
        <f t="shared" si="40"/>
        <v>-</v>
      </c>
      <c r="G2580" t="s">
        <v>4458</v>
      </c>
      <c r="H2580" s="4" t="s">
        <v>4549</v>
      </c>
      <c r="K2580" s="8" t="s">
        <v>4586</v>
      </c>
    </row>
    <row r="2581" spans="1:11" ht="25.5">
      <c r="A2581" s="1"/>
      <c r="B2581" s="9" t="s">
        <v>4547</v>
      </c>
      <c r="C2581" s="9" t="s">
        <v>4547</v>
      </c>
      <c r="D2581" s="10" t="s">
        <v>899</v>
      </c>
      <c r="E2581" s="72">
        <v>100000</v>
      </c>
      <c r="F2581" s="89" t="str">
        <f t="shared" si="40"/>
        <v>-</v>
      </c>
      <c r="G2581" t="s">
        <v>4458</v>
      </c>
      <c r="H2581" s="4" t="s">
        <v>4549</v>
      </c>
      <c r="K2581" s="8" t="s">
        <v>4586</v>
      </c>
    </row>
    <row r="2582" spans="1:11" ht="25.5">
      <c r="A2582" s="1"/>
      <c r="B2582" s="9" t="s">
        <v>4547</v>
      </c>
      <c r="C2582" s="9" t="s">
        <v>4547</v>
      </c>
      <c r="D2582" s="10" t="s">
        <v>899</v>
      </c>
      <c r="E2582" s="72">
        <v>100000</v>
      </c>
      <c r="F2582" s="89" t="str">
        <f t="shared" si="40"/>
        <v>-</v>
      </c>
      <c r="G2582" t="s">
        <v>4458</v>
      </c>
      <c r="H2582" s="4" t="s">
        <v>4549</v>
      </c>
      <c r="K2582" s="8" t="s">
        <v>4586</v>
      </c>
    </row>
    <row r="2583" spans="1:11" ht="25.5">
      <c r="A2583" s="1"/>
      <c r="B2583" s="9" t="s">
        <v>4547</v>
      </c>
      <c r="C2583" s="9" t="s">
        <v>4547</v>
      </c>
      <c r="D2583" s="10" t="s">
        <v>899</v>
      </c>
      <c r="E2583" s="72">
        <v>100000</v>
      </c>
      <c r="F2583" s="89" t="str">
        <f t="shared" si="40"/>
        <v>-</v>
      </c>
      <c r="G2583" t="s">
        <v>4458</v>
      </c>
      <c r="H2583" s="4" t="s">
        <v>4549</v>
      </c>
      <c r="K2583" s="8" t="s">
        <v>4586</v>
      </c>
    </row>
    <row r="2584" spans="1:11" ht="25.5">
      <c r="A2584" s="1"/>
      <c r="B2584" s="9" t="s">
        <v>4547</v>
      </c>
      <c r="C2584" s="9" t="s">
        <v>4547</v>
      </c>
      <c r="D2584" s="10" t="s">
        <v>899</v>
      </c>
      <c r="E2584" s="72">
        <v>100000</v>
      </c>
      <c r="F2584" s="89" t="str">
        <f t="shared" si="40"/>
        <v>-</v>
      </c>
      <c r="G2584" t="s">
        <v>4458</v>
      </c>
      <c r="H2584" s="4" t="s">
        <v>4549</v>
      </c>
      <c r="K2584" s="8" t="s">
        <v>4586</v>
      </c>
    </row>
    <row r="2585" spans="1:11" ht="25.5">
      <c r="A2585" s="1"/>
      <c r="B2585" s="9" t="s">
        <v>4547</v>
      </c>
      <c r="C2585" s="9" t="s">
        <v>4547</v>
      </c>
      <c r="D2585" s="10" t="s">
        <v>899</v>
      </c>
      <c r="E2585" s="72">
        <v>100000</v>
      </c>
      <c r="F2585" s="89" t="str">
        <f t="shared" si="40"/>
        <v>-</v>
      </c>
      <c r="G2585" t="s">
        <v>4458</v>
      </c>
      <c r="H2585" s="4" t="s">
        <v>4549</v>
      </c>
      <c r="K2585" s="8" t="s">
        <v>4586</v>
      </c>
    </row>
    <row r="2586" spans="1:11" ht="25.5">
      <c r="A2586" s="1"/>
      <c r="B2586" s="9" t="s">
        <v>4547</v>
      </c>
      <c r="C2586" s="9" t="s">
        <v>4547</v>
      </c>
      <c r="D2586" s="10" t="s">
        <v>899</v>
      </c>
      <c r="E2586" s="72">
        <v>100000</v>
      </c>
      <c r="F2586" s="89" t="str">
        <f t="shared" si="40"/>
        <v>-</v>
      </c>
      <c r="G2586" t="s">
        <v>4458</v>
      </c>
      <c r="H2586" s="4" t="s">
        <v>4549</v>
      </c>
      <c r="K2586" s="8" t="s">
        <v>4586</v>
      </c>
    </row>
    <row r="2587" spans="1:11" ht="25.5">
      <c r="A2587" s="1"/>
      <c r="B2587" s="9" t="s">
        <v>4547</v>
      </c>
      <c r="C2587" s="9" t="s">
        <v>4547</v>
      </c>
      <c r="D2587" s="10" t="s">
        <v>899</v>
      </c>
      <c r="E2587" s="72">
        <v>100000</v>
      </c>
      <c r="F2587" s="89" t="str">
        <f t="shared" si="40"/>
        <v>-</v>
      </c>
      <c r="G2587" t="s">
        <v>4458</v>
      </c>
      <c r="H2587" s="4" t="s">
        <v>4549</v>
      </c>
      <c r="K2587" s="8" t="s">
        <v>4586</v>
      </c>
    </row>
    <row r="2588" spans="1:11" ht="25.5">
      <c r="A2588" s="1"/>
      <c r="B2588" s="9" t="s">
        <v>4547</v>
      </c>
      <c r="C2588" s="9" t="s">
        <v>4547</v>
      </c>
      <c r="D2588" s="10" t="s">
        <v>899</v>
      </c>
      <c r="E2588" s="72">
        <v>100000</v>
      </c>
      <c r="F2588" s="89" t="str">
        <f t="shared" si="40"/>
        <v>-</v>
      </c>
      <c r="G2588" t="s">
        <v>4458</v>
      </c>
      <c r="H2588" s="4" t="s">
        <v>4549</v>
      </c>
      <c r="K2588" s="8" t="s">
        <v>4586</v>
      </c>
    </row>
    <row r="2589" spans="1:11" ht="25.5">
      <c r="A2589" s="1"/>
      <c r="B2589" s="9" t="s">
        <v>4547</v>
      </c>
      <c r="C2589" s="9" t="s">
        <v>4547</v>
      </c>
      <c r="D2589" s="10" t="s">
        <v>899</v>
      </c>
      <c r="E2589" s="72">
        <v>100000</v>
      </c>
      <c r="F2589" s="89" t="str">
        <f t="shared" si="40"/>
        <v>-</v>
      </c>
      <c r="G2589" t="s">
        <v>4458</v>
      </c>
      <c r="H2589" s="4" t="s">
        <v>4549</v>
      </c>
      <c r="K2589" s="8" t="s">
        <v>4586</v>
      </c>
    </row>
    <row r="2590" spans="1:11" ht="25.5">
      <c r="A2590" s="1"/>
      <c r="B2590" s="9" t="s">
        <v>4547</v>
      </c>
      <c r="C2590" s="9" t="s">
        <v>4547</v>
      </c>
      <c r="D2590" s="72">
        <v>100000</v>
      </c>
      <c r="E2590" s="10" t="s">
        <v>899</v>
      </c>
      <c r="F2590" s="89" t="str">
        <f t="shared" si="40"/>
        <v>-</v>
      </c>
      <c r="G2590" t="s">
        <v>4458</v>
      </c>
      <c r="H2590" s="4" t="s">
        <v>4549</v>
      </c>
      <c r="K2590" s="8" t="s">
        <v>4586</v>
      </c>
    </row>
    <row r="2591" spans="1:11" ht="25.5">
      <c r="A2591" s="1"/>
      <c r="B2591" s="9" t="s">
        <v>4547</v>
      </c>
      <c r="C2591" s="9" t="s">
        <v>4547</v>
      </c>
      <c r="D2591" s="72">
        <v>100000</v>
      </c>
      <c r="E2591" s="10" t="s">
        <v>899</v>
      </c>
      <c r="F2591" s="89" t="str">
        <f t="shared" si="40"/>
        <v>-</v>
      </c>
      <c r="G2591" t="s">
        <v>4458</v>
      </c>
      <c r="H2591" s="4" t="s">
        <v>4549</v>
      </c>
      <c r="K2591" s="8" t="s">
        <v>4586</v>
      </c>
    </row>
    <row r="2592" spans="1:11" ht="25.5">
      <c r="A2592" s="1"/>
      <c r="B2592" s="9" t="s">
        <v>4547</v>
      </c>
      <c r="C2592" s="9" t="s">
        <v>4547</v>
      </c>
      <c r="D2592" s="72">
        <v>100000</v>
      </c>
      <c r="E2592" s="10" t="s">
        <v>899</v>
      </c>
      <c r="F2592" s="89" t="str">
        <f t="shared" si="40"/>
        <v>-</v>
      </c>
      <c r="G2592" t="s">
        <v>4458</v>
      </c>
      <c r="H2592" s="4" t="s">
        <v>4549</v>
      </c>
      <c r="K2592" s="8" t="s">
        <v>4586</v>
      </c>
    </row>
    <row r="2593" spans="1:11" ht="25.5">
      <c r="A2593" s="1"/>
      <c r="B2593" s="9" t="s">
        <v>4547</v>
      </c>
      <c r="C2593" s="9" t="s">
        <v>4547</v>
      </c>
      <c r="D2593" s="72">
        <v>100000</v>
      </c>
      <c r="E2593" s="10" t="s">
        <v>899</v>
      </c>
      <c r="F2593" s="89" t="str">
        <f t="shared" si="40"/>
        <v>-</v>
      </c>
      <c r="G2593" t="s">
        <v>4458</v>
      </c>
      <c r="H2593" s="4" t="s">
        <v>4549</v>
      </c>
      <c r="K2593" s="8" t="s">
        <v>4586</v>
      </c>
    </row>
    <row r="2594" spans="1:11" ht="25.5">
      <c r="A2594" s="1"/>
      <c r="B2594" s="9" t="s">
        <v>4547</v>
      </c>
      <c r="C2594" s="9" t="s">
        <v>4547</v>
      </c>
      <c r="D2594" s="72">
        <v>100000</v>
      </c>
      <c r="E2594" s="10" t="s">
        <v>899</v>
      </c>
      <c r="F2594" s="89" t="str">
        <f t="shared" si="40"/>
        <v>-</v>
      </c>
      <c r="G2594" t="s">
        <v>4458</v>
      </c>
      <c r="H2594" s="4" t="s">
        <v>4549</v>
      </c>
      <c r="K2594" s="8" t="s">
        <v>4586</v>
      </c>
    </row>
    <row r="2595" spans="1:11" ht="25.5">
      <c r="A2595" s="1"/>
      <c r="B2595" s="9" t="s">
        <v>4547</v>
      </c>
      <c r="C2595" s="9" t="s">
        <v>4547</v>
      </c>
      <c r="D2595" s="72">
        <v>100000</v>
      </c>
      <c r="E2595" s="10" t="s">
        <v>899</v>
      </c>
      <c r="F2595" s="89" t="str">
        <f t="shared" si="40"/>
        <v>-</v>
      </c>
      <c r="G2595" t="s">
        <v>4458</v>
      </c>
      <c r="H2595" s="4" t="s">
        <v>4549</v>
      </c>
      <c r="K2595" s="8" t="s">
        <v>4586</v>
      </c>
    </row>
    <row r="2596" spans="1:11" ht="25.5">
      <c r="A2596" s="1"/>
      <c r="B2596" s="9" t="s">
        <v>4547</v>
      </c>
      <c r="C2596" s="9" t="s">
        <v>4547</v>
      </c>
      <c r="D2596" s="72">
        <v>100000</v>
      </c>
      <c r="E2596" s="10" t="s">
        <v>899</v>
      </c>
      <c r="F2596" s="89" t="str">
        <f t="shared" si="40"/>
        <v>-</v>
      </c>
      <c r="G2596" t="s">
        <v>4458</v>
      </c>
      <c r="H2596" s="4" t="s">
        <v>4549</v>
      </c>
      <c r="K2596" s="8" t="s">
        <v>4586</v>
      </c>
    </row>
    <row r="2597" spans="1:11" ht="25.5">
      <c r="A2597" s="1"/>
      <c r="B2597" s="9" t="s">
        <v>4547</v>
      </c>
      <c r="C2597" s="9" t="s">
        <v>4547</v>
      </c>
      <c r="D2597" s="72">
        <v>100000</v>
      </c>
      <c r="E2597" s="10" t="s">
        <v>899</v>
      </c>
      <c r="F2597" s="89" t="str">
        <f t="shared" si="40"/>
        <v>-</v>
      </c>
      <c r="G2597" t="s">
        <v>4458</v>
      </c>
      <c r="H2597" s="4" t="s">
        <v>4549</v>
      </c>
      <c r="K2597" s="8" t="s">
        <v>4586</v>
      </c>
    </row>
    <row r="2598" spans="1:11" ht="51">
      <c r="A2598" s="1" t="s">
        <v>816</v>
      </c>
      <c r="C2598" s="9" t="s">
        <v>886</v>
      </c>
      <c r="D2598" s="10">
        <v>127970</v>
      </c>
      <c r="E2598" s="10">
        <v>144651</v>
      </c>
      <c r="F2598" s="89">
        <f t="shared" si="40"/>
        <v>0.13035086348362898</v>
      </c>
      <c r="G2598" t="s">
        <v>4554</v>
      </c>
      <c r="H2598" s="4" t="s">
        <v>3773</v>
      </c>
      <c r="K2598" s="8" t="s">
        <v>4586</v>
      </c>
    </row>
    <row r="2599" spans="1:11" ht="25.5">
      <c r="A2599" s="1"/>
      <c r="C2599" s="9" t="s">
        <v>1014</v>
      </c>
      <c r="D2599" s="10">
        <v>107509</v>
      </c>
      <c r="E2599" s="10">
        <v>109284</v>
      </c>
      <c r="F2599" s="89">
        <f t="shared" si="40"/>
        <v>1.6510245653852236E-2</v>
      </c>
      <c r="G2599" t="s">
        <v>4554</v>
      </c>
      <c r="H2599" s="4" t="s">
        <v>2612</v>
      </c>
      <c r="K2599" s="8" t="s">
        <v>4586</v>
      </c>
    </row>
    <row r="2600" spans="1:11" ht="25.5">
      <c r="A2600" s="1"/>
      <c r="C2600" s="9" t="s">
        <v>995</v>
      </c>
      <c r="D2600" s="10">
        <v>103770</v>
      </c>
      <c r="E2600" s="10">
        <v>110691</v>
      </c>
      <c r="F2600" s="89">
        <f t="shared" si="40"/>
        <v>6.6695576756287941E-2</v>
      </c>
      <c r="G2600" t="s">
        <v>4554</v>
      </c>
      <c r="H2600" s="4" t="s">
        <v>2613</v>
      </c>
      <c r="K2600" s="8" t="s">
        <v>4586</v>
      </c>
    </row>
    <row r="2601" spans="1:11" ht="51">
      <c r="A2601" s="1" t="s">
        <v>817</v>
      </c>
      <c r="B2601" s="9" t="s">
        <v>2614</v>
      </c>
      <c r="C2601" s="9" t="s">
        <v>886</v>
      </c>
      <c r="D2601" s="10">
        <v>204223</v>
      </c>
      <c r="E2601" s="10">
        <v>204242</v>
      </c>
      <c r="F2601" s="89">
        <f t="shared" si="40"/>
        <v>9.3035554271556095E-5</v>
      </c>
      <c r="G2601" t="s">
        <v>4554</v>
      </c>
      <c r="H2601" s="4" t="s">
        <v>3774</v>
      </c>
      <c r="K2601" s="8" t="s">
        <v>4591</v>
      </c>
    </row>
    <row r="2602" spans="1:11" ht="51">
      <c r="A2602" s="1"/>
      <c r="C2602" s="9" t="s">
        <v>3775</v>
      </c>
      <c r="D2602" s="10">
        <v>124044</v>
      </c>
      <c r="E2602" s="10">
        <v>133325</v>
      </c>
      <c r="F2602" s="89">
        <f t="shared" si="40"/>
        <v>7.482022508142272E-2</v>
      </c>
      <c r="G2602" t="s">
        <v>4458</v>
      </c>
      <c r="H2602" s="4" t="s">
        <v>2625</v>
      </c>
      <c r="K2602" s="8" t="s">
        <v>4591</v>
      </c>
    </row>
    <row r="2603" spans="1:11" ht="25.5">
      <c r="A2603" s="1"/>
      <c r="C2603" s="9" t="s">
        <v>2615</v>
      </c>
      <c r="D2603" s="10">
        <v>148084</v>
      </c>
      <c r="E2603" s="10">
        <v>158318</v>
      </c>
      <c r="F2603" s="89">
        <f t="shared" si="40"/>
        <v>6.9109424380756873E-2</v>
      </c>
      <c r="G2603" t="s">
        <v>4554</v>
      </c>
      <c r="H2603" s="4" t="s">
        <v>2621</v>
      </c>
      <c r="K2603" s="8" t="s">
        <v>4591</v>
      </c>
    </row>
    <row r="2604" spans="1:11" ht="38.25">
      <c r="A2604" s="1"/>
      <c r="C2604" s="9" t="s">
        <v>2616</v>
      </c>
      <c r="D2604" s="10">
        <v>148535</v>
      </c>
      <c r="E2604" s="10">
        <v>158680</v>
      </c>
      <c r="F2604" s="89">
        <f t="shared" si="40"/>
        <v>6.8300400578988119E-2</v>
      </c>
      <c r="G2604" t="s">
        <v>4554</v>
      </c>
      <c r="H2604" s="4" t="s">
        <v>2622</v>
      </c>
      <c r="K2604" s="8" t="s">
        <v>4591</v>
      </c>
    </row>
    <row r="2605" spans="1:11" ht="25.5">
      <c r="A2605" s="1"/>
      <c r="C2605" s="9" t="s">
        <v>2617</v>
      </c>
      <c r="D2605" s="10">
        <v>68858</v>
      </c>
      <c r="E2605" s="10">
        <v>144716</v>
      </c>
      <c r="F2605" s="89">
        <f t="shared" si="40"/>
        <v>1.1016584855790177</v>
      </c>
      <c r="G2605" t="s">
        <v>4458</v>
      </c>
      <c r="H2605" s="4" t="s">
        <v>3776</v>
      </c>
      <c r="K2605" s="8" t="s">
        <v>4591</v>
      </c>
    </row>
    <row r="2606" spans="1:11" ht="25.5">
      <c r="A2606" s="1"/>
      <c r="C2606" s="9" t="s">
        <v>2618</v>
      </c>
      <c r="D2606" s="10">
        <v>106737</v>
      </c>
      <c r="E2606" s="10">
        <v>111825</v>
      </c>
      <c r="F2606" s="89">
        <f t="shared" si="40"/>
        <v>4.7668568537620505E-2</v>
      </c>
      <c r="G2606" t="s">
        <v>4554</v>
      </c>
      <c r="H2606" s="4" t="s">
        <v>2623</v>
      </c>
      <c r="K2606" s="8" t="s">
        <v>4591</v>
      </c>
    </row>
    <row r="2607" spans="1:11" ht="25.5">
      <c r="A2607" s="1"/>
      <c r="C2607" s="9" t="s">
        <v>2619</v>
      </c>
      <c r="D2607" s="10">
        <v>138776</v>
      </c>
      <c r="E2607" s="10">
        <v>140649</v>
      </c>
      <c r="F2607" s="89">
        <f t="shared" si="40"/>
        <v>1.349657001210584E-2</v>
      </c>
      <c r="G2607" t="s">
        <v>4554</v>
      </c>
      <c r="H2607" s="4" t="s">
        <v>2624</v>
      </c>
      <c r="K2607" s="8" t="s">
        <v>4591</v>
      </c>
    </row>
    <row r="2608" spans="1:11" ht="38.25">
      <c r="A2608" s="1"/>
      <c r="C2608" s="9" t="s">
        <v>2620</v>
      </c>
      <c r="D2608" s="10" t="s">
        <v>899</v>
      </c>
      <c r="E2608" s="10">
        <v>101345</v>
      </c>
      <c r="F2608" s="89" t="str">
        <f t="shared" si="40"/>
        <v>-</v>
      </c>
      <c r="G2608" t="s">
        <v>4458</v>
      </c>
      <c r="H2608" s="4" t="s">
        <v>2626</v>
      </c>
      <c r="K2608" s="8" t="s">
        <v>4591</v>
      </c>
    </row>
    <row r="2609" spans="1:11" ht="51">
      <c r="A2609" s="1" t="s">
        <v>818</v>
      </c>
      <c r="C2609" s="9" t="s">
        <v>995</v>
      </c>
      <c r="D2609" s="10">
        <v>137857</v>
      </c>
      <c r="E2609" s="10">
        <v>132515</v>
      </c>
      <c r="F2609" s="89">
        <f t="shared" si="40"/>
        <v>-3.8750299223108006E-2</v>
      </c>
      <c r="G2609" t="s">
        <v>4554</v>
      </c>
      <c r="H2609" s="4" t="s">
        <v>2628</v>
      </c>
      <c r="K2609" s="8" t="s">
        <v>4586</v>
      </c>
    </row>
    <row r="2610" spans="1:11" ht="38.25">
      <c r="A2610" s="1"/>
      <c r="C2610" s="9" t="s">
        <v>1168</v>
      </c>
      <c r="D2610" s="10" t="s">
        <v>899</v>
      </c>
      <c r="E2610" s="10">
        <v>127757</v>
      </c>
      <c r="F2610" s="89" t="str">
        <f t="shared" si="40"/>
        <v>-</v>
      </c>
      <c r="G2610" t="s">
        <v>4458</v>
      </c>
      <c r="H2610" s="4" t="s">
        <v>2627</v>
      </c>
      <c r="K2610" s="8" t="s">
        <v>4586</v>
      </c>
    </row>
    <row r="2611" spans="1:11" ht="38.25">
      <c r="A2611" s="1"/>
      <c r="C2611" s="9" t="s">
        <v>1169</v>
      </c>
      <c r="D2611" s="10">
        <v>75623</v>
      </c>
      <c r="E2611" s="10">
        <v>112921</v>
      </c>
      <c r="F2611" s="89">
        <f t="shared" si="40"/>
        <v>0.49320973777818916</v>
      </c>
      <c r="G2611" t="s">
        <v>4458</v>
      </c>
      <c r="H2611" s="4" t="s">
        <v>3777</v>
      </c>
      <c r="I2611" s="7">
        <v>8</v>
      </c>
      <c r="J2611" s="7">
        <v>7</v>
      </c>
      <c r="K2611" s="8" t="s">
        <v>4586</v>
      </c>
    </row>
    <row r="2612" spans="1:11" ht="25.5">
      <c r="A2612" s="1"/>
      <c r="C2612" s="9" t="s">
        <v>1130</v>
      </c>
      <c r="D2612" s="10">
        <v>133626</v>
      </c>
      <c r="E2612" s="10">
        <v>69579</v>
      </c>
      <c r="F2612" s="89">
        <f t="shared" si="40"/>
        <v>-0.47930043554398094</v>
      </c>
      <c r="G2612" t="s">
        <v>4458</v>
      </c>
      <c r="H2612" s="4" t="s">
        <v>3778</v>
      </c>
      <c r="K2612" s="8" t="s">
        <v>4586</v>
      </c>
    </row>
    <row r="2613" spans="1:11" ht="15">
      <c r="A2613" s="1"/>
      <c r="C2613" s="9" t="s">
        <v>317</v>
      </c>
      <c r="D2613" s="10">
        <v>125053</v>
      </c>
      <c r="E2613" s="10" t="s">
        <v>899</v>
      </c>
      <c r="F2613" s="89" t="str">
        <f t="shared" si="40"/>
        <v>-</v>
      </c>
      <c r="G2613" t="s">
        <v>4458</v>
      </c>
      <c r="H2613" s="4" t="s">
        <v>3779</v>
      </c>
      <c r="K2613" s="8" t="s">
        <v>4586</v>
      </c>
    </row>
    <row r="2614" spans="1:11" s="1" customFormat="1" ht="25.5">
      <c r="A2614" s="1" t="s">
        <v>819</v>
      </c>
      <c r="C2614" s="1" t="s">
        <v>990</v>
      </c>
      <c r="D2614" s="56" t="s">
        <v>899</v>
      </c>
      <c r="E2614" s="56">
        <v>144186</v>
      </c>
      <c r="F2614" s="89" t="str">
        <f t="shared" si="40"/>
        <v>-</v>
      </c>
      <c r="G2614" t="s">
        <v>4458</v>
      </c>
      <c r="H2614" s="75" t="s">
        <v>3780</v>
      </c>
      <c r="I2614" s="1">
        <v>8</v>
      </c>
      <c r="J2614" s="1">
        <v>7</v>
      </c>
      <c r="K2614" s="93" t="s">
        <v>4595</v>
      </c>
    </row>
    <row r="2615" spans="1:11" s="1" customFormat="1" ht="38.25">
      <c r="B2615" s="1" t="s">
        <v>3789</v>
      </c>
      <c r="C2615" s="1" t="s">
        <v>1170</v>
      </c>
      <c r="D2615" s="56">
        <v>108030</v>
      </c>
      <c r="E2615" s="56">
        <v>129267</v>
      </c>
      <c r="F2615" s="89">
        <f t="shared" si="40"/>
        <v>0.19658428214384893</v>
      </c>
      <c r="G2615" t="s">
        <v>4554</v>
      </c>
      <c r="H2615" s="75" t="s">
        <v>3790</v>
      </c>
      <c r="I2615" s="1">
        <v>8</v>
      </c>
      <c r="J2615" s="1">
        <v>7</v>
      </c>
      <c r="K2615" s="93" t="s">
        <v>4595</v>
      </c>
    </row>
    <row r="2616" spans="1:11" s="1" customFormat="1" ht="38.25">
      <c r="B2616" s="1" t="s">
        <v>3788</v>
      </c>
      <c r="C2616" s="1" t="s">
        <v>3781</v>
      </c>
      <c r="D2616" s="56">
        <v>104738</v>
      </c>
      <c r="E2616" s="56">
        <v>126264</v>
      </c>
      <c r="F2616" s="89">
        <f t="shared" si="40"/>
        <v>0.20552235100918481</v>
      </c>
      <c r="G2616" t="s">
        <v>4554</v>
      </c>
      <c r="H2616" s="75" t="s">
        <v>3791</v>
      </c>
      <c r="I2616" s="1">
        <v>8</v>
      </c>
      <c r="J2616" s="1">
        <v>7</v>
      </c>
      <c r="K2616" s="93" t="s">
        <v>4595</v>
      </c>
    </row>
    <row r="2617" spans="1:11" s="1" customFormat="1" ht="25.5">
      <c r="C2617" s="1" t="s">
        <v>1567</v>
      </c>
      <c r="D2617" s="56" t="s">
        <v>899</v>
      </c>
      <c r="E2617" s="56">
        <v>120259</v>
      </c>
      <c r="F2617" s="89" t="str">
        <f t="shared" si="40"/>
        <v>-</v>
      </c>
      <c r="G2617" t="s">
        <v>4458</v>
      </c>
      <c r="H2617" s="75" t="s">
        <v>3782</v>
      </c>
      <c r="I2617" s="1">
        <v>8</v>
      </c>
      <c r="J2617" s="1">
        <v>7</v>
      </c>
      <c r="K2617" s="93" t="s">
        <v>4595</v>
      </c>
    </row>
    <row r="2618" spans="1:11" s="1" customFormat="1" ht="25.5">
      <c r="C2618" s="1" t="s">
        <v>3705</v>
      </c>
      <c r="D2618" s="56" t="s">
        <v>899</v>
      </c>
      <c r="E2618" s="56">
        <v>117191</v>
      </c>
      <c r="F2618" s="89" t="str">
        <f t="shared" si="40"/>
        <v>-</v>
      </c>
      <c r="G2618" t="s">
        <v>4458</v>
      </c>
      <c r="H2618" s="75" t="s">
        <v>3783</v>
      </c>
      <c r="I2618" s="1">
        <v>8</v>
      </c>
      <c r="J2618" s="1">
        <v>7</v>
      </c>
      <c r="K2618" s="93" t="s">
        <v>4595</v>
      </c>
    </row>
    <row r="2619" spans="1:11" s="1" customFormat="1" ht="25.5">
      <c r="C2619" s="1" t="s">
        <v>1171</v>
      </c>
      <c r="D2619" s="56" t="s">
        <v>899</v>
      </c>
      <c r="E2619" s="56">
        <v>150127</v>
      </c>
      <c r="F2619" s="89" t="str">
        <f t="shared" si="40"/>
        <v>-</v>
      </c>
      <c r="G2619" t="s">
        <v>4458</v>
      </c>
      <c r="H2619" s="75" t="s">
        <v>3784</v>
      </c>
      <c r="I2619" s="1">
        <v>8</v>
      </c>
      <c r="J2619" s="1">
        <v>7</v>
      </c>
      <c r="K2619" s="93" t="s">
        <v>4595</v>
      </c>
    </row>
    <row r="2620" spans="1:11" s="1" customFormat="1" ht="15">
      <c r="B2620" s="1" t="s">
        <v>3786</v>
      </c>
      <c r="C2620" s="1" t="s">
        <v>886</v>
      </c>
      <c r="D2620" s="56">
        <v>157158</v>
      </c>
      <c r="E2620" s="56" t="s">
        <v>899</v>
      </c>
      <c r="F2620" s="89" t="str">
        <f t="shared" si="40"/>
        <v>-</v>
      </c>
      <c r="G2620" t="s">
        <v>4458</v>
      </c>
      <c r="H2620" s="75" t="s">
        <v>3785</v>
      </c>
      <c r="K2620" s="93" t="s">
        <v>4595</v>
      </c>
    </row>
    <row r="2621" spans="1:11" s="1" customFormat="1" ht="15">
      <c r="B2621" s="1" t="s">
        <v>3787</v>
      </c>
      <c r="C2621" s="1" t="s">
        <v>1967</v>
      </c>
      <c r="D2621" s="56">
        <v>122348</v>
      </c>
      <c r="E2621" s="56" t="s">
        <v>899</v>
      </c>
      <c r="F2621" s="89" t="str">
        <f t="shared" si="40"/>
        <v>-</v>
      </c>
      <c r="G2621" t="s">
        <v>4458</v>
      </c>
      <c r="H2621" s="75" t="s">
        <v>3785</v>
      </c>
      <c r="K2621" s="93" t="s">
        <v>4595</v>
      </c>
    </row>
    <row r="2622" spans="1:11" ht="25.5">
      <c r="A2622" s="1" t="s">
        <v>820</v>
      </c>
      <c r="B2622" s="9" t="s">
        <v>1172</v>
      </c>
      <c r="C2622" s="9" t="s">
        <v>886</v>
      </c>
      <c r="D2622" s="10">
        <v>229814</v>
      </c>
      <c r="E2622" s="10">
        <v>206331</v>
      </c>
      <c r="F2622" s="89">
        <f t="shared" si="40"/>
        <v>-0.10218263465237105</v>
      </c>
      <c r="G2622" t="s">
        <v>4554</v>
      </c>
      <c r="H2622" s="4" t="s">
        <v>3792</v>
      </c>
      <c r="I2622" s="7">
        <v>8</v>
      </c>
      <c r="J2622" s="7">
        <v>7</v>
      </c>
      <c r="K2622" s="8" t="s">
        <v>4593</v>
      </c>
    </row>
    <row r="2623" spans="1:11" ht="25.5">
      <c r="A2623" s="1"/>
      <c r="C2623" s="9" t="s">
        <v>1173</v>
      </c>
      <c r="D2623" s="10">
        <v>150292</v>
      </c>
      <c r="E2623" s="10">
        <v>159406</v>
      </c>
      <c r="F2623" s="89">
        <f t="shared" si="40"/>
        <v>6.0641950336677936E-2</v>
      </c>
      <c r="G2623" t="s">
        <v>4554</v>
      </c>
      <c r="H2623" s="4" t="s">
        <v>3793</v>
      </c>
      <c r="I2623" s="7">
        <v>8</v>
      </c>
      <c r="J2623" s="7">
        <v>8</v>
      </c>
      <c r="K2623" s="8" t="s">
        <v>4593</v>
      </c>
    </row>
    <row r="2624" spans="1:11" ht="38.25">
      <c r="A2624" s="1"/>
      <c r="C2624" s="9" t="s">
        <v>1174</v>
      </c>
      <c r="D2624" s="10">
        <v>167560</v>
      </c>
      <c r="E2624" s="10">
        <v>150149</v>
      </c>
      <c r="F2624" s="89">
        <f t="shared" si="40"/>
        <v>-0.10390904750537121</v>
      </c>
      <c r="G2624" t="s">
        <v>4554</v>
      </c>
      <c r="H2624" s="4" t="s">
        <v>3794</v>
      </c>
      <c r="I2624" s="7">
        <v>8</v>
      </c>
      <c r="J2624" s="7">
        <v>8</v>
      </c>
      <c r="K2624" s="8" t="s">
        <v>4593</v>
      </c>
    </row>
    <row r="2625" spans="1:11" ht="51">
      <c r="A2625" s="1"/>
      <c r="C2625" s="9" t="s">
        <v>1175</v>
      </c>
      <c r="D2625" s="10">
        <v>180230</v>
      </c>
      <c r="E2625" s="10">
        <v>161945</v>
      </c>
      <c r="F2625" s="89">
        <f t="shared" si="40"/>
        <v>-0.10145369805248848</v>
      </c>
      <c r="G2625" t="s">
        <v>4554</v>
      </c>
      <c r="H2625" s="4" t="s">
        <v>3795</v>
      </c>
      <c r="I2625" s="7">
        <v>8</v>
      </c>
      <c r="J2625" s="7">
        <v>8</v>
      </c>
      <c r="K2625" s="8" t="s">
        <v>4593</v>
      </c>
    </row>
    <row r="2626" spans="1:11" ht="25.5">
      <c r="A2626" s="1"/>
      <c r="C2626" s="9" t="s">
        <v>1176</v>
      </c>
      <c r="D2626" s="10">
        <v>146375</v>
      </c>
      <c r="E2626" s="10">
        <v>136281</v>
      </c>
      <c r="F2626" s="89">
        <f t="shared" si="40"/>
        <v>-6.8959863364645602E-2</v>
      </c>
      <c r="G2626" t="s">
        <v>4554</v>
      </c>
      <c r="H2626" s="4" t="s">
        <v>3796</v>
      </c>
      <c r="I2626" s="7">
        <v>8</v>
      </c>
      <c r="J2626" s="7">
        <v>8</v>
      </c>
      <c r="K2626" s="8" t="s">
        <v>4593</v>
      </c>
    </row>
    <row r="2627" spans="1:11" ht="15">
      <c r="A2627" s="1"/>
      <c r="C2627" s="9" t="s">
        <v>1015</v>
      </c>
      <c r="D2627" s="10">
        <v>125741</v>
      </c>
      <c r="E2627" s="10">
        <v>116182</v>
      </c>
      <c r="F2627" s="89">
        <f t="shared" si="40"/>
        <v>-7.6021345464088882E-2</v>
      </c>
      <c r="G2627" t="s">
        <v>4554</v>
      </c>
      <c r="H2627" s="4" t="s">
        <v>3797</v>
      </c>
      <c r="I2627" s="7">
        <v>8</v>
      </c>
      <c r="J2627" s="7">
        <v>8</v>
      </c>
      <c r="K2627" s="8" t="s">
        <v>4593</v>
      </c>
    </row>
    <row r="2628" spans="1:11" ht="25.5">
      <c r="A2628" s="1"/>
      <c r="C2628" s="9" t="s">
        <v>1177</v>
      </c>
      <c r="D2628" s="10">
        <v>119921</v>
      </c>
      <c r="E2628" s="10">
        <v>111909</v>
      </c>
      <c r="F2628" s="89">
        <f t="shared" si="40"/>
        <v>-6.6810650344810332E-2</v>
      </c>
      <c r="G2628" t="s">
        <v>4554</v>
      </c>
      <c r="H2628" s="4" t="s">
        <v>3798</v>
      </c>
      <c r="I2628" s="7">
        <v>8</v>
      </c>
      <c r="J2628" s="7">
        <v>8</v>
      </c>
      <c r="K2628" s="8" t="s">
        <v>4593</v>
      </c>
    </row>
    <row r="2629" spans="1:11" ht="25.5">
      <c r="A2629" s="1"/>
      <c r="C2629" s="9" t="s">
        <v>1178</v>
      </c>
      <c r="D2629" s="10">
        <v>128592</v>
      </c>
      <c r="E2629" s="10" t="s">
        <v>1179</v>
      </c>
      <c r="F2629" s="89" t="str">
        <f t="shared" si="40"/>
        <v>-</v>
      </c>
      <c r="G2629" t="s">
        <v>4458</v>
      </c>
      <c r="H2629" s="4" t="s">
        <v>3525</v>
      </c>
      <c r="I2629" s="7">
        <v>8</v>
      </c>
      <c r="J2629" s="7">
        <v>8</v>
      </c>
      <c r="K2629" s="8" t="s">
        <v>4593</v>
      </c>
    </row>
    <row r="2630" spans="1:11" ht="38.25">
      <c r="A2630" s="2" t="s">
        <v>821</v>
      </c>
      <c r="B2630" s="9" t="s">
        <v>3799</v>
      </c>
      <c r="C2630" s="9" t="s">
        <v>886</v>
      </c>
      <c r="D2630" s="10" t="s">
        <v>899</v>
      </c>
      <c r="E2630" s="10">
        <v>190800</v>
      </c>
      <c r="F2630" s="89" t="str">
        <f t="shared" ref="F2630:F2693" si="41">IF(ISERROR((((E2630-D2630)/D2630))),"-",(((E2630-D2630)/D2630)))</f>
        <v>-</v>
      </c>
      <c r="G2630" t="s">
        <v>4458</v>
      </c>
      <c r="H2630" s="4" t="s">
        <v>3800</v>
      </c>
      <c r="I2630" s="7">
        <v>8</v>
      </c>
      <c r="J2630" s="7">
        <v>8</v>
      </c>
      <c r="K2630" s="8" t="s">
        <v>4587</v>
      </c>
    </row>
    <row r="2631" spans="1:11" ht="15">
      <c r="A2631" s="2"/>
      <c r="B2631" s="9" t="s">
        <v>3801</v>
      </c>
      <c r="C2631" s="9" t="s">
        <v>1080</v>
      </c>
      <c r="D2631" s="10">
        <v>212715</v>
      </c>
      <c r="E2631" s="10" t="s">
        <v>899</v>
      </c>
      <c r="F2631" s="89" t="str">
        <f t="shared" si="41"/>
        <v>-</v>
      </c>
      <c r="G2631" t="s">
        <v>4458</v>
      </c>
      <c r="H2631" s="4" t="s">
        <v>3476</v>
      </c>
      <c r="K2631" s="8" t="s">
        <v>4587</v>
      </c>
    </row>
    <row r="2632" spans="1:11" ht="38.25">
      <c r="A2632" s="2"/>
      <c r="C2632" s="9" t="s">
        <v>1180</v>
      </c>
      <c r="D2632" s="10">
        <v>72498</v>
      </c>
      <c r="E2632" s="10">
        <v>150316</v>
      </c>
      <c r="F2632" s="89">
        <f t="shared" si="41"/>
        <v>1.0733813346575078</v>
      </c>
      <c r="G2632" t="s">
        <v>4458</v>
      </c>
      <c r="H2632" s="4" t="s">
        <v>3802</v>
      </c>
      <c r="I2632" s="7">
        <v>2</v>
      </c>
      <c r="J2632" s="7">
        <v>2</v>
      </c>
      <c r="K2632" s="8" t="s">
        <v>4587</v>
      </c>
    </row>
    <row r="2633" spans="1:11" ht="38.25">
      <c r="A2633" s="2"/>
      <c r="C2633" s="9" t="s">
        <v>1180</v>
      </c>
      <c r="D2633" s="10">
        <v>138436</v>
      </c>
      <c r="E2633" s="10" t="s">
        <v>899</v>
      </c>
      <c r="F2633" s="89" t="str">
        <f t="shared" si="41"/>
        <v>-</v>
      </c>
      <c r="G2633" t="s">
        <v>4458</v>
      </c>
      <c r="H2633" s="4" t="s">
        <v>3803</v>
      </c>
      <c r="K2633" s="8" t="s">
        <v>4587</v>
      </c>
    </row>
    <row r="2634" spans="1:11" ht="25.5">
      <c r="A2634" s="2"/>
      <c r="C2634" s="9" t="s">
        <v>1181</v>
      </c>
      <c r="D2634" s="10">
        <v>35078</v>
      </c>
      <c r="E2634" s="10">
        <v>141508</v>
      </c>
      <c r="F2634" s="89">
        <f t="shared" si="41"/>
        <v>3.0340954444381092</v>
      </c>
      <c r="G2634" t="s">
        <v>4458</v>
      </c>
      <c r="H2634" s="4" t="s">
        <v>3805</v>
      </c>
      <c r="I2634" s="7">
        <v>2</v>
      </c>
      <c r="J2634" s="7">
        <v>2</v>
      </c>
      <c r="K2634" s="8" t="s">
        <v>4587</v>
      </c>
    </row>
    <row r="2635" spans="1:11" ht="25.5">
      <c r="A2635" s="2"/>
      <c r="C2635" s="9" t="s">
        <v>1181</v>
      </c>
      <c r="D2635" s="10">
        <v>104489</v>
      </c>
      <c r="E2635" s="10" t="s">
        <v>899</v>
      </c>
      <c r="F2635" s="89" t="str">
        <f t="shared" si="41"/>
        <v>-</v>
      </c>
      <c r="G2635" t="s">
        <v>4458</v>
      </c>
      <c r="H2635" s="4" t="s">
        <v>3804</v>
      </c>
      <c r="K2635" s="8" t="s">
        <v>4587</v>
      </c>
    </row>
    <row r="2636" spans="1:11" ht="51">
      <c r="A2636" s="2"/>
      <c r="C2636" s="9" t="s">
        <v>1182</v>
      </c>
      <c r="D2636" s="10">
        <v>46757</v>
      </c>
      <c r="E2636" s="10">
        <v>141508</v>
      </c>
      <c r="F2636" s="89">
        <f t="shared" si="41"/>
        <v>2.0264559317321469</v>
      </c>
      <c r="G2636" t="s">
        <v>4458</v>
      </c>
      <c r="H2636" s="4" t="s">
        <v>3806</v>
      </c>
      <c r="I2636" s="7">
        <v>3</v>
      </c>
      <c r="J2636" s="7">
        <v>3</v>
      </c>
      <c r="K2636" s="8" t="s">
        <v>4587</v>
      </c>
    </row>
    <row r="2637" spans="1:11" ht="25.5">
      <c r="A2637" s="2"/>
      <c r="C2637" s="9" t="s">
        <v>3807</v>
      </c>
      <c r="D2637" s="10">
        <v>69592</v>
      </c>
      <c r="E2637" s="10" t="s">
        <v>899</v>
      </c>
      <c r="F2637" s="89" t="str">
        <f t="shared" si="41"/>
        <v>-</v>
      </c>
      <c r="G2637" t="s">
        <v>4458</v>
      </c>
      <c r="H2637" s="4" t="s">
        <v>3808</v>
      </c>
      <c r="K2637" s="8" t="s">
        <v>4587</v>
      </c>
    </row>
    <row r="2638" spans="1:11" ht="38.25">
      <c r="A2638" s="2"/>
      <c r="C2638" s="9" t="s">
        <v>1183</v>
      </c>
      <c r="D2638" s="10">
        <v>152401</v>
      </c>
      <c r="E2638" s="10">
        <v>140566</v>
      </c>
      <c r="F2638" s="89">
        <f t="shared" si="41"/>
        <v>-7.7656970754785073E-2</v>
      </c>
      <c r="G2638" t="s">
        <v>4554</v>
      </c>
      <c r="H2638" s="4" t="s">
        <v>3809</v>
      </c>
      <c r="I2638" s="7">
        <v>3</v>
      </c>
      <c r="J2638" s="7">
        <v>3</v>
      </c>
      <c r="K2638" s="8" t="s">
        <v>4587</v>
      </c>
    </row>
    <row r="2639" spans="1:11" ht="51">
      <c r="A2639" s="2"/>
      <c r="C2639" s="9" t="s">
        <v>3810</v>
      </c>
      <c r="D2639" s="10">
        <v>125543</v>
      </c>
      <c r="E2639" s="10">
        <v>137384</v>
      </c>
      <c r="F2639" s="89">
        <f t="shared" si="41"/>
        <v>9.4318281385660688E-2</v>
      </c>
      <c r="G2639" t="s">
        <v>4554</v>
      </c>
      <c r="H2639" s="4" t="s">
        <v>3813</v>
      </c>
      <c r="I2639" s="7">
        <v>3</v>
      </c>
      <c r="J2639" s="7">
        <v>3</v>
      </c>
      <c r="K2639" s="8" t="s">
        <v>4587</v>
      </c>
    </row>
    <row r="2640" spans="1:11" ht="25.5">
      <c r="A2640" s="2"/>
      <c r="C2640" s="9" t="s">
        <v>3811</v>
      </c>
      <c r="D2640" s="10">
        <v>126084</v>
      </c>
      <c r="E2640" s="10">
        <v>128072</v>
      </c>
      <c r="F2640" s="89">
        <f t="shared" si="41"/>
        <v>1.5767266266933155E-2</v>
      </c>
      <c r="G2640" t="s">
        <v>4554</v>
      </c>
      <c r="H2640" s="4" t="s">
        <v>3815</v>
      </c>
      <c r="I2640" s="7">
        <v>1</v>
      </c>
      <c r="J2640" s="7">
        <v>4</v>
      </c>
      <c r="K2640" s="8" t="s">
        <v>4587</v>
      </c>
    </row>
    <row r="2641" spans="1:11" ht="25.5">
      <c r="A2641" s="2"/>
      <c r="C2641" s="9" t="s">
        <v>1184</v>
      </c>
      <c r="D2641" s="10">
        <v>113477</v>
      </c>
      <c r="E2641" s="10">
        <v>123452</v>
      </c>
      <c r="F2641" s="89">
        <f t="shared" si="41"/>
        <v>8.7903275553636417E-2</v>
      </c>
      <c r="G2641" t="s">
        <v>4554</v>
      </c>
      <c r="H2641" s="4" t="s">
        <v>3812</v>
      </c>
      <c r="I2641" s="7">
        <v>1</v>
      </c>
      <c r="J2641" s="7">
        <v>4</v>
      </c>
      <c r="K2641" s="8" t="s">
        <v>4587</v>
      </c>
    </row>
    <row r="2642" spans="1:11" ht="25.5">
      <c r="A2642" s="2"/>
      <c r="C2642" s="9" t="s">
        <v>3814</v>
      </c>
      <c r="D2642" s="10">
        <v>122934</v>
      </c>
      <c r="E2642" s="10" t="s">
        <v>899</v>
      </c>
      <c r="F2642" s="89" t="str">
        <f t="shared" si="41"/>
        <v>-</v>
      </c>
      <c r="G2642" t="s">
        <v>4458</v>
      </c>
      <c r="H2642" s="4" t="s">
        <v>3525</v>
      </c>
      <c r="K2642" s="8" t="s">
        <v>4587</v>
      </c>
    </row>
    <row r="2643" spans="1:11" ht="25.5">
      <c r="A2643" s="1" t="s">
        <v>822</v>
      </c>
      <c r="C2643" s="9" t="s">
        <v>886</v>
      </c>
      <c r="D2643" s="10">
        <v>124665</v>
      </c>
      <c r="E2643" s="10">
        <v>126101</v>
      </c>
      <c r="F2643" s="89">
        <f t="shared" si="41"/>
        <v>1.1518870573136004E-2</v>
      </c>
      <c r="G2643" t="s">
        <v>4554</v>
      </c>
      <c r="H2643" s="4" t="s">
        <v>3816</v>
      </c>
      <c r="I2643" s="7">
        <v>1</v>
      </c>
      <c r="J2643" s="7">
        <v>4</v>
      </c>
      <c r="K2643" s="8" t="s">
        <v>4594</v>
      </c>
    </row>
    <row r="2644" spans="1:11" ht="51">
      <c r="A2644" s="1"/>
      <c r="C2644" s="9" t="s">
        <v>1185</v>
      </c>
      <c r="D2644" s="10">
        <v>101068</v>
      </c>
      <c r="E2644" s="10">
        <v>101716</v>
      </c>
      <c r="F2644" s="89">
        <f t="shared" si="41"/>
        <v>6.4115249139193413E-3</v>
      </c>
      <c r="G2644" t="s">
        <v>4554</v>
      </c>
      <c r="H2644" s="4" t="s">
        <v>3817</v>
      </c>
      <c r="I2644" s="7">
        <v>1</v>
      </c>
      <c r="J2644" s="7">
        <v>4</v>
      </c>
      <c r="K2644" s="8" t="s">
        <v>4594</v>
      </c>
    </row>
    <row r="2645" spans="1:11" ht="25.5">
      <c r="A2645" s="1" t="s">
        <v>823</v>
      </c>
      <c r="B2645" s="9" t="s">
        <v>1186</v>
      </c>
      <c r="C2645" s="9" t="s">
        <v>886</v>
      </c>
      <c r="D2645" s="10">
        <v>155592</v>
      </c>
      <c r="E2645" s="10">
        <v>152837</v>
      </c>
      <c r="F2645" s="89">
        <f t="shared" si="41"/>
        <v>-1.7706565890277134E-2</v>
      </c>
      <c r="G2645" t="s">
        <v>4554</v>
      </c>
      <c r="H2645" s="4" t="s">
        <v>3819</v>
      </c>
      <c r="I2645" s="7">
        <v>1</v>
      </c>
      <c r="J2645" s="7">
        <v>1</v>
      </c>
      <c r="K2645" s="8" t="s">
        <v>4586</v>
      </c>
    </row>
    <row r="2646" spans="1:11" ht="25.5">
      <c r="A2646" s="1"/>
      <c r="C2646" s="9" t="s">
        <v>1187</v>
      </c>
      <c r="D2646" s="10">
        <v>112495</v>
      </c>
      <c r="E2646" s="10">
        <v>110422</v>
      </c>
      <c r="F2646" s="89">
        <f t="shared" si="41"/>
        <v>-1.84274856660296E-2</v>
      </c>
      <c r="G2646" t="s">
        <v>4554</v>
      </c>
      <c r="H2646" s="4" t="s">
        <v>3818</v>
      </c>
      <c r="I2646" s="7">
        <v>7</v>
      </c>
      <c r="J2646" s="7">
        <v>5</v>
      </c>
      <c r="K2646" s="8" t="s">
        <v>4586</v>
      </c>
    </row>
    <row r="2647" spans="1:11" ht="51">
      <c r="A2647" s="1"/>
      <c r="C2647" s="9" t="s">
        <v>1188</v>
      </c>
      <c r="D2647" s="10">
        <v>105735</v>
      </c>
      <c r="E2647" s="10">
        <v>105604</v>
      </c>
      <c r="F2647" s="89">
        <f t="shared" si="41"/>
        <v>-1.2389464226604246E-3</v>
      </c>
      <c r="G2647" t="s">
        <v>4458</v>
      </c>
      <c r="H2647" s="4" t="s">
        <v>3820</v>
      </c>
      <c r="I2647" s="7">
        <v>7</v>
      </c>
      <c r="J2647" s="7">
        <v>5</v>
      </c>
      <c r="K2647" s="8" t="s">
        <v>4586</v>
      </c>
    </row>
    <row r="2648" spans="1:11" ht="38.25">
      <c r="A2648" s="1" t="s">
        <v>824</v>
      </c>
      <c r="C2648" s="9" t="s">
        <v>886</v>
      </c>
      <c r="D2648" s="10">
        <v>121188</v>
      </c>
      <c r="E2648" s="10">
        <v>121685</v>
      </c>
      <c r="F2648" s="89">
        <f t="shared" si="41"/>
        <v>4.1010661121563194E-3</v>
      </c>
      <c r="G2648" t="s">
        <v>4554</v>
      </c>
      <c r="H2648" s="4" t="s">
        <v>3822</v>
      </c>
      <c r="I2648" s="7">
        <v>7</v>
      </c>
      <c r="J2648" s="7">
        <v>5</v>
      </c>
      <c r="K2648" s="8" t="s">
        <v>4593</v>
      </c>
    </row>
    <row r="2649" spans="1:11" ht="25.5">
      <c r="A2649" s="1"/>
      <c r="C2649" s="9" t="s">
        <v>1189</v>
      </c>
      <c r="D2649" s="10">
        <v>49800</v>
      </c>
      <c r="E2649" s="10">
        <v>189918</v>
      </c>
      <c r="F2649" s="89">
        <f t="shared" si="41"/>
        <v>2.8136144578313251</v>
      </c>
      <c r="G2649" t="s">
        <v>4458</v>
      </c>
      <c r="H2649" s="4" t="s">
        <v>3824</v>
      </c>
      <c r="I2649" s="7">
        <v>7</v>
      </c>
      <c r="J2649" s="7">
        <v>5</v>
      </c>
      <c r="K2649" s="8" t="s">
        <v>4593</v>
      </c>
    </row>
    <row r="2650" spans="1:11" ht="25.5">
      <c r="A2650" s="1"/>
      <c r="C2650" s="9" t="s">
        <v>1190</v>
      </c>
      <c r="D2650" s="10">
        <v>72289</v>
      </c>
      <c r="E2650" s="10">
        <v>210731</v>
      </c>
      <c r="F2650" s="89">
        <f t="shared" si="41"/>
        <v>1.9151184827567127</v>
      </c>
      <c r="G2650" t="s">
        <v>4458</v>
      </c>
      <c r="H2650" s="4" t="s">
        <v>3823</v>
      </c>
      <c r="I2650" s="7">
        <v>7</v>
      </c>
      <c r="J2650" s="7">
        <v>5</v>
      </c>
      <c r="K2650" s="8" t="s">
        <v>4593</v>
      </c>
    </row>
    <row r="2651" spans="1:11" ht="25.5">
      <c r="A2651" s="1"/>
      <c r="C2651" s="9" t="s">
        <v>1191</v>
      </c>
      <c r="D2651" s="10">
        <v>44707</v>
      </c>
      <c r="E2651" s="10">
        <v>132870</v>
      </c>
      <c r="F2651" s="89">
        <f t="shared" si="41"/>
        <v>1.9720178048180375</v>
      </c>
      <c r="G2651" t="s">
        <v>4458</v>
      </c>
      <c r="H2651" s="4" t="s">
        <v>3825</v>
      </c>
      <c r="I2651" s="7">
        <v>7</v>
      </c>
      <c r="J2651" s="7">
        <v>5</v>
      </c>
      <c r="K2651" s="8" t="s">
        <v>4593</v>
      </c>
    </row>
    <row r="2652" spans="1:11" ht="79.5" customHeight="1">
      <c r="A2652" s="1" t="s">
        <v>825</v>
      </c>
      <c r="C2652" s="9" t="s">
        <v>886</v>
      </c>
      <c r="D2652" s="10">
        <v>122199</v>
      </c>
      <c r="E2652" s="10">
        <v>133427</v>
      </c>
      <c r="F2652" s="89">
        <f t="shared" si="41"/>
        <v>9.1882912298791322E-2</v>
      </c>
      <c r="G2652" t="s">
        <v>4554</v>
      </c>
      <c r="H2652" s="4" t="s">
        <v>3821</v>
      </c>
      <c r="I2652" s="7">
        <v>7</v>
      </c>
      <c r="J2652" s="7">
        <v>5</v>
      </c>
      <c r="K2652" s="8" t="s">
        <v>4593</v>
      </c>
    </row>
    <row r="2653" spans="1:11" ht="102">
      <c r="A2653" s="2" t="s">
        <v>826</v>
      </c>
      <c r="B2653" s="9" t="s">
        <v>3827</v>
      </c>
      <c r="C2653" s="9" t="s">
        <v>3829</v>
      </c>
      <c r="D2653" s="10">
        <v>187144</v>
      </c>
      <c r="E2653" s="10">
        <v>163635</v>
      </c>
      <c r="F2653" s="89">
        <f t="shared" si="41"/>
        <v>-0.1256198435429402</v>
      </c>
      <c r="G2653" t="s">
        <v>4554</v>
      </c>
      <c r="H2653" s="4" t="s">
        <v>3828</v>
      </c>
      <c r="I2653" s="7">
        <v>7</v>
      </c>
      <c r="J2653" s="7">
        <v>5</v>
      </c>
      <c r="K2653" s="8" t="s">
        <v>4594</v>
      </c>
    </row>
    <row r="2654" spans="1:11" ht="25.5">
      <c r="A2654" s="2"/>
      <c r="B2654" s="9" t="s">
        <v>3832</v>
      </c>
      <c r="C2654" s="9" t="s">
        <v>886</v>
      </c>
      <c r="D2654" s="10">
        <v>187144</v>
      </c>
      <c r="E2654" s="10">
        <v>69283</v>
      </c>
      <c r="F2654" s="89">
        <f t="shared" si="41"/>
        <v>-0.62978775702133116</v>
      </c>
      <c r="G2654" t="s">
        <v>4458</v>
      </c>
      <c r="H2654" s="4" t="s">
        <v>3833</v>
      </c>
      <c r="K2654" s="8" t="s">
        <v>4594</v>
      </c>
    </row>
    <row r="2655" spans="1:11" ht="63.75">
      <c r="A2655" s="2"/>
      <c r="C2655" s="9" t="s">
        <v>3830</v>
      </c>
      <c r="D2655" s="66" t="s">
        <v>899</v>
      </c>
      <c r="E2655" s="10">
        <v>114992</v>
      </c>
      <c r="F2655" s="89" t="str">
        <f t="shared" si="41"/>
        <v>-</v>
      </c>
      <c r="G2655" t="s">
        <v>4458</v>
      </c>
      <c r="H2655" s="4" t="s">
        <v>3839</v>
      </c>
      <c r="K2655" s="8" t="s">
        <v>4594</v>
      </c>
    </row>
    <row r="2656" spans="1:11" ht="63.75">
      <c r="A2656" s="2"/>
      <c r="C2656" s="9" t="s">
        <v>3831</v>
      </c>
      <c r="D2656" s="10">
        <v>93230</v>
      </c>
      <c r="E2656" s="10">
        <v>121316</v>
      </c>
      <c r="F2656" s="89">
        <f t="shared" si="41"/>
        <v>0.30125496084951198</v>
      </c>
      <c r="G2656" t="s">
        <v>4458</v>
      </c>
      <c r="H2656" s="4" t="s">
        <v>3836</v>
      </c>
      <c r="I2656" s="7">
        <v>7</v>
      </c>
      <c r="J2656" s="7">
        <v>5</v>
      </c>
      <c r="K2656" s="8" t="s">
        <v>4594</v>
      </c>
    </row>
    <row r="2657" spans="1:11" ht="25.5">
      <c r="A2657" s="2"/>
      <c r="C2657" s="9" t="s">
        <v>1064</v>
      </c>
      <c r="D2657" s="10" t="s">
        <v>899</v>
      </c>
      <c r="E2657" s="10">
        <v>129950</v>
      </c>
      <c r="F2657" s="89" t="str">
        <f t="shared" si="41"/>
        <v>-</v>
      </c>
      <c r="G2657" t="s">
        <v>4458</v>
      </c>
      <c r="H2657" s="4" t="s">
        <v>3834</v>
      </c>
      <c r="I2657" s="7">
        <v>7</v>
      </c>
      <c r="J2657" s="7">
        <v>5</v>
      </c>
      <c r="K2657" s="8" t="s">
        <v>4594</v>
      </c>
    </row>
    <row r="2658" spans="1:11" ht="25.5">
      <c r="A2658" s="2"/>
      <c r="C2658" s="9" t="s">
        <v>1064</v>
      </c>
      <c r="D2658" s="10" t="s">
        <v>899</v>
      </c>
      <c r="E2658" s="10">
        <v>137869</v>
      </c>
      <c r="F2658" s="89" t="str">
        <f t="shared" si="41"/>
        <v>-</v>
      </c>
      <c r="G2658" t="s">
        <v>4458</v>
      </c>
      <c r="H2658" s="4" t="s">
        <v>3826</v>
      </c>
      <c r="I2658" s="7">
        <v>3</v>
      </c>
      <c r="J2658" s="7">
        <v>3</v>
      </c>
      <c r="K2658" s="8" t="s">
        <v>4594</v>
      </c>
    </row>
    <row r="2659" spans="1:11" ht="25.5">
      <c r="A2659" s="2"/>
      <c r="C2659" s="9" t="s">
        <v>1192</v>
      </c>
      <c r="D2659" s="10">
        <v>92309</v>
      </c>
      <c r="E2659" s="10">
        <v>104435</v>
      </c>
      <c r="F2659" s="89">
        <f t="shared" si="41"/>
        <v>0.13136313902219718</v>
      </c>
      <c r="G2659" t="s">
        <v>4458</v>
      </c>
      <c r="H2659" s="4" t="s">
        <v>3835</v>
      </c>
      <c r="I2659" s="7">
        <v>3</v>
      </c>
      <c r="J2659" s="7">
        <v>3</v>
      </c>
      <c r="K2659" s="8" t="s">
        <v>4594</v>
      </c>
    </row>
    <row r="2660" spans="1:11" ht="25.5">
      <c r="A2660" s="2"/>
      <c r="C2660" s="9" t="s">
        <v>1193</v>
      </c>
      <c r="D2660" s="10">
        <v>126270</v>
      </c>
      <c r="E2660" s="10" t="s">
        <v>899</v>
      </c>
      <c r="F2660" s="89" t="str">
        <f t="shared" si="41"/>
        <v>-</v>
      </c>
      <c r="G2660" t="s">
        <v>4458</v>
      </c>
      <c r="H2660" s="4" t="s">
        <v>3525</v>
      </c>
      <c r="I2660" s="7">
        <v>3</v>
      </c>
      <c r="J2660" s="7">
        <v>3</v>
      </c>
      <c r="K2660" s="8" t="s">
        <v>4594</v>
      </c>
    </row>
    <row r="2661" spans="1:11" ht="25.5">
      <c r="A2661" s="2"/>
      <c r="C2661" s="9" t="s">
        <v>1194</v>
      </c>
      <c r="D2661" s="10">
        <v>110208</v>
      </c>
      <c r="E2661" s="10" t="s">
        <v>899</v>
      </c>
      <c r="F2661" s="89" t="str">
        <f t="shared" si="41"/>
        <v>-</v>
      </c>
      <c r="G2661" t="s">
        <v>4458</v>
      </c>
      <c r="H2661" s="4" t="s">
        <v>3840</v>
      </c>
      <c r="K2661" s="8" t="s">
        <v>4594</v>
      </c>
    </row>
    <row r="2662" spans="1:11" ht="25.5">
      <c r="A2662" s="2"/>
      <c r="C2662" s="9" t="s">
        <v>1195</v>
      </c>
      <c r="D2662" s="10">
        <v>132302</v>
      </c>
      <c r="E2662" s="10" t="s">
        <v>899</v>
      </c>
      <c r="F2662" s="89" t="str">
        <f t="shared" si="41"/>
        <v>-</v>
      </c>
      <c r="G2662" t="s">
        <v>4458</v>
      </c>
      <c r="H2662" s="4" t="s">
        <v>3525</v>
      </c>
      <c r="I2662" s="7">
        <v>0</v>
      </c>
      <c r="J2662" s="7">
        <v>2</v>
      </c>
      <c r="K2662" s="8" t="s">
        <v>4594</v>
      </c>
    </row>
    <row r="2663" spans="1:11" ht="25.5">
      <c r="A2663" s="2"/>
      <c r="C2663" s="9" t="s">
        <v>1196</v>
      </c>
      <c r="D2663" s="10">
        <v>136652</v>
      </c>
      <c r="E2663" s="10" t="s">
        <v>899</v>
      </c>
      <c r="F2663" s="89" t="str">
        <f t="shared" si="41"/>
        <v>-</v>
      </c>
      <c r="G2663" t="s">
        <v>4458</v>
      </c>
      <c r="H2663" s="4" t="s">
        <v>3525</v>
      </c>
      <c r="I2663" s="7">
        <v>0</v>
      </c>
      <c r="J2663" s="7">
        <v>2</v>
      </c>
      <c r="K2663" s="8" t="s">
        <v>4594</v>
      </c>
    </row>
    <row r="2664" spans="1:11" ht="25.5">
      <c r="A2664" s="2"/>
      <c r="C2664" s="9" t="s">
        <v>1197</v>
      </c>
      <c r="D2664" s="10">
        <v>125836</v>
      </c>
      <c r="E2664" s="10" t="s">
        <v>899</v>
      </c>
      <c r="F2664" s="89" t="str">
        <f t="shared" si="41"/>
        <v>-</v>
      </c>
      <c r="G2664" t="s">
        <v>4458</v>
      </c>
      <c r="H2664" s="4" t="s">
        <v>3525</v>
      </c>
      <c r="I2664" s="7">
        <v>2</v>
      </c>
      <c r="J2664" s="7">
        <v>6</v>
      </c>
      <c r="K2664" s="8" t="s">
        <v>4594</v>
      </c>
    </row>
    <row r="2665" spans="1:11" ht="15">
      <c r="A2665" s="2"/>
      <c r="C2665" s="9" t="s">
        <v>3837</v>
      </c>
      <c r="D2665" s="10">
        <v>132686</v>
      </c>
      <c r="E2665" s="10" t="s">
        <v>899</v>
      </c>
      <c r="F2665" s="89" t="str">
        <f t="shared" si="41"/>
        <v>-</v>
      </c>
      <c r="G2665" t="s">
        <v>4458</v>
      </c>
      <c r="H2665" s="4" t="s">
        <v>3838</v>
      </c>
      <c r="K2665" s="8" t="s">
        <v>4594</v>
      </c>
    </row>
    <row r="2666" spans="1:11" ht="25.5">
      <c r="A2666" s="1" t="s">
        <v>827</v>
      </c>
      <c r="C2666" s="9" t="s">
        <v>886</v>
      </c>
      <c r="D2666" s="10">
        <v>145161</v>
      </c>
      <c r="E2666" s="10">
        <v>145161</v>
      </c>
      <c r="F2666" s="89">
        <f t="shared" si="41"/>
        <v>0</v>
      </c>
      <c r="G2666" t="s">
        <v>4554</v>
      </c>
      <c r="H2666" s="4" t="s">
        <v>3841</v>
      </c>
      <c r="I2666" s="7">
        <v>2</v>
      </c>
      <c r="J2666" s="7">
        <v>6</v>
      </c>
      <c r="K2666" s="8" t="s">
        <v>4590</v>
      </c>
    </row>
    <row r="2667" spans="1:11" ht="25.5">
      <c r="A2667" s="1"/>
      <c r="C2667" s="9" t="s">
        <v>912</v>
      </c>
      <c r="D2667" s="10">
        <v>124200</v>
      </c>
      <c r="E2667" s="10">
        <v>124200</v>
      </c>
      <c r="F2667" s="89">
        <f t="shared" si="41"/>
        <v>0</v>
      </c>
      <c r="G2667" t="s">
        <v>4554</v>
      </c>
      <c r="H2667" s="4" t="s">
        <v>3843</v>
      </c>
      <c r="I2667" s="7">
        <v>2</v>
      </c>
      <c r="J2667" s="7">
        <v>6</v>
      </c>
      <c r="K2667" s="8" t="s">
        <v>4590</v>
      </c>
    </row>
    <row r="2668" spans="1:11" ht="25.5">
      <c r="A2668" s="1"/>
      <c r="C2668" s="9" t="s">
        <v>1016</v>
      </c>
      <c r="D2668" s="10">
        <v>116699</v>
      </c>
      <c r="E2668" s="10">
        <v>116699</v>
      </c>
      <c r="F2668" s="89">
        <f t="shared" si="41"/>
        <v>0</v>
      </c>
      <c r="G2668" t="s">
        <v>4554</v>
      </c>
      <c r="H2668" s="4" t="s">
        <v>3842</v>
      </c>
      <c r="I2668" s="7">
        <v>2</v>
      </c>
      <c r="J2668" s="7">
        <v>6</v>
      </c>
      <c r="K2668" s="8" t="s">
        <v>4590</v>
      </c>
    </row>
    <row r="2669" spans="1:11" ht="51">
      <c r="A2669" s="1" t="s">
        <v>2914</v>
      </c>
      <c r="C2669" s="9" t="s">
        <v>886</v>
      </c>
      <c r="D2669" s="10">
        <v>131000</v>
      </c>
      <c r="E2669" s="10">
        <v>148000</v>
      </c>
      <c r="F2669" s="89">
        <f t="shared" si="41"/>
        <v>0.12977099236641221</v>
      </c>
      <c r="G2669" t="s">
        <v>4554</v>
      </c>
      <c r="H2669" s="4" t="s">
        <v>3844</v>
      </c>
      <c r="I2669" s="7">
        <v>2</v>
      </c>
      <c r="J2669" s="7">
        <v>6</v>
      </c>
      <c r="K2669" s="8" t="s">
        <v>4586</v>
      </c>
    </row>
    <row r="2670" spans="1:11" ht="25.5">
      <c r="A2670" s="1"/>
      <c r="C2670" s="9" t="s">
        <v>1064</v>
      </c>
      <c r="D2670" s="10">
        <v>95000</v>
      </c>
      <c r="E2670" s="10">
        <v>101000</v>
      </c>
      <c r="F2670" s="89">
        <f t="shared" si="41"/>
        <v>6.3157894736842107E-2</v>
      </c>
      <c r="G2670" t="s">
        <v>4554</v>
      </c>
      <c r="H2670" s="4" t="s">
        <v>3845</v>
      </c>
      <c r="K2670" s="8" t="s">
        <v>4586</v>
      </c>
    </row>
    <row r="2671" spans="1:11" ht="38.25">
      <c r="A2671" s="1"/>
      <c r="C2671" s="9" t="s">
        <v>1064</v>
      </c>
      <c r="D2671" s="10">
        <v>110000</v>
      </c>
      <c r="E2671" s="10">
        <v>92000</v>
      </c>
      <c r="F2671" s="89">
        <f t="shared" si="41"/>
        <v>-0.16363636363636364</v>
      </c>
      <c r="G2671" t="s">
        <v>4458</v>
      </c>
      <c r="H2671" s="4" t="s">
        <v>3846</v>
      </c>
      <c r="K2671" s="8" t="s">
        <v>4586</v>
      </c>
    </row>
    <row r="2672" spans="1:11" ht="51">
      <c r="A2672" s="1" t="s">
        <v>828</v>
      </c>
      <c r="C2672" s="9" t="s">
        <v>994</v>
      </c>
      <c r="D2672" s="10">
        <v>91063</v>
      </c>
      <c r="E2672" s="10">
        <v>246437</v>
      </c>
      <c r="F2672" s="89">
        <f t="shared" si="41"/>
        <v>1.7062253604647333</v>
      </c>
      <c r="G2672" t="s">
        <v>4458</v>
      </c>
      <c r="H2672" s="4" t="s">
        <v>3847</v>
      </c>
      <c r="I2672" s="7">
        <v>2</v>
      </c>
      <c r="J2672" s="7">
        <v>6</v>
      </c>
      <c r="K2672" s="8" t="s">
        <v>4593</v>
      </c>
    </row>
    <row r="2673" spans="1:11" ht="51">
      <c r="A2673" s="1"/>
      <c r="C2673" s="9" t="s">
        <v>317</v>
      </c>
      <c r="D2673" s="10">
        <v>92659</v>
      </c>
      <c r="E2673" s="10">
        <v>152370</v>
      </c>
      <c r="F2673" s="89">
        <f t="shared" si="41"/>
        <v>0.64441662439698244</v>
      </c>
      <c r="G2673" t="s">
        <v>4458</v>
      </c>
      <c r="H2673" s="4" t="s">
        <v>3848</v>
      </c>
      <c r="I2673" s="7">
        <v>6</v>
      </c>
      <c r="J2673" s="7">
        <v>6</v>
      </c>
      <c r="K2673" s="8" t="s">
        <v>4593</v>
      </c>
    </row>
    <row r="2674" spans="1:11" ht="25.5">
      <c r="A2674" s="1" t="s">
        <v>829</v>
      </c>
      <c r="C2674" s="9" t="s">
        <v>886</v>
      </c>
      <c r="D2674" s="10">
        <v>124582</v>
      </c>
      <c r="E2674" s="10">
        <v>142476</v>
      </c>
      <c r="F2674" s="89">
        <f t="shared" si="41"/>
        <v>0.14363230643271099</v>
      </c>
      <c r="G2674" t="s">
        <v>4554</v>
      </c>
      <c r="H2674" s="4" t="s">
        <v>3849</v>
      </c>
      <c r="I2674" s="7">
        <v>6</v>
      </c>
      <c r="J2674" s="7">
        <v>6</v>
      </c>
      <c r="K2674" s="8" t="s">
        <v>4586</v>
      </c>
    </row>
    <row r="2675" spans="1:11" ht="51">
      <c r="A2675" s="1"/>
      <c r="B2675" s="51"/>
      <c r="C2675" s="9" t="s">
        <v>4555</v>
      </c>
      <c r="D2675" s="10">
        <v>81789</v>
      </c>
      <c r="E2675" s="10">
        <v>107399</v>
      </c>
      <c r="F2675" s="89">
        <f t="shared" si="41"/>
        <v>0.31312279157343897</v>
      </c>
      <c r="G2675" t="s">
        <v>4458</v>
      </c>
      <c r="H2675" s="75" t="s">
        <v>4446</v>
      </c>
      <c r="I2675" s="7">
        <v>6</v>
      </c>
      <c r="J2675" s="7">
        <v>6</v>
      </c>
      <c r="K2675" s="8" t="s">
        <v>4586</v>
      </c>
    </row>
    <row r="2676" spans="1:11" ht="51">
      <c r="A2676" s="1"/>
      <c r="C2676" s="9" t="s">
        <v>4556</v>
      </c>
      <c r="D2676" s="10">
        <v>82024</v>
      </c>
      <c r="E2676" s="10">
        <v>107399</v>
      </c>
      <c r="F2676" s="89">
        <f t="shared" si="41"/>
        <v>0.30936067492441238</v>
      </c>
      <c r="G2676" t="s">
        <v>4458</v>
      </c>
      <c r="H2676" s="75" t="s">
        <v>4446</v>
      </c>
      <c r="I2676" s="7">
        <v>6</v>
      </c>
      <c r="J2676" s="7">
        <v>6</v>
      </c>
      <c r="K2676" s="8" t="s">
        <v>4586</v>
      </c>
    </row>
    <row r="2677" spans="1:11" ht="38.25">
      <c r="A2677" s="1"/>
      <c r="C2677" s="9" t="s">
        <v>4557</v>
      </c>
      <c r="D2677" s="10">
        <v>81524</v>
      </c>
      <c r="E2677" s="10">
        <v>106057</v>
      </c>
      <c r="F2677" s="89">
        <f t="shared" si="41"/>
        <v>0.30092978754722538</v>
      </c>
      <c r="G2677" t="s">
        <v>4458</v>
      </c>
      <c r="H2677" s="75" t="s">
        <v>4447</v>
      </c>
      <c r="I2677" s="7">
        <v>6</v>
      </c>
      <c r="J2677" s="7">
        <v>6</v>
      </c>
      <c r="K2677" s="8" t="s">
        <v>4586</v>
      </c>
    </row>
    <row r="2678" spans="1:11" ht="41.25" customHeight="1">
      <c r="A2678" s="1"/>
      <c r="C2678" s="9" t="s">
        <v>4558</v>
      </c>
      <c r="D2678" s="10">
        <v>84376</v>
      </c>
      <c r="E2678" s="10">
        <v>105003</v>
      </c>
      <c r="F2678" s="89">
        <f t="shared" si="41"/>
        <v>0.24446525078221296</v>
      </c>
      <c r="G2678" t="s">
        <v>4554</v>
      </c>
      <c r="H2678" s="75" t="s">
        <v>4448</v>
      </c>
      <c r="I2678" s="7">
        <v>6</v>
      </c>
      <c r="J2678" s="7">
        <v>6</v>
      </c>
      <c r="K2678" s="8" t="s">
        <v>4586</v>
      </c>
    </row>
    <row r="2679" spans="1:11" ht="25.5">
      <c r="A2679" s="1"/>
      <c r="C2679" s="9" t="s">
        <v>1198</v>
      </c>
      <c r="D2679" s="10" t="s">
        <v>1179</v>
      </c>
      <c r="E2679" s="10">
        <v>104712</v>
      </c>
      <c r="F2679" s="89" t="str">
        <f t="shared" si="41"/>
        <v>-</v>
      </c>
      <c r="G2679" t="s">
        <v>4458</v>
      </c>
      <c r="H2679" s="4" t="s">
        <v>3850</v>
      </c>
      <c r="I2679" s="7">
        <v>3</v>
      </c>
      <c r="J2679" s="7">
        <v>3</v>
      </c>
      <c r="K2679" s="8" t="s">
        <v>4586</v>
      </c>
    </row>
    <row r="2680" spans="1:11" ht="25.5">
      <c r="A2680" s="1"/>
      <c r="C2680" s="9" t="s">
        <v>912</v>
      </c>
      <c r="D2680" s="10">
        <v>105531</v>
      </c>
      <c r="E2680" s="10">
        <v>54830</v>
      </c>
      <c r="F2680" s="89">
        <f t="shared" si="41"/>
        <v>-0.48043702798229904</v>
      </c>
      <c r="G2680" t="s">
        <v>4458</v>
      </c>
      <c r="H2680" s="4" t="s">
        <v>3851</v>
      </c>
      <c r="K2680" s="8" t="s">
        <v>4586</v>
      </c>
    </row>
    <row r="2681" spans="1:11" ht="25.5">
      <c r="A2681" s="1" t="s">
        <v>831</v>
      </c>
      <c r="C2681" s="9" t="s">
        <v>886</v>
      </c>
      <c r="D2681" s="10">
        <v>137994</v>
      </c>
      <c r="E2681" s="10">
        <v>138473</v>
      </c>
      <c r="F2681" s="89">
        <f t="shared" si="41"/>
        <v>3.4711654129889707E-3</v>
      </c>
      <c r="G2681" t="s">
        <v>4554</v>
      </c>
      <c r="H2681" s="4" t="s">
        <v>3861</v>
      </c>
      <c r="I2681" s="7">
        <v>5</v>
      </c>
      <c r="J2681" s="7">
        <v>4</v>
      </c>
      <c r="K2681" s="8" t="s">
        <v>4590</v>
      </c>
    </row>
    <row r="2682" spans="1:11" ht="25.5">
      <c r="A2682" s="1"/>
      <c r="C2682" s="9" t="s">
        <v>1202</v>
      </c>
      <c r="D2682" s="10">
        <v>105984</v>
      </c>
      <c r="E2682" s="10">
        <v>111756</v>
      </c>
      <c r="F2682" s="89">
        <f t="shared" si="41"/>
        <v>5.446105072463768E-2</v>
      </c>
      <c r="G2682" t="s">
        <v>4554</v>
      </c>
      <c r="H2682" s="4" t="s">
        <v>3862</v>
      </c>
      <c r="I2682" s="7">
        <v>5</v>
      </c>
      <c r="J2682" s="7">
        <v>4</v>
      </c>
      <c r="K2682" s="8" t="s">
        <v>4590</v>
      </c>
    </row>
    <row r="2683" spans="1:11" ht="25.5">
      <c r="A2683" s="1"/>
      <c r="C2683" s="9" t="s">
        <v>1203</v>
      </c>
      <c r="D2683" s="10">
        <v>103475</v>
      </c>
      <c r="E2683" s="10">
        <v>105087</v>
      </c>
      <c r="F2683" s="89">
        <f t="shared" si="41"/>
        <v>1.557864218410244E-2</v>
      </c>
      <c r="G2683" t="s">
        <v>4554</v>
      </c>
      <c r="H2683" s="4" t="s">
        <v>3863</v>
      </c>
      <c r="I2683" s="7">
        <v>5</v>
      </c>
      <c r="J2683" s="7">
        <v>4</v>
      </c>
      <c r="K2683" s="8" t="s">
        <v>4590</v>
      </c>
    </row>
    <row r="2684" spans="1:11" ht="25.5">
      <c r="A2684" s="1" t="s">
        <v>832</v>
      </c>
      <c r="C2684" s="9" t="s">
        <v>1204</v>
      </c>
      <c r="D2684" s="10">
        <v>138613</v>
      </c>
      <c r="E2684" s="10">
        <v>145006</v>
      </c>
      <c r="F2684" s="89">
        <f t="shared" si="41"/>
        <v>4.6121215181837198E-2</v>
      </c>
      <c r="G2684" t="s">
        <v>4554</v>
      </c>
      <c r="H2684" s="4" t="s">
        <v>3866</v>
      </c>
      <c r="I2684" s="7">
        <v>2</v>
      </c>
      <c r="J2684" s="7">
        <v>5</v>
      </c>
      <c r="K2684" s="8" t="s">
        <v>4590</v>
      </c>
    </row>
    <row r="2685" spans="1:11" ht="25.5">
      <c r="A2685" s="1"/>
      <c r="C2685" s="9" t="s">
        <v>1205</v>
      </c>
      <c r="D2685" s="10">
        <v>140153</v>
      </c>
      <c r="E2685" s="10">
        <v>141948</v>
      </c>
      <c r="F2685" s="89">
        <f t="shared" si="41"/>
        <v>1.2807431878019021E-2</v>
      </c>
      <c r="G2685" t="s">
        <v>4554</v>
      </c>
      <c r="H2685" s="4" t="s">
        <v>3867</v>
      </c>
      <c r="I2685" s="7">
        <v>2</v>
      </c>
      <c r="J2685" s="7">
        <v>5</v>
      </c>
      <c r="K2685" s="8" t="s">
        <v>4590</v>
      </c>
    </row>
    <row r="2686" spans="1:11" ht="25.5">
      <c r="A2686" s="1"/>
      <c r="C2686" s="9" t="s">
        <v>994</v>
      </c>
      <c r="D2686" s="10">
        <v>132838</v>
      </c>
      <c r="E2686" s="10">
        <v>65826</v>
      </c>
      <c r="F2686" s="89">
        <f t="shared" si="41"/>
        <v>-0.50446408407232868</v>
      </c>
      <c r="G2686" t="s">
        <v>4458</v>
      </c>
      <c r="H2686" s="4" t="s">
        <v>3868</v>
      </c>
      <c r="K2686" s="8" t="s">
        <v>4590</v>
      </c>
    </row>
    <row r="2687" spans="1:11" ht="25.5">
      <c r="A2687" s="1"/>
      <c r="C2687" s="9" t="s">
        <v>249</v>
      </c>
      <c r="D2687" s="10">
        <v>131943</v>
      </c>
      <c r="E2687" s="10">
        <v>22659</v>
      </c>
      <c r="F2687" s="89">
        <f t="shared" si="41"/>
        <v>-0.82826675155180651</v>
      </c>
      <c r="G2687" t="s">
        <v>4458</v>
      </c>
      <c r="H2687" s="4" t="s">
        <v>3869</v>
      </c>
      <c r="K2687" s="8" t="s">
        <v>4590</v>
      </c>
    </row>
    <row r="2688" spans="1:11" ht="15">
      <c r="A2688" s="1"/>
      <c r="B2688" s="9" t="s">
        <v>3864</v>
      </c>
      <c r="C2688" s="9" t="s">
        <v>886</v>
      </c>
      <c r="D2688" s="10">
        <v>125513</v>
      </c>
      <c r="E2688" s="10" t="s">
        <v>899</v>
      </c>
      <c r="F2688" s="89" t="str">
        <f t="shared" si="41"/>
        <v>-</v>
      </c>
      <c r="G2688" t="s">
        <v>4458</v>
      </c>
      <c r="H2688" s="4" t="s">
        <v>3865</v>
      </c>
      <c r="K2688" s="8" t="s">
        <v>4590</v>
      </c>
    </row>
    <row r="2689" spans="1:11" ht="51.75" customHeight="1">
      <c r="A2689" s="1"/>
      <c r="C2689" s="9" t="s">
        <v>2155</v>
      </c>
      <c r="D2689" s="10" t="s">
        <v>899</v>
      </c>
      <c r="E2689" s="10">
        <v>278750</v>
      </c>
      <c r="F2689" s="89" t="str">
        <f t="shared" si="41"/>
        <v>-</v>
      </c>
      <c r="G2689" t="s">
        <v>4458</v>
      </c>
      <c r="H2689" s="4" t="s">
        <v>3870</v>
      </c>
      <c r="K2689" s="8" t="s">
        <v>4590</v>
      </c>
    </row>
    <row r="2690" spans="1:11" ht="38.25">
      <c r="A2690" s="1"/>
      <c r="C2690" s="9" t="s">
        <v>3872</v>
      </c>
      <c r="D2690" s="10" t="s">
        <v>899</v>
      </c>
      <c r="E2690" s="10">
        <v>104880</v>
      </c>
      <c r="F2690" s="89" t="str">
        <f t="shared" si="41"/>
        <v>-</v>
      </c>
      <c r="G2690" t="s">
        <v>4458</v>
      </c>
      <c r="H2690" s="4" t="s">
        <v>3871</v>
      </c>
      <c r="K2690" s="8" t="s">
        <v>4590</v>
      </c>
    </row>
    <row r="2691" spans="1:11" ht="38.25">
      <c r="A2691" s="1"/>
      <c r="C2691" s="9" t="s">
        <v>3873</v>
      </c>
      <c r="D2691" s="10" t="s">
        <v>899</v>
      </c>
      <c r="E2691" s="10">
        <v>113275</v>
      </c>
      <c r="F2691" s="89" t="str">
        <f t="shared" si="41"/>
        <v>-</v>
      </c>
      <c r="G2691" t="s">
        <v>4458</v>
      </c>
      <c r="H2691" s="4" t="s">
        <v>3874</v>
      </c>
      <c r="K2691" s="8" t="s">
        <v>4590</v>
      </c>
    </row>
    <row r="2692" spans="1:11" ht="25.5">
      <c r="A2692" s="1" t="s">
        <v>833</v>
      </c>
      <c r="C2692" s="9" t="s">
        <v>886</v>
      </c>
      <c r="D2692" s="10">
        <v>128000</v>
      </c>
      <c r="E2692" s="10">
        <v>129000</v>
      </c>
      <c r="F2692" s="89">
        <f t="shared" si="41"/>
        <v>7.8125E-3</v>
      </c>
      <c r="G2692" t="s">
        <v>4554</v>
      </c>
      <c r="H2692" s="4" t="s">
        <v>3875</v>
      </c>
      <c r="I2692" s="7">
        <v>2</v>
      </c>
      <c r="J2692" s="7">
        <v>5</v>
      </c>
      <c r="K2692" s="8" t="s">
        <v>4586</v>
      </c>
    </row>
    <row r="2693" spans="1:11" ht="56.25" customHeight="1">
      <c r="A2693" s="1"/>
      <c r="C2693" s="9" t="s">
        <v>1206</v>
      </c>
      <c r="D2693" s="10">
        <f>123000+277000</f>
        <v>400000</v>
      </c>
      <c r="E2693" s="10">
        <v>99000</v>
      </c>
      <c r="F2693" s="89">
        <f t="shared" si="41"/>
        <v>-0.75249999999999995</v>
      </c>
      <c r="G2693" t="s">
        <v>4458</v>
      </c>
      <c r="H2693" s="4" t="s">
        <v>3879</v>
      </c>
      <c r="I2693" s="7">
        <v>2</v>
      </c>
      <c r="J2693" s="7">
        <v>5</v>
      </c>
      <c r="K2693" s="8" t="s">
        <v>4586</v>
      </c>
    </row>
    <row r="2694" spans="1:11" ht="25.5">
      <c r="A2694" s="1"/>
      <c r="C2694" s="9" t="s">
        <v>1015</v>
      </c>
      <c r="D2694" s="10">
        <v>100000</v>
      </c>
      <c r="E2694" s="10">
        <v>100000</v>
      </c>
      <c r="F2694" s="89">
        <f t="shared" ref="F2694:F2757" si="42">IF(ISERROR((((E2694-D2694)/D2694))),"-",(((E2694-D2694)/D2694)))</f>
        <v>0</v>
      </c>
      <c r="G2694" t="s">
        <v>4554</v>
      </c>
      <c r="H2694" s="4" t="s">
        <v>3876</v>
      </c>
      <c r="I2694" s="7">
        <v>2</v>
      </c>
      <c r="J2694" s="7">
        <v>5</v>
      </c>
      <c r="K2694" s="8" t="s">
        <v>4586</v>
      </c>
    </row>
    <row r="2695" spans="1:11" ht="25.5">
      <c r="A2695" s="1"/>
      <c r="C2695" s="9" t="s">
        <v>1207</v>
      </c>
      <c r="D2695" s="10">
        <v>101000</v>
      </c>
      <c r="E2695" s="10">
        <v>102000</v>
      </c>
      <c r="F2695" s="89">
        <f t="shared" si="42"/>
        <v>9.9009900990099011E-3</v>
      </c>
      <c r="G2695" t="s">
        <v>4554</v>
      </c>
      <c r="H2695" s="4" t="s">
        <v>3877</v>
      </c>
      <c r="I2695" s="7">
        <v>7</v>
      </c>
      <c r="J2695" s="7">
        <v>5</v>
      </c>
      <c r="K2695" s="8" t="s">
        <v>4586</v>
      </c>
    </row>
    <row r="2696" spans="1:11" ht="38.25">
      <c r="A2696" s="1"/>
      <c r="C2696" s="9" t="s">
        <v>1208</v>
      </c>
      <c r="D2696" s="10">
        <v>102000</v>
      </c>
      <c r="E2696" s="10">
        <v>102000</v>
      </c>
      <c r="F2696" s="89">
        <f t="shared" si="42"/>
        <v>0</v>
      </c>
      <c r="G2696" t="s">
        <v>4554</v>
      </c>
      <c r="H2696" s="4" t="s">
        <v>3878</v>
      </c>
      <c r="I2696" s="7">
        <v>7</v>
      </c>
      <c r="J2696" s="7">
        <v>5</v>
      </c>
      <c r="K2696" s="8" t="s">
        <v>4586</v>
      </c>
    </row>
    <row r="2697" spans="1:11" ht="25.5">
      <c r="A2697" s="1" t="s">
        <v>834</v>
      </c>
      <c r="B2697" s="9" t="s">
        <v>1209</v>
      </c>
      <c r="C2697" s="9" t="s">
        <v>886</v>
      </c>
      <c r="D2697" s="10">
        <v>174000</v>
      </c>
      <c r="E2697" s="10">
        <v>183000</v>
      </c>
      <c r="F2697" s="89">
        <f t="shared" si="42"/>
        <v>5.1724137931034482E-2</v>
      </c>
      <c r="G2697" t="s">
        <v>4554</v>
      </c>
      <c r="H2697" s="4" t="s">
        <v>3880</v>
      </c>
      <c r="I2697" s="7">
        <v>7</v>
      </c>
      <c r="J2697" s="7">
        <v>5</v>
      </c>
      <c r="K2697" s="8" t="s">
        <v>4593</v>
      </c>
    </row>
    <row r="2698" spans="1:11" ht="25.5">
      <c r="A2698" s="1"/>
      <c r="B2698" s="9" t="s">
        <v>1210</v>
      </c>
      <c r="C2698" s="9" t="s">
        <v>912</v>
      </c>
      <c r="D2698" s="10">
        <v>122000</v>
      </c>
      <c r="E2698" s="10">
        <v>129000</v>
      </c>
      <c r="F2698" s="89">
        <f t="shared" si="42"/>
        <v>5.737704918032787E-2</v>
      </c>
      <c r="G2698" t="s">
        <v>4554</v>
      </c>
      <c r="H2698" s="4" t="s">
        <v>3881</v>
      </c>
      <c r="I2698" s="7">
        <v>7</v>
      </c>
      <c r="J2698" s="7">
        <v>5</v>
      </c>
      <c r="K2698" s="8" t="s">
        <v>4593</v>
      </c>
    </row>
    <row r="2699" spans="1:11" ht="25.5">
      <c r="A2699" s="1"/>
      <c r="B2699" s="9" t="s">
        <v>1211</v>
      </c>
      <c r="C2699" s="63" t="s">
        <v>1212</v>
      </c>
      <c r="D2699" s="14">
        <v>69000</v>
      </c>
      <c r="E2699" s="14">
        <v>147000</v>
      </c>
      <c r="F2699" s="89">
        <f t="shared" si="42"/>
        <v>1.1304347826086956</v>
      </c>
      <c r="G2699" t="s">
        <v>4458</v>
      </c>
      <c r="H2699" s="65" t="s">
        <v>3882</v>
      </c>
      <c r="I2699" s="7">
        <v>7</v>
      </c>
      <c r="J2699" s="7">
        <v>5</v>
      </c>
      <c r="K2699" s="8" t="s">
        <v>4593</v>
      </c>
    </row>
    <row r="2700" spans="1:11" ht="25.5">
      <c r="A2700" s="1"/>
      <c r="B2700" s="9" t="s">
        <v>1213</v>
      </c>
      <c r="C2700" s="63" t="s">
        <v>1214</v>
      </c>
      <c r="D2700" s="14">
        <v>59000</v>
      </c>
      <c r="E2700" s="14">
        <v>129000</v>
      </c>
      <c r="F2700" s="89">
        <f t="shared" si="42"/>
        <v>1.1864406779661016</v>
      </c>
      <c r="G2700" t="s">
        <v>4458</v>
      </c>
      <c r="H2700" s="65" t="s">
        <v>3883</v>
      </c>
      <c r="I2700" s="7">
        <v>1</v>
      </c>
      <c r="J2700" s="7">
        <v>1</v>
      </c>
      <c r="K2700" s="8" t="s">
        <v>4593</v>
      </c>
    </row>
    <row r="2701" spans="1:11" ht="25.5">
      <c r="A2701" s="1"/>
      <c r="B2701" s="9" t="s">
        <v>1215</v>
      </c>
      <c r="C2701" s="63" t="s">
        <v>1216</v>
      </c>
      <c r="D2701" s="14">
        <v>81000</v>
      </c>
      <c r="E2701" s="14">
        <v>108000</v>
      </c>
      <c r="F2701" s="89">
        <f t="shared" si="42"/>
        <v>0.33333333333333331</v>
      </c>
      <c r="G2701" t="s">
        <v>4458</v>
      </c>
      <c r="H2701" s="65" t="s">
        <v>4444</v>
      </c>
      <c r="I2701" s="7">
        <v>7</v>
      </c>
      <c r="J2701" s="7">
        <v>8</v>
      </c>
      <c r="K2701" s="8" t="s">
        <v>4593</v>
      </c>
    </row>
    <row r="2702" spans="1:11" ht="63.75">
      <c r="A2702" s="1" t="s">
        <v>835</v>
      </c>
      <c r="C2702" s="9" t="s">
        <v>886</v>
      </c>
      <c r="D2702" s="10">
        <v>136889</v>
      </c>
      <c r="E2702" s="10">
        <v>133465</v>
      </c>
      <c r="F2702" s="89">
        <f t="shared" si="42"/>
        <v>-2.5012966710254294E-2</v>
      </c>
      <c r="G2702" t="s">
        <v>4554</v>
      </c>
      <c r="H2702" s="4" t="s">
        <v>3892</v>
      </c>
      <c r="I2702" s="7">
        <v>7</v>
      </c>
      <c r="J2702" s="7">
        <v>8</v>
      </c>
      <c r="K2702" s="8" t="s">
        <v>4595</v>
      </c>
    </row>
    <row r="2703" spans="1:11" ht="38.25">
      <c r="A2703" s="1"/>
      <c r="C2703" s="9" t="s">
        <v>3884</v>
      </c>
      <c r="D2703" s="10">
        <v>115276</v>
      </c>
      <c r="E2703" s="10">
        <v>115337</v>
      </c>
      <c r="F2703" s="89">
        <f t="shared" si="42"/>
        <v>5.2916478711960858E-4</v>
      </c>
      <c r="G2703" t="s">
        <v>4554</v>
      </c>
      <c r="H2703" s="4" t="s">
        <v>3885</v>
      </c>
      <c r="I2703" s="7">
        <v>7</v>
      </c>
      <c r="J2703" s="7">
        <v>8</v>
      </c>
      <c r="K2703" s="8" t="s">
        <v>4595</v>
      </c>
    </row>
    <row r="2704" spans="1:11" ht="51">
      <c r="A2704" s="1"/>
      <c r="C2704" s="9" t="s">
        <v>3887</v>
      </c>
      <c r="D2704" s="10">
        <v>114745</v>
      </c>
      <c r="E2704" s="10">
        <v>115434</v>
      </c>
      <c r="F2704" s="89">
        <f t="shared" si="42"/>
        <v>6.0046189376443421E-3</v>
      </c>
      <c r="G2704" t="s">
        <v>4554</v>
      </c>
      <c r="H2704" s="4" t="s">
        <v>3886</v>
      </c>
      <c r="I2704" s="7">
        <v>7</v>
      </c>
      <c r="J2704" s="7">
        <v>8</v>
      </c>
      <c r="K2704" s="8" t="s">
        <v>4595</v>
      </c>
    </row>
    <row r="2705" spans="1:11" ht="76.5">
      <c r="A2705" s="1"/>
      <c r="C2705" s="9" t="s">
        <v>3888</v>
      </c>
      <c r="D2705" s="10">
        <v>90135</v>
      </c>
      <c r="E2705" s="10">
        <v>261952</v>
      </c>
      <c r="F2705" s="89">
        <f t="shared" si="42"/>
        <v>1.9062184501026238</v>
      </c>
      <c r="G2705" t="s">
        <v>4458</v>
      </c>
      <c r="H2705" s="4" t="s">
        <v>3894</v>
      </c>
      <c r="I2705" s="7">
        <v>7</v>
      </c>
      <c r="J2705" s="7">
        <v>8</v>
      </c>
      <c r="K2705" s="8" t="s">
        <v>4595</v>
      </c>
    </row>
    <row r="2706" spans="1:11" ht="76.5">
      <c r="A2706" s="1"/>
      <c r="C2706" s="9" t="s">
        <v>1217</v>
      </c>
      <c r="D2706" s="10">
        <v>115294</v>
      </c>
      <c r="E2706" s="10">
        <v>234064</v>
      </c>
      <c r="F2706" s="89">
        <f t="shared" si="42"/>
        <v>1.030149010356133</v>
      </c>
      <c r="G2706" t="s">
        <v>4458</v>
      </c>
      <c r="H2706" s="4" t="s">
        <v>3895</v>
      </c>
      <c r="I2706" s="7">
        <v>7</v>
      </c>
      <c r="J2706" s="7">
        <v>8</v>
      </c>
      <c r="K2706" s="8" t="s">
        <v>4595</v>
      </c>
    </row>
    <row r="2707" spans="1:11" ht="38.25">
      <c r="A2707" s="1"/>
      <c r="C2707" s="9" t="s">
        <v>3889</v>
      </c>
      <c r="D2707" s="10">
        <v>102395</v>
      </c>
      <c r="E2707" s="10">
        <v>94007</v>
      </c>
      <c r="F2707" s="89">
        <f t="shared" si="42"/>
        <v>-8.1918062405390887E-2</v>
      </c>
      <c r="G2707" t="s">
        <v>4458</v>
      </c>
      <c r="H2707" s="4" t="s">
        <v>3896</v>
      </c>
      <c r="K2707" s="8" t="s">
        <v>4595</v>
      </c>
    </row>
    <row r="2708" spans="1:11" ht="38.25">
      <c r="A2708" s="1"/>
      <c r="C2708" s="9" t="s">
        <v>3890</v>
      </c>
      <c r="D2708" s="10">
        <v>114646</v>
      </c>
      <c r="E2708" s="10">
        <v>48245</v>
      </c>
      <c r="F2708" s="89">
        <f t="shared" si="42"/>
        <v>-0.57918287598346219</v>
      </c>
      <c r="G2708" t="s">
        <v>4458</v>
      </c>
      <c r="H2708" s="4" t="s">
        <v>3897</v>
      </c>
      <c r="K2708" s="8" t="s">
        <v>4595</v>
      </c>
    </row>
    <row r="2709" spans="1:11" ht="81" customHeight="1">
      <c r="A2709" s="1"/>
      <c r="C2709" s="9" t="s">
        <v>3891</v>
      </c>
      <c r="D2709" s="10">
        <v>236071</v>
      </c>
      <c r="E2709" s="10" t="s">
        <v>899</v>
      </c>
      <c r="F2709" s="89" t="str">
        <f t="shared" si="42"/>
        <v>-</v>
      </c>
      <c r="G2709" t="s">
        <v>4458</v>
      </c>
      <c r="H2709" s="4" t="s">
        <v>3893</v>
      </c>
      <c r="K2709" s="8" t="s">
        <v>4595</v>
      </c>
    </row>
    <row r="2710" spans="1:11" ht="91.5" customHeight="1">
      <c r="A2710" s="1" t="s">
        <v>836</v>
      </c>
      <c r="C2710" s="9" t="s">
        <v>886</v>
      </c>
      <c r="D2710" s="10">
        <v>149630</v>
      </c>
      <c r="E2710" s="10">
        <v>114194</v>
      </c>
      <c r="F2710" s="89">
        <f t="shared" si="42"/>
        <v>-0.23682416627681616</v>
      </c>
      <c r="G2710" t="s">
        <v>4458</v>
      </c>
      <c r="H2710" s="4" t="s">
        <v>3898</v>
      </c>
      <c r="I2710" s="7">
        <v>7</v>
      </c>
      <c r="J2710" s="7">
        <v>8</v>
      </c>
      <c r="K2710" s="8" t="s">
        <v>4593</v>
      </c>
    </row>
    <row r="2711" spans="1:11" ht="25.5">
      <c r="A2711" s="1" t="s">
        <v>837</v>
      </c>
      <c r="B2711" s="9" t="s">
        <v>1218</v>
      </c>
      <c r="C2711" s="9" t="s">
        <v>886</v>
      </c>
      <c r="D2711" s="10" t="s">
        <v>899</v>
      </c>
      <c r="E2711" s="10">
        <v>204261</v>
      </c>
      <c r="F2711" s="89" t="str">
        <f t="shared" si="42"/>
        <v>-</v>
      </c>
      <c r="G2711" t="s">
        <v>4458</v>
      </c>
      <c r="H2711" s="4" t="s">
        <v>3900</v>
      </c>
      <c r="I2711" s="7">
        <v>7</v>
      </c>
      <c r="J2711" s="7">
        <v>8</v>
      </c>
      <c r="K2711" s="8" t="s">
        <v>4591</v>
      </c>
    </row>
    <row r="2712" spans="1:11" ht="53.25" customHeight="1">
      <c r="A2712" s="1"/>
      <c r="B2712" s="9" t="s">
        <v>3899</v>
      </c>
      <c r="C2712" s="9" t="s">
        <v>886</v>
      </c>
      <c r="D2712" s="10">
        <v>216030</v>
      </c>
      <c r="E2712" s="10">
        <v>84073</v>
      </c>
      <c r="F2712" s="89">
        <f t="shared" si="42"/>
        <v>-0.61082719992593626</v>
      </c>
      <c r="G2712" t="s">
        <v>4458</v>
      </c>
      <c r="H2712" s="4" t="s">
        <v>3909</v>
      </c>
      <c r="I2712" s="13"/>
      <c r="J2712" s="13"/>
      <c r="K2712" s="8" t="s">
        <v>4591</v>
      </c>
    </row>
    <row r="2713" spans="1:11" ht="25.5">
      <c r="A2713" s="1"/>
      <c r="C2713" s="9" t="s">
        <v>1219</v>
      </c>
      <c r="D2713" s="10">
        <v>169890</v>
      </c>
      <c r="E2713" s="10">
        <v>139059</v>
      </c>
      <c r="F2713" s="89">
        <f t="shared" si="42"/>
        <v>-0.18147624933780682</v>
      </c>
      <c r="G2713" t="s">
        <v>4554</v>
      </c>
      <c r="H2713" s="4" t="s">
        <v>3901</v>
      </c>
      <c r="I2713" s="7">
        <v>5</v>
      </c>
      <c r="J2713" s="7">
        <v>6</v>
      </c>
      <c r="K2713" s="8" t="s">
        <v>4591</v>
      </c>
    </row>
    <row r="2714" spans="1:11" ht="38.25">
      <c r="A2714" s="1"/>
      <c r="C2714" s="9" t="s">
        <v>1220</v>
      </c>
      <c r="D2714" s="10">
        <v>159327</v>
      </c>
      <c r="E2714" s="10">
        <v>162768</v>
      </c>
      <c r="F2714" s="89">
        <f t="shared" si="42"/>
        <v>2.1597092771469997E-2</v>
      </c>
      <c r="G2714" t="s">
        <v>4554</v>
      </c>
      <c r="H2714" s="4" t="s">
        <v>3902</v>
      </c>
      <c r="I2714" s="7">
        <v>5</v>
      </c>
      <c r="J2714" s="7">
        <v>6</v>
      </c>
      <c r="K2714" s="8" t="s">
        <v>4591</v>
      </c>
    </row>
    <row r="2715" spans="1:11" ht="25.5">
      <c r="A2715" s="1"/>
      <c r="C2715" s="9" t="s">
        <v>693</v>
      </c>
      <c r="D2715" s="10">
        <v>153814</v>
      </c>
      <c r="E2715" s="10">
        <v>156544</v>
      </c>
      <c r="F2715" s="89">
        <f t="shared" si="42"/>
        <v>1.7748709480281379E-2</v>
      </c>
      <c r="G2715" t="s">
        <v>4554</v>
      </c>
      <c r="H2715" s="4" t="s">
        <v>3903</v>
      </c>
      <c r="I2715" s="7">
        <v>5</v>
      </c>
      <c r="J2715" s="7">
        <v>6</v>
      </c>
      <c r="K2715" s="8" t="s">
        <v>4591</v>
      </c>
    </row>
    <row r="2716" spans="1:11" ht="25.5">
      <c r="A2716" s="1"/>
      <c r="C2716" s="9" t="s">
        <v>1221</v>
      </c>
      <c r="D2716" s="10">
        <v>151520</v>
      </c>
      <c r="E2716" s="10">
        <v>131577</v>
      </c>
      <c r="F2716" s="89">
        <f t="shared" si="42"/>
        <v>-0.13161958817317845</v>
      </c>
      <c r="G2716" t="s">
        <v>4554</v>
      </c>
      <c r="H2716" s="4" t="s">
        <v>3904</v>
      </c>
      <c r="I2716" s="7">
        <v>5</v>
      </c>
      <c r="J2716" s="7">
        <v>6</v>
      </c>
      <c r="K2716" s="8" t="s">
        <v>4591</v>
      </c>
    </row>
    <row r="2717" spans="1:11" ht="25.5">
      <c r="A2717" s="1"/>
      <c r="C2717" s="9" t="s">
        <v>1222</v>
      </c>
      <c r="D2717" s="10">
        <v>106229</v>
      </c>
      <c r="E2717" s="10">
        <v>157356</v>
      </c>
      <c r="F2717" s="89">
        <f t="shared" si="42"/>
        <v>0.4812904197535513</v>
      </c>
      <c r="G2717" t="s">
        <v>4458</v>
      </c>
      <c r="H2717" s="4" t="s">
        <v>3905</v>
      </c>
      <c r="I2717" s="7">
        <v>5</v>
      </c>
      <c r="J2717" s="7">
        <v>6</v>
      </c>
      <c r="K2717" s="8" t="s">
        <v>4591</v>
      </c>
    </row>
    <row r="2718" spans="1:11" ht="25.5">
      <c r="A2718" s="1"/>
      <c r="C2718" s="9" t="s">
        <v>3906</v>
      </c>
      <c r="D2718" s="10">
        <v>139523</v>
      </c>
      <c r="E2718" s="10">
        <v>139713</v>
      </c>
      <c r="F2718" s="89">
        <f t="shared" si="42"/>
        <v>1.361782645155279E-3</v>
      </c>
      <c r="G2718" t="s">
        <v>4554</v>
      </c>
      <c r="H2718" s="4" t="s">
        <v>3907</v>
      </c>
      <c r="I2718" s="7">
        <v>5</v>
      </c>
      <c r="J2718" s="7">
        <v>6</v>
      </c>
      <c r="K2718" s="8" t="s">
        <v>4591</v>
      </c>
    </row>
    <row r="2719" spans="1:11" ht="51">
      <c r="A2719" s="1"/>
      <c r="C2719" s="9" t="s">
        <v>1016</v>
      </c>
      <c r="D2719" s="10">
        <v>81578</v>
      </c>
      <c r="E2719" s="10">
        <v>142822</v>
      </c>
      <c r="F2719" s="89">
        <f t="shared" si="42"/>
        <v>0.75074162151560475</v>
      </c>
      <c r="G2719" t="s">
        <v>4458</v>
      </c>
      <c r="H2719" s="4" t="s">
        <v>3908</v>
      </c>
      <c r="I2719" s="13">
        <v>4</v>
      </c>
      <c r="J2719" s="13">
        <v>1</v>
      </c>
      <c r="K2719" s="8" t="s">
        <v>4591</v>
      </c>
    </row>
    <row r="2720" spans="1:11" ht="25.5">
      <c r="A2720" s="1" t="s">
        <v>838</v>
      </c>
      <c r="B2720" s="9" t="s">
        <v>1223</v>
      </c>
      <c r="C2720" s="9" t="s">
        <v>886</v>
      </c>
      <c r="D2720" s="10" t="s">
        <v>899</v>
      </c>
      <c r="E2720" s="10">
        <v>111000</v>
      </c>
      <c r="F2720" s="89" t="str">
        <f t="shared" si="42"/>
        <v>-</v>
      </c>
      <c r="G2720" t="s">
        <v>4458</v>
      </c>
      <c r="H2720" s="4" t="s">
        <v>3911</v>
      </c>
      <c r="I2720" s="13">
        <v>4</v>
      </c>
      <c r="J2720" s="13">
        <v>1</v>
      </c>
      <c r="K2720" s="8" t="s">
        <v>4587</v>
      </c>
    </row>
    <row r="2721" spans="1:11" ht="38.25">
      <c r="A2721" s="1"/>
      <c r="B2721" s="9" t="s">
        <v>2020</v>
      </c>
      <c r="C2721" s="9" t="s">
        <v>886</v>
      </c>
      <c r="D2721" s="10">
        <v>179000</v>
      </c>
      <c r="E2721" s="10">
        <v>57000</v>
      </c>
      <c r="F2721" s="89">
        <f t="shared" si="42"/>
        <v>-0.68156424581005581</v>
      </c>
      <c r="G2721" t="s">
        <v>4458</v>
      </c>
      <c r="H2721" s="4" t="s">
        <v>3910</v>
      </c>
      <c r="I2721" s="13"/>
      <c r="J2721" s="13"/>
      <c r="K2721" s="8" t="s">
        <v>4587</v>
      </c>
    </row>
    <row r="2722" spans="1:11" ht="51">
      <c r="A2722" s="1"/>
      <c r="C2722" s="9" t="s">
        <v>1224</v>
      </c>
      <c r="D2722" s="10">
        <v>135000</v>
      </c>
      <c r="E2722" s="10">
        <v>146000</v>
      </c>
      <c r="F2722" s="89">
        <f t="shared" si="42"/>
        <v>8.1481481481481488E-2</v>
      </c>
      <c r="G2722" t="s">
        <v>4458</v>
      </c>
      <c r="H2722" s="4" t="s">
        <v>3917</v>
      </c>
      <c r="I2722" s="13">
        <v>4</v>
      </c>
      <c r="J2722" s="13">
        <v>1</v>
      </c>
      <c r="K2722" s="8" t="s">
        <v>4587</v>
      </c>
    </row>
    <row r="2723" spans="1:11" ht="38.25">
      <c r="A2723" s="1"/>
      <c r="C2723" s="9" t="s">
        <v>3912</v>
      </c>
      <c r="D2723" s="10" t="s">
        <v>899</v>
      </c>
      <c r="E2723" s="10">
        <v>100000</v>
      </c>
      <c r="F2723" s="89" t="str">
        <f t="shared" si="42"/>
        <v>-</v>
      </c>
      <c r="G2723" t="s">
        <v>4458</v>
      </c>
      <c r="H2723" s="4" t="s">
        <v>3918</v>
      </c>
      <c r="I2723" s="13">
        <v>4</v>
      </c>
      <c r="J2723" s="13">
        <v>1</v>
      </c>
      <c r="K2723" s="8" t="s">
        <v>4587</v>
      </c>
    </row>
    <row r="2724" spans="1:11" ht="38.25">
      <c r="A2724" s="1"/>
      <c r="C2724" s="9" t="s">
        <v>1225</v>
      </c>
      <c r="D2724" s="10">
        <v>119000</v>
      </c>
      <c r="E2724" s="10">
        <v>100000</v>
      </c>
      <c r="F2724" s="89">
        <f t="shared" si="42"/>
        <v>-0.15966386554621848</v>
      </c>
      <c r="G2724" t="s">
        <v>4458</v>
      </c>
      <c r="H2724" s="4" t="s">
        <v>3919</v>
      </c>
      <c r="I2724" s="28"/>
      <c r="J2724" s="28"/>
      <c r="K2724" s="8" t="s">
        <v>4587</v>
      </c>
    </row>
    <row r="2725" spans="1:11" ht="25.5">
      <c r="A2725" s="1"/>
      <c r="C2725" s="11" t="s">
        <v>1226</v>
      </c>
      <c r="D2725" s="10">
        <v>104000</v>
      </c>
      <c r="E2725" s="10" t="s">
        <v>899</v>
      </c>
      <c r="F2725" s="89" t="str">
        <f t="shared" si="42"/>
        <v>-</v>
      </c>
      <c r="G2725" t="s">
        <v>4458</v>
      </c>
      <c r="H2725" s="42" t="s">
        <v>3914</v>
      </c>
      <c r="I2725" s="28"/>
      <c r="J2725" s="28"/>
      <c r="K2725" s="8" t="s">
        <v>4587</v>
      </c>
    </row>
    <row r="2726" spans="1:11" s="50" customFormat="1" ht="25.5">
      <c r="A2726" s="1"/>
      <c r="B2726" s="11"/>
      <c r="C2726" s="11" t="s">
        <v>1226</v>
      </c>
      <c r="D2726" s="26" t="s">
        <v>899</v>
      </c>
      <c r="E2726" s="26">
        <v>109000</v>
      </c>
      <c r="F2726" s="89" t="str">
        <f t="shared" si="42"/>
        <v>-</v>
      </c>
      <c r="G2726" t="s">
        <v>4458</v>
      </c>
      <c r="H2726" s="42" t="s">
        <v>3915</v>
      </c>
      <c r="I2726" s="68"/>
      <c r="J2726" s="69">
        <v>2</v>
      </c>
      <c r="K2726" s="8" t="s">
        <v>4587</v>
      </c>
    </row>
    <row r="2727" spans="1:11" s="50" customFormat="1" ht="27.75" customHeight="1">
      <c r="A2727" s="1"/>
      <c r="B2727" s="11"/>
      <c r="C2727" s="11" t="s">
        <v>3913</v>
      </c>
      <c r="D2727" s="26">
        <v>113000</v>
      </c>
      <c r="E2727" s="26" t="s">
        <v>899</v>
      </c>
      <c r="F2727" s="89" t="str">
        <f t="shared" si="42"/>
        <v>-</v>
      </c>
      <c r="G2727" t="s">
        <v>4458</v>
      </c>
      <c r="H2727" s="42" t="s">
        <v>3920</v>
      </c>
      <c r="I2727" s="68"/>
      <c r="J2727" s="69"/>
      <c r="K2727" s="8" t="s">
        <v>4587</v>
      </c>
    </row>
    <row r="2728" spans="1:11" s="50" customFormat="1" ht="25.5">
      <c r="A2728" s="1"/>
      <c r="B2728" s="11"/>
      <c r="C2728" s="11" t="s">
        <v>1015</v>
      </c>
      <c r="D2728" s="26">
        <v>99000</v>
      </c>
      <c r="E2728" s="26">
        <v>100000</v>
      </c>
      <c r="F2728" s="89">
        <f t="shared" si="42"/>
        <v>1.0101010101010102E-2</v>
      </c>
      <c r="G2728" t="s">
        <v>4554</v>
      </c>
      <c r="H2728" s="42" t="s">
        <v>3916</v>
      </c>
      <c r="I2728" s="68"/>
      <c r="J2728" s="69">
        <v>2</v>
      </c>
      <c r="K2728" s="8" t="s">
        <v>4587</v>
      </c>
    </row>
    <row r="2729" spans="1:11" s="13" customFormat="1" ht="24.75" customHeight="1">
      <c r="A2729" s="2" t="s">
        <v>839</v>
      </c>
      <c r="B2729" s="2"/>
      <c r="C2729" s="2" t="s">
        <v>886</v>
      </c>
      <c r="D2729" s="26">
        <v>127808</v>
      </c>
      <c r="E2729" s="26">
        <v>113191</v>
      </c>
      <c r="F2729" s="89">
        <f t="shared" si="42"/>
        <v>-0.11436686279419128</v>
      </c>
      <c r="G2729" t="s">
        <v>4458</v>
      </c>
      <c r="H2729" s="3" t="s">
        <v>4339</v>
      </c>
      <c r="I2729" s="41">
        <v>6</v>
      </c>
      <c r="J2729" s="41">
        <v>6</v>
      </c>
      <c r="K2729" s="91" t="s">
        <v>4586</v>
      </c>
    </row>
    <row r="2730" spans="1:11" s="13" customFormat="1" ht="24.75" customHeight="1">
      <c r="A2730" s="2"/>
      <c r="B2730" s="2"/>
      <c r="C2730" s="2" t="s">
        <v>1227</v>
      </c>
      <c r="D2730" s="26">
        <v>101088</v>
      </c>
      <c r="E2730" s="26">
        <v>86944</v>
      </c>
      <c r="F2730" s="89">
        <f t="shared" si="42"/>
        <v>-0.13991769547325103</v>
      </c>
      <c r="G2730" t="s">
        <v>4458</v>
      </c>
      <c r="H2730" s="3" t="s">
        <v>4340</v>
      </c>
      <c r="I2730" s="41">
        <v>6</v>
      </c>
      <c r="J2730" s="41">
        <v>6</v>
      </c>
      <c r="K2730" s="91" t="s">
        <v>4586</v>
      </c>
    </row>
    <row r="2731" spans="1:11" s="13" customFormat="1" ht="24.75" customHeight="1">
      <c r="A2731" s="2"/>
      <c r="B2731" s="2"/>
      <c r="C2731" s="2" t="s">
        <v>1228</v>
      </c>
      <c r="D2731" s="26">
        <v>207034</v>
      </c>
      <c r="E2731" s="26" t="s">
        <v>1179</v>
      </c>
      <c r="F2731" s="89" t="str">
        <f t="shared" si="42"/>
        <v>-</v>
      </c>
      <c r="G2731" t="s">
        <v>4458</v>
      </c>
      <c r="H2731" s="3" t="s">
        <v>4348</v>
      </c>
      <c r="I2731" s="41">
        <v>6</v>
      </c>
      <c r="J2731" s="41">
        <v>6</v>
      </c>
      <c r="K2731" s="91" t="s">
        <v>4586</v>
      </c>
    </row>
    <row r="2732" spans="1:11" s="13" customFormat="1" ht="24.75" customHeight="1">
      <c r="A2732" s="2"/>
      <c r="B2732" s="2"/>
      <c r="C2732" s="2" t="s">
        <v>1229</v>
      </c>
      <c r="D2732" s="26">
        <v>101673</v>
      </c>
      <c r="E2732" s="26">
        <v>51675</v>
      </c>
      <c r="F2732" s="89">
        <f t="shared" si="42"/>
        <v>-0.49175297276563101</v>
      </c>
      <c r="G2732" t="s">
        <v>4458</v>
      </c>
      <c r="H2732" s="3" t="s">
        <v>4341</v>
      </c>
      <c r="I2732" s="41">
        <v>6</v>
      </c>
      <c r="J2732" s="41">
        <v>6</v>
      </c>
      <c r="K2732" s="91" t="s">
        <v>4586</v>
      </c>
    </row>
    <row r="2733" spans="1:11" s="13" customFormat="1" ht="25.5">
      <c r="A2733" s="2" t="s">
        <v>840</v>
      </c>
      <c r="B2733" s="11"/>
      <c r="C2733" s="11" t="s">
        <v>886</v>
      </c>
      <c r="D2733" s="26">
        <v>112831</v>
      </c>
      <c r="E2733" s="26">
        <v>116810</v>
      </c>
      <c r="F2733" s="89">
        <f t="shared" si="42"/>
        <v>3.5265131036683182E-2</v>
      </c>
      <c r="G2733" t="s">
        <v>4554</v>
      </c>
      <c r="H2733" s="42" t="s">
        <v>1355</v>
      </c>
      <c r="I2733" s="41">
        <v>6</v>
      </c>
      <c r="J2733" s="41">
        <v>6</v>
      </c>
      <c r="K2733" s="91" t="s">
        <v>4590</v>
      </c>
    </row>
    <row r="2734" spans="1:11" ht="14.25" customHeight="1">
      <c r="A2734" s="1" t="s">
        <v>3860</v>
      </c>
      <c r="B2734" s="9" t="s">
        <v>3859</v>
      </c>
      <c r="C2734" s="9" t="s">
        <v>886</v>
      </c>
      <c r="D2734" s="26">
        <f>164140+35041</f>
        <v>199181</v>
      </c>
      <c r="E2734" s="26">
        <v>179126</v>
      </c>
      <c r="F2734" s="89">
        <f t="shared" si="42"/>
        <v>-0.10068731455309492</v>
      </c>
      <c r="G2734" t="s">
        <v>4554</v>
      </c>
      <c r="H2734" s="4" t="s">
        <v>3852</v>
      </c>
      <c r="I2734" s="7">
        <v>3</v>
      </c>
      <c r="J2734" s="7">
        <v>3</v>
      </c>
      <c r="K2734" s="8" t="s">
        <v>4595</v>
      </c>
    </row>
    <row r="2735" spans="1:11" ht="38.25">
      <c r="A2735" s="1"/>
      <c r="C2735" s="9" t="s">
        <v>1199</v>
      </c>
      <c r="D2735" s="26">
        <v>129231</v>
      </c>
      <c r="E2735" s="26">
        <v>129367</v>
      </c>
      <c r="F2735" s="89">
        <f t="shared" si="42"/>
        <v>1.0523790731326076E-3</v>
      </c>
      <c r="G2735" t="s">
        <v>4554</v>
      </c>
      <c r="H2735" s="4" t="s">
        <v>3853</v>
      </c>
      <c r="I2735" s="7">
        <v>3</v>
      </c>
      <c r="J2735" s="7">
        <v>3</v>
      </c>
      <c r="K2735" s="8" t="s">
        <v>4595</v>
      </c>
    </row>
    <row r="2736" spans="1:11" ht="25.5">
      <c r="A2736" s="1"/>
      <c r="C2736" s="9" t="s">
        <v>1200</v>
      </c>
      <c r="D2736" s="26">
        <v>127840</v>
      </c>
      <c r="E2736" s="26">
        <v>127915</v>
      </c>
      <c r="F2736" s="89">
        <f t="shared" si="42"/>
        <v>5.8667083854818528E-4</v>
      </c>
      <c r="G2736" t="s">
        <v>4554</v>
      </c>
      <c r="H2736" s="4" t="s">
        <v>3854</v>
      </c>
      <c r="I2736" s="7">
        <v>4</v>
      </c>
      <c r="J2736" s="7">
        <v>2</v>
      </c>
      <c r="K2736" s="8" t="s">
        <v>4595</v>
      </c>
    </row>
    <row r="2737" spans="1:11" ht="38.25">
      <c r="A2737" s="1"/>
      <c r="C2737" s="9" t="s">
        <v>1201</v>
      </c>
      <c r="D2737" s="10">
        <v>128983</v>
      </c>
      <c r="E2737" s="10">
        <f>105280+22635+1276</f>
        <v>129191</v>
      </c>
      <c r="F2737" s="89">
        <f t="shared" si="42"/>
        <v>1.6126156160114124E-3</v>
      </c>
      <c r="G2737" t="s">
        <v>4554</v>
      </c>
      <c r="H2737" s="4" t="s">
        <v>3855</v>
      </c>
      <c r="I2737" s="7">
        <v>4</v>
      </c>
      <c r="J2737" s="7">
        <v>2</v>
      </c>
      <c r="K2737" s="8" t="s">
        <v>4595</v>
      </c>
    </row>
    <row r="2738" spans="1:11" ht="25.5">
      <c r="A2738" s="1"/>
      <c r="C2738" s="9" t="s">
        <v>3857</v>
      </c>
      <c r="D2738" s="10">
        <f>105218+1095+22622</f>
        <v>128935</v>
      </c>
      <c r="E2738" s="10">
        <v>129085</v>
      </c>
      <c r="F2738" s="89">
        <f t="shared" si="42"/>
        <v>1.1633768953348586E-3</v>
      </c>
      <c r="G2738" t="s">
        <v>4554</v>
      </c>
      <c r="H2738" s="4" t="s">
        <v>3858</v>
      </c>
      <c r="I2738" s="7">
        <v>5</v>
      </c>
      <c r="J2738" s="7">
        <v>4</v>
      </c>
      <c r="K2738" s="8" t="s">
        <v>4595</v>
      </c>
    </row>
    <row r="2739" spans="1:11" ht="25.5">
      <c r="A2739" s="1"/>
      <c r="C2739" s="9" t="s">
        <v>658</v>
      </c>
      <c r="D2739" s="10">
        <v>120542</v>
      </c>
      <c r="E2739" s="10">
        <v>123850</v>
      </c>
      <c r="F2739" s="89">
        <f t="shared" si="42"/>
        <v>2.7442717061273249E-2</v>
      </c>
      <c r="G2739" t="s">
        <v>4554</v>
      </c>
      <c r="H2739" s="4" t="s">
        <v>3856</v>
      </c>
      <c r="I2739" s="7">
        <v>5</v>
      </c>
      <c r="J2739" s="7">
        <v>4</v>
      </c>
      <c r="K2739" s="8" t="s">
        <v>4595</v>
      </c>
    </row>
    <row r="2740" spans="1:11" s="21" customFormat="1" ht="28.5" customHeight="1">
      <c r="A2740" s="1" t="s">
        <v>841</v>
      </c>
      <c r="B2740" s="51"/>
      <c r="C2740" s="51" t="s">
        <v>4451</v>
      </c>
      <c r="D2740" s="54" t="s">
        <v>899</v>
      </c>
      <c r="E2740" s="54" t="s">
        <v>899</v>
      </c>
      <c r="F2740" s="89" t="str">
        <f t="shared" si="42"/>
        <v>-</v>
      </c>
      <c r="G2740" t="s">
        <v>4458</v>
      </c>
      <c r="H2740" s="75"/>
      <c r="I2740" s="51">
        <v>6</v>
      </c>
      <c r="J2740" s="51">
        <v>6</v>
      </c>
      <c r="K2740" s="92" t="s">
        <v>4586</v>
      </c>
    </row>
    <row r="2741" spans="1:11" ht="66.75" customHeight="1">
      <c r="A2741" s="1" t="s">
        <v>842</v>
      </c>
      <c r="B2741" s="9" t="s">
        <v>1230</v>
      </c>
      <c r="C2741" s="9" t="s">
        <v>886</v>
      </c>
      <c r="D2741" s="10">
        <v>145758</v>
      </c>
      <c r="E2741" s="10">
        <v>222172</v>
      </c>
      <c r="F2741" s="89">
        <f t="shared" si="42"/>
        <v>0.52425252816311974</v>
      </c>
      <c r="G2741" t="s">
        <v>4458</v>
      </c>
      <c r="H2741" s="4" t="s">
        <v>3922</v>
      </c>
      <c r="I2741" s="29">
        <v>7</v>
      </c>
      <c r="J2741" s="29">
        <v>8</v>
      </c>
      <c r="K2741" s="8" t="s">
        <v>4592</v>
      </c>
    </row>
    <row r="2742" spans="1:11" ht="51">
      <c r="A2742" s="1"/>
      <c r="C2742" s="9" t="s">
        <v>1231</v>
      </c>
      <c r="D2742" s="10">
        <v>163044</v>
      </c>
      <c r="E2742" s="10">
        <v>202839</v>
      </c>
      <c r="F2742" s="89">
        <f t="shared" si="42"/>
        <v>0.24407521895929932</v>
      </c>
      <c r="G2742" t="s">
        <v>4458</v>
      </c>
      <c r="H2742" s="4" t="s">
        <v>3930</v>
      </c>
      <c r="I2742" s="29">
        <v>7</v>
      </c>
      <c r="J2742" s="29">
        <v>8</v>
      </c>
      <c r="K2742" s="8" t="s">
        <v>4592</v>
      </c>
    </row>
    <row r="2743" spans="1:11" ht="38.25">
      <c r="A2743" s="1"/>
      <c r="C2743" s="9" t="s">
        <v>1232</v>
      </c>
      <c r="D2743" s="10">
        <v>165793</v>
      </c>
      <c r="E2743" s="10">
        <v>167069</v>
      </c>
      <c r="F2743" s="89">
        <f t="shared" si="42"/>
        <v>7.6963442364876688E-3</v>
      </c>
      <c r="G2743" t="s">
        <v>4554</v>
      </c>
      <c r="H2743" s="4" t="s">
        <v>3923</v>
      </c>
      <c r="I2743" s="29">
        <v>7</v>
      </c>
      <c r="J2743" s="29">
        <v>8</v>
      </c>
      <c r="K2743" s="8" t="s">
        <v>4592</v>
      </c>
    </row>
    <row r="2744" spans="1:11" ht="38.25">
      <c r="A2744" s="1"/>
      <c r="C2744" s="9" t="s">
        <v>1233</v>
      </c>
      <c r="D2744" s="10" t="s">
        <v>899</v>
      </c>
      <c r="E2744" s="10">
        <v>136800</v>
      </c>
      <c r="F2744" s="89" t="str">
        <f t="shared" si="42"/>
        <v>-</v>
      </c>
      <c r="G2744" t="s">
        <v>4458</v>
      </c>
      <c r="H2744" s="4" t="s">
        <v>3921</v>
      </c>
      <c r="I2744" s="29">
        <v>7</v>
      </c>
      <c r="J2744" s="29">
        <v>8</v>
      </c>
      <c r="K2744" s="8" t="s">
        <v>4592</v>
      </c>
    </row>
    <row r="2745" spans="1:11" ht="25.5">
      <c r="A2745" s="1"/>
      <c r="C2745" s="9" t="s">
        <v>3924</v>
      </c>
      <c r="D2745" s="10">
        <v>121389</v>
      </c>
      <c r="E2745" s="10" t="s">
        <v>899</v>
      </c>
      <c r="F2745" s="89" t="str">
        <f t="shared" si="42"/>
        <v>-</v>
      </c>
      <c r="G2745" t="s">
        <v>4458</v>
      </c>
      <c r="H2745" s="4" t="s">
        <v>3931</v>
      </c>
      <c r="I2745" s="29"/>
      <c r="J2745" s="29"/>
      <c r="K2745" s="8" t="s">
        <v>4592</v>
      </c>
    </row>
    <row r="2746" spans="1:11" ht="51">
      <c r="A2746" s="1"/>
      <c r="C2746" s="9" t="s">
        <v>1234</v>
      </c>
      <c r="D2746" s="10" t="s">
        <v>899</v>
      </c>
      <c r="E2746" s="10">
        <v>120987</v>
      </c>
      <c r="F2746" s="89" t="str">
        <f t="shared" si="42"/>
        <v>-</v>
      </c>
      <c r="G2746" t="s">
        <v>4458</v>
      </c>
      <c r="H2746" s="4" t="s">
        <v>3929</v>
      </c>
      <c r="I2746" s="29">
        <v>7</v>
      </c>
      <c r="J2746" s="29">
        <v>8</v>
      </c>
      <c r="K2746" s="8" t="s">
        <v>4592</v>
      </c>
    </row>
    <row r="2747" spans="1:11" ht="25.5">
      <c r="A2747" s="1"/>
      <c r="C2747" s="9" t="s">
        <v>918</v>
      </c>
      <c r="D2747" s="10">
        <v>121757</v>
      </c>
      <c r="E2747" s="10" t="s">
        <v>899</v>
      </c>
      <c r="F2747" s="89" t="str">
        <f t="shared" si="42"/>
        <v>-</v>
      </c>
      <c r="G2747" t="s">
        <v>4458</v>
      </c>
      <c r="H2747" s="4" t="s">
        <v>3926</v>
      </c>
      <c r="I2747" s="29"/>
      <c r="J2747" s="29"/>
      <c r="K2747" s="8" t="s">
        <v>4592</v>
      </c>
    </row>
    <row r="2748" spans="1:11" ht="51">
      <c r="A2748" s="1"/>
      <c r="C2748" s="9" t="s">
        <v>3928</v>
      </c>
      <c r="D2748" s="10">
        <v>96738</v>
      </c>
      <c r="E2748" s="10">
        <v>103964</v>
      </c>
      <c r="F2748" s="89">
        <f t="shared" si="42"/>
        <v>7.4696603196262062E-2</v>
      </c>
      <c r="G2748" t="s">
        <v>4554</v>
      </c>
      <c r="H2748" s="4" t="s">
        <v>3927</v>
      </c>
      <c r="I2748" s="29">
        <v>7</v>
      </c>
      <c r="J2748" s="29">
        <v>8</v>
      </c>
      <c r="K2748" s="8" t="s">
        <v>4592</v>
      </c>
    </row>
    <row r="2749" spans="1:11" ht="25.5">
      <c r="A2749" s="1"/>
      <c r="C2749" s="9" t="s">
        <v>1016</v>
      </c>
      <c r="D2749" s="10">
        <v>144818</v>
      </c>
      <c r="E2749" s="10" t="s">
        <v>899</v>
      </c>
      <c r="F2749" s="89" t="str">
        <f t="shared" si="42"/>
        <v>-</v>
      </c>
      <c r="G2749" t="s">
        <v>4458</v>
      </c>
      <c r="H2749" s="4" t="s">
        <v>3925</v>
      </c>
      <c r="I2749" s="29"/>
      <c r="J2749" s="29"/>
      <c r="K2749" s="8" t="s">
        <v>4592</v>
      </c>
    </row>
    <row r="2750" spans="1:11" ht="25.5">
      <c r="A2750" s="1" t="s">
        <v>843</v>
      </c>
      <c r="B2750" s="9" t="s">
        <v>1236</v>
      </c>
      <c r="C2750" s="9" t="s">
        <v>886</v>
      </c>
      <c r="D2750" s="10">
        <v>218239</v>
      </c>
      <c r="E2750" s="10">
        <v>213826</v>
      </c>
      <c r="F2750" s="89">
        <f t="shared" si="42"/>
        <v>-2.0220950425909209E-2</v>
      </c>
      <c r="G2750" t="s">
        <v>4554</v>
      </c>
      <c r="H2750" s="4" t="s">
        <v>1356</v>
      </c>
      <c r="I2750" s="29">
        <v>7</v>
      </c>
      <c r="J2750" s="29">
        <v>8</v>
      </c>
      <c r="K2750" s="8" t="s">
        <v>4594</v>
      </c>
    </row>
    <row r="2751" spans="1:11" ht="25.5">
      <c r="A2751" s="1"/>
      <c r="C2751" s="9" t="s">
        <v>1237</v>
      </c>
      <c r="D2751" s="10">
        <v>17928</v>
      </c>
      <c r="E2751" s="10">
        <v>135478</v>
      </c>
      <c r="F2751" s="89">
        <f t="shared" si="42"/>
        <v>6.5567826863007586</v>
      </c>
      <c r="G2751" t="s">
        <v>4458</v>
      </c>
      <c r="H2751" s="4" t="s">
        <v>1357</v>
      </c>
      <c r="I2751" s="29">
        <v>7</v>
      </c>
      <c r="J2751" s="29">
        <v>5</v>
      </c>
      <c r="K2751" s="8" t="s">
        <v>4594</v>
      </c>
    </row>
    <row r="2752" spans="1:11" ht="25.5">
      <c r="A2752" s="1"/>
      <c r="C2752" s="9" t="s">
        <v>1238</v>
      </c>
      <c r="D2752" s="10">
        <v>137925</v>
      </c>
      <c r="E2752" s="10">
        <v>142381</v>
      </c>
      <c r="F2752" s="89">
        <f t="shared" si="42"/>
        <v>3.2307413449338407E-2</v>
      </c>
      <c r="G2752" t="s">
        <v>4554</v>
      </c>
      <c r="H2752" s="4" t="s">
        <v>1358</v>
      </c>
      <c r="I2752" s="29">
        <v>7</v>
      </c>
      <c r="J2752" s="29">
        <v>5</v>
      </c>
      <c r="K2752" s="8" t="s">
        <v>4594</v>
      </c>
    </row>
    <row r="2753" spans="1:11" ht="25.5">
      <c r="A2753" s="1"/>
      <c r="C2753" s="9" t="s">
        <v>1239</v>
      </c>
      <c r="D2753" s="10">
        <v>147060</v>
      </c>
      <c r="E2753" s="10">
        <v>113235</v>
      </c>
      <c r="F2753" s="89">
        <f t="shared" si="42"/>
        <v>-0.23000815993472051</v>
      </c>
      <c r="G2753" t="s">
        <v>4554</v>
      </c>
      <c r="H2753" s="4" t="s">
        <v>1359</v>
      </c>
      <c r="I2753" s="29">
        <v>7</v>
      </c>
      <c r="J2753" s="29">
        <v>5</v>
      </c>
      <c r="K2753" s="8" t="s">
        <v>4594</v>
      </c>
    </row>
    <row r="2754" spans="1:11" ht="25.5">
      <c r="A2754" s="1"/>
      <c r="C2754" s="9" t="s">
        <v>1240</v>
      </c>
      <c r="D2754" s="10">
        <v>140609</v>
      </c>
      <c r="E2754" s="10">
        <v>144171</v>
      </c>
      <c r="F2754" s="89">
        <f t="shared" si="42"/>
        <v>2.5332660071545918E-2</v>
      </c>
      <c r="G2754" t="s">
        <v>4554</v>
      </c>
      <c r="H2754" s="4" t="s">
        <v>1360</v>
      </c>
      <c r="I2754" s="29">
        <v>7</v>
      </c>
      <c r="J2754" s="29">
        <v>5</v>
      </c>
      <c r="K2754" s="8" t="s">
        <v>4594</v>
      </c>
    </row>
    <row r="2755" spans="1:11" ht="25.5">
      <c r="A2755" s="1"/>
      <c r="C2755" s="9" t="s">
        <v>1241</v>
      </c>
      <c r="D2755" s="10">
        <v>142077</v>
      </c>
      <c r="E2755" s="10">
        <v>145396</v>
      </c>
      <c r="F2755" s="89">
        <f t="shared" si="42"/>
        <v>2.336057208415155E-2</v>
      </c>
      <c r="G2755" t="s">
        <v>4554</v>
      </c>
      <c r="H2755" s="4" t="s">
        <v>1361</v>
      </c>
      <c r="I2755" s="29">
        <v>7</v>
      </c>
      <c r="J2755" s="29">
        <v>5</v>
      </c>
      <c r="K2755" s="8" t="s">
        <v>4594</v>
      </c>
    </row>
    <row r="2756" spans="1:11" ht="25.5">
      <c r="A2756" s="1"/>
      <c r="C2756" s="9" t="s">
        <v>1242</v>
      </c>
      <c r="D2756" s="10">
        <v>108927</v>
      </c>
      <c r="E2756" s="10">
        <v>110191</v>
      </c>
      <c r="F2756" s="89">
        <f t="shared" si="42"/>
        <v>1.1604101829665739E-2</v>
      </c>
      <c r="G2756" t="s">
        <v>4554</v>
      </c>
      <c r="H2756" s="4" t="s">
        <v>1362</v>
      </c>
      <c r="I2756" s="29">
        <v>13</v>
      </c>
      <c r="J2756" s="29">
        <v>17</v>
      </c>
      <c r="K2756" s="8" t="s">
        <v>4594</v>
      </c>
    </row>
    <row r="2757" spans="1:11" ht="38.25">
      <c r="A2757" s="1"/>
      <c r="C2757" s="9" t="s">
        <v>3932</v>
      </c>
      <c r="D2757" s="10">
        <v>109961</v>
      </c>
      <c r="E2757" s="10">
        <v>109014</v>
      </c>
      <c r="F2757" s="89">
        <f t="shared" si="42"/>
        <v>-8.6121443057083878E-3</v>
      </c>
      <c r="G2757" t="s">
        <v>4554</v>
      </c>
      <c r="H2757" s="4" t="s">
        <v>3933</v>
      </c>
      <c r="I2757" s="29">
        <v>12</v>
      </c>
      <c r="J2757" s="29">
        <v>15</v>
      </c>
      <c r="K2757" s="8" t="s">
        <v>4594</v>
      </c>
    </row>
    <row r="2758" spans="1:11" ht="66" customHeight="1">
      <c r="A2758" s="1" t="s">
        <v>844</v>
      </c>
      <c r="B2758" s="9" t="s">
        <v>1243</v>
      </c>
      <c r="C2758" s="9" t="s">
        <v>886</v>
      </c>
      <c r="D2758" s="10">
        <v>118763</v>
      </c>
      <c r="E2758" s="10">
        <v>257243</v>
      </c>
      <c r="F2758" s="89">
        <f t="shared" ref="F2758:F2821" si="43">IF(ISERROR((((E2758-D2758)/D2758))),"-",(((E2758-D2758)/D2758)))</f>
        <v>1.1660197199464479</v>
      </c>
      <c r="G2758" t="s">
        <v>4458</v>
      </c>
      <c r="H2758" s="4" t="s">
        <v>3938</v>
      </c>
      <c r="I2758" s="29">
        <v>12</v>
      </c>
      <c r="J2758" s="29">
        <v>15</v>
      </c>
      <c r="K2758" s="8" t="s">
        <v>4591</v>
      </c>
    </row>
    <row r="2759" spans="1:11" ht="66" customHeight="1">
      <c r="A2759" s="1"/>
      <c r="B2759" s="9" t="s">
        <v>1244</v>
      </c>
      <c r="C2759" s="9" t="s">
        <v>1245</v>
      </c>
      <c r="D2759" s="10">
        <v>167872</v>
      </c>
      <c r="E2759" s="10">
        <v>181889</v>
      </c>
      <c r="F2759" s="89">
        <f t="shared" si="43"/>
        <v>8.3498141441097976E-2</v>
      </c>
      <c r="G2759" t="s">
        <v>4458</v>
      </c>
      <c r="H2759" s="4" t="s">
        <v>3935</v>
      </c>
      <c r="I2759" s="29">
        <v>12</v>
      </c>
      <c r="J2759" s="29">
        <v>15</v>
      </c>
      <c r="K2759" s="8" t="s">
        <v>4591</v>
      </c>
    </row>
    <row r="2760" spans="1:11" ht="25.5">
      <c r="A2760" s="1"/>
      <c r="C2760" s="9" t="s">
        <v>1246</v>
      </c>
      <c r="D2760" s="10">
        <v>160665</v>
      </c>
      <c r="E2760" s="10">
        <v>166508</v>
      </c>
      <c r="F2760" s="89">
        <f t="shared" si="43"/>
        <v>3.6367597174244544E-2</v>
      </c>
      <c r="G2760" t="s">
        <v>4554</v>
      </c>
      <c r="H2760" s="4" t="s">
        <v>3934</v>
      </c>
      <c r="I2760" s="29">
        <v>12</v>
      </c>
      <c r="J2760" s="29">
        <v>15</v>
      </c>
      <c r="K2760" s="8" t="s">
        <v>4591</v>
      </c>
    </row>
    <row r="2761" spans="1:11" ht="25.5">
      <c r="A2761" s="1"/>
      <c r="C2761" s="9" t="s">
        <v>1247</v>
      </c>
      <c r="D2761" s="10">
        <v>138739</v>
      </c>
      <c r="E2761" s="10">
        <v>144220</v>
      </c>
      <c r="F2761" s="89">
        <f t="shared" si="43"/>
        <v>3.9505834696804791E-2</v>
      </c>
      <c r="G2761" t="s">
        <v>4554</v>
      </c>
      <c r="H2761" s="4" t="s">
        <v>1363</v>
      </c>
      <c r="I2761" s="29">
        <v>12</v>
      </c>
      <c r="J2761" s="29">
        <v>15</v>
      </c>
      <c r="K2761" s="8" t="s">
        <v>4591</v>
      </c>
    </row>
    <row r="2762" spans="1:11" ht="89.25">
      <c r="A2762" s="1"/>
      <c r="C2762" s="9" t="s">
        <v>1248</v>
      </c>
      <c r="D2762" s="10">
        <v>137252</v>
      </c>
      <c r="E2762" s="10">
        <v>117674</v>
      </c>
      <c r="F2762" s="89">
        <f t="shared" si="43"/>
        <v>-0.14264273016058054</v>
      </c>
      <c r="G2762" t="s">
        <v>4458</v>
      </c>
      <c r="H2762" s="4" t="s">
        <v>3939</v>
      </c>
      <c r="I2762" s="29">
        <v>12</v>
      </c>
      <c r="J2762" s="29">
        <v>15</v>
      </c>
      <c r="K2762" s="8" t="s">
        <v>4591</v>
      </c>
    </row>
    <row r="2763" spans="1:11" ht="25.5">
      <c r="A2763" s="1"/>
      <c r="C2763" s="9" t="s">
        <v>1015</v>
      </c>
      <c r="D2763" s="10">
        <v>150359</v>
      </c>
      <c r="E2763" s="10">
        <v>25302</v>
      </c>
      <c r="F2763" s="89">
        <f t="shared" si="43"/>
        <v>-0.83172274356706288</v>
      </c>
      <c r="G2763" t="s">
        <v>4458</v>
      </c>
      <c r="H2763" s="4" t="s">
        <v>3936</v>
      </c>
      <c r="I2763" s="29"/>
      <c r="J2763" s="29"/>
      <c r="K2763" s="8" t="s">
        <v>4591</v>
      </c>
    </row>
    <row r="2764" spans="1:11" s="13" customFormat="1" ht="25.5">
      <c r="A2764" s="1"/>
      <c r="B2764" s="11"/>
      <c r="C2764" s="11" t="s">
        <v>1760</v>
      </c>
      <c r="D2764" s="26">
        <v>121348</v>
      </c>
      <c r="E2764" s="26" t="s">
        <v>899</v>
      </c>
      <c r="F2764" s="89" t="str">
        <f t="shared" si="43"/>
        <v>-</v>
      </c>
      <c r="G2764" t="s">
        <v>4458</v>
      </c>
      <c r="H2764" s="42" t="s">
        <v>3937</v>
      </c>
      <c r="I2764" s="41"/>
      <c r="J2764" s="41"/>
      <c r="K2764" s="8" t="s">
        <v>4591</v>
      </c>
    </row>
    <row r="2765" spans="1:11" s="13" customFormat="1" ht="25.5">
      <c r="A2765" s="1"/>
      <c r="B2765" s="9" t="s">
        <v>4547</v>
      </c>
      <c r="C2765" s="9" t="s">
        <v>4547</v>
      </c>
      <c r="D2765" s="10" t="s">
        <v>899</v>
      </c>
      <c r="E2765" s="72">
        <v>100000</v>
      </c>
      <c r="F2765" s="89" t="str">
        <f t="shared" si="43"/>
        <v>-</v>
      </c>
      <c r="G2765" t="s">
        <v>4458</v>
      </c>
      <c r="H2765" s="4" t="s">
        <v>4549</v>
      </c>
      <c r="I2765" s="41"/>
      <c r="J2765" s="41"/>
      <c r="K2765" s="8" t="s">
        <v>4591</v>
      </c>
    </row>
    <row r="2766" spans="1:11" s="13" customFormat="1" ht="25.5">
      <c r="A2766" s="1"/>
      <c r="B2766" s="9" t="s">
        <v>4547</v>
      </c>
      <c r="C2766" s="9" t="s">
        <v>4547</v>
      </c>
      <c r="D2766" s="10" t="s">
        <v>899</v>
      </c>
      <c r="E2766" s="72">
        <v>100000</v>
      </c>
      <c r="F2766" s="89" t="str">
        <f t="shared" si="43"/>
        <v>-</v>
      </c>
      <c r="G2766" t="s">
        <v>4458</v>
      </c>
      <c r="H2766" s="4" t="s">
        <v>4549</v>
      </c>
      <c r="I2766" s="41"/>
      <c r="J2766" s="41"/>
      <c r="K2766" s="8" t="s">
        <v>4591</v>
      </c>
    </row>
    <row r="2767" spans="1:11" s="13" customFormat="1" ht="25.5">
      <c r="A2767" s="1"/>
      <c r="B2767" s="9" t="s">
        <v>4547</v>
      </c>
      <c r="C2767" s="9" t="s">
        <v>4547</v>
      </c>
      <c r="D2767" s="10" t="s">
        <v>899</v>
      </c>
      <c r="E2767" s="72">
        <v>100000</v>
      </c>
      <c r="F2767" s="89" t="str">
        <f t="shared" si="43"/>
        <v>-</v>
      </c>
      <c r="G2767" t="s">
        <v>4458</v>
      </c>
      <c r="H2767" s="4" t="s">
        <v>4549</v>
      </c>
      <c r="I2767" s="41"/>
      <c r="J2767" s="41"/>
      <c r="K2767" s="8" t="s">
        <v>4591</v>
      </c>
    </row>
    <row r="2768" spans="1:11" s="13" customFormat="1" ht="25.5">
      <c r="A2768" s="1"/>
      <c r="B2768" s="9" t="s">
        <v>4547</v>
      </c>
      <c r="C2768" s="9" t="s">
        <v>4547</v>
      </c>
      <c r="D2768" s="10" t="s">
        <v>899</v>
      </c>
      <c r="E2768" s="72">
        <v>100000</v>
      </c>
      <c r="F2768" s="89" t="str">
        <f t="shared" si="43"/>
        <v>-</v>
      </c>
      <c r="G2768" t="s">
        <v>4458</v>
      </c>
      <c r="H2768" s="4" t="s">
        <v>4549</v>
      </c>
      <c r="I2768" s="41"/>
      <c r="J2768" s="41"/>
      <c r="K2768" s="8" t="s">
        <v>4591</v>
      </c>
    </row>
    <row r="2769" spans="1:11" s="13" customFormat="1" ht="25.5">
      <c r="A2769" s="1"/>
      <c r="B2769" s="9" t="s">
        <v>4547</v>
      </c>
      <c r="C2769" s="9" t="s">
        <v>4547</v>
      </c>
      <c r="D2769" s="10" t="s">
        <v>899</v>
      </c>
      <c r="E2769" s="72">
        <v>100000</v>
      </c>
      <c r="F2769" s="89" t="str">
        <f t="shared" si="43"/>
        <v>-</v>
      </c>
      <c r="G2769" t="s">
        <v>4458</v>
      </c>
      <c r="H2769" s="4" t="s">
        <v>4549</v>
      </c>
      <c r="I2769" s="41"/>
      <c r="J2769" s="41"/>
      <c r="K2769" s="8" t="s">
        <v>4591</v>
      </c>
    </row>
    <row r="2770" spans="1:11" s="13" customFormat="1" ht="25.5">
      <c r="A2770" s="1"/>
      <c r="B2770" s="9" t="s">
        <v>4547</v>
      </c>
      <c r="C2770" s="9" t="s">
        <v>4547</v>
      </c>
      <c r="D2770" s="10" t="s">
        <v>899</v>
      </c>
      <c r="E2770" s="72">
        <v>100000</v>
      </c>
      <c r="F2770" s="89" t="str">
        <f t="shared" si="43"/>
        <v>-</v>
      </c>
      <c r="G2770" t="s">
        <v>4458</v>
      </c>
      <c r="H2770" s="4" t="s">
        <v>4549</v>
      </c>
      <c r="I2770" s="41"/>
      <c r="J2770" s="41"/>
      <c r="K2770" s="8" t="s">
        <v>4591</v>
      </c>
    </row>
    <row r="2771" spans="1:11" s="13" customFormat="1" ht="25.5">
      <c r="A2771" s="1"/>
      <c r="B2771" s="9" t="s">
        <v>4547</v>
      </c>
      <c r="C2771" s="9" t="s">
        <v>4547</v>
      </c>
      <c r="D2771" s="10" t="s">
        <v>899</v>
      </c>
      <c r="E2771" s="72">
        <v>100000</v>
      </c>
      <c r="F2771" s="89" t="str">
        <f t="shared" si="43"/>
        <v>-</v>
      </c>
      <c r="G2771" t="s">
        <v>4458</v>
      </c>
      <c r="H2771" s="4" t="s">
        <v>4549</v>
      </c>
      <c r="I2771" s="41"/>
      <c r="J2771" s="41"/>
      <c r="K2771" s="8" t="s">
        <v>4591</v>
      </c>
    </row>
    <row r="2772" spans="1:11" s="13" customFormat="1" ht="25.5">
      <c r="A2772" s="1"/>
      <c r="B2772" s="9" t="s">
        <v>4547</v>
      </c>
      <c r="C2772" s="9" t="s">
        <v>4547</v>
      </c>
      <c r="D2772" s="10" t="s">
        <v>899</v>
      </c>
      <c r="E2772" s="72">
        <v>100000</v>
      </c>
      <c r="F2772" s="89" t="str">
        <f t="shared" si="43"/>
        <v>-</v>
      </c>
      <c r="G2772" t="s">
        <v>4458</v>
      </c>
      <c r="H2772" s="4" t="s">
        <v>4549</v>
      </c>
      <c r="I2772" s="41"/>
      <c r="J2772" s="41"/>
      <c r="K2772" s="8" t="s">
        <v>4591</v>
      </c>
    </row>
    <row r="2773" spans="1:11" s="13" customFormat="1" ht="25.5">
      <c r="A2773" s="1"/>
      <c r="B2773" s="9" t="s">
        <v>4547</v>
      </c>
      <c r="C2773" s="9" t="s">
        <v>4547</v>
      </c>
      <c r="D2773" s="10" t="s">
        <v>899</v>
      </c>
      <c r="E2773" s="72">
        <v>100000</v>
      </c>
      <c r="F2773" s="89" t="str">
        <f t="shared" si="43"/>
        <v>-</v>
      </c>
      <c r="G2773" t="s">
        <v>4458</v>
      </c>
      <c r="H2773" s="4" t="s">
        <v>4549</v>
      </c>
      <c r="I2773" s="41"/>
      <c r="J2773" s="41"/>
      <c r="K2773" s="8" t="s">
        <v>4591</v>
      </c>
    </row>
    <row r="2774" spans="1:11" s="13" customFormat="1" ht="25.5">
      <c r="A2774" s="1"/>
      <c r="B2774" s="9" t="s">
        <v>4547</v>
      </c>
      <c r="C2774" s="9" t="s">
        <v>4547</v>
      </c>
      <c r="D2774" s="10" t="s">
        <v>899</v>
      </c>
      <c r="E2774" s="72">
        <v>100000</v>
      </c>
      <c r="F2774" s="89" t="str">
        <f t="shared" si="43"/>
        <v>-</v>
      </c>
      <c r="G2774" t="s">
        <v>4458</v>
      </c>
      <c r="H2774" s="4" t="s">
        <v>4549</v>
      </c>
      <c r="I2774" s="41"/>
      <c r="J2774" s="41"/>
      <c r="K2774" s="8" t="s">
        <v>4591</v>
      </c>
    </row>
    <row r="2775" spans="1:11" s="13" customFormat="1" ht="25.5">
      <c r="A2775" s="1"/>
      <c r="B2775" s="9" t="s">
        <v>4547</v>
      </c>
      <c r="C2775" s="9" t="s">
        <v>4547</v>
      </c>
      <c r="D2775" s="10" t="s">
        <v>899</v>
      </c>
      <c r="E2775" s="72">
        <v>100000</v>
      </c>
      <c r="F2775" s="89" t="str">
        <f t="shared" si="43"/>
        <v>-</v>
      </c>
      <c r="G2775" t="s">
        <v>4458</v>
      </c>
      <c r="H2775" s="4" t="s">
        <v>4549</v>
      </c>
      <c r="I2775" s="41"/>
      <c r="J2775" s="41"/>
      <c r="K2775" s="8" t="s">
        <v>4591</v>
      </c>
    </row>
    <row r="2776" spans="1:11" s="13" customFormat="1" ht="25.5">
      <c r="A2776" s="1"/>
      <c r="B2776" s="9" t="s">
        <v>4547</v>
      </c>
      <c r="C2776" s="9" t="s">
        <v>4547</v>
      </c>
      <c r="D2776" s="10" t="s">
        <v>899</v>
      </c>
      <c r="E2776" s="72">
        <v>100000</v>
      </c>
      <c r="F2776" s="89" t="str">
        <f t="shared" si="43"/>
        <v>-</v>
      </c>
      <c r="G2776" t="s">
        <v>4458</v>
      </c>
      <c r="H2776" s="4" t="s">
        <v>4549</v>
      </c>
      <c r="I2776" s="41"/>
      <c r="J2776" s="41"/>
      <c r="K2776" s="8" t="s">
        <v>4591</v>
      </c>
    </row>
    <row r="2777" spans="1:11" s="13" customFormat="1" ht="25.5">
      <c r="A2777" s="1"/>
      <c r="B2777" s="9" t="s">
        <v>4547</v>
      </c>
      <c r="C2777" s="9" t="s">
        <v>4547</v>
      </c>
      <c r="D2777" s="10" t="s">
        <v>899</v>
      </c>
      <c r="E2777" s="72">
        <v>100000</v>
      </c>
      <c r="F2777" s="89" t="str">
        <f t="shared" si="43"/>
        <v>-</v>
      </c>
      <c r="G2777" t="s">
        <v>4458</v>
      </c>
      <c r="H2777" s="4" t="s">
        <v>4549</v>
      </c>
      <c r="I2777" s="41"/>
      <c r="J2777" s="41"/>
      <c r="K2777" s="8" t="s">
        <v>4591</v>
      </c>
    </row>
    <row r="2778" spans="1:11" s="13" customFormat="1" ht="25.5">
      <c r="A2778" s="1"/>
      <c r="B2778" s="9" t="s">
        <v>4547</v>
      </c>
      <c r="C2778" s="9" t="s">
        <v>4547</v>
      </c>
      <c r="D2778" s="72">
        <v>100000</v>
      </c>
      <c r="E2778" s="10" t="s">
        <v>899</v>
      </c>
      <c r="F2778" s="89" t="str">
        <f t="shared" si="43"/>
        <v>-</v>
      </c>
      <c r="G2778" t="s">
        <v>4458</v>
      </c>
      <c r="H2778" s="4" t="s">
        <v>4549</v>
      </c>
      <c r="I2778" s="41"/>
      <c r="J2778" s="41"/>
      <c r="K2778" s="8" t="s">
        <v>4591</v>
      </c>
    </row>
    <row r="2779" spans="1:11" s="13" customFormat="1" ht="25.5">
      <c r="A2779" s="1"/>
      <c r="B2779" s="9" t="s">
        <v>4547</v>
      </c>
      <c r="C2779" s="9" t="s">
        <v>4547</v>
      </c>
      <c r="D2779" s="72">
        <v>100000</v>
      </c>
      <c r="E2779" s="10" t="s">
        <v>899</v>
      </c>
      <c r="F2779" s="89" t="str">
        <f t="shared" si="43"/>
        <v>-</v>
      </c>
      <c r="G2779" t="s">
        <v>4458</v>
      </c>
      <c r="H2779" s="4" t="s">
        <v>4549</v>
      </c>
      <c r="I2779" s="41"/>
      <c r="J2779" s="41"/>
      <c r="K2779" s="8" t="s">
        <v>4591</v>
      </c>
    </row>
    <row r="2780" spans="1:11" s="13" customFormat="1" ht="25.5">
      <c r="A2780" s="1"/>
      <c r="B2780" s="9" t="s">
        <v>4547</v>
      </c>
      <c r="C2780" s="9" t="s">
        <v>4547</v>
      </c>
      <c r="D2780" s="72">
        <v>100000</v>
      </c>
      <c r="E2780" s="10" t="s">
        <v>899</v>
      </c>
      <c r="F2780" s="89" t="str">
        <f t="shared" si="43"/>
        <v>-</v>
      </c>
      <c r="G2780" t="s">
        <v>4458</v>
      </c>
      <c r="H2780" s="4" t="s">
        <v>4549</v>
      </c>
      <c r="I2780" s="41"/>
      <c r="J2780" s="41"/>
      <c r="K2780" s="8" t="s">
        <v>4591</v>
      </c>
    </row>
    <row r="2781" spans="1:11" s="13" customFormat="1" ht="25.5">
      <c r="A2781" s="1"/>
      <c r="B2781" s="9" t="s">
        <v>4547</v>
      </c>
      <c r="C2781" s="9" t="s">
        <v>4547</v>
      </c>
      <c r="D2781" s="72">
        <v>100000</v>
      </c>
      <c r="E2781" s="10" t="s">
        <v>899</v>
      </c>
      <c r="F2781" s="89" t="str">
        <f t="shared" si="43"/>
        <v>-</v>
      </c>
      <c r="G2781" t="s">
        <v>4458</v>
      </c>
      <c r="H2781" s="4" t="s">
        <v>4549</v>
      </c>
      <c r="I2781" s="41"/>
      <c r="J2781" s="41"/>
      <c r="K2781" s="8" t="s">
        <v>4591</v>
      </c>
    </row>
    <row r="2782" spans="1:11" s="13" customFormat="1" ht="25.5">
      <c r="A2782" s="1"/>
      <c r="B2782" s="9" t="s">
        <v>4547</v>
      </c>
      <c r="C2782" s="9" t="s">
        <v>4547</v>
      </c>
      <c r="D2782" s="72">
        <v>100000</v>
      </c>
      <c r="E2782" s="10" t="s">
        <v>899</v>
      </c>
      <c r="F2782" s="89" t="str">
        <f t="shared" si="43"/>
        <v>-</v>
      </c>
      <c r="G2782" t="s">
        <v>4458</v>
      </c>
      <c r="H2782" s="4" t="s">
        <v>4549</v>
      </c>
      <c r="I2782" s="41"/>
      <c r="J2782" s="41"/>
      <c r="K2782" s="8" t="s">
        <v>4591</v>
      </c>
    </row>
    <row r="2783" spans="1:11" s="13" customFormat="1" ht="25.5">
      <c r="A2783" s="1"/>
      <c r="B2783" s="9" t="s">
        <v>4547</v>
      </c>
      <c r="C2783" s="9" t="s">
        <v>4547</v>
      </c>
      <c r="D2783" s="72">
        <v>100000</v>
      </c>
      <c r="E2783" s="10" t="s">
        <v>899</v>
      </c>
      <c r="F2783" s="89" t="str">
        <f t="shared" si="43"/>
        <v>-</v>
      </c>
      <c r="G2783" t="s">
        <v>4458</v>
      </c>
      <c r="H2783" s="4" t="s">
        <v>4549</v>
      </c>
      <c r="I2783" s="41"/>
      <c r="J2783" s="41"/>
      <c r="K2783" s="8" t="s">
        <v>4591</v>
      </c>
    </row>
    <row r="2784" spans="1:11" s="13" customFormat="1" ht="25.5">
      <c r="A2784" s="1"/>
      <c r="B2784" s="9" t="s">
        <v>4547</v>
      </c>
      <c r="C2784" s="9" t="s">
        <v>4547</v>
      </c>
      <c r="D2784" s="72">
        <v>100000</v>
      </c>
      <c r="E2784" s="10" t="s">
        <v>899</v>
      </c>
      <c r="F2784" s="89" t="str">
        <f t="shared" si="43"/>
        <v>-</v>
      </c>
      <c r="G2784" t="s">
        <v>4458</v>
      </c>
      <c r="H2784" s="4" t="s">
        <v>4549</v>
      </c>
      <c r="I2784" s="41"/>
      <c r="J2784" s="41"/>
      <c r="K2784" s="8" t="s">
        <v>4591</v>
      </c>
    </row>
    <row r="2785" spans="1:11" s="13" customFormat="1" ht="25.5">
      <c r="A2785" s="1"/>
      <c r="B2785" s="9" t="s">
        <v>4547</v>
      </c>
      <c r="C2785" s="9" t="s">
        <v>4547</v>
      </c>
      <c r="D2785" s="72">
        <v>100000</v>
      </c>
      <c r="E2785" s="10" t="s">
        <v>899</v>
      </c>
      <c r="F2785" s="89" t="str">
        <f t="shared" si="43"/>
        <v>-</v>
      </c>
      <c r="G2785" t="s">
        <v>4458</v>
      </c>
      <c r="H2785" s="4" t="s">
        <v>4549</v>
      </c>
      <c r="I2785" s="41"/>
      <c r="J2785" s="41"/>
      <c r="K2785" s="8" t="s">
        <v>4591</v>
      </c>
    </row>
    <row r="2786" spans="1:11" s="13" customFormat="1" ht="25.5">
      <c r="A2786" s="1"/>
      <c r="B2786" s="9" t="s">
        <v>4547</v>
      </c>
      <c r="C2786" s="9" t="s">
        <v>4547</v>
      </c>
      <c r="D2786" s="72">
        <v>100000</v>
      </c>
      <c r="E2786" s="10" t="s">
        <v>899</v>
      </c>
      <c r="F2786" s="89" t="str">
        <f t="shared" si="43"/>
        <v>-</v>
      </c>
      <c r="G2786" t="s">
        <v>4458</v>
      </c>
      <c r="H2786" s="4" t="s">
        <v>4549</v>
      </c>
      <c r="I2786" s="41"/>
      <c r="J2786" s="41"/>
      <c r="K2786" s="8" t="s">
        <v>4591</v>
      </c>
    </row>
    <row r="2787" spans="1:11" s="13" customFormat="1" ht="25.5">
      <c r="A2787" s="1"/>
      <c r="B2787" s="9" t="s">
        <v>4547</v>
      </c>
      <c r="C2787" s="9" t="s">
        <v>4547</v>
      </c>
      <c r="D2787" s="72">
        <v>100000</v>
      </c>
      <c r="E2787" s="10" t="s">
        <v>899</v>
      </c>
      <c r="F2787" s="89" t="str">
        <f t="shared" si="43"/>
        <v>-</v>
      </c>
      <c r="G2787" t="s">
        <v>4458</v>
      </c>
      <c r="H2787" s="4" t="s">
        <v>4549</v>
      </c>
      <c r="I2787" s="41"/>
      <c r="J2787" s="41"/>
      <c r="K2787" s="8" t="s">
        <v>4591</v>
      </c>
    </row>
    <row r="2788" spans="1:11" s="13" customFormat="1" ht="25.5">
      <c r="A2788" s="1"/>
      <c r="B2788" s="9" t="s">
        <v>4547</v>
      </c>
      <c r="C2788" s="9" t="s">
        <v>4547</v>
      </c>
      <c r="D2788" s="72">
        <v>100000</v>
      </c>
      <c r="E2788" s="10" t="s">
        <v>899</v>
      </c>
      <c r="F2788" s="89" t="str">
        <f t="shared" si="43"/>
        <v>-</v>
      </c>
      <c r="G2788" t="s">
        <v>4458</v>
      </c>
      <c r="H2788" s="4" t="s">
        <v>4549</v>
      </c>
      <c r="I2788" s="41"/>
      <c r="J2788" s="41"/>
      <c r="K2788" s="8" t="s">
        <v>4591</v>
      </c>
    </row>
    <row r="2789" spans="1:11" s="13" customFormat="1" ht="25.5">
      <c r="A2789" s="1"/>
      <c r="B2789" s="9" t="s">
        <v>4547</v>
      </c>
      <c r="C2789" s="9" t="s">
        <v>4547</v>
      </c>
      <c r="D2789" s="72">
        <v>100000</v>
      </c>
      <c r="E2789" s="10" t="s">
        <v>899</v>
      </c>
      <c r="F2789" s="89" t="str">
        <f t="shared" si="43"/>
        <v>-</v>
      </c>
      <c r="G2789" t="s">
        <v>4458</v>
      </c>
      <c r="H2789" s="4" t="s">
        <v>4549</v>
      </c>
      <c r="I2789" s="41"/>
      <c r="J2789" s="41"/>
      <c r="K2789" s="8" t="s">
        <v>4591</v>
      </c>
    </row>
    <row r="2790" spans="1:11" s="13" customFormat="1" ht="25.5">
      <c r="A2790" s="1"/>
      <c r="B2790" s="9" t="s">
        <v>4547</v>
      </c>
      <c r="C2790" s="9" t="s">
        <v>4547</v>
      </c>
      <c r="D2790" s="72">
        <v>100000</v>
      </c>
      <c r="E2790" s="10" t="s">
        <v>899</v>
      </c>
      <c r="F2790" s="89" t="str">
        <f t="shared" si="43"/>
        <v>-</v>
      </c>
      <c r="G2790" t="s">
        <v>4458</v>
      </c>
      <c r="H2790" s="4" t="s">
        <v>4549</v>
      </c>
      <c r="I2790" s="41"/>
      <c r="J2790" s="41"/>
      <c r="K2790" s="8" t="s">
        <v>4591</v>
      </c>
    </row>
    <row r="2791" spans="1:11" s="13" customFormat="1" ht="25.5">
      <c r="A2791" s="1"/>
      <c r="B2791" s="9" t="s">
        <v>4547</v>
      </c>
      <c r="C2791" s="9" t="s">
        <v>4547</v>
      </c>
      <c r="D2791" s="72">
        <v>100000</v>
      </c>
      <c r="E2791" s="10" t="s">
        <v>899</v>
      </c>
      <c r="F2791" s="89" t="str">
        <f t="shared" si="43"/>
        <v>-</v>
      </c>
      <c r="G2791" t="s">
        <v>4458</v>
      </c>
      <c r="H2791" s="4" t="s">
        <v>4549</v>
      </c>
      <c r="I2791" s="41"/>
      <c r="J2791" s="41"/>
      <c r="K2791" s="8" t="s">
        <v>4591</v>
      </c>
    </row>
    <row r="2792" spans="1:11" ht="116.25" customHeight="1">
      <c r="A2792" s="1" t="s">
        <v>845</v>
      </c>
      <c r="B2792" s="9" t="s">
        <v>1249</v>
      </c>
      <c r="C2792" s="9" t="s">
        <v>1250</v>
      </c>
      <c r="D2792" s="10">
        <v>305746</v>
      </c>
      <c r="E2792" s="10">
        <v>356891</v>
      </c>
      <c r="F2792" s="89">
        <f t="shared" si="43"/>
        <v>0.16727937569093299</v>
      </c>
      <c r="G2792" t="s">
        <v>4554</v>
      </c>
      <c r="H2792" s="4" t="s">
        <v>3940</v>
      </c>
      <c r="I2792" s="29">
        <v>12</v>
      </c>
      <c r="J2792" s="29">
        <v>15</v>
      </c>
      <c r="K2792" s="8" t="s">
        <v>4591</v>
      </c>
    </row>
    <row r="2793" spans="1:11" ht="117" customHeight="1">
      <c r="A2793" s="1"/>
      <c r="B2793" s="9" t="s">
        <v>1251</v>
      </c>
      <c r="C2793" s="9" t="s">
        <v>1252</v>
      </c>
      <c r="D2793" s="10">
        <v>207651</v>
      </c>
      <c r="E2793" s="10">
        <v>252180</v>
      </c>
      <c r="F2793" s="89">
        <f t="shared" si="43"/>
        <v>0.21444153892829795</v>
      </c>
      <c r="G2793" t="s">
        <v>4554</v>
      </c>
      <c r="H2793" s="4" t="s">
        <v>3941</v>
      </c>
      <c r="I2793" s="29">
        <v>12</v>
      </c>
      <c r="J2793" s="29">
        <v>15</v>
      </c>
      <c r="K2793" s="8" t="s">
        <v>4591</v>
      </c>
    </row>
    <row r="2794" spans="1:11" ht="25.5">
      <c r="A2794" s="1"/>
      <c r="B2794" s="9" t="s">
        <v>1253</v>
      </c>
      <c r="C2794" s="9" t="s">
        <v>1254</v>
      </c>
      <c r="D2794" s="10">
        <v>205539</v>
      </c>
      <c r="E2794" s="10">
        <v>218724</v>
      </c>
      <c r="F2794" s="89">
        <f t="shared" si="43"/>
        <v>6.4148409790842617E-2</v>
      </c>
      <c r="G2794" t="s">
        <v>4554</v>
      </c>
      <c r="H2794" s="4" t="s">
        <v>3942</v>
      </c>
      <c r="I2794" s="29">
        <v>12</v>
      </c>
      <c r="J2794" s="29">
        <v>15</v>
      </c>
      <c r="K2794" s="8" t="s">
        <v>4591</v>
      </c>
    </row>
    <row r="2795" spans="1:11" ht="38.25">
      <c r="A2795" s="1"/>
      <c r="B2795" s="9" t="s">
        <v>1255</v>
      </c>
      <c r="C2795" s="9" t="s">
        <v>249</v>
      </c>
      <c r="D2795" s="10">
        <v>201480</v>
      </c>
      <c r="E2795" s="10">
        <v>213788</v>
      </c>
      <c r="F2795" s="89">
        <f t="shared" si="43"/>
        <v>6.1087949176096883E-2</v>
      </c>
      <c r="G2795" t="s">
        <v>4554</v>
      </c>
      <c r="H2795" s="4" t="s">
        <v>1364</v>
      </c>
      <c r="I2795" s="29">
        <v>12</v>
      </c>
      <c r="J2795" s="29">
        <v>15</v>
      </c>
      <c r="K2795" s="8" t="s">
        <v>4591</v>
      </c>
    </row>
    <row r="2796" spans="1:11" ht="38.25">
      <c r="A2796" s="1"/>
      <c r="B2796" s="9" t="s">
        <v>1256</v>
      </c>
      <c r="C2796" s="9" t="s">
        <v>1257</v>
      </c>
      <c r="D2796" s="10">
        <v>180754</v>
      </c>
      <c r="E2796" s="10">
        <v>197589</v>
      </c>
      <c r="F2796" s="89">
        <f t="shared" si="43"/>
        <v>9.3137634575168465E-2</v>
      </c>
      <c r="G2796" t="s">
        <v>4554</v>
      </c>
      <c r="H2796" s="4" t="s">
        <v>1365</v>
      </c>
      <c r="I2796" s="29">
        <v>12</v>
      </c>
      <c r="J2796" s="29">
        <v>15</v>
      </c>
      <c r="K2796" s="8" t="s">
        <v>4591</v>
      </c>
    </row>
    <row r="2797" spans="1:11" ht="38.25">
      <c r="A2797" s="1"/>
      <c r="B2797" s="9" t="s">
        <v>1258</v>
      </c>
      <c r="C2797" s="9" t="s">
        <v>307</v>
      </c>
      <c r="D2797" s="10">
        <v>180596</v>
      </c>
      <c r="E2797" s="10">
        <v>197440</v>
      </c>
      <c r="F2797" s="89">
        <f t="shared" si="43"/>
        <v>9.3268953908170721E-2</v>
      </c>
      <c r="G2797" t="s">
        <v>4554</v>
      </c>
      <c r="H2797" s="42" t="s">
        <v>3955</v>
      </c>
      <c r="I2797" s="29">
        <v>12</v>
      </c>
      <c r="J2797" s="29">
        <v>15</v>
      </c>
      <c r="K2797" s="8" t="s">
        <v>4591</v>
      </c>
    </row>
    <row r="2798" spans="1:11" ht="38.25">
      <c r="A2798" s="1"/>
      <c r="C2798" s="9" t="s">
        <v>1259</v>
      </c>
      <c r="D2798" s="10" t="s">
        <v>899</v>
      </c>
      <c r="E2798" s="10">
        <v>193751</v>
      </c>
      <c r="F2798" s="89" t="str">
        <f t="shared" si="43"/>
        <v>-</v>
      </c>
      <c r="G2798" t="s">
        <v>4458</v>
      </c>
      <c r="H2798" s="42" t="s">
        <v>3943</v>
      </c>
      <c r="I2798" s="29">
        <v>12</v>
      </c>
      <c r="J2798" s="29">
        <v>15</v>
      </c>
      <c r="K2798" s="8" t="s">
        <v>4591</v>
      </c>
    </row>
    <row r="2799" spans="1:11" ht="25.5">
      <c r="A2799" s="1"/>
      <c r="C2799" s="9" t="s">
        <v>3944</v>
      </c>
      <c r="D2799" s="10">
        <v>174678</v>
      </c>
      <c r="E2799" s="10" t="s">
        <v>899</v>
      </c>
      <c r="F2799" s="89" t="str">
        <f t="shared" si="43"/>
        <v>-</v>
      </c>
      <c r="G2799" t="s">
        <v>4458</v>
      </c>
      <c r="H2799" s="42"/>
      <c r="I2799" s="29"/>
      <c r="J2799" s="29"/>
      <c r="K2799" s="8" t="s">
        <v>4591</v>
      </c>
    </row>
    <row r="2800" spans="1:11" ht="25.5">
      <c r="A2800" s="1"/>
      <c r="C2800" s="9" t="s">
        <v>252</v>
      </c>
      <c r="D2800" s="10">
        <v>165549</v>
      </c>
      <c r="E2800" s="10">
        <v>188721</v>
      </c>
      <c r="F2800" s="89">
        <f t="shared" si="43"/>
        <v>0.13997064313284888</v>
      </c>
      <c r="G2800" t="s">
        <v>4554</v>
      </c>
      <c r="H2800" s="4" t="s">
        <v>3945</v>
      </c>
      <c r="I2800" s="29">
        <v>12</v>
      </c>
      <c r="J2800" s="29">
        <v>15</v>
      </c>
      <c r="K2800" s="8" t="s">
        <v>4591</v>
      </c>
    </row>
    <row r="2801" spans="1:11" ht="38.25">
      <c r="A2801" s="1"/>
      <c r="C2801" s="9" t="s">
        <v>1260</v>
      </c>
      <c r="D2801" s="10" t="s">
        <v>899</v>
      </c>
      <c r="E2801" s="10">
        <v>153912</v>
      </c>
      <c r="F2801" s="89" t="str">
        <f t="shared" si="43"/>
        <v>-</v>
      </c>
      <c r="G2801" t="s">
        <v>4458</v>
      </c>
      <c r="H2801" s="4" t="s">
        <v>1366</v>
      </c>
      <c r="I2801" s="7">
        <v>10</v>
      </c>
      <c r="J2801" s="7">
        <v>14</v>
      </c>
      <c r="K2801" s="8" t="s">
        <v>4591</v>
      </c>
    </row>
    <row r="2802" spans="1:11" ht="25.5">
      <c r="A2802" s="1"/>
      <c r="C2802" s="9" t="s">
        <v>3946</v>
      </c>
      <c r="D2802" s="10">
        <v>138709</v>
      </c>
      <c r="E2802" s="10" t="s">
        <v>899</v>
      </c>
      <c r="F2802" s="89" t="str">
        <f t="shared" si="43"/>
        <v>-</v>
      </c>
      <c r="G2802" t="s">
        <v>4458</v>
      </c>
      <c r="K2802" s="8" t="s">
        <v>4591</v>
      </c>
    </row>
    <row r="2803" spans="1:11" ht="38.25">
      <c r="A2803" s="1"/>
      <c r="C2803" s="9" t="s">
        <v>1261</v>
      </c>
      <c r="D2803" s="10">
        <v>128922</v>
      </c>
      <c r="E2803" s="10">
        <v>137151</v>
      </c>
      <c r="F2803" s="89">
        <f t="shared" si="43"/>
        <v>6.3829292130125198E-2</v>
      </c>
      <c r="G2803" t="s">
        <v>4554</v>
      </c>
      <c r="H2803" s="4" t="s">
        <v>3947</v>
      </c>
      <c r="I2803" s="7">
        <v>10</v>
      </c>
      <c r="J2803" s="7">
        <v>14</v>
      </c>
      <c r="K2803" s="8" t="s">
        <v>4591</v>
      </c>
    </row>
    <row r="2804" spans="1:11" ht="51">
      <c r="A2804" s="1"/>
      <c r="C2804" s="9" t="s">
        <v>1262</v>
      </c>
      <c r="D2804" s="10">
        <v>78710</v>
      </c>
      <c r="E2804" s="10">
        <v>128184</v>
      </c>
      <c r="F2804" s="89">
        <f t="shared" si="43"/>
        <v>0.62856053868631689</v>
      </c>
      <c r="G2804" t="s">
        <v>4458</v>
      </c>
      <c r="H2804" s="4" t="s">
        <v>3948</v>
      </c>
      <c r="I2804" s="7">
        <v>10</v>
      </c>
      <c r="J2804" s="7">
        <v>14</v>
      </c>
      <c r="K2804" s="8" t="s">
        <v>4591</v>
      </c>
    </row>
    <row r="2805" spans="1:11" ht="25.5">
      <c r="A2805" s="1"/>
      <c r="C2805" s="9" t="s">
        <v>1065</v>
      </c>
      <c r="D2805" s="10" t="s">
        <v>899</v>
      </c>
      <c r="E2805" s="10">
        <v>127210</v>
      </c>
      <c r="F2805" s="89" t="str">
        <f t="shared" si="43"/>
        <v>-</v>
      </c>
      <c r="G2805" t="s">
        <v>4458</v>
      </c>
      <c r="H2805" s="4" t="s">
        <v>3951</v>
      </c>
      <c r="I2805" s="7">
        <v>10</v>
      </c>
      <c r="J2805" s="7">
        <v>14</v>
      </c>
      <c r="K2805" s="8" t="s">
        <v>4591</v>
      </c>
    </row>
    <row r="2806" spans="1:11" ht="15">
      <c r="A2806" s="1"/>
      <c r="C2806" s="9" t="s">
        <v>3950</v>
      </c>
      <c r="D2806" s="10">
        <v>66727</v>
      </c>
      <c r="E2806" s="10" t="s">
        <v>899</v>
      </c>
      <c r="F2806" s="89" t="str">
        <f t="shared" si="43"/>
        <v>-</v>
      </c>
      <c r="G2806" t="s">
        <v>4458</v>
      </c>
      <c r="H2806" s="4" t="s">
        <v>3952</v>
      </c>
      <c r="K2806" s="8" t="s">
        <v>4591</v>
      </c>
    </row>
    <row r="2807" spans="1:11" ht="39.75" customHeight="1">
      <c r="A2807" s="1"/>
      <c r="C2807" s="9" t="s">
        <v>3949</v>
      </c>
      <c r="D2807" s="10">
        <v>113622</v>
      </c>
      <c r="E2807" s="10">
        <v>126847</v>
      </c>
      <c r="F2807" s="89">
        <f t="shared" si="43"/>
        <v>0.11639471229163366</v>
      </c>
      <c r="G2807" t="s">
        <v>4554</v>
      </c>
      <c r="H2807" s="4" t="s">
        <v>4578</v>
      </c>
      <c r="I2807" s="7">
        <v>10</v>
      </c>
      <c r="J2807" s="7">
        <v>14</v>
      </c>
      <c r="K2807" s="8" t="s">
        <v>4591</v>
      </c>
    </row>
    <row r="2808" spans="1:11" ht="40.5" customHeight="1">
      <c r="A2808" s="1"/>
      <c r="C2808" s="9" t="s">
        <v>1263</v>
      </c>
      <c r="D2808" s="10">
        <v>59698</v>
      </c>
      <c r="E2808" s="10">
        <v>117295</v>
      </c>
      <c r="F2808" s="89">
        <f t="shared" si="43"/>
        <v>0.96480619116218302</v>
      </c>
      <c r="G2808" t="s">
        <v>4458</v>
      </c>
      <c r="H2808" s="4" t="s">
        <v>3954</v>
      </c>
      <c r="I2808" s="7">
        <v>10</v>
      </c>
      <c r="J2808" s="7">
        <v>14</v>
      </c>
      <c r="K2808" s="8" t="s">
        <v>4591</v>
      </c>
    </row>
    <row r="2809" spans="1:11" ht="51">
      <c r="A2809" s="1"/>
      <c r="C2809" s="11" t="s">
        <v>1264</v>
      </c>
      <c r="D2809" s="26">
        <v>104512</v>
      </c>
      <c r="E2809" s="26">
        <v>116478</v>
      </c>
      <c r="F2809" s="89">
        <f t="shared" si="43"/>
        <v>0.11449402939375383</v>
      </c>
      <c r="G2809" t="s">
        <v>4554</v>
      </c>
      <c r="H2809" s="42" t="s">
        <v>3953</v>
      </c>
      <c r="I2809" s="7">
        <v>10</v>
      </c>
      <c r="J2809" s="7">
        <v>14</v>
      </c>
      <c r="K2809" s="8" t="s">
        <v>4591</v>
      </c>
    </row>
    <row r="2810" spans="1:11" ht="51">
      <c r="A2810" s="1" t="s">
        <v>846</v>
      </c>
      <c r="B2810" s="11"/>
      <c r="C2810" s="9" t="s">
        <v>3968</v>
      </c>
      <c r="D2810" s="10" t="s">
        <v>1265</v>
      </c>
      <c r="E2810" s="10">
        <v>242000</v>
      </c>
      <c r="F2810" s="89" t="str">
        <f t="shared" si="43"/>
        <v>-</v>
      </c>
      <c r="G2810" t="s">
        <v>4458</v>
      </c>
      <c r="H2810" s="4" t="s">
        <v>3969</v>
      </c>
      <c r="I2810" s="7">
        <v>10</v>
      </c>
      <c r="J2810" s="7">
        <v>14</v>
      </c>
      <c r="K2810" s="8" t="s">
        <v>4587</v>
      </c>
    </row>
    <row r="2811" spans="1:11" s="40" customFormat="1" ht="51">
      <c r="A2811" s="1"/>
      <c r="B2811" s="51" t="s">
        <v>1266</v>
      </c>
      <c r="C2811" s="51" t="s">
        <v>3958</v>
      </c>
      <c r="D2811" s="54" t="s">
        <v>899</v>
      </c>
      <c r="E2811" s="54">
        <v>202000</v>
      </c>
      <c r="F2811" s="89" t="str">
        <f t="shared" si="43"/>
        <v>-</v>
      </c>
      <c r="G2811" t="s">
        <v>4458</v>
      </c>
      <c r="H2811" s="75" t="s">
        <v>4445</v>
      </c>
      <c r="I2811" s="51">
        <v>10</v>
      </c>
      <c r="J2811" s="51">
        <v>14</v>
      </c>
      <c r="K2811" s="8" t="s">
        <v>4587</v>
      </c>
    </row>
    <row r="2812" spans="1:11" ht="38.25">
      <c r="A2812" s="1"/>
      <c r="B2812" s="11" t="s">
        <v>3956</v>
      </c>
      <c r="C2812" s="9" t="s">
        <v>886</v>
      </c>
      <c r="D2812" s="10">
        <v>195000</v>
      </c>
      <c r="E2812" s="10">
        <v>191000</v>
      </c>
      <c r="F2812" s="89">
        <f t="shared" si="43"/>
        <v>-2.0512820512820513E-2</v>
      </c>
      <c r="G2812" t="s">
        <v>4554</v>
      </c>
      <c r="H2812" s="4" t="s">
        <v>3957</v>
      </c>
      <c r="I2812" s="7">
        <v>10</v>
      </c>
      <c r="J2812" s="7">
        <v>14</v>
      </c>
      <c r="K2812" s="8" t="s">
        <v>4587</v>
      </c>
    </row>
    <row r="2813" spans="1:11" ht="38.25">
      <c r="A2813" s="1"/>
      <c r="B2813" s="11"/>
      <c r="C2813" s="9" t="s">
        <v>3970</v>
      </c>
      <c r="D2813" s="10">
        <v>90000</v>
      </c>
      <c r="E2813" s="10">
        <v>144000</v>
      </c>
      <c r="F2813" s="89">
        <f t="shared" si="43"/>
        <v>0.6</v>
      </c>
      <c r="G2813" t="s">
        <v>4458</v>
      </c>
      <c r="H2813" s="4" t="s">
        <v>3971</v>
      </c>
      <c r="I2813" s="7">
        <v>10</v>
      </c>
      <c r="J2813" s="7">
        <v>14</v>
      </c>
      <c r="K2813" s="8" t="s">
        <v>4587</v>
      </c>
    </row>
    <row r="2814" spans="1:11" ht="51">
      <c r="A2814" s="1"/>
      <c r="B2814" s="11"/>
      <c r="C2814" s="9" t="s">
        <v>3972</v>
      </c>
      <c r="D2814" s="10">
        <v>129000</v>
      </c>
      <c r="E2814" s="10">
        <v>141000</v>
      </c>
      <c r="F2814" s="89">
        <f t="shared" si="43"/>
        <v>9.3023255813953487E-2</v>
      </c>
      <c r="G2814" t="s">
        <v>4458</v>
      </c>
      <c r="H2814" s="4" t="s">
        <v>3976</v>
      </c>
      <c r="I2814" s="7">
        <v>10</v>
      </c>
      <c r="J2814" s="7">
        <v>14</v>
      </c>
      <c r="K2814" s="8" t="s">
        <v>4587</v>
      </c>
    </row>
    <row r="2815" spans="1:11" ht="38.25">
      <c r="A2815" s="1"/>
      <c r="B2815" s="11"/>
      <c r="C2815" s="9" t="s">
        <v>3963</v>
      </c>
      <c r="D2815" s="10">
        <v>123000</v>
      </c>
      <c r="E2815" s="10">
        <v>133000</v>
      </c>
      <c r="F2815" s="89">
        <f t="shared" si="43"/>
        <v>8.1300813008130079E-2</v>
      </c>
      <c r="G2815" t="s">
        <v>4554</v>
      </c>
      <c r="H2815" s="4" t="s">
        <v>3964</v>
      </c>
      <c r="I2815" s="7">
        <v>10</v>
      </c>
      <c r="J2815" s="7">
        <v>14</v>
      </c>
      <c r="K2815" s="8" t="s">
        <v>4587</v>
      </c>
    </row>
    <row r="2816" spans="1:11" ht="51">
      <c r="A2816" s="1"/>
      <c r="B2816" s="11"/>
      <c r="C2816" s="9" t="s">
        <v>3973</v>
      </c>
      <c r="D2816" s="10">
        <v>98000</v>
      </c>
      <c r="E2816" s="10">
        <v>132000</v>
      </c>
      <c r="F2816" s="89">
        <f t="shared" si="43"/>
        <v>0.34693877551020408</v>
      </c>
      <c r="G2816" t="s">
        <v>4458</v>
      </c>
      <c r="H2816" s="4" t="s">
        <v>3975</v>
      </c>
      <c r="I2816" s="7">
        <v>10</v>
      </c>
      <c r="J2816" s="7">
        <v>14</v>
      </c>
      <c r="K2816" s="8" t="s">
        <v>4587</v>
      </c>
    </row>
    <row r="2817" spans="1:11" ht="51">
      <c r="A2817" s="1"/>
      <c r="B2817" s="11"/>
      <c r="C2817" s="9" t="s">
        <v>3974</v>
      </c>
      <c r="D2817" s="10">
        <v>92000</v>
      </c>
      <c r="E2817" s="10">
        <v>113000</v>
      </c>
      <c r="F2817" s="89">
        <f t="shared" si="43"/>
        <v>0.22826086956521738</v>
      </c>
      <c r="G2817" t="s">
        <v>4458</v>
      </c>
      <c r="H2817" s="4" t="s">
        <v>3977</v>
      </c>
      <c r="I2817" s="7">
        <v>1</v>
      </c>
      <c r="J2817" s="7">
        <v>1</v>
      </c>
      <c r="K2817" s="8" t="s">
        <v>4587</v>
      </c>
    </row>
    <row r="2818" spans="1:11" ht="38.25">
      <c r="A2818" s="1"/>
      <c r="B2818" s="11"/>
      <c r="C2818" s="9" t="s">
        <v>3965</v>
      </c>
      <c r="D2818" s="10">
        <v>91000</v>
      </c>
      <c r="E2818" s="10">
        <v>112000</v>
      </c>
      <c r="F2818" s="89">
        <f t="shared" si="43"/>
        <v>0.23076923076923078</v>
      </c>
      <c r="G2818" t="s">
        <v>4554</v>
      </c>
      <c r="H2818" s="4" t="s">
        <v>3978</v>
      </c>
      <c r="I2818" s="7">
        <v>7</v>
      </c>
      <c r="J2818" s="7">
        <v>8</v>
      </c>
      <c r="K2818" s="8" t="s">
        <v>4587</v>
      </c>
    </row>
    <row r="2819" spans="1:11" ht="25.5">
      <c r="A2819" s="1"/>
      <c r="B2819" s="11"/>
      <c r="C2819" s="9" t="s">
        <v>3960</v>
      </c>
      <c r="D2819" s="10">
        <v>98000</v>
      </c>
      <c r="E2819" s="10">
        <v>106000</v>
      </c>
      <c r="F2819" s="89">
        <f t="shared" si="43"/>
        <v>8.1632653061224483E-2</v>
      </c>
      <c r="G2819" t="s">
        <v>4554</v>
      </c>
      <c r="H2819" s="4" t="s">
        <v>3961</v>
      </c>
      <c r="I2819" s="7">
        <v>7</v>
      </c>
      <c r="J2819" s="7">
        <v>8</v>
      </c>
      <c r="K2819" s="8" t="s">
        <v>4587</v>
      </c>
    </row>
    <row r="2820" spans="1:11" ht="25.5">
      <c r="A2820" s="1"/>
      <c r="B2820" s="11"/>
      <c r="C2820" s="9" t="s">
        <v>1267</v>
      </c>
      <c r="D2820" s="10">
        <v>100000</v>
      </c>
      <c r="E2820" s="10">
        <v>106000</v>
      </c>
      <c r="F2820" s="89">
        <f t="shared" si="43"/>
        <v>0.06</v>
      </c>
      <c r="G2820" t="s">
        <v>4554</v>
      </c>
      <c r="H2820" s="4" t="s">
        <v>3959</v>
      </c>
      <c r="I2820" s="7">
        <v>7</v>
      </c>
      <c r="J2820" s="7">
        <v>8</v>
      </c>
      <c r="K2820" s="8" t="s">
        <v>4587</v>
      </c>
    </row>
    <row r="2821" spans="1:11" ht="25.5">
      <c r="A2821" s="1"/>
      <c r="B2821" s="11"/>
      <c r="C2821" s="9" t="s">
        <v>1268</v>
      </c>
      <c r="D2821" s="10">
        <v>106000</v>
      </c>
      <c r="E2821" s="10">
        <v>106000</v>
      </c>
      <c r="F2821" s="89">
        <f t="shared" si="43"/>
        <v>0</v>
      </c>
      <c r="G2821" t="s">
        <v>4554</v>
      </c>
      <c r="H2821" s="4" t="s">
        <v>3967</v>
      </c>
      <c r="I2821" s="7">
        <v>7</v>
      </c>
      <c r="J2821" s="7">
        <v>8</v>
      </c>
      <c r="K2821" s="8" t="s">
        <v>4587</v>
      </c>
    </row>
    <row r="2822" spans="1:11" ht="25.5">
      <c r="A2822" s="1"/>
      <c r="B2822" s="11"/>
      <c r="C2822" s="9" t="s">
        <v>1269</v>
      </c>
      <c r="D2822" s="10">
        <v>99000</v>
      </c>
      <c r="E2822" s="10">
        <v>102000</v>
      </c>
      <c r="F2822" s="89">
        <f t="shared" ref="F2822:F2885" si="44">IF(ISERROR((((E2822-D2822)/D2822))),"-",(((E2822-D2822)/D2822)))</f>
        <v>3.0303030303030304E-2</v>
      </c>
      <c r="G2822" t="s">
        <v>4554</v>
      </c>
      <c r="H2822" s="4" t="s">
        <v>3962</v>
      </c>
      <c r="I2822" s="7">
        <v>7</v>
      </c>
      <c r="J2822" s="7">
        <v>8</v>
      </c>
      <c r="K2822" s="8" t="s">
        <v>4587</v>
      </c>
    </row>
    <row r="2823" spans="1:11" ht="38.25">
      <c r="A2823" s="1"/>
      <c r="B2823" s="11"/>
      <c r="C2823" s="9" t="s">
        <v>1270</v>
      </c>
      <c r="D2823" s="10">
        <v>73000</v>
      </c>
      <c r="E2823" s="10">
        <v>100000</v>
      </c>
      <c r="F2823" s="89">
        <f t="shared" si="44"/>
        <v>0.36986301369863012</v>
      </c>
      <c r="G2823" t="s">
        <v>4458</v>
      </c>
      <c r="H2823" s="4" t="s">
        <v>3966</v>
      </c>
      <c r="I2823" s="7">
        <v>7</v>
      </c>
      <c r="J2823" s="7">
        <v>8</v>
      </c>
      <c r="K2823" s="8" t="s">
        <v>4587</v>
      </c>
    </row>
    <row r="2824" spans="1:11" ht="38.25">
      <c r="A2824" s="1"/>
      <c r="B2824" s="11"/>
      <c r="C2824" s="9" t="s">
        <v>3979</v>
      </c>
      <c r="D2824" s="10">
        <v>129000</v>
      </c>
      <c r="E2824" s="10">
        <v>59000</v>
      </c>
      <c r="F2824" s="89">
        <f t="shared" si="44"/>
        <v>-0.54263565891472865</v>
      </c>
      <c r="G2824" t="s">
        <v>4458</v>
      </c>
      <c r="H2824" s="4" t="s">
        <v>3985</v>
      </c>
      <c r="K2824" s="8" t="s">
        <v>4587</v>
      </c>
    </row>
    <row r="2825" spans="1:11" ht="38.25">
      <c r="A2825" s="1"/>
      <c r="B2825" s="11"/>
      <c r="C2825" s="9" t="s">
        <v>3986</v>
      </c>
      <c r="D2825" s="10">
        <v>105000</v>
      </c>
      <c r="E2825" s="10">
        <v>65000</v>
      </c>
      <c r="F2825" s="89">
        <f t="shared" si="44"/>
        <v>-0.38095238095238093</v>
      </c>
      <c r="G2825" t="s">
        <v>4458</v>
      </c>
      <c r="H2825" s="4" t="s">
        <v>3980</v>
      </c>
      <c r="K2825" s="8" t="s">
        <v>4587</v>
      </c>
    </row>
    <row r="2826" spans="1:11" ht="38.25">
      <c r="A2826" s="1"/>
      <c r="B2826" s="11"/>
      <c r="C2826" s="9" t="s">
        <v>3981</v>
      </c>
      <c r="D2826" s="10">
        <v>106000</v>
      </c>
      <c r="E2826" s="10">
        <v>44000</v>
      </c>
      <c r="F2826" s="89">
        <f t="shared" si="44"/>
        <v>-0.58490566037735847</v>
      </c>
      <c r="G2826" t="s">
        <v>4458</v>
      </c>
      <c r="H2826" s="4" t="s">
        <v>3982</v>
      </c>
      <c r="K2826" s="8" t="s">
        <v>4587</v>
      </c>
    </row>
    <row r="2827" spans="1:11" ht="38.25">
      <c r="A2827" s="1"/>
      <c r="B2827" s="11"/>
      <c r="C2827" s="9" t="s">
        <v>3983</v>
      </c>
      <c r="D2827" s="10">
        <v>119000</v>
      </c>
      <c r="E2827" s="10">
        <v>84000</v>
      </c>
      <c r="F2827" s="89">
        <f t="shared" si="44"/>
        <v>-0.29411764705882354</v>
      </c>
      <c r="G2827" t="s">
        <v>4554</v>
      </c>
      <c r="H2827" s="4" t="s">
        <v>3984</v>
      </c>
      <c r="K2827" s="8" t="s">
        <v>4587</v>
      </c>
    </row>
    <row r="2828" spans="1:11" ht="15">
      <c r="A2828" s="1" t="s">
        <v>847</v>
      </c>
      <c r="C2828" s="9" t="s">
        <v>886</v>
      </c>
      <c r="D2828" s="10">
        <v>117768</v>
      </c>
      <c r="E2828" s="10">
        <v>129822</v>
      </c>
      <c r="F2828" s="89">
        <f t="shared" si="44"/>
        <v>0.10235378031383738</v>
      </c>
      <c r="G2828" t="s">
        <v>4554</v>
      </c>
      <c r="H2828" s="4" t="s">
        <v>3987</v>
      </c>
      <c r="I2828" s="7">
        <v>7</v>
      </c>
      <c r="J2828" s="7">
        <v>8</v>
      </c>
      <c r="K2828" s="8" t="s">
        <v>4594</v>
      </c>
    </row>
    <row r="2829" spans="1:11" ht="25.5">
      <c r="A2829" s="1" t="s">
        <v>848</v>
      </c>
      <c r="B2829" s="9" t="s">
        <v>1271</v>
      </c>
      <c r="C2829" s="9" t="s">
        <v>886</v>
      </c>
      <c r="D2829" s="10">
        <v>198629</v>
      </c>
      <c r="E2829" s="10">
        <v>204242</v>
      </c>
      <c r="F2829" s="89">
        <f t="shared" si="44"/>
        <v>2.8258713480911649E-2</v>
      </c>
      <c r="G2829" t="s">
        <v>4554</v>
      </c>
      <c r="H2829" s="4" t="s">
        <v>3988</v>
      </c>
      <c r="I2829" s="7">
        <v>7</v>
      </c>
      <c r="J2829" s="7">
        <v>8</v>
      </c>
      <c r="K2829" s="8" t="s">
        <v>4594</v>
      </c>
    </row>
    <row r="2830" spans="1:11" ht="38.25">
      <c r="A2830" s="1"/>
      <c r="C2830" s="9" t="s">
        <v>3989</v>
      </c>
      <c r="D2830" s="10">
        <v>144550</v>
      </c>
      <c r="E2830" s="10">
        <v>148797</v>
      </c>
      <c r="F2830" s="89">
        <f t="shared" si="44"/>
        <v>2.9380837080594951E-2</v>
      </c>
      <c r="G2830" t="s">
        <v>4554</v>
      </c>
      <c r="H2830" s="4" t="s">
        <v>3990</v>
      </c>
      <c r="I2830" s="7">
        <v>5</v>
      </c>
      <c r="J2830" s="7">
        <v>4</v>
      </c>
      <c r="K2830" s="8" t="s">
        <v>4594</v>
      </c>
    </row>
    <row r="2831" spans="1:11" ht="38.25">
      <c r="A2831" s="1"/>
      <c r="C2831" s="9" t="s">
        <v>1272</v>
      </c>
      <c r="D2831" s="10">
        <v>153641</v>
      </c>
      <c r="E2831" s="10">
        <v>156859</v>
      </c>
      <c r="F2831" s="89">
        <f t="shared" si="44"/>
        <v>2.0944930064240665E-2</v>
      </c>
      <c r="G2831" t="s">
        <v>4554</v>
      </c>
      <c r="H2831" s="4" t="s">
        <v>3991</v>
      </c>
      <c r="I2831" s="7">
        <v>5</v>
      </c>
      <c r="J2831" s="7">
        <v>4</v>
      </c>
      <c r="K2831" s="8" t="s">
        <v>4594</v>
      </c>
    </row>
    <row r="2832" spans="1:11" ht="38.25">
      <c r="A2832" s="1"/>
      <c r="C2832" s="9" t="s">
        <v>3997</v>
      </c>
      <c r="D2832" s="10">
        <v>143052</v>
      </c>
      <c r="E2832" s="10">
        <v>146632</v>
      </c>
      <c r="F2832" s="89">
        <f t="shared" si="44"/>
        <v>2.502586472052121E-2</v>
      </c>
      <c r="G2832" t="s">
        <v>4554</v>
      </c>
      <c r="H2832" s="4" t="s">
        <v>3993</v>
      </c>
      <c r="I2832" s="7">
        <v>5</v>
      </c>
      <c r="J2832" s="7">
        <v>4</v>
      </c>
      <c r="K2832" s="8" t="s">
        <v>4594</v>
      </c>
    </row>
    <row r="2833" spans="1:11" ht="38.25">
      <c r="A2833" s="1"/>
      <c r="C2833" s="9" t="s">
        <v>1273</v>
      </c>
      <c r="D2833" s="10">
        <v>125412</v>
      </c>
      <c r="E2833" s="10">
        <v>138611</v>
      </c>
      <c r="F2833" s="89">
        <f t="shared" si="44"/>
        <v>0.10524511211048385</v>
      </c>
      <c r="G2833" t="s">
        <v>4554</v>
      </c>
      <c r="H2833" s="4" t="s">
        <v>3992</v>
      </c>
      <c r="I2833" s="7">
        <v>5</v>
      </c>
      <c r="J2833" s="7">
        <v>4</v>
      </c>
      <c r="K2833" s="8" t="s">
        <v>4594</v>
      </c>
    </row>
    <row r="2834" spans="1:11" ht="51">
      <c r="A2834" s="1"/>
      <c r="C2834" s="9" t="s">
        <v>1274</v>
      </c>
      <c r="D2834" s="10">
        <v>30945</v>
      </c>
      <c r="E2834" s="10">
        <v>103514</v>
      </c>
      <c r="F2834" s="89">
        <f t="shared" si="44"/>
        <v>2.3450961383099047</v>
      </c>
      <c r="G2834" t="s">
        <v>4458</v>
      </c>
      <c r="H2834" s="4" t="s">
        <v>3995</v>
      </c>
      <c r="I2834" s="13"/>
      <c r="J2834" s="13"/>
      <c r="K2834" s="8" t="s">
        <v>4594</v>
      </c>
    </row>
    <row r="2835" spans="1:11" ht="25.5">
      <c r="A2835" s="1"/>
      <c r="C2835" s="9" t="s">
        <v>3998</v>
      </c>
      <c r="D2835" s="10">
        <v>118837</v>
      </c>
      <c r="E2835" s="10" t="s">
        <v>899</v>
      </c>
      <c r="F2835" s="89" t="str">
        <f t="shared" si="44"/>
        <v>-</v>
      </c>
      <c r="G2835" t="s">
        <v>4458</v>
      </c>
      <c r="H2835" s="4" t="s">
        <v>3999</v>
      </c>
      <c r="I2835" s="13"/>
      <c r="J2835" s="13"/>
      <c r="K2835" s="8" t="s">
        <v>4594</v>
      </c>
    </row>
    <row r="2836" spans="1:11" ht="25.5">
      <c r="A2836" s="1"/>
      <c r="C2836" s="9" t="s">
        <v>1275</v>
      </c>
      <c r="D2836" s="10">
        <v>143478</v>
      </c>
      <c r="E2836" s="10">
        <v>146566</v>
      </c>
      <c r="F2836" s="89">
        <f t="shared" si="44"/>
        <v>2.1522463374175831E-2</v>
      </c>
      <c r="G2836" t="s">
        <v>4554</v>
      </c>
      <c r="H2836" s="4" t="s">
        <v>3994</v>
      </c>
      <c r="I2836" s="7">
        <v>4</v>
      </c>
      <c r="J2836" s="7">
        <v>4</v>
      </c>
      <c r="K2836" s="8" t="s">
        <v>4594</v>
      </c>
    </row>
    <row r="2837" spans="1:11" ht="25.5">
      <c r="A2837" s="1"/>
      <c r="C2837" s="9" t="s">
        <v>1276</v>
      </c>
      <c r="D2837" s="10" t="s">
        <v>1179</v>
      </c>
      <c r="E2837" s="10">
        <v>126744</v>
      </c>
      <c r="F2837" s="89" t="str">
        <f t="shared" si="44"/>
        <v>-</v>
      </c>
      <c r="G2837" t="s">
        <v>4458</v>
      </c>
      <c r="H2837" s="4" t="s">
        <v>3996</v>
      </c>
      <c r="I2837" s="7">
        <v>4</v>
      </c>
      <c r="J2837" s="7">
        <v>4</v>
      </c>
      <c r="K2837" s="8" t="s">
        <v>4594</v>
      </c>
    </row>
    <row r="2838" spans="1:11" ht="38.25">
      <c r="A2838" s="2" t="s">
        <v>849</v>
      </c>
      <c r="C2838" s="9" t="s">
        <v>696</v>
      </c>
      <c r="D2838" s="10">
        <v>188995</v>
      </c>
      <c r="E2838" s="10">
        <v>110689</v>
      </c>
      <c r="F2838" s="89">
        <f t="shared" si="44"/>
        <v>-0.4143284213868092</v>
      </c>
      <c r="G2838" t="s">
        <v>4458</v>
      </c>
      <c r="H2838" s="4" t="s">
        <v>4000</v>
      </c>
      <c r="I2838" s="7">
        <v>4</v>
      </c>
      <c r="J2838" s="7">
        <v>4</v>
      </c>
      <c r="K2838" s="8" t="s">
        <v>4590</v>
      </c>
    </row>
    <row r="2839" spans="1:11" ht="38.25">
      <c r="A2839" s="2"/>
      <c r="C2839" s="9" t="s">
        <v>1015</v>
      </c>
      <c r="D2839" s="10">
        <v>124746</v>
      </c>
      <c r="E2839" s="10">
        <v>259378</v>
      </c>
      <c r="F2839" s="89">
        <f t="shared" si="44"/>
        <v>1.0792490340371634</v>
      </c>
      <c r="G2839" t="s">
        <v>4458</v>
      </c>
      <c r="H2839" s="4" t="s">
        <v>4001</v>
      </c>
      <c r="I2839" s="7">
        <v>4</v>
      </c>
      <c r="J2839" s="7">
        <v>4</v>
      </c>
      <c r="K2839" s="8" t="s">
        <v>4590</v>
      </c>
    </row>
    <row r="2840" spans="1:11" ht="25.5">
      <c r="A2840" s="2"/>
      <c r="C2840" s="9" t="s">
        <v>1237</v>
      </c>
      <c r="D2840" s="10">
        <v>121994</v>
      </c>
      <c r="E2840" s="10">
        <v>125211</v>
      </c>
      <c r="F2840" s="89">
        <f t="shared" si="44"/>
        <v>2.6370149351607457E-2</v>
      </c>
      <c r="G2840" t="s">
        <v>4554</v>
      </c>
      <c r="H2840" s="4" t="s">
        <v>4002</v>
      </c>
      <c r="I2840" s="7">
        <v>4</v>
      </c>
      <c r="J2840" s="7">
        <v>4</v>
      </c>
      <c r="K2840" s="8" t="s">
        <v>4590</v>
      </c>
    </row>
    <row r="2841" spans="1:11" ht="25.5">
      <c r="A2841" s="2"/>
      <c r="C2841" s="9" t="s">
        <v>627</v>
      </c>
      <c r="D2841" s="10">
        <v>116478</v>
      </c>
      <c r="E2841" s="10">
        <v>121063</v>
      </c>
      <c r="F2841" s="89">
        <f t="shared" si="44"/>
        <v>3.9363656656192583E-2</v>
      </c>
      <c r="G2841" t="s">
        <v>4554</v>
      </c>
      <c r="H2841" s="4" t="s">
        <v>4003</v>
      </c>
      <c r="I2841" s="7">
        <v>4</v>
      </c>
      <c r="J2841" s="7">
        <v>4</v>
      </c>
      <c r="K2841" s="8" t="s">
        <v>4590</v>
      </c>
    </row>
    <row r="2842" spans="1:11" ht="15">
      <c r="A2842" s="2"/>
      <c r="C2842" s="9" t="s">
        <v>4004</v>
      </c>
      <c r="D2842" s="10">
        <v>159679</v>
      </c>
      <c r="E2842" s="10" t="s">
        <v>899</v>
      </c>
      <c r="F2842" s="89" t="str">
        <f t="shared" si="44"/>
        <v>-</v>
      </c>
      <c r="G2842" t="s">
        <v>4458</v>
      </c>
      <c r="H2842" s="4" t="s">
        <v>4005</v>
      </c>
      <c r="K2842" s="8" t="s">
        <v>4590</v>
      </c>
    </row>
    <row r="2843" spans="1:11" ht="25.5">
      <c r="A2843" s="2" t="s">
        <v>850</v>
      </c>
      <c r="B2843" s="51"/>
      <c r="C2843" s="18" t="s">
        <v>4346</v>
      </c>
      <c r="D2843" s="26" t="s">
        <v>899</v>
      </c>
      <c r="E2843" s="26" t="s">
        <v>899</v>
      </c>
      <c r="F2843" s="89" t="str">
        <f t="shared" si="44"/>
        <v>-</v>
      </c>
      <c r="G2843" t="s">
        <v>4458</v>
      </c>
      <c r="I2843" s="7">
        <v>4</v>
      </c>
      <c r="J2843" s="7">
        <v>4</v>
      </c>
      <c r="K2843" s="8" t="s">
        <v>4590</v>
      </c>
    </row>
    <row r="2844" spans="1:11" ht="63.75">
      <c r="A2844" s="2"/>
      <c r="B2844" s="16"/>
      <c r="C2844" s="9" t="s">
        <v>4006</v>
      </c>
      <c r="D2844" s="26">
        <v>64595</v>
      </c>
      <c r="E2844" s="26">
        <v>169049</v>
      </c>
      <c r="F2844" s="89">
        <f t="shared" si="44"/>
        <v>1.6170601439739918</v>
      </c>
      <c r="G2844" t="s">
        <v>4458</v>
      </c>
      <c r="H2844" s="4" t="s">
        <v>4011</v>
      </c>
      <c r="K2844" s="8" t="s">
        <v>4590</v>
      </c>
    </row>
    <row r="2845" spans="1:11" ht="25.5">
      <c r="A2845" s="2"/>
      <c r="B2845" s="16"/>
      <c r="C2845" s="9" t="s">
        <v>4007</v>
      </c>
      <c r="D2845" s="26">
        <v>189956</v>
      </c>
      <c r="E2845" s="26" t="s">
        <v>899</v>
      </c>
      <c r="F2845" s="89" t="str">
        <f t="shared" si="44"/>
        <v>-</v>
      </c>
      <c r="G2845" t="s">
        <v>4458</v>
      </c>
      <c r="H2845" s="4" t="s">
        <v>4009</v>
      </c>
      <c r="K2845" s="8" t="s">
        <v>4590</v>
      </c>
    </row>
    <row r="2846" spans="1:11" ht="25.5">
      <c r="A2846" s="2"/>
      <c r="B2846" s="16"/>
      <c r="C2846" s="9" t="s">
        <v>4008</v>
      </c>
      <c r="D2846" s="26">
        <v>192698</v>
      </c>
      <c r="E2846" s="26" t="s">
        <v>899</v>
      </c>
      <c r="F2846" s="89" t="str">
        <f t="shared" si="44"/>
        <v>-</v>
      </c>
      <c r="G2846" t="s">
        <v>4458</v>
      </c>
      <c r="H2846" s="4" t="s">
        <v>4010</v>
      </c>
      <c r="K2846" s="8" t="s">
        <v>4590</v>
      </c>
    </row>
    <row r="2847" spans="1:11" ht="25.5">
      <c r="A2847" s="1" t="s">
        <v>851</v>
      </c>
      <c r="B2847" s="9" t="s">
        <v>4395</v>
      </c>
      <c r="C2847" s="9" t="s">
        <v>886</v>
      </c>
      <c r="D2847" s="10">
        <v>141267</v>
      </c>
      <c r="E2847" s="10">
        <v>144836</v>
      </c>
      <c r="F2847" s="89">
        <f t="shared" si="44"/>
        <v>2.5264215988164255E-2</v>
      </c>
      <c r="G2847" t="s">
        <v>4554</v>
      </c>
      <c r="H2847" s="4" t="s">
        <v>4012</v>
      </c>
      <c r="I2847" s="7">
        <v>4</v>
      </c>
      <c r="J2847" s="7">
        <v>4</v>
      </c>
      <c r="K2847" s="8" t="s">
        <v>4586</v>
      </c>
    </row>
    <row r="2848" spans="1:11" ht="38.25">
      <c r="A2848" s="1"/>
      <c r="C2848" s="9" t="s">
        <v>898</v>
      </c>
      <c r="D2848" s="10" t="s">
        <v>899</v>
      </c>
      <c r="E2848" s="10">
        <v>126690</v>
      </c>
      <c r="F2848" s="89" t="str">
        <f t="shared" si="44"/>
        <v>-</v>
      </c>
      <c r="G2848" t="s">
        <v>4458</v>
      </c>
      <c r="H2848" s="4" t="s">
        <v>4013</v>
      </c>
      <c r="I2848" s="7">
        <v>2</v>
      </c>
      <c r="J2848" s="7">
        <v>3</v>
      </c>
      <c r="K2848" s="8" t="s">
        <v>4586</v>
      </c>
    </row>
    <row r="2849" spans="1:11" ht="15">
      <c r="A2849" s="1"/>
      <c r="C2849" s="9" t="s">
        <v>898</v>
      </c>
      <c r="D2849" s="10">
        <v>112747</v>
      </c>
      <c r="E2849" s="10" t="s">
        <v>899</v>
      </c>
      <c r="F2849" s="89" t="str">
        <f t="shared" si="44"/>
        <v>-</v>
      </c>
      <c r="G2849" t="s">
        <v>4458</v>
      </c>
      <c r="K2849" s="8" t="s">
        <v>4586</v>
      </c>
    </row>
    <row r="2850" spans="1:11" ht="25.5">
      <c r="A2850" s="1"/>
      <c r="C2850" s="9" t="s">
        <v>326</v>
      </c>
      <c r="D2850" s="10">
        <v>118457</v>
      </c>
      <c r="E2850" s="10">
        <v>119366</v>
      </c>
      <c r="F2850" s="89">
        <f t="shared" si="44"/>
        <v>7.6736706146534189E-3</v>
      </c>
      <c r="G2850" t="s">
        <v>4554</v>
      </c>
      <c r="H2850" s="4" t="s">
        <v>4015</v>
      </c>
      <c r="I2850" s="7">
        <v>2</v>
      </c>
      <c r="J2850" s="7">
        <v>3</v>
      </c>
      <c r="K2850" s="8" t="s">
        <v>4586</v>
      </c>
    </row>
    <row r="2851" spans="1:11" ht="25.5">
      <c r="A2851" s="1"/>
      <c r="C2851" s="9" t="s">
        <v>898</v>
      </c>
      <c r="D2851" s="10" t="s">
        <v>899</v>
      </c>
      <c r="E2851" s="10">
        <v>112388</v>
      </c>
      <c r="F2851" s="89" t="str">
        <f t="shared" si="44"/>
        <v>-</v>
      </c>
      <c r="G2851" t="s">
        <v>4458</v>
      </c>
      <c r="H2851" s="4" t="s">
        <v>4014</v>
      </c>
      <c r="I2851" s="7">
        <v>2</v>
      </c>
      <c r="J2851" s="7">
        <v>3</v>
      </c>
      <c r="K2851" s="8" t="s">
        <v>4586</v>
      </c>
    </row>
    <row r="2852" spans="1:11" ht="15">
      <c r="A2852" s="1"/>
      <c r="C2852" s="9" t="s">
        <v>898</v>
      </c>
      <c r="D2852" s="10">
        <v>111995</v>
      </c>
      <c r="E2852" s="10" t="s">
        <v>899</v>
      </c>
      <c r="F2852" s="89" t="str">
        <f t="shared" si="44"/>
        <v>-</v>
      </c>
      <c r="G2852" t="s">
        <v>4458</v>
      </c>
      <c r="K2852" s="8" t="s">
        <v>4586</v>
      </c>
    </row>
    <row r="2853" spans="1:11" ht="25.5">
      <c r="A2853" s="1" t="s">
        <v>852</v>
      </c>
      <c r="C2853" s="9" t="s">
        <v>886</v>
      </c>
      <c r="D2853" s="10">
        <v>149780</v>
      </c>
      <c r="E2853" s="10">
        <v>154386</v>
      </c>
      <c r="F2853" s="89">
        <f t="shared" si="44"/>
        <v>3.0751769261583656E-2</v>
      </c>
      <c r="G2853" t="s">
        <v>4554</v>
      </c>
      <c r="H2853" s="74" t="s">
        <v>4016</v>
      </c>
      <c r="I2853" s="7">
        <v>1</v>
      </c>
      <c r="J2853" s="7">
        <v>3</v>
      </c>
      <c r="K2853" s="8" t="s">
        <v>4586</v>
      </c>
    </row>
    <row r="2854" spans="1:11" ht="25.5">
      <c r="A2854" s="1"/>
      <c r="C2854" s="9" t="s">
        <v>896</v>
      </c>
      <c r="D2854" s="10">
        <v>118296</v>
      </c>
      <c r="E2854" s="10">
        <v>118556</v>
      </c>
      <c r="F2854" s="89">
        <f t="shared" si="44"/>
        <v>2.1978765131534456E-3</v>
      </c>
      <c r="G2854" t="s">
        <v>4554</v>
      </c>
      <c r="H2854" s="4" t="s">
        <v>4017</v>
      </c>
      <c r="I2854" s="7">
        <v>1</v>
      </c>
      <c r="J2854" s="7">
        <v>3</v>
      </c>
      <c r="K2854" s="8" t="s">
        <v>4586</v>
      </c>
    </row>
    <row r="2855" spans="1:11" ht="25.5">
      <c r="A2855" s="1"/>
      <c r="C2855" s="9" t="s">
        <v>995</v>
      </c>
      <c r="D2855" s="10">
        <v>115890</v>
      </c>
      <c r="E2855" s="10">
        <v>115676</v>
      </c>
      <c r="F2855" s="89">
        <f t="shared" si="44"/>
        <v>-1.8465786521701614E-3</v>
      </c>
      <c r="G2855" t="s">
        <v>4554</v>
      </c>
      <c r="H2855" s="4" t="s">
        <v>4018</v>
      </c>
      <c r="I2855" s="7">
        <v>1</v>
      </c>
      <c r="J2855" s="7">
        <v>3</v>
      </c>
      <c r="K2855" s="8" t="s">
        <v>4586</v>
      </c>
    </row>
    <row r="2856" spans="1:11" ht="25.5">
      <c r="A2856" s="1"/>
      <c r="C2856" s="9" t="s">
        <v>74</v>
      </c>
      <c r="D2856" s="10">
        <v>118455</v>
      </c>
      <c r="E2856" s="10">
        <v>113430</v>
      </c>
      <c r="F2856" s="89">
        <f t="shared" si="44"/>
        <v>-4.2421172597188805E-2</v>
      </c>
      <c r="G2856" t="s">
        <v>4554</v>
      </c>
      <c r="H2856" s="4" t="s">
        <v>4019</v>
      </c>
      <c r="I2856" s="7">
        <v>4</v>
      </c>
      <c r="J2856" s="7">
        <v>4</v>
      </c>
      <c r="K2856" s="8" t="s">
        <v>4586</v>
      </c>
    </row>
    <row r="2857" spans="1:11" ht="38.25">
      <c r="A2857" s="1" t="s">
        <v>853</v>
      </c>
      <c r="C2857" s="9" t="s">
        <v>886</v>
      </c>
      <c r="D2857" s="10">
        <v>133052.01</v>
      </c>
      <c r="E2857" s="10">
        <v>147685.66</v>
      </c>
      <c r="F2857" s="89">
        <f t="shared" si="44"/>
        <v>0.10998443390671056</v>
      </c>
      <c r="G2857" t="s">
        <v>4554</v>
      </c>
      <c r="H2857" s="4" t="s">
        <v>4021</v>
      </c>
      <c r="I2857" s="7">
        <v>4</v>
      </c>
      <c r="J2857" s="7">
        <v>4</v>
      </c>
      <c r="K2857" s="8" t="s">
        <v>4588</v>
      </c>
    </row>
    <row r="2858" spans="1:11" ht="25.5">
      <c r="A2858" s="1"/>
      <c r="C2858" s="9" t="s">
        <v>912</v>
      </c>
      <c r="D2858" s="10">
        <v>105505</v>
      </c>
      <c r="E2858" s="10">
        <v>107727.73</v>
      </c>
      <c r="F2858" s="89">
        <f t="shared" si="44"/>
        <v>2.1067532344438613E-2</v>
      </c>
      <c r="G2858" t="s">
        <v>4554</v>
      </c>
      <c r="H2858" s="4" t="s">
        <v>4022</v>
      </c>
      <c r="I2858" s="7">
        <v>4</v>
      </c>
      <c r="J2858" s="7">
        <v>4</v>
      </c>
      <c r="K2858" s="8" t="s">
        <v>4588</v>
      </c>
    </row>
    <row r="2859" spans="1:11" ht="38.25">
      <c r="A2859" s="1"/>
      <c r="C2859" s="9" t="s">
        <v>4020</v>
      </c>
      <c r="D2859" s="10">
        <v>66012.61</v>
      </c>
      <c r="E2859" s="10">
        <v>103840.85</v>
      </c>
      <c r="F2859" s="89">
        <f t="shared" si="44"/>
        <v>0.57304566506308419</v>
      </c>
      <c r="G2859" t="s">
        <v>4458</v>
      </c>
      <c r="H2859" s="4" t="s">
        <v>4023</v>
      </c>
      <c r="I2859" s="7">
        <v>4</v>
      </c>
      <c r="J2859" s="7">
        <v>4</v>
      </c>
      <c r="K2859" s="8" t="s">
        <v>4588</v>
      </c>
    </row>
    <row r="2860" spans="1:11" ht="15">
      <c r="A2860" s="1" t="s">
        <v>854</v>
      </c>
      <c r="B2860" s="9" t="s">
        <v>1277</v>
      </c>
      <c r="C2860" s="9" t="s">
        <v>886</v>
      </c>
      <c r="D2860" s="10">
        <v>124000</v>
      </c>
      <c r="E2860" s="10">
        <v>126000</v>
      </c>
      <c r="F2860" s="89">
        <f t="shared" si="44"/>
        <v>1.6129032258064516E-2</v>
      </c>
      <c r="G2860" t="s">
        <v>4554</v>
      </c>
      <c r="H2860" s="4" t="s">
        <v>4024</v>
      </c>
      <c r="I2860" s="7">
        <v>1</v>
      </c>
      <c r="J2860" s="7">
        <v>1</v>
      </c>
      <c r="K2860" s="8" t="s">
        <v>4590</v>
      </c>
    </row>
    <row r="2861" spans="1:11" ht="38.25">
      <c r="A2861" s="1"/>
      <c r="B2861" s="9" t="s">
        <v>1278</v>
      </c>
      <c r="C2861" s="9" t="s">
        <v>1279</v>
      </c>
      <c r="D2861" s="10">
        <v>95000</v>
      </c>
      <c r="E2861" s="10">
        <v>107000</v>
      </c>
      <c r="F2861" s="89">
        <f t="shared" si="44"/>
        <v>0.12631578947368421</v>
      </c>
      <c r="G2861" t="s">
        <v>4458</v>
      </c>
      <c r="H2861" s="4" t="s">
        <v>4025</v>
      </c>
      <c r="I2861" s="7">
        <v>1</v>
      </c>
      <c r="J2861" s="7">
        <v>1</v>
      </c>
      <c r="K2861" s="8" t="s">
        <v>4590</v>
      </c>
    </row>
    <row r="2862" spans="1:11" ht="38.25">
      <c r="A2862" s="1"/>
      <c r="B2862" s="9" t="s">
        <v>1280</v>
      </c>
      <c r="C2862" s="9" t="s">
        <v>1281</v>
      </c>
      <c r="D2862" s="10">
        <v>92000</v>
      </c>
      <c r="E2862" s="10">
        <v>114000</v>
      </c>
      <c r="F2862" s="89">
        <f t="shared" si="44"/>
        <v>0.2391304347826087</v>
      </c>
      <c r="G2862" t="s">
        <v>4458</v>
      </c>
      <c r="H2862" s="4" t="s">
        <v>4026</v>
      </c>
      <c r="I2862" s="7">
        <v>1</v>
      </c>
      <c r="J2862" s="7">
        <v>1</v>
      </c>
      <c r="K2862" s="8" t="s">
        <v>4590</v>
      </c>
    </row>
    <row r="2863" spans="1:11" ht="25.5">
      <c r="A2863" s="1" t="s">
        <v>855</v>
      </c>
      <c r="C2863" s="9" t="s">
        <v>886</v>
      </c>
      <c r="D2863" s="10">
        <v>158164</v>
      </c>
      <c r="E2863" s="10">
        <v>158431</v>
      </c>
      <c r="F2863" s="89">
        <f t="shared" si="44"/>
        <v>1.6881211906628563E-3</v>
      </c>
      <c r="G2863" t="s">
        <v>4554</v>
      </c>
      <c r="H2863" s="74" t="s">
        <v>4027</v>
      </c>
      <c r="I2863" s="7">
        <v>2</v>
      </c>
      <c r="J2863" s="7">
        <v>3</v>
      </c>
      <c r="K2863" s="8" t="s">
        <v>4586</v>
      </c>
    </row>
    <row r="2864" spans="1:11" ht="38.25">
      <c r="A2864" s="1"/>
      <c r="B2864" s="11"/>
      <c r="C2864" s="9" t="s">
        <v>1282</v>
      </c>
      <c r="D2864" s="26">
        <v>119001</v>
      </c>
      <c r="E2864" s="26">
        <v>120354</v>
      </c>
      <c r="F2864" s="89">
        <f t="shared" si="44"/>
        <v>1.1369652355862556E-2</v>
      </c>
      <c r="G2864" t="s">
        <v>4554</v>
      </c>
      <c r="H2864" s="4" t="s">
        <v>4028</v>
      </c>
      <c r="I2864" s="7">
        <v>2</v>
      </c>
      <c r="J2864" s="7">
        <v>3</v>
      </c>
      <c r="K2864" s="8" t="s">
        <v>4586</v>
      </c>
    </row>
    <row r="2865" spans="1:11" ht="25.5">
      <c r="A2865" s="1"/>
      <c r="C2865" s="9" t="s">
        <v>1283</v>
      </c>
      <c r="D2865" s="10">
        <v>119063</v>
      </c>
      <c r="E2865" s="10">
        <v>119975</v>
      </c>
      <c r="F2865" s="89">
        <f t="shared" si="44"/>
        <v>7.6598103525024564E-3</v>
      </c>
      <c r="G2865" t="s">
        <v>4554</v>
      </c>
      <c r="H2865" s="4" t="s">
        <v>1367</v>
      </c>
      <c r="I2865" s="7">
        <v>2</v>
      </c>
      <c r="J2865" s="7">
        <v>3</v>
      </c>
      <c r="K2865" s="8" t="s">
        <v>4586</v>
      </c>
    </row>
    <row r="2866" spans="1:11" ht="25.5">
      <c r="A2866" s="1"/>
      <c r="C2866" s="9" t="s">
        <v>1284</v>
      </c>
      <c r="D2866" s="10">
        <v>102867</v>
      </c>
      <c r="E2866" s="10">
        <v>106756</v>
      </c>
      <c r="F2866" s="89">
        <f t="shared" si="44"/>
        <v>3.7806099137721524E-2</v>
      </c>
      <c r="G2866" t="s">
        <v>4554</v>
      </c>
      <c r="H2866" s="4" t="s">
        <v>1368</v>
      </c>
      <c r="I2866" s="13"/>
      <c r="J2866" s="13"/>
      <c r="K2866" s="8" t="s">
        <v>4586</v>
      </c>
    </row>
    <row r="2867" spans="1:11" ht="127.5">
      <c r="A2867" s="1" t="s">
        <v>856</v>
      </c>
      <c r="C2867" s="9" t="s">
        <v>4029</v>
      </c>
      <c r="D2867" s="10">
        <v>132947</v>
      </c>
      <c r="E2867" s="10">
        <v>137295</v>
      </c>
      <c r="F2867" s="89">
        <f t="shared" si="44"/>
        <v>3.2704762048034179E-2</v>
      </c>
      <c r="G2867" t="s">
        <v>4554</v>
      </c>
      <c r="H2867" s="4" t="s">
        <v>4030</v>
      </c>
      <c r="I2867" s="13"/>
      <c r="J2867" s="13"/>
      <c r="K2867" s="8" t="s">
        <v>4593</v>
      </c>
    </row>
    <row r="2868" spans="1:11" ht="25.5">
      <c r="A2868" s="1" t="s">
        <v>857</v>
      </c>
      <c r="B2868" s="9" t="s">
        <v>4394</v>
      </c>
      <c r="C2868" s="9" t="s">
        <v>886</v>
      </c>
      <c r="D2868" s="10">
        <v>110331</v>
      </c>
      <c r="E2868" s="10">
        <v>115892</v>
      </c>
      <c r="F2868" s="89">
        <f t="shared" si="44"/>
        <v>5.0402878610725906E-2</v>
      </c>
      <c r="G2868" t="s">
        <v>4554</v>
      </c>
      <c r="H2868" s="4" t="s">
        <v>4031</v>
      </c>
      <c r="I2868" s="13">
        <v>1</v>
      </c>
      <c r="J2868" s="13">
        <v>4</v>
      </c>
      <c r="K2868" s="8" t="s">
        <v>4593</v>
      </c>
    </row>
    <row r="2869" spans="1:11" ht="25.5">
      <c r="A2869" s="2" t="s">
        <v>858</v>
      </c>
      <c r="B2869" s="11" t="s">
        <v>3671</v>
      </c>
      <c r="C2869" s="11" t="s">
        <v>886</v>
      </c>
      <c r="D2869" s="26">
        <v>132276.96</v>
      </c>
      <c r="E2869" s="26">
        <f>116638+20178.37+139.7+4575</f>
        <v>141531.07</v>
      </c>
      <c r="F2869" s="89">
        <f t="shared" si="44"/>
        <v>6.996010491925439E-2</v>
      </c>
      <c r="G2869" t="s">
        <v>4554</v>
      </c>
      <c r="H2869" s="42" t="s">
        <v>4296</v>
      </c>
      <c r="I2869" s="13"/>
      <c r="J2869" s="13"/>
      <c r="K2869" s="8" t="s">
        <v>4585</v>
      </c>
    </row>
    <row r="2870" spans="1:11" ht="25.5">
      <c r="A2870" s="1" t="s">
        <v>859</v>
      </c>
      <c r="B2870" s="11" t="s">
        <v>4393</v>
      </c>
      <c r="C2870" s="11" t="s">
        <v>886</v>
      </c>
      <c r="D2870" s="26">
        <v>141037</v>
      </c>
      <c r="E2870" s="26">
        <v>139311</v>
      </c>
      <c r="F2870" s="89">
        <f t="shared" si="44"/>
        <v>-1.2237923381807611E-2</v>
      </c>
      <c r="G2870" t="s">
        <v>4554</v>
      </c>
      <c r="H2870" s="42" t="s">
        <v>1369</v>
      </c>
      <c r="I2870" s="13">
        <v>1</v>
      </c>
      <c r="J2870" s="13">
        <v>4</v>
      </c>
      <c r="K2870" s="8" t="s">
        <v>4587</v>
      </c>
    </row>
    <row r="2871" spans="1:11" ht="25.5">
      <c r="A2871" s="1"/>
      <c r="B2871" s="11"/>
      <c r="C2871" s="11" t="s">
        <v>912</v>
      </c>
      <c r="D2871" s="26">
        <v>119615</v>
      </c>
      <c r="E2871" s="26">
        <v>119270</v>
      </c>
      <c r="F2871" s="89">
        <f t="shared" si="44"/>
        <v>-2.8842536471178366E-3</v>
      </c>
      <c r="G2871" t="s">
        <v>4554</v>
      </c>
      <c r="H2871" s="42" t="s">
        <v>1370</v>
      </c>
      <c r="I2871" s="13">
        <v>1</v>
      </c>
      <c r="J2871" s="13">
        <v>4</v>
      </c>
      <c r="K2871" s="8" t="s">
        <v>4587</v>
      </c>
    </row>
    <row r="2872" spans="1:11" ht="25.5">
      <c r="A2872" s="1"/>
      <c r="B2872" s="11"/>
      <c r="C2872" s="11" t="s">
        <v>1285</v>
      </c>
      <c r="D2872" s="26">
        <v>76506</v>
      </c>
      <c r="E2872" s="26">
        <v>149097</v>
      </c>
      <c r="F2872" s="89">
        <f t="shared" si="44"/>
        <v>0.9488275429378088</v>
      </c>
      <c r="G2872" t="s">
        <v>4458</v>
      </c>
      <c r="H2872" s="42" t="s">
        <v>1371</v>
      </c>
      <c r="I2872" s="13"/>
      <c r="J2872" s="13"/>
      <c r="K2872" s="8" t="s">
        <v>4587</v>
      </c>
    </row>
    <row r="2873" spans="1:11" ht="25.5">
      <c r="A2873" s="2" t="s">
        <v>860</v>
      </c>
      <c r="B2873" s="11"/>
      <c r="C2873" s="11" t="s">
        <v>886</v>
      </c>
      <c r="D2873" s="26">
        <v>124323</v>
      </c>
      <c r="E2873" s="26">
        <v>116727</v>
      </c>
      <c r="F2873" s="89">
        <f t="shared" si="44"/>
        <v>-6.1098911705798606E-2</v>
      </c>
      <c r="G2873" t="s">
        <v>4458</v>
      </c>
      <c r="H2873" s="42" t="s">
        <v>4336</v>
      </c>
      <c r="I2873" s="13">
        <v>17</v>
      </c>
      <c r="J2873" s="13">
        <v>20</v>
      </c>
      <c r="K2873" s="8" t="s">
        <v>4588</v>
      </c>
    </row>
    <row r="2874" spans="1:11" ht="38.25">
      <c r="A2874" s="2"/>
      <c r="B2874" s="11"/>
      <c r="C2874" s="9" t="s">
        <v>4347</v>
      </c>
      <c r="D2874" s="26">
        <v>100238</v>
      </c>
      <c r="E2874" s="26">
        <v>100395</v>
      </c>
      <c r="F2874" s="89">
        <f t="shared" si="44"/>
        <v>1.5662722719926574E-3</v>
      </c>
      <c r="G2874" t="s">
        <v>4554</v>
      </c>
      <c r="H2874" s="42" t="s">
        <v>4335</v>
      </c>
      <c r="I2874" s="13"/>
      <c r="J2874" s="13"/>
      <c r="K2874" s="8" t="s">
        <v>4588</v>
      </c>
    </row>
    <row r="2875" spans="1:11" s="13" customFormat="1" ht="25.5">
      <c r="A2875" s="2" t="s">
        <v>861</v>
      </c>
      <c r="B2875" s="11" t="s">
        <v>3734</v>
      </c>
      <c r="C2875" s="11" t="s">
        <v>886</v>
      </c>
      <c r="D2875" s="26">
        <v>151053.48000000001</v>
      </c>
      <c r="E2875" s="26">
        <v>154773</v>
      </c>
      <c r="F2875" s="89">
        <f t="shared" si="44"/>
        <v>2.4623861694546788E-2</v>
      </c>
      <c r="G2875" t="s">
        <v>4554</v>
      </c>
      <c r="H2875" s="42" t="s">
        <v>4272</v>
      </c>
      <c r="I2875" s="13">
        <v>17</v>
      </c>
      <c r="J2875" s="13">
        <v>20</v>
      </c>
      <c r="K2875" s="91" t="s">
        <v>4585</v>
      </c>
    </row>
    <row r="2876" spans="1:11" s="13" customFormat="1" ht="25.5">
      <c r="A2876" s="2"/>
      <c r="B2876" s="11" t="s">
        <v>3735</v>
      </c>
      <c r="C2876" s="11" t="s">
        <v>1967</v>
      </c>
      <c r="D2876" s="26">
        <v>122527.67999999999</v>
      </c>
      <c r="E2876" s="26">
        <v>126704</v>
      </c>
      <c r="F2876" s="89">
        <f t="shared" si="44"/>
        <v>3.4084706410829023E-2</v>
      </c>
      <c r="G2876" t="s">
        <v>4554</v>
      </c>
      <c r="H2876" s="42" t="s">
        <v>4279</v>
      </c>
      <c r="K2876" s="91" t="s">
        <v>4585</v>
      </c>
    </row>
    <row r="2877" spans="1:11" s="13" customFormat="1" ht="25.5">
      <c r="A2877" s="2"/>
      <c r="B2877" s="11" t="s">
        <v>3736</v>
      </c>
      <c r="C2877" s="11" t="s">
        <v>1967</v>
      </c>
      <c r="D2877" s="26">
        <v>127312.58</v>
      </c>
      <c r="E2877" s="26">
        <v>130586</v>
      </c>
      <c r="F2877" s="89">
        <f t="shared" si="44"/>
        <v>2.5711677510580636E-2</v>
      </c>
      <c r="G2877" t="s">
        <v>4554</v>
      </c>
      <c r="H2877" s="42" t="s">
        <v>4273</v>
      </c>
      <c r="K2877" s="91" t="s">
        <v>4585</v>
      </c>
    </row>
    <row r="2878" spans="1:11" s="13" customFormat="1" ht="25.5">
      <c r="A2878" s="2"/>
      <c r="B2878" s="11" t="s">
        <v>3737</v>
      </c>
      <c r="C2878" s="11" t="s">
        <v>1967</v>
      </c>
      <c r="D2878" s="26">
        <v>121660.86</v>
      </c>
      <c r="E2878" s="26">
        <v>129803</v>
      </c>
      <c r="F2878" s="89">
        <f t="shared" si="44"/>
        <v>6.6924892689399038E-2</v>
      </c>
      <c r="G2878" t="s">
        <v>4554</v>
      </c>
      <c r="H2878" s="42" t="s">
        <v>4274</v>
      </c>
      <c r="K2878" s="91" t="s">
        <v>4585</v>
      </c>
    </row>
    <row r="2879" spans="1:11" s="13" customFormat="1" ht="25.5">
      <c r="A2879" s="2"/>
      <c r="B2879" s="11" t="s">
        <v>3738</v>
      </c>
      <c r="C2879" s="11" t="s">
        <v>2412</v>
      </c>
      <c r="D2879" s="26">
        <v>104687.57</v>
      </c>
      <c r="E2879" s="26">
        <v>107245</v>
      </c>
      <c r="F2879" s="89">
        <f t="shared" si="44"/>
        <v>2.4429165754826412E-2</v>
      </c>
      <c r="G2879" t="s">
        <v>4554</v>
      </c>
      <c r="H2879" s="42" t="s">
        <v>4278</v>
      </c>
      <c r="K2879" s="91" t="s">
        <v>4585</v>
      </c>
    </row>
    <row r="2880" spans="1:11" s="13" customFormat="1" ht="38.25">
      <c r="A2880" s="2"/>
      <c r="B2880" s="11" t="s">
        <v>4275</v>
      </c>
      <c r="C2880" s="11" t="s">
        <v>2412</v>
      </c>
      <c r="D2880" s="26" t="s">
        <v>1179</v>
      </c>
      <c r="E2880" s="26">
        <v>104001</v>
      </c>
      <c r="F2880" s="89" t="str">
        <f t="shared" si="44"/>
        <v>-</v>
      </c>
      <c r="G2880" t="s">
        <v>4458</v>
      </c>
      <c r="H2880" s="42" t="s">
        <v>4276</v>
      </c>
      <c r="K2880" s="91" t="s">
        <v>4585</v>
      </c>
    </row>
    <row r="2881" spans="1:11" s="13" customFormat="1" ht="25.5">
      <c r="A2881" s="2"/>
      <c r="B2881" s="11" t="s">
        <v>3739</v>
      </c>
      <c r="C2881" s="11" t="s">
        <v>2412</v>
      </c>
      <c r="D2881" s="26">
        <v>104653.82</v>
      </c>
      <c r="E2881" s="26">
        <v>107399</v>
      </c>
      <c r="F2881" s="89">
        <f t="shared" si="44"/>
        <v>2.6231053964394159E-2</v>
      </c>
      <c r="G2881" t="s">
        <v>4554</v>
      </c>
      <c r="H2881" s="42" t="s">
        <v>4277</v>
      </c>
      <c r="K2881" s="91" t="s">
        <v>4585</v>
      </c>
    </row>
    <row r="2882" spans="1:11" ht="76.5">
      <c r="A2882" s="2" t="s">
        <v>862</v>
      </c>
      <c r="B2882" s="11"/>
      <c r="C2882" s="9" t="s">
        <v>886</v>
      </c>
      <c r="D2882" s="26">
        <v>131005</v>
      </c>
      <c r="E2882" s="26">
        <f>142763+2708</f>
        <v>145471</v>
      </c>
      <c r="F2882" s="89">
        <f t="shared" si="44"/>
        <v>0.11042326628754627</v>
      </c>
      <c r="G2882" t="s">
        <v>4554</v>
      </c>
      <c r="H2882" s="4" t="s">
        <v>4383</v>
      </c>
      <c r="I2882" s="13">
        <v>17</v>
      </c>
      <c r="J2882" s="13">
        <v>20</v>
      </c>
      <c r="K2882" s="8" t="s">
        <v>4586</v>
      </c>
    </row>
    <row r="2883" spans="1:11" ht="38.25">
      <c r="A2883" s="2"/>
      <c r="B2883" s="11"/>
      <c r="C2883" s="9" t="s">
        <v>4372</v>
      </c>
      <c r="D2883" s="10" t="s">
        <v>899</v>
      </c>
      <c r="E2883" s="26">
        <f>105040+361</f>
        <v>105401</v>
      </c>
      <c r="F2883" s="89" t="str">
        <f t="shared" si="44"/>
        <v>-</v>
      </c>
      <c r="G2883" t="s">
        <v>4458</v>
      </c>
      <c r="H2883" s="74" t="s">
        <v>4373</v>
      </c>
      <c r="I2883" s="13">
        <v>17</v>
      </c>
      <c r="J2883" s="13">
        <v>20</v>
      </c>
      <c r="K2883" s="8" t="s">
        <v>4586</v>
      </c>
    </row>
    <row r="2884" spans="1:11" ht="25.5">
      <c r="A2884" s="2"/>
      <c r="B2884" s="11"/>
      <c r="C2884" s="9" t="s">
        <v>898</v>
      </c>
      <c r="D2884" s="10" t="s">
        <v>899</v>
      </c>
      <c r="E2884" s="26">
        <v>101812</v>
      </c>
      <c r="F2884" s="89" t="str">
        <f t="shared" si="44"/>
        <v>-</v>
      </c>
      <c r="G2884" t="s">
        <v>4458</v>
      </c>
      <c r="H2884" s="4" t="s">
        <v>4033</v>
      </c>
      <c r="I2884" s="13">
        <v>17</v>
      </c>
      <c r="J2884" s="13">
        <v>20</v>
      </c>
      <c r="K2884" s="8" t="s">
        <v>4586</v>
      </c>
    </row>
    <row r="2885" spans="1:11" ht="25.5">
      <c r="A2885" s="2"/>
      <c r="B2885" s="11"/>
      <c r="C2885" s="9" t="s">
        <v>898</v>
      </c>
      <c r="D2885" s="10" t="s">
        <v>899</v>
      </c>
      <c r="E2885" s="26">
        <v>101521</v>
      </c>
      <c r="F2885" s="89" t="str">
        <f t="shared" si="44"/>
        <v>-</v>
      </c>
      <c r="G2885" t="s">
        <v>4458</v>
      </c>
      <c r="H2885" s="4" t="s">
        <v>4032</v>
      </c>
      <c r="I2885" s="13">
        <v>17</v>
      </c>
      <c r="J2885" s="13">
        <v>20</v>
      </c>
      <c r="K2885" s="8" t="s">
        <v>4586</v>
      </c>
    </row>
    <row r="2886" spans="1:11" ht="25.5">
      <c r="A2886" s="2" t="s">
        <v>863</v>
      </c>
      <c r="B2886" s="16" t="s">
        <v>1490</v>
      </c>
      <c r="D2886" s="26" t="s">
        <v>899</v>
      </c>
      <c r="E2886" s="26" t="s">
        <v>899</v>
      </c>
      <c r="F2886" s="89" t="str">
        <f t="shared" ref="F2886:F2949" si="45">IF(ISERROR((((E2886-D2886)/D2886))),"-",(((E2886-D2886)/D2886)))</f>
        <v>-</v>
      </c>
      <c r="G2886" t="s">
        <v>4458</v>
      </c>
      <c r="I2886" s="13">
        <v>17</v>
      </c>
      <c r="J2886" s="13">
        <v>20</v>
      </c>
      <c r="K2886" s="8" t="s">
        <v>4593</v>
      </c>
    </row>
    <row r="2887" spans="1:11" ht="25.5">
      <c r="A2887" s="1" t="s">
        <v>864</v>
      </c>
      <c r="B2887" s="11" t="s">
        <v>1489</v>
      </c>
      <c r="C2887" s="11" t="s">
        <v>886</v>
      </c>
      <c r="D2887" s="26">
        <v>266237</v>
      </c>
      <c r="E2887" s="26">
        <v>266470</v>
      </c>
      <c r="F2887" s="89">
        <f t="shared" si="45"/>
        <v>8.7516010171388649E-4</v>
      </c>
      <c r="G2887" t="s">
        <v>4554</v>
      </c>
      <c r="H2887" s="42" t="s">
        <v>4034</v>
      </c>
      <c r="I2887" s="13">
        <v>17</v>
      </c>
      <c r="J2887" s="13">
        <v>20</v>
      </c>
      <c r="K2887" s="8" t="s">
        <v>4586</v>
      </c>
    </row>
    <row r="2888" spans="1:11" ht="25.5">
      <c r="A2888" s="1"/>
      <c r="B2888" s="11" t="s">
        <v>4042</v>
      </c>
      <c r="C2888" s="11" t="s">
        <v>2186</v>
      </c>
      <c r="D2888" s="26">
        <v>215352</v>
      </c>
      <c r="E2888" s="26">
        <v>3206</v>
      </c>
      <c r="F2888" s="89">
        <f t="shared" si="45"/>
        <v>-0.98511274564434048</v>
      </c>
      <c r="G2888" t="s">
        <v>4458</v>
      </c>
      <c r="H2888" s="42" t="s">
        <v>4054</v>
      </c>
      <c r="I2888" s="13"/>
      <c r="J2888" s="13"/>
      <c r="K2888" s="8" t="s">
        <v>4586</v>
      </c>
    </row>
    <row r="2889" spans="1:11" ht="25.5">
      <c r="A2889" s="1"/>
      <c r="B2889" s="11" t="s">
        <v>1286</v>
      </c>
      <c r="C2889" s="11" t="s">
        <v>1287</v>
      </c>
      <c r="D2889" s="26">
        <v>202797</v>
      </c>
      <c r="E2889" s="26">
        <v>202165</v>
      </c>
      <c r="F2889" s="89">
        <f t="shared" si="45"/>
        <v>-3.1164169095203578E-3</v>
      </c>
      <c r="G2889" t="s">
        <v>4554</v>
      </c>
      <c r="H2889" s="42" t="s">
        <v>4043</v>
      </c>
      <c r="I2889" s="13">
        <v>17</v>
      </c>
      <c r="J2889" s="13">
        <v>20</v>
      </c>
      <c r="K2889" s="8" t="s">
        <v>4586</v>
      </c>
    </row>
    <row r="2890" spans="1:11" ht="25.5">
      <c r="A2890" s="1"/>
      <c r="B2890" s="11" t="s">
        <v>1488</v>
      </c>
      <c r="C2890" s="11" t="s">
        <v>1288</v>
      </c>
      <c r="D2890" s="26">
        <v>209699</v>
      </c>
      <c r="E2890" s="26">
        <v>196613</v>
      </c>
      <c r="F2890" s="89">
        <f t="shared" si="45"/>
        <v>-6.2403731062141449E-2</v>
      </c>
      <c r="G2890" t="s">
        <v>4458</v>
      </c>
      <c r="H2890" s="42" t="s">
        <v>4055</v>
      </c>
      <c r="I2890" s="13">
        <v>17</v>
      </c>
      <c r="J2890" s="13">
        <v>20</v>
      </c>
      <c r="K2890" s="8" t="s">
        <v>4586</v>
      </c>
    </row>
    <row r="2891" spans="1:11" ht="25.5">
      <c r="A2891" s="1"/>
      <c r="B2891" s="11" t="s">
        <v>1487</v>
      </c>
      <c r="C2891" s="11" t="s">
        <v>1289</v>
      </c>
      <c r="D2891" s="26">
        <v>182972</v>
      </c>
      <c r="E2891" s="26">
        <v>183342</v>
      </c>
      <c r="F2891" s="89">
        <f t="shared" si="45"/>
        <v>2.022167326148263E-3</v>
      </c>
      <c r="G2891" t="s">
        <v>4554</v>
      </c>
      <c r="H2891" s="42" t="s">
        <v>4035</v>
      </c>
      <c r="I2891" s="13">
        <v>17</v>
      </c>
      <c r="J2891" s="13">
        <v>20</v>
      </c>
      <c r="K2891" s="8" t="s">
        <v>4586</v>
      </c>
    </row>
    <row r="2892" spans="1:11" ht="25.5">
      <c r="A2892" s="1"/>
      <c r="B2892" s="11" t="s">
        <v>1290</v>
      </c>
      <c r="C2892" s="11" t="s">
        <v>1291</v>
      </c>
      <c r="D2892" s="26">
        <v>118130</v>
      </c>
      <c r="E2892" s="26">
        <v>125165</v>
      </c>
      <c r="F2892" s="89">
        <f t="shared" si="45"/>
        <v>5.9553034792178106E-2</v>
      </c>
      <c r="G2892" t="s">
        <v>4554</v>
      </c>
      <c r="H2892" s="42" t="s">
        <v>4036</v>
      </c>
      <c r="I2892" s="13">
        <v>17</v>
      </c>
      <c r="J2892" s="13">
        <v>20</v>
      </c>
      <c r="K2892" s="8" t="s">
        <v>4586</v>
      </c>
    </row>
    <row r="2893" spans="1:11" ht="25.5">
      <c r="A2893" s="1"/>
      <c r="B2893" s="9" t="s">
        <v>1292</v>
      </c>
      <c r="C2893" s="11" t="s">
        <v>1293</v>
      </c>
      <c r="D2893" s="26" t="s">
        <v>899</v>
      </c>
      <c r="E2893" s="26">
        <v>140333</v>
      </c>
      <c r="F2893" s="89" t="str">
        <f t="shared" si="45"/>
        <v>-</v>
      </c>
      <c r="G2893" t="s">
        <v>4458</v>
      </c>
      <c r="H2893" s="42" t="s">
        <v>4037</v>
      </c>
      <c r="I2893" s="13">
        <v>17</v>
      </c>
      <c r="J2893" s="13">
        <v>20</v>
      </c>
      <c r="K2893" s="8" t="s">
        <v>4586</v>
      </c>
    </row>
    <row r="2894" spans="1:11" ht="25.5">
      <c r="A2894" s="1"/>
      <c r="B2894" s="9" t="s">
        <v>4045</v>
      </c>
      <c r="C2894" s="11" t="s">
        <v>4044</v>
      </c>
      <c r="D2894" s="26">
        <v>118120</v>
      </c>
      <c r="E2894" s="26" t="s">
        <v>899</v>
      </c>
      <c r="F2894" s="89" t="str">
        <f t="shared" si="45"/>
        <v>-</v>
      </c>
      <c r="G2894" t="s">
        <v>4458</v>
      </c>
      <c r="H2894" s="42" t="s">
        <v>4056</v>
      </c>
      <c r="I2894" s="13"/>
      <c r="J2894" s="13"/>
      <c r="K2894" s="8" t="s">
        <v>4586</v>
      </c>
    </row>
    <row r="2895" spans="1:11" ht="15">
      <c r="A2895" s="1"/>
      <c r="C2895" s="11" t="s">
        <v>1294</v>
      </c>
      <c r="D2895" s="26">
        <v>125896</v>
      </c>
      <c r="E2895" s="26" t="s">
        <v>899</v>
      </c>
      <c r="F2895" s="89" t="str">
        <f t="shared" si="45"/>
        <v>-</v>
      </c>
      <c r="G2895" t="s">
        <v>4458</v>
      </c>
      <c r="H2895" s="42" t="s">
        <v>3804</v>
      </c>
      <c r="I2895" s="13"/>
      <c r="J2895" s="13"/>
      <c r="K2895" s="8" t="s">
        <v>4586</v>
      </c>
    </row>
    <row r="2896" spans="1:11" ht="25.5">
      <c r="A2896" s="1"/>
      <c r="C2896" s="11" t="s">
        <v>1294</v>
      </c>
      <c r="D2896" s="26">
        <v>36390</v>
      </c>
      <c r="E2896" s="26">
        <v>145560</v>
      </c>
      <c r="F2896" s="89">
        <f t="shared" si="45"/>
        <v>3</v>
      </c>
      <c r="G2896" t="s">
        <v>4458</v>
      </c>
      <c r="H2896" s="42" t="s">
        <v>4038</v>
      </c>
      <c r="I2896" s="13">
        <v>17</v>
      </c>
      <c r="J2896" s="13">
        <v>20</v>
      </c>
      <c r="K2896" s="8" t="s">
        <v>4586</v>
      </c>
    </row>
    <row r="2897" spans="1:11" ht="25.5">
      <c r="A2897" s="1"/>
      <c r="C2897" s="11" t="s">
        <v>1295</v>
      </c>
      <c r="D2897" s="26">
        <v>118130</v>
      </c>
      <c r="E2897" s="26">
        <v>118477</v>
      </c>
      <c r="F2897" s="89">
        <f t="shared" si="45"/>
        <v>2.9374418014052315E-3</v>
      </c>
      <c r="G2897" t="s">
        <v>4554</v>
      </c>
      <c r="H2897" s="42" t="s">
        <v>4039</v>
      </c>
      <c r="I2897" s="13">
        <v>17</v>
      </c>
      <c r="J2897" s="13">
        <v>20</v>
      </c>
      <c r="K2897" s="8" t="s">
        <v>4586</v>
      </c>
    </row>
    <row r="2898" spans="1:11" ht="25.5">
      <c r="A2898" s="1"/>
      <c r="C2898" s="11" t="s">
        <v>1296</v>
      </c>
      <c r="D2898" s="26">
        <v>105496</v>
      </c>
      <c r="E2898" s="26">
        <v>118503</v>
      </c>
      <c r="F2898" s="89">
        <f t="shared" si="45"/>
        <v>0.12329377417153257</v>
      </c>
      <c r="G2898" t="s">
        <v>4554</v>
      </c>
      <c r="H2898" s="42" t="s">
        <v>4040</v>
      </c>
      <c r="I2898" s="13">
        <v>17</v>
      </c>
      <c r="J2898" s="13">
        <v>20</v>
      </c>
      <c r="K2898" s="8" t="s">
        <v>4586</v>
      </c>
    </row>
    <row r="2899" spans="1:11" ht="15">
      <c r="A2899" s="1"/>
      <c r="C2899" s="11" t="s">
        <v>1297</v>
      </c>
      <c r="D2899" s="26">
        <v>129903</v>
      </c>
      <c r="E2899" s="26" t="s">
        <v>899</v>
      </c>
      <c r="F2899" s="89" t="str">
        <f t="shared" si="45"/>
        <v>-</v>
      </c>
      <c r="G2899" t="s">
        <v>4458</v>
      </c>
      <c r="H2899" s="42" t="s">
        <v>3476</v>
      </c>
      <c r="I2899" s="13"/>
      <c r="J2899" s="13"/>
      <c r="K2899" s="8" t="s">
        <v>4586</v>
      </c>
    </row>
    <row r="2900" spans="1:11" ht="25.5">
      <c r="A2900" s="1"/>
      <c r="C2900" s="11" t="s">
        <v>1297</v>
      </c>
      <c r="D2900" s="26" t="s">
        <v>899</v>
      </c>
      <c r="E2900" s="26">
        <v>125714</v>
      </c>
      <c r="F2900" s="89" t="str">
        <f t="shared" si="45"/>
        <v>-</v>
      </c>
      <c r="G2900" t="s">
        <v>4458</v>
      </c>
      <c r="H2900" s="42" t="s">
        <v>4057</v>
      </c>
      <c r="I2900" s="13">
        <v>17</v>
      </c>
      <c r="J2900" s="13">
        <v>20</v>
      </c>
      <c r="K2900" s="8" t="s">
        <v>4586</v>
      </c>
    </row>
    <row r="2901" spans="1:11" ht="25.5">
      <c r="A2901" s="1"/>
      <c r="C2901" s="11" t="s">
        <v>1298</v>
      </c>
      <c r="D2901" s="26">
        <v>65774</v>
      </c>
      <c r="E2901" s="26">
        <v>125598</v>
      </c>
      <c r="F2901" s="89">
        <f t="shared" si="45"/>
        <v>0.90953872350776899</v>
      </c>
      <c r="G2901" t="s">
        <v>4458</v>
      </c>
      <c r="H2901" s="42" t="s">
        <v>4046</v>
      </c>
      <c r="I2901" s="13">
        <v>17</v>
      </c>
      <c r="J2901" s="13">
        <v>20</v>
      </c>
      <c r="K2901" s="8" t="s">
        <v>4586</v>
      </c>
    </row>
    <row r="2902" spans="1:11" ht="25.5">
      <c r="A2902" s="1"/>
      <c r="C2902" s="11" t="s">
        <v>1299</v>
      </c>
      <c r="D2902" s="26">
        <v>102374</v>
      </c>
      <c r="E2902" s="26">
        <v>104686</v>
      </c>
      <c r="F2902" s="89">
        <f t="shared" si="45"/>
        <v>2.2583859182995682E-2</v>
      </c>
      <c r="G2902" t="s">
        <v>4554</v>
      </c>
      <c r="H2902" s="42" t="s">
        <v>4041</v>
      </c>
      <c r="I2902" s="13">
        <v>17</v>
      </c>
      <c r="J2902" s="13">
        <v>20</v>
      </c>
      <c r="K2902" s="8" t="s">
        <v>4586</v>
      </c>
    </row>
    <row r="2903" spans="1:11" ht="25.5">
      <c r="A2903" s="1"/>
      <c r="C2903" s="11" t="s">
        <v>1300</v>
      </c>
      <c r="D2903" s="26">
        <v>110414</v>
      </c>
      <c r="E2903" s="26">
        <v>121862</v>
      </c>
      <c r="F2903" s="89">
        <f t="shared" si="45"/>
        <v>0.10368250403028602</v>
      </c>
      <c r="G2903" t="s">
        <v>4554</v>
      </c>
      <c r="H2903" s="77" t="s">
        <v>4047</v>
      </c>
      <c r="I2903" s="13">
        <v>17</v>
      </c>
      <c r="J2903" s="13">
        <v>20</v>
      </c>
      <c r="K2903" s="8" t="s">
        <v>4586</v>
      </c>
    </row>
    <row r="2904" spans="1:11" ht="25.5">
      <c r="A2904" s="1"/>
      <c r="C2904" s="11" t="s">
        <v>1301</v>
      </c>
      <c r="D2904" s="26">
        <v>126500</v>
      </c>
      <c r="E2904" s="26">
        <v>126240</v>
      </c>
      <c r="F2904" s="89">
        <f t="shared" si="45"/>
        <v>-2.0553359683794467E-3</v>
      </c>
      <c r="G2904" t="s">
        <v>4554</v>
      </c>
      <c r="H2904" s="42" t="s">
        <v>4048</v>
      </c>
      <c r="J2904" s="7">
        <v>7</v>
      </c>
      <c r="K2904" s="8" t="s">
        <v>4586</v>
      </c>
    </row>
    <row r="2905" spans="1:11" ht="25.5">
      <c r="A2905" s="1"/>
      <c r="C2905" s="11" t="s">
        <v>1302</v>
      </c>
      <c r="D2905" s="26" t="s">
        <v>899</v>
      </c>
      <c r="E2905" s="26">
        <v>125580</v>
      </c>
      <c r="F2905" s="89" t="str">
        <f t="shared" si="45"/>
        <v>-</v>
      </c>
      <c r="G2905" t="s">
        <v>4458</v>
      </c>
      <c r="H2905" s="42" t="s">
        <v>4049</v>
      </c>
      <c r="J2905" s="7">
        <v>7</v>
      </c>
      <c r="K2905" s="8" t="s">
        <v>4586</v>
      </c>
    </row>
    <row r="2906" spans="1:11" ht="25.5">
      <c r="A2906" s="1"/>
      <c r="C2906" s="11" t="s">
        <v>1303</v>
      </c>
      <c r="D2906" s="26">
        <v>122545</v>
      </c>
      <c r="E2906" s="26">
        <v>128019</v>
      </c>
      <c r="F2906" s="89">
        <f t="shared" si="45"/>
        <v>4.4669305153209028E-2</v>
      </c>
      <c r="G2906" t="s">
        <v>4554</v>
      </c>
      <c r="H2906" s="42" t="s">
        <v>4050</v>
      </c>
      <c r="J2906" s="7">
        <v>7</v>
      </c>
      <c r="K2906" s="8" t="s">
        <v>4586</v>
      </c>
    </row>
    <row r="2907" spans="1:11" ht="25.5">
      <c r="A2907" s="1"/>
      <c r="C2907" s="11" t="s">
        <v>1304</v>
      </c>
      <c r="D2907" s="26">
        <v>17462</v>
      </c>
      <c r="E2907" s="26">
        <v>143520</v>
      </c>
      <c r="F2907" s="89">
        <f t="shared" si="45"/>
        <v>7.2189898064368343</v>
      </c>
      <c r="G2907" t="s">
        <v>4458</v>
      </c>
      <c r="H2907" s="42" t="s">
        <v>4051</v>
      </c>
      <c r="J2907" s="7">
        <v>7</v>
      </c>
      <c r="K2907" s="8" t="s">
        <v>4586</v>
      </c>
    </row>
    <row r="2908" spans="1:11" ht="38.25">
      <c r="A2908" s="1"/>
      <c r="C2908" s="11" t="s">
        <v>4052</v>
      </c>
      <c r="D2908" s="26">
        <v>110045</v>
      </c>
      <c r="E2908" s="26">
        <v>52651</v>
      </c>
      <c r="F2908" s="89">
        <f t="shared" si="45"/>
        <v>-0.52155027488754602</v>
      </c>
      <c r="G2908" t="s">
        <v>4458</v>
      </c>
      <c r="H2908" s="42" t="s">
        <v>4058</v>
      </c>
      <c r="K2908" s="8" t="s">
        <v>4586</v>
      </c>
    </row>
    <row r="2909" spans="1:11" ht="25.5">
      <c r="A2909" s="1"/>
      <c r="C2909" s="11" t="s">
        <v>1305</v>
      </c>
      <c r="D2909" s="26">
        <v>114045</v>
      </c>
      <c r="E2909" s="26">
        <v>114349</v>
      </c>
      <c r="F2909" s="89">
        <f t="shared" si="45"/>
        <v>2.6656144504362315E-3</v>
      </c>
      <c r="G2909" t="s">
        <v>4554</v>
      </c>
      <c r="H2909" s="42" t="s">
        <v>4060</v>
      </c>
      <c r="J2909" s="7">
        <v>7</v>
      </c>
      <c r="K2909" s="8" t="s">
        <v>4586</v>
      </c>
    </row>
    <row r="2910" spans="1:11" ht="25.5">
      <c r="A2910" s="1"/>
      <c r="C2910" s="11" t="s">
        <v>1306</v>
      </c>
      <c r="D2910" s="26">
        <v>99356</v>
      </c>
      <c r="E2910" s="26">
        <v>102355</v>
      </c>
      <c r="F2910" s="89">
        <f t="shared" si="45"/>
        <v>3.0184387455211563E-2</v>
      </c>
      <c r="G2910" t="s">
        <v>4554</v>
      </c>
      <c r="H2910" s="42" t="s">
        <v>4053</v>
      </c>
      <c r="J2910" s="7">
        <v>7</v>
      </c>
      <c r="K2910" s="8" t="s">
        <v>4586</v>
      </c>
    </row>
    <row r="2911" spans="1:11" ht="38.25">
      <c r="A2911" s="1"/>
      <c r="C2911" s="11" t="s">
        <v>1307</v>
      </c>
      <c r="D2911" s="26">
        <v>82677</v>
      </c>
      <c r="E2911" s="26">
        <v>223441</v>
      </c>
      <c r="F2911" s="89">
        <f t="shared" si="45"/>
        <v>1.7025775003930961</v>
      </c>
      <c r="G2911" t="s">
        <v>4458</v>
      </c>
      <c r="H2911" s="42" t="s">
        <v>4059</v>
      </c>
      <c r="J2911" s="7">
        <v>7</v>
      </c>
      <c r="K2911" s="8" t="s">
        <v>4586</v>
      </c>
    </row>
    <row r="2912" spans="1:11" ht="25.5">
      <c r="A2912" s="1" t="s">
        <v>865</v>
      </c>
      <c r="B2912" s="9" t="s">
        <v>1308</v>
      </c>
      <c r="C2912" s="9" t="s">
        <v>886</v>
      </c>
      <c r="D2912" s="66" t="s">
        <v>1179</v>
      </c>
      <c r="E2912" s="10">
        <v>234500</v>
      </c>
      <c r="F2912" s="89" t="str">
        <f t="shared" si="45"/>
        <v>-</v>
      </c>
      <c r="G2912" t="s">
        <v>4458</v>
      </c>
      <c r="H2912" s="4" t="s">
        <v>4067</v>
      </c>
      <c r="I2912" s="7">
        <v>8</v>
      </c>
      <c r="J2912" s="7">
        <v>7</v>
      </c>
      <c r="K2912" s="8" t="s">
        <v>4591</v>
      </c>
    </row>
    <row r="2913" spans="1:11" ht="25.5">
      <c r="A2913" s="1"/>
      <c r="C2913" s="9" t="s">
        <v>1309</v>
      </c>
      <c r="D2913" s="66" t="s">
        <v>1179</v>
      </c>
      <c r="E2913" s="10">
        <v>148328</v>
      </c>
      <c r="F2913" s="89" t="str">
        <f t="shared" si="45"/>
        <v>-</v>
      </c>
      <c r="G2913" t="s">
        <v>4458</v>
      </c>
      <c r="H2913" s="4" t="s">
        <v>4061</v>
      </c>
      <c r="I2913" s="7">
        <v>8</v>
      </c>
      <c r="J2913" s="7">
        <v>7</v>
      </c>
      <c r="K2913" s="8" t="s">
        <v>4591</v>
      </c>
    </row>
    <row r="2914" spans="1:11" ht="25.5">
      <c r="A2914" s="1"/>
      <c r="C2914" s="9" t="s">
        <v>1310</v>
      </c>
      <c r="D2914" s="66" t="s">
        <v>1179</v>
      </c>
      <c r="E2914" s="10">
        <v>167081</v>
      </c>
      <c r="F2914" s="89" t="str">
        <f t="shared" si="45"/>
        <v>-</v>
      </c>
      <c r="G2914" t="s">
        <v>4458</v>
      </c>
      <c r="H2914" s="4" t="s">
        <v>4062</v>
      </c>
      <c r="I2914" s="7">
        <v>8</v>
      </c>
      <c r="J2914" s="7">
        <v>7</v>
      </c>
      <c r="K2914" s="8" t="s">
        <v>4591</v>
      </c>
    </row>
    <row r="2915" spans="1:11" ht="25.5">
      <c r="A2915" s="1"/>
      <c r="C2915" s="9" t="s">
        <v>4066</v>
      </c>
      <c r="D2915" s="66" t="s">
        <v>1179</v>
      </c>
      <c r="E2915" s="10">
        <v>167157</v>
      </c>
      <c r="F2915" s="89" t="str">
        <f t="shared" si="45"/>
        <v>-</v>
      </c>
      <c r="G2915" t="s">
        <v>4458</v>
      </c>
      <c r="H2915" s="74" t="s">
        <v>4063</v>
      </c>
      <c r="I2915" s="7">
        <v>8</v>
      </c>
      <c r="J2915" s="7">
        <v>7</v>
      </c>
      <c r="K2915" s="8" t="s">
        <v>4591</v>
      </c>
    </row>
    <row r="2916" spans="1:11" ht="25.5">
      <c r="A2916" s="1"/>
      <c r="C2916" s="9" t="s">
        <v>1311</v>
      </c>
      <c r="D2916" s="66" t="s">
        <v>1179</v>
      </c>
      <c r="E2916" s="10">
        <v>168756</v>
      </c>
      <c r="F2916" s="89" t="str">
        <f t="shared" si="45"/>
        <v>-</v>
      </c>
      <c r="G2916" t="s">
        <v>4458</v>
      </c>
      <c r="H2916" s="4" t="s">
        <v>4064</v>
      </c>
      <c r="I2916" s="7">
        <v>8</v>
      </c>
      <c r="J2916" s="7">
        <v>7</v>
      </c>
      <c r="K2916" s="8" t="s">
        <v>4591</v>
      </c>
    </row>
    <row r="2917" spans="1:11" ht="38.25">
      <c r="A2917" s="1"/>
      <c r="C2917" s="9" t="s">
        <v>1312</v>
      </c>
      <c r="D2917" s="66" t="s">
        <v>1179</v>
      </c>
      <c r="E2917" s="10">
        <v>167619</v>
      </c>
      <c r="F2917" s="89" t="str">
        <f t="shared" si="45"/>
        <v>-</v>
      </c>
      <c r="G2917" t="s">
        <v>4458</v>
      </c>
      <c r="H2917" s="4" t="s">
        <v>4065</v>
      </c>
      <c r="I2917" s="7">
        <v>8</v>
      </c>
      <c r="J2917" s="7">
        <v>7</v>
      </c>
      <c r="K2917" s="8" t="s">
        <v>4591</v>
      </c>
    </row>
    <row r="2918" spans="1:11" ht="63.75">
      <c r="A2918" s="1"/>
      <c r="D2918" s="53">
        <v>100000</v>
      </c>
      <c r="E2918" s="10" t="s">
        <v>899</v>
      </c>
      <c r="F2918" s="89" t="str">
        <f t="shared" si="45"/>
        <v>-</v>
      </c>
      <c r="G2918" t="s">
        <v>4458</v>
      </c>
      <c r="H2918" s="4" t="s">
        <v>4371</v>
      </c>
      <c r="K2918" s="8" t="s">
        <v>4591</v>
      </c>
    </row>
    <row r="2919" spans="1:11" ht="15">
      <c r="A2919" s="1"/>
      <c r="D2919" s="53">
        <v>100000</v>
      </c>
      <c r="E2919" s="10" t="s">
        <v>899</v>
      </c>
      <c r="F2919" s="89" t="str">
        <f t="shared" si="45"/>
        <v>-</v>
      </c>
      <c r="G2919" t="s">
        <v>4458</v>
      </c>
      <c r="K2919" s="8" t="s">
        <v>4591</v>
      </c>
    </row>
    <row r="2920" spans="1:11" ht="15">
      <c r="A2920" s="1"/>
      <c r="D2920" s="53">
        <v>100000</v>
      </c>
      <c r="E2920" s="10" t="s">
        <v>899</v>
      </c>
      <c r="F2920" s="89" t="str">
        <f t="shared" si="45"/>
        <v>-</v>
      </c>
      <c r="G2920" t="s">
        <v>4458</v>
      </c>
      <c r="K2920" s="8" t="s">
        <v>4591</v>
      </c>
    </row>
    <row r="2921" spans="1:11" ht="15">
      <c r="A2921" s="1"/>
      <c r="D2921" s="53">
        <v>100000</v>
      </c>
      <c r="E2921" s="10" t="s">
        <v>899</v>
      </c>
      <c r="F2921" s="89" t="str">
        <f t="shared" si="45"/>
        <v>-</v>
      </c>
      <c r="G2921" t="s">
        <v>4458</v>
      </c>
      <c r="K2921" s="8" t="s">
        <v>4591</v>
      </c>
    </row>
    <row r="2922" spans="1:11" ht="15">
      <c r="A2922" s="1"/>
      <c r="D2922" s="53">
        <v>100000</v>
      </c>
      <c r="E2922" s="10" t="s">
        <v>899</v>
      </c>
      <c r="F2922" s="89" t="str">
        <f t="shared" si="45"/>
        <v>-</v>
      </c>
      <c r="G2922" t="s">
        <v>4458</v>
      </c>
      <c r="H2922" s="74"/>
      <c r="K2922" s="8" t="s">
        <v>4591</v>
      </c>
    </row>
    <row r="2923" spans="1:11" ht="15">
      <c r="A2923" s="1"/>
      <c r="D2923" s="53">
        <v>100000</v>
      </c>
      <c r="E2923" s="10" t="s">
        <v>899</v>
      </c>
      <c r="F2923" s="89" t="str">
        <f t="shared" si="45"/>
        <v>-</v>
      </c>
      <c r="G2923" t="s">
        <v>4458</v>
      </c>
      <c r="K2923" s="8" t="s">
        <v>4591</v>
      </c>
    </row>
    <row r="2924" spans="1:11" ht="15">
      <c r="A2924" s="1"/>
      <c r="D2924" s="53">
        <v>100000</v>
      </c>
      <c r="E2924" s="10" t="s">
        <v>899</v>
      </c>
      <c r="F2924" s="89" t="str">
        <f t="shared" si="45"/>
        <v>-</v>
      </c>
      <c r="G2924" t="s">
        <v>4458</v>
      </c>
      <c r="K2924" s="8" t="s">
        <v>4591</v>
      </c>
    </row>
    <row r="2925" spans="1:11" ht="15">
      <c r="A2925" s="1"/>
      <c r="D2925" s="53">
        <v>100000</v>
      </c>
      <c r="E2925" s="10" t="s">
        <v>899</v>
      </c>
      <c r="F2925" s="89" t="str">
        <f t="shared" si="45"/>
        <v>-</v>
      </c>
      <c r="G2925" t="s">
        <v>4458</v>
      </c>
      <c r="K2925" s="8" t="s">
        <v>4591</v>
      </c>
    </row>
    <row r="2926" spans="1:11" ht="15">
      <c r="A2926" s="1"/>
      <c r="D2926" s="53">
        <v>100000</v>
      </c>
      <c r="E2926" s="10" t="s">
        <v>899</v>
      </c>
      <c r="F2926" s="89" t="str">
        <f t="shared" si="45"/>
        <v>-</v>
      </c>
      <c r="G2926" t="s">
        <v>4458</v>
      </c>
      <c r="K2926" s="8" t="s">
        <v>4591</v>
      </c>
    </row>
    <row r="2927" spans="1:11" ht="15">
      <c r="A2927" s="1"/>
      <c r="D2927" s="53">
        <v>100000</v>
      </c>
      <c r="E2927" s="10" t="s">
        <v>899</v>
      </c>
      <c r="F2927" s="89" t="str">
        <f t="shared" si="45"/>
        <v>-</v>
      </c>
      <c r="G2927" t="s">
        <v>4458</v>
      </c>
      <c r="K2927" s="8" t="s">
        <v>4591</v>
      </c>
    </row>
    <row r="2928" spans="1:11" ht="15">
      <c r="A2928" s="1"/>
      <c r="D2928" s="53">
        <v>100000</v>
      </c>
      <c r="E2928" s="10" t="s">
        <v>899</v>
      </c>
      <c r="F2928" s="89" t="str">
        <f t="shared" si="45"/>
        <v>-</v>
      </c>
      <c r="G2928" t="s">
        <v>4458</v>
      </c>
      <c r="K2928" s="8" t="s">
        <v>4591</v>
      </c>
    </row>
    <row r="2929" spans="1:11" ht="15">
      <c r="A2929" s="1"/>
      <c r="D2929" s="53">
        <v>100000</v>
      </c>
      <c r="E2929" s="10" t="s">
        <v>899</v>
      </c>
      <c r="F2929" s="89" t="str">
        <f t="shared" si="45"/>
        <v>-</v>
      </c>
      <c r="G2929" t="s">
        <v>4458</v>
      </c>
      <c r="K2929" s="8" t="s">
        <v>4591</v>
      </c>
    </row>
    <row r="2930" spans="1:11" ht="15">
      <c r="A2930" s="1"/>
      <c r="D2930" s="53">
        <v>100000</v>
      </c>
      <c r="E2930" s="10" t="s">
        <v>899</v>
      </c>
      <c r="F2930" s="89" t="str">
        <f t="shared" si="45"/>
        <v>-</v>
      </c>
      <c r="G2930" t="s">
        <v>4458</v>
      </c>
      <c r="K2930" s="8" t="s">
        <v>4591</v>
      </c>
    </row>
    <row r="2931" spans="1:11" ht="15">
      <c r="A2931" s="1"/>
      <c r="D2931" s="53">
        <v>100000</v>
      </c>
      <c r="E2931" s="10" t="s">
        <v>899</v>
      </c>
      <c r="F2931" s="89" t="str">
        <f t="shared" si="45"/>
        <v>-</v>
      </c>
      <c r="G2931" t="s">
        <v>4458</v>
      </c>
      <c r="K2931" s="8" t="s">
        <v>4591</v>
      </c>
    </row>
    <row r="2932" spans="1:11" ht="15">
      <c r="A2932" s="1"/>
      <c r="D2932" s="53">
        <v>100000</v>
      </c>
      <c r="E2932" s="10" t="s">
        <v>899</v>
      </c>
      <c r="F2932" s="89" t="str">
        <f t="shared" si="45"/>
        <v>-</v>
      </c>
      <c r="G2932" t="s">
        <v>4458</v>
      </c>
      <c r="K2932" s="8" t="s">
        <v>4591</v>
      </c>
    </row>
    <row r="2933" spans="1:11" ht="15">
      <c r="A2933" s="1"/>
      <c r="D2933" s="53">
        <v>100000</v>
      </c>
      <c r="E2933" s="10" t="s">
        <v>899</v>
      </c>
      <c r="F2933" s="89" t="str">
        <f t="shared" si="45"/>
        <v>-</v>
      </c>
      <c r="G2933" t="s">
        <v>4458</v>
      </c>
      <c r="K2933" s="8" t="s">
        <v>4591</v>
      </c>
    </row>
    <row r="2934" spans="1:11" ht="15">
      <c r="A2934" s="1"/>
      <c r="D2934" s="53">
        <v>100000</v>
      </c>
      <c r="E2934" s="10" t="s">
        <v>899</v>
      </c>
      <c r="F2934" s="89" t="str">
        <f t="shared" si="45"/>
        <v>-</v>
      </c>
      <c r="G2934" t="s">
        <v>4458</v>
      </c>
      <c r="K2934" s="8" t="s">
        <v>4591</v>
      </c>
    </row>
    <row r="2935" spans="1:11" ht="15">
      <c r="A2935" s="1"/>
      <c r="D2935" s="53">
        <v>100000</v>
      </c>
      <c r="E2935" s="10" t="s">
        <v>899</v>
      </c>
      <c r="F2935" s="89" t="str">
        <f t="shared" si="45"/>
        <v>-</v>
      </c>
      <c r="G2935" t="s">
        <v>4458</v>
      </c>
      <c r="K2935" s="8" t="s">
        <v>4591</v>
      </c>
    </row>
    <row r="2936" spans="1:11" ht="15">
      <c r="A2936" s="1"/>
      <c r="D2936" s="53">
        <v>100000</v>
      </c>
      <c r="E2936" s="10" t="s">
        <v>899</v>
      </c>
      <c r="F2936" s="89" t="str">
        <f t="shared" si="45"/>
        <v>-</v>
      </c>
      <c r="G2936" t="s">
        <v>4458</v>
      </c>
      <c r="K2936" s="8" t="s">
        <v>4591</v>
      </c>
    </row>
    <row r="2937" spans="1:11" ht="15">
      <c r="A2937" s="1"/>
      <c r="D2937" s="53">
        <v>100000</v>
      </c>
      <c r="E2937" s="10" t="s">
        <v>899</v>
      </c>
      <c r="F2937" s="89" t="str">
        <f t="shared" si="45"/>
        <v>-</v>
      </c>
      <c r="G2937" t="s">
        <v>4458</v>
      </c>
      <c r="K2937" s="8" t="s">
        <v>4591</v>
      </c>
    </row>
    <row r="2938" spans="1:11" ht="15">
      <c r="A2938" s="1"/>
      <c r="D2938" s="53">
        <v>100000</v>
      </c>
      <c r="E2938" s="10" t="s">
        <v>899</v>
      </c>
      <c r="F2938" s="89" t="str">
        <f t="shared" si="45"/>
        <v>-</v>
      </c>
      <c r="G2938" t="s">
        <v>4458</v>
      </c>
      <c r="K2938" s="8" t="s">
        <v>4591</v>
      </c>
    </row>
    <row r="2939" spans="1:11" ht="15">
      <c r="A2939" s="1"/>
      <c r="D2939" s="53">
        <v>100000</v>
      </c>
      <c r="E2939" s="10" t="s">
        <v>899</v>
      </c>
      <c r="F2939" s="89" t="str">
        <f t="shared" si="45"/>
        <v>-</v>
      </c>
      <c r="G2939" t="s">
        <v>4458</v>
      </c>
      <c r="K2939" s="8" t="s">
        <v>4591</v>
      </c>
    </row>
    <row r="2940" spans="1:11" ht="15">
      <c r="A2940" s="1"/>
      <c r="D2940" s="53">
        <v>100000</v>
      </c>
      <c r="E2940" s="10" t="s">
        <v>899</v>
      </c>
      <c r="F2940" s="89" t="str">
        <f t="shared" si="45"/>
        <v>-</v>
      </c>
      <c r="G2940" t="s">
        <v>4458</v>
      </c>
      <c r="K2940" s="8" t="s">
        <v>4591</v>
      </c>
    </row>
    <row r="2941" spans="1:11" ht="15">
      <c r="A2941" s="1"/>
      <c r="D2941" s="53">
        <v>100000</v>
      </c>
      <c r="E2941" s="10" t="s">
        <v>899</v>
      </c>
      <c r="F2941" s="89" t="str">
        <f t="shared" si="45"/>
        <v>-</v>
      </c>
      <c r="G2941" t="s">
        <v>4458</v>
      </c>
      <c r="K2941" s="8" t="s">
        <v>4591</v>
      </c>
    </row>
    <row r="2942" spans="1:11" ht="15">
      <c r="A2942" s="1"/>
      <c r="D2942" s="53">
        <v>100000</v>
      </c>
      <c r="E2942" s="10" t="s">
        <v>899</v>
      </c>
      <c r="F2942" s="89" t="str">
        <f t="shared" si="45"/>
        <v>-</v>
      </c>
      <c r="G2942" t="s">
        <v>4458</v>
      </c>
      <c r="K2942" s="8" t="s">
        <v>4591</v>
      </c>
    </row>
    <row r="2943" spans="1:11" ht="15">
      <c r="A2943" s="1"/>
      <c r="D2943" s="53">
        <v>100000</v>
      </c>
      <c r="E2943" s="10" t="s">
        <v>899</v>
      </c>
      <c r="F2943" s="89" t="str">
        <f t="shared" si="45"/>
        <v>-</v>
      </c>
      <c r="G2943" t="s">
        <v>4458</v>
      </c>
      <c r="K2943" s="8" t="s">
        <v>4591</v>
      </c>
    </row>
    <row r="2944" spans="1:11" ht="15">
      <c r="A2944" s="1"/>
      <c r="D2944" s="53">
        <v>100000</v>
      </c>
      <c r="E2944" s="10" t="s">
        <v>899</v>
      </c>
      <c r="F2944" s="89" t="str">
        <f t="shared" si="45"/>
        <v>-</v>
      </c>
      <c r="G2944" t="s">
        <v>4458</v>
      </c>
      <c r="K2944" s="8" t="s">
        <v>4591</v>
      </c>
    </row>
    <row r="2945" spans="1:11" ht="15">
      <c r="A2945" s="1"/>
      <c r="D2945" s="53">
        <v>100000</v>
      </c>
      <c r="E2945" s="10" t="s">
        <v>899</v>
      </c>
      <c r="F2945" s="89" t="str">
        <f t="shared" si="45"/>
        <v>-</v>
      </c>
      <c r="G2945" t="s">
        <v>4458</v>
      </c>
      <c r="K2945" s="8" t="s">
        <v>4591</v>
      </c>
    </row>
    <row r="2946" spans="1:11" ht="15">
      <c r="A2946" s="1"/>
      <c r="D2946" s="53">
        <v>100000</v>
      </c>
      <c r="E2946" s="10" t="s">
        <v>899</v>
      </c>
      <c r="F2946" s="89" t="str">
        <f t="shared" si="45"/>
        <v>-</v>
      </c>
      <c r="G2946" t="s">
        <v>4458</v>
      </c>
      <c r="K2946" s="8" t="s">
        <v>4591</v>
      </c>
    </row>
    <row r="2947" spans="1:11" ht="15">
      <c r="A2947" s="1"/>
      <c r="D2947" s="53">
        <v>100000</v>
      </c>
      <c r="E2947" s="10" t="s">
        <v>899</v>
      </c>
      <c r="F2947" s="89" t="str">
        <f t="shared" si="45"/>
        <v>-</v>
      </c>
      <c r="G2947" t="s">
        <v>4458</v>
      </c>
      <c r="K2947" s="8" t="s">
        <v>4591</v>
      </c>
    </row>
    <row r="2948" spans="1:11" ht="25.5">
      <c r="A2948" s="2" t="s">
        <v>866</v>
      </c>
      <c r="C2948" s="9" t="s">
        <v>886</v>
      </c>
      <c r="D2948" s="10">
        <v>110321</v>
      </c>
      <c r="E2948" s="10">
        <v>110082</v>
      </c>
      <c r="F2948" s="89">
        <f t="shared" si="45"/>
        <v>-2.1664053081462279E-3</v>
      </c>
      <c r="G2948" t="s">
        <v>4554</v>
      </c>
      <c r="H2948" s="4" t="s">
        <v>4068</v>
      </c>
      <c r="I2948" s="7">
        <v>8</v>
      </c>
      <c r="J2948" s="7">
        <v>7</v>
      </c>
      <c r="K2948" s="8" t="s">
        <v>4593</v>
      </c>
    </row>
    <row r="2949" spans="1:11" s="13" customFormat="1" ht="38.25">
      <c r="A2949" s="2" t="s">
        <v>885</v>
      </c>
      <c r="B2949" s="11" t="s">
        <v>1313</v>
      </c>
      <c r="C2949" s="11" t="s">
        <v>886</v>
      </c>
      <c r="D2949" s="26">
        <v>227872</v>
      </c>
      <c r="E2949" s="26">
        <v>228876</v>
      </c>
      <c r="F2949" s="89">
        <f t="shared" si="45"/>
        <v>4.4059823058559188E-3</v>
      </c>
      <c r="G2949" t="s">
        <v>4554</v>
      </c>
      <c r="H2949" s="42" t="s">
        <v>4069</v>
      </c>
      <c r="I2949" s="13">
        <v>7</v>
      </c>
      <c r="J2949" s="13">
        <v>8</v>
      </c>
      <c r="K2949" s="91" t="s">
        <v>4587</v>
      </c>
    </row>
    <row r="2950" spans="1:11" s="13" customFormat="1" ht="38.25">
      <c r="A2950" s="2"/>
      <c r="B2950" s="11" t="s">
        <v>1314</v>
      </c>
      <c r="C2950" s="11" t="s">
        <v>990</v>
      </c>
      <c r="D2950" s="26">
        <v>166211</v>
      </c>
      <c r="E2950" s="26">
        <v>164359</v>
      </c>
      <c r="F2950" s="89">
        <f t="shared" ref="F2950:F3013" si="46">IF(ISERROR((((E2950-D2950)/D2950))),"-",(((E2950-D2950)/D2950)))</f>
        <v>-1.1142463495195865E-2</v>
      </c>
      <c r="G2950" t="s">
        <v>4554</v>
      </c>
      <c r="H2950" s="42" t="s">
        <v>4074</v>
      </c>
      <c r="I2950" s="13">
        <v>7</v>
      </c>
      <c r="J2950" s="13">
        <v>8</v>
      </c>
      <c r="K2950" s="91" t="s">
        <v>4587</v>
      </c>
    </row>
    <row r="2951" spans="1:11" s="13" customFormat="1" ht="25.5">
      <c r="A2951" s="2"/>
      <c r="B2951" s="11" t="s">
        <v>1315</v>
      </c>
      <c r="C2951" s="11" t="s">
        <v>912</v>
      </c>
      <c r="D2951" s="26">
        <v>154237</v>
      </c>
      <c r="E2951" s="26">
        <v>157813</v>
      </c>
      <c r="F2951" s="89">
        <f t="shared" si="46"/>
        <v>2.3185098257875868E-2</v>
      </c>
      <c r="G2951" t="s">
        <v>4554</v>
      </c>
      <c r="H2951" s="42" t="s">
        <v>4070</v>
      </c>
      <c r="I2951" s="13">
        <v>7</v>
      </c>
      <c r="J2951" s="13">
        <v>8</v>
      </c>
      <c r="K2951" s="91" t="s">
        <v>4587</v>
      </c>
    </row>
    <row r="2952" spans="1:11" s="13" customFormat="1" ht="25.5">
      <c r="A2952" s="2"/>
      <c r="B2952" s="11" t="s">
        <v>4076</v>
      </c>
      <c r="C2952" s="11" t="s">
        <v>4075</v>
      </c>
      <c r="D2952" s="26">
        <v>152520</v>
      </c>
      <c r="E2952" s="26">
        <v>87625</v>
      </c>
      <c r="F2952" s="89">
        <f t="shared" si="46"/>
        <v>-0.42548518227117754</v>
      </c>
      <c r="G2952" t="s">
        <v>4458</v>
      </c>
      <c r="H2952" s="42" t="s">
        <v>4077</v>
      </c>
      <c r="K2952" s="91" t="s">
        <v>4587</v>
      </c>
    </row>
    <row r="2953" spans="1:11" s="13" customFormat="1" ht="63.75">
      <c r="A2953" s="2"/>
      <c r="B2953" s="11" t="s">
        <v>1316</v>
      </c>
      <c r="C2953" s="11" t="s">
        <v>990</v>
      </c>
      <c r="D2953" s="26">
        <v>156141</v>
      </c>
      <c r="E2953" s="26">
        <v>157291</v>
      </c>
      <c r="F2953" s="89">
        <f t="shared" si="46"/>
        <v>7.3651379202131408E-3</v>
      </c>
      <c r="G2953" t="s">
        <v>4554</v>
      </c>
      <c r="H2953" s="42" t="s">
        <v>4071</v>
      </c>
      <c r="I2953" s="13">
        <v>7</v>
      </c>
      <c r="J2953" s="13">
        <v>8</v>
      </c>
      <c r="K2953" s="91" t="s">
        <v>4587</v>
      </c>
    </row>
    <row r="2954" spans="1:11" s="13" customFormat="1" ht="15">
      <c r="A2954" s="2"/>
      <c r="B2954" s="11" t="s">
        <v>1317</v>
      </c>
      <c r="C2954" s="11" t="s">
        <v>990</v>
      </c>
      <c r="D2954" s="26">
        <v>142980</v>
      </c>
      <c r="E2954" s="26">
        <v>148048</v>
      </c>
      <c r="F2954" s="89">
        <f t="shared" si="46"/>
        <v>3.5445516855504268E-2</v>
      </c>
      <c r="G2954" t="s">
        <v>4554</v>
      </c>
      <c r="H2954" s="42" t="s">
        <v>4078</v>
      </c>
      <c r="I2954" s="13">
        <v>7</v>
      </c>
      <c r="J2954" s="13">
        <v>8</v>
      </c>
      <c r="K2954" s="91" t="s">
        <v>4587</v>
      </c>
    </row>
    <row r="2955" spans="1:11" s="13" customFormat="1" ht="38.25">
      <c r="A2955" s="2"/>
      <c r="B2955" s="11" t="s">
        <v>1318</v>
      </c>
      <c r="C2955" s="11" t="s">
        <v>1319</v>
      </c>
      <c r="D2955" s="26">
        <v>108669</v>
      </c>
      <c r="E2955" s="26">
        <v>113360</v>
      </c>
      <c r="F2955" s="89">
        <f t="shared" si="46"/>
        <v>4.3167784740818449E-2</v>
      </c>
      <c r="G2955" t="s">
        <v>4554</v>
      </c>
      <c r="H2955" s="77" t="s">
        <v>4072</v>
      </c>
      <c r="I2955" s="13">
        <v>7</v>
      </c>
      <c r="J2955" s="13">
        <v>8</v>
      </c>
      <c r="K2955" s="91" t="s">
        <v>4587</v>
      </c>
    </row>
    <row r="2956" spans="1:11" s="13" customFormat="1" ht="38.25">
      <c r="A2956" s="2"/>
      <c r="B2956" s="11" t="s">
        <v>1320</v>
      </c>
      <c r="C2956" s="11" t="s">
        <v>1321</v>
      </c>
      <c r="D2956" s="26">
        <v>105507</v>
      </c>
      <c r="E2956" s="26">
        <v>111386</v>
      </c>
      <c r="F2956" s="89">
        <f t="shared" si="46"/>
        <v>5.5721421327494858E-2</v>
      </c>
      <c r="G2956" t="s">
        <v>4554</v>
      </c>
      <c r="H2956" s="77" t="s">
        <v>4073</v>
      </c>
      <c r="I2956" s="13">
        <v>7</v>
      </c>
      <c r="J2956" s="13">
        <v>8</v>
      </c>
      <c r="K2956" s="91" t="s">
        <v>4587</v>
      </c>
    </row>
    <row r="2957" spans="1:11" ht="51">
      <c r="A2957" s="2" t="s">
        <v>867</v>
      </c>
      <c r="B2957" s="9" t="s">
        <v>1322</v>
      </c>
      <c r="C2957" s="9" t="s">
        <v>886</v>
      </c>
      <c r="D2957" s="10">
        <v>188095</v>
      </c>
      <c r="E2957" s="10">
        <v>484832</v>
      </c>
      <c r="F2957" s="89">
        <f t="shared" si="46"/>
        <v>1.577591110874824</v>
      </c>
      <c r="G2957" t="s">
        <v>4458</v>
      </c>
      <c r="H2957" s="4" t="s">
        <v>4083</v>
      </c>
      <c r="I2957" s="7">
        <v>7</v>
      </c>
      <c r="J2957" s="7">
        <v>8</v>
      </c>
      <c r="K2957" s="8" t="s">
        <v>4593</v>
      </c>
    </row>
    <row r="2958" spans="1:11" ht="25.5">
      <c r="A2958" s="2"/>
      <c r="B2958" s="9" t="s">
        <v>4392</v>
      </c>
      <c r="C2958" s="9" t="s">
        <v>1187</v>
      </c>
      <c r="D2958" s="10">
        <v>150467</v>
      </c>
      <c r="E2958" s="10">
        <v>150410</v>
      </c>
      <c r="F2958" s="89">
        <f t="shared" si="46"/>
        <v>-3.7882060518253173E-4</v>
      </c>
      <c r="G2958" t="s">
        <v>4554</v>
      </c>
      <c r="H2958" s="4" t="s">
        <v>4079</v>
      </c>
      <c r="I2958" s="7">
        <v>2</v>
      </c>
      <c r="J2958" s="7">
        <v>2</v>
      </c>
      <c r="K2958" s="8" t="s">
        <v>4593</v>
      </c>
    </row>
    <row r="2959" spans="1:11" ht="25.5">
      <c r="A2959" s="2"/>
      <c r="C2959" s="9" t="s">
        <v>994</v>
      </c>
      <c r="D2959" s="10">
        <v>143033</v>
      </c>
      <c r="E2959" s="10">
        <v>146494</v>
      </c>
      <c r="F2959" s="89">
        <f t="shared" si="46"/>
        <v>2.4197213230513239E-2</v>
      </c>
      <c r="G2959" t="s">
        <v>4554</v>
      </c>
      <c r="H2959" s="4" t="s">
        <v>4084</v>
      </c>
      <c r="I2959" s="7">
        <v>2</v>
      </c>
      <c r="J2959" s="7">
        <v>2</v>
      </c>
      <c r="K2959" s="8" t="s">
        <v>4593</v>
      </c>
    </row>
    <row r="2960" spans="1:11" ht="25.5">
      <c r="A2960" s="2"/>
      <c r="B2960" s="9" t="s">
        <v>4391</v>
      </c>
      <c r="C2960" s="9" t="s">
        <v>1568</v>
      </c>
      <c r="D2960" s="10">
        <v>142441</v>
      </c>
      <c r="E2960" s="10">
        <v>145969</v>
      </c>
      <c r="F2960" s="89">
        <f t="shared" si="46"/>
        <v>2.4768149619842601E-2</v>
      </c>
      <c r="G2960" t="s">
        <v>4554</v>
      </c>
      <c r="H2960" s="4" t="s">
        <v>4085</v>
      </c>
      <c r="I2960" s="7">
        <v>9</v>
      </c>
      <c r="J2960" s="7">
        <v>10</v>
      </c>
      <c r="K2960" s="8" t="s">
        <v>4593</v>
      </c>
    </row>
    <row r="2961" spans="1:11" ht="51">
      <c r="A2961" s="2"/>
      <c r="C2961" s="9" t="s">
        <v>1323</v>
      </c>
      <c r="D2961" s="10">
        <v>148583</v>
      </c>
      <c r="E2961" s="10">
        <v>558296</v>
      </c>
      <c r="F2961" s="89">
        <f t="shared" si="46"/>
        <v>2.7574688894422645</v>
      </c>
      <c r="G2961" t="s">
        <v>4458</v>
      </c>
      <c r="H2961" s="4" t="s">
        <v>4080</v>
      </c>
      <c r="I2961" s="7">
        <v>9</v>
      </c>
      <c r="J2961" s="7">
        <v>10</v>
      </c>
      <c r="K2961" s="8" t="s">
        <v>4593</v>
      </c>
    </row>
    <row r="2962" spans="1:11" ht="38.25">
      <c r="A2962" s="2"/>
      <c r="C2962" s="9" t="s">
        <v>1324</v>
      </c>
      <c r="D2962" s="10" t="s">
        <v>1179</v>
      </c>
      <c r="E2962" s="10">
        <v>136259</v>
      </c>
      <c r="F2962" s="89" t="str">
        <f t="shared" si="46"/>
        <v>-</v>
      </c>
      <c r="G2962" t="s">
        <v>4458</v>
      </c>
      <c r="H2962" s="4" t="s">
        <v>4081</v>
      </c>
      <c r="I2962" s="7">
        <v>9</v>
      </c>
      <c r="J2962" s="7">
        <v>10</v>
      </c>
      <c r="K2962" s="8" t="s">
        <v>4593</v>
      </c>
    </row>
    <row r="2963" spans="1:11" ht="51">
      <c r="A2963" s="2"/>
      <c r="C2963" s="9" t="s">
        <v>1325</v>
      </c>
      <c r="D2963" s="10">
        <v>102405</v>
      </c>
      <c r="E2963" s="10">
        <v>333153</v>
      </c>
      <c r="F2963" s="89">
        <f t="shared" si="46"/>
        <v>2.2532884136516773</v>
      </c>
      <c r="G2963" t="s">
        <v>4458</v>
      </c>
      <c r="H2963" s="4" t="s">
        <v>4082</v>
      </c>
      <c r="I2963" s="7">
        <v>9</v>
      </c>
      <c r="J2963" s="7">
        <v>10</v>
      </c>
      <c r="K2963" s="8" t="s">
        <v>4593</v>
      </c>
    </row>
    <row r="2964" spans="1:11" ht="76.5">
      <c r="A2964" s="2"/>
      <c r="C2964" s="9" t="s">
        <v>1326</v>
      </c>
      <c r="D2964" s="10">
        <v>105861</v>
      </c>
      <c r="E2964" s="10">
        <v>390738</v>
      </c>
      <c r="F2964" s="89">
        <f t="shared" si="46"/>
        <v>2.6910476946184145</v>
      </c>
      <c r="G2964" t="s">
        <v>4458</v>
      </c>
      <c r="H2964" s="4" t="s">
        <v>4086</v>
      </c>
      <c r="I2964" s="7">
        <v>9</v>
      </c>
      <c r="J2964" s="7">
        <v>10</v>
      </c>
      <c r="K2964" s="8" t="s">
        <v>4593</v>
      </c>
    </row>
    <row r="2965" spans="1:11" ht="25.5">
      <c r="A2965" s="1" t="s">
        <v>868</v>
      </c>
      <c r="C2965" s="9" t="s">
        <v>886</v>
      </c>
      <c r="D2965" s="10">
        <v>115000</v>
      </c>
      <c r="E2965" s="10">
        <v>116000</v>
      </c>
      <c r="F2965" s="89">
        <f t="shared" si="46"/>
        <v>8.6956521739130436E-3</v>
      </c>
      <c r="G2965" t="s">
        <v>4554</v>
      </c>
      <c r="H2965" s="4" t="s">
        <v>4087</v>
      </c>
      <c r="I2965" s="7">
        <v>9</v>
      </c>
      <c r="J2965" s="7">
        <v>10</v>
      </c>
      <c r="K2965" s="8" t="s">
        <v>4586</v>
      </c>
    </row>
    <row r="2966" spans="1:11" ht="25.5">
      <c r="A2966" s="1"/>
      <c r="C2966" s="9" t="s">
        <v>981</v>
      </c>
      <c r="D2966" s="10">
        <v>106000</v>
      </c>
      <c r="E2966" s="10">
        <v>111000</v>
      </c>
      <c r="F2966" s="89">
        <f t="shared" si="46"/>
        <v>4.716981132075472E-2</v>
      </c>
      <c r="G2966" t="s">
        <v>4554</v>
      </c>
      <c r="H2966" s="4" t="s">
        <v>4088</v>
      </c>
      <c r="I2966" s="7">
        <v>9</v>
      </c>
      <c r="J2966" s="7">
        <v>10</v>
      </c>
      <c r="K2966" s="8" t="s">
        <v>4586</v>
      </c>
    </row>
    <row r="2967" spans="1:11" ht="38.25">
      <c r="A2967" s="1" t="s">
        <v>869</v>
      </c>
      <c r="B2967" s="9" t="s">
        <v>4390</v>
      </c>
      <c r="C2967" s="9" t="s">
        <v>886</v>
      </c>
      <c r="D2967" s="10">
        <v>163362</v>
      </c>
      <c r="E2967" s="10">
        <v>189140</v>
      </c>
      <c r="F2967" s="89">
        <f t="shared" si="46"/>
        <v>0.15779679484825113</v>
      </c>
      <c r="G2967" t="s">
        <v>4458</v>
      </c>
      <c r="H2967" s="4" t="s">
        <v>4102</v>
      </c>
      <c r="I2967" s="7">
        <v>9</v>
      </c>
      <c r="J2967" s="7">
        <v>10</v>
      </c>
      <c r="K2967" s="8" t="s">
        <v>4586</v>
      </c>
    </row>
    <row r="2968" spans="1:11" ht="25.5">
      <c r="A2968" s="1"/>
      <c r="C2968" s="9" t="s">
        <v>1327</v>
      </c>
      <c r="D2968" s="10" t="s">
        <v>1179</v>
      </c>
      <c r="E2968" s="10">
        <v>163293</v>
      </c>
      <c r="F2968" s="89" t="str">
        <f t="shared" si="46"/>
        <v>-</v>
      </c>
      <c r="G2968" t="s">
        <v>4458</v>
      </c>
      <c r="H2968" s="4" t="s">
        <v>4096</v>
      </c>
      <c r="I2968" s="7">
        <v>9</v>
      </c>
      <c r="J2968" s="7">
        <v>10</v>
      </c>
      <c r="K2968" s="8" t="s">
        <v>4586</v>
      </c>
    </row>
    <row r="2969" spans="1:11" ht="15">
      <c r="A2969" s="1"/>
      <c r="C2969" s="9" t="s">
        <v>3041</v>
      </c>
      <c r="D2969" s="10">
        <v>120599</v>
      </c>
      <c r="E2969" s="10">
        <v>121375</v>
      </c>
      <c r="F2969" s="89">
        <f t="shared" si="46"/>
        <v>6.4345475501455234E-3</v>
      </c>
      <c r="G2969" t="s">
        <v>4554</v>
      </c>
      <c r="H2969" s="4" t="s">
        <v>4089</v>
      </c>
      <c r="I2969" s="7">
        <v>9</v>
      </c>
      <c r="J2969" s="7">
        <v>10</v>
      </c>
      <c r="K2969" s="8" t="s">
        <v>4586</v>
      </c>
    </row>
    <row r="2970" spans="1:11" ht="25.5">
      <c r="A2970" s="1"/>
      <c r="C2970" s="9" t="s">
        <v>4090</v>
      </c>
      <c r="D2970" s="10">
        <v>100049</v>
      </c>
      <c r="E2970" s="10">
        <v>117399</v>
      </c>
      <c r="F2970" s="89">
        <f t="shared" si="46"/>
        <v>0.17341502663694788</v>
      </c>
      <c r="G2970" t="s">
        <v>4554</v>
      </c>
      <c r="H2970" s="4" t="s">
        <v>4091</v>
      </c>
      <c r="I2970" s="7">
        <v>7</v>
      </c>
      <c r="J2970" s="7">
        <v>8</v>
      </c>
      <c r="K2970" s="8" t="s">
        <v>4586</v>
      </c>
    </row>
    <row r="2971" spans="1:11" ht="25.5">
      <c r="A2971" s="1"/>
      <c r="C2971" s="9" t="s">
        <v>4092</v>
      </c>
      <c r="D2971" s="10">
        <v>108794</v>
      </c>
      <c r="E2971" s="10">
        <v>111352</v>
      </c>
      <c r="F2971" s="89">
        <f t="shared" si="46"/>
        <v>2.3512326047392319E-2</v>
      </c>
      <c r="G2971" t="s">
        <v>4554</v>
      </c>
      <c r="H2971" s="4" t="s">
        <v>4093</v>
      </c>
      <c r="I2971" s="7">
        <v>7</v>
      </c>
      <c r="J2971" s="7">
        <v>8</v>
      </c>
      <c r="K2971" s="8" t="s">
        <v>4586</v>
      </c>
    </row>
    <row r="2972" spans="1:11" ht="38.25">
      <c r="A2972" s="1"/>
      <c r="C2972" s="9" t="s">
        <v>1328</v>
      </c>
      <c r="D2972" s="10" t="s">
        <v>1179</v>
      </c>
      <c r="E2972" s="10">
        <v>112741</v>
      </c>
      <c r="F2972" s="89" t="str">
        <f t="shared" si="46"/>
        <v>-</v>
      </c>
      <c r="G2972" t="s">
        <v>4458</v>
      </c>
      <c r="H2972" s="4" t="s">
        <v>4100</v>
      </c>
      <c r="I2972" s="7">
        <v>7</v>
      </c>
      <c r="J2972" s="7">
        <v>8</v>
      </c>
      <c r="K2972" s="8" t="s">
        <v>4586</v>
      </c>
    </row>
    <row r="2973" spans="1:11" ht="25.5">
      <c r="A2973" s="1"/>
      <c r="C2973" s="9" t="s">
        <v>1329</v>
      </c>
      <c r="D2973" s="10">
        <v>104161</v>
      </c>
      <c r="E2973" s="10">
        <v>105377</v>
      </c>
      <c r="F2973" s="89">
        <f t="shared" si="46"/>
        <v>1.1674235078388264E-2</v>
      </c>
      <c r="G2973" t="s">
        <v>4554</v>
      </c>
      <c r="H2973" s="4" t="s">
        <v>4095</v>
      </c>
      <c r="I2973" s="7">
        <v>7</v>
      </c>
      <c r="J2973" s="7">
        <v>8</v>
      </c>
      <c r="K2973" s="8" t="s">
        <v>4586</v>
      </c>
    </row>
    <row r="2974" spans="1:11" ht="25.5">
      <c r="A2974" s="1"/>
      <c r="C2974" s="9" t="s">
        <v>1330</v>
      </c>
      <c r="D2974" s="10">
        <v>97457</v>
      </c>
      <c r="E2974" s="10">
        <v>103606</v>
      </c>
      <c r="F2974" s="89">
        <f t="shared" si="46"/>
        <v>6.309449295586772E-2</v>
      </c>
      <c r="G2974" t="s">
        <v>4554</v>
      </c>
      <c r="H2974" s="4" t="s">
        <v>4094</v>
      </c>
      <c r="I2974" s="7">
        <v>7</v>
      </c>
      <c r="J2974" s="7">
        <v>8</v>
      </c>
      <c r="K2974" s="8" t="s">
        <v>4586</v>
      </c>
    </row>
    <row r="2975" spans="1:11" ht="38.25">
      <c r="A2975" s="1"/>
      <c r="C2975" s="9" t="s">
        <v>1331</v>
      </c>
      <c r="D2975" s="10" t="s">
        <v>899</v>
      </c>
      <c r="E2975" s="10">
        <v>101138</v>
      </c>
      <c r="F2975" s="89" t="str">
        <f t="shared" si="46"/>
        <v>-</v>
      </c>
      <c r="G2975" t="s">
        <v>4458</v>
      </c>
      <c r="H2975" s="4" t="s">
        <v>4101</v>
      </c>
      <c r="I2975" s="7">
        <v>7</v>
      </c>
      <c r="J2975" s="7">
        <v>8</v>
      </c>
      <c r="K2975" s="8" t="s">
        <v>4586</v>
      </c>
    </row>
    <row r="2976" spans="1:11" ht="38.25">
      <c r="A2976" s="1"/>
      <c r="C2976" s="9" t="s">
        <v>1331</v>
      </c>
      <c r="D2976" s="10">
        <v>154945</v>
      </c>
      <c r="E2976" s="10" t="s">
        <v>899</v>
      </c>
      <c r="F2976" s="89" t="str">
        <f t="shared" si="46"/>
        <v>-</v>
      </c>
      <c r="G2976" t="s">
        <v>4458</v>
      </c>
      <c r="H2976" s="4" t="s">
        <v>3616</v>
      </c>
      <c r="K2976" s="8" t="s">
        <v>4586</v>
      </c>
    </row>
    <row r="2977" spans="1:11" ht="25.5">
      <c r="A2977" s="1"/>
      <c r="C2977" s="9" t="s">
        <v>1020</v>
      </c>
      <c r="D2977" s="10">
        <v>104075</v>
      </c>
      <c r="E2977" s="10">
        <v>100811</v>
      </c>
      <c r="F2977" s="89">
        <f t="shared" si="46"/>
        <v>-3.1361998558731681E-2</v>
      </c>
      <c r="G2977" t="s">
        <v>4554</v>
      </c>
      <c r="H2977" s="4" t="s">
        <v>4097</v>
      </c>
      <c r="I2977" s="7">
        <v>7</v>
      </c>
      <c r="J2977" s="7">
        <v>8</v>
      </c>
      <c r="K2977" s="8" t="s">
        <v>4586</v>
      </c>
    </row>
    <row r="2978" spans="1:11" ht="25.5">
      <c r="A2978" s="1"/>
      <c r="C2978" s="9" t="s">
        <v>4098</v>
      </c>
      <c r="D2978" s="10">
        <v>155276</v>
      </c>
      <c r="E2978" s="10" t="s">
        <v>899</v>
      </c>
      <c r="F2978" s="89" t="str">
        <f t="shared" si="46"/>
        <v>-</v>
      </c>
      <c r="G2978" t="s">
        <v>4458</v>
      </c>
      <c r="H2978" s="4" t="s">
        <v>3914</v>
      </c>
      <c r="K2978" s="8" t="s">
        <v>4586</v>
      </c>
    </row>
    <row r="2979" spans="1:11" ht="25.5">
      <c r="A2979" s="1"/>
      <c r="C2979" s="9" t="s">
        <v>235</v>
      </c>
      <c r="D2979" s="10">
        <v>100918</v>
      </c>
      <c r="E2979" s="10">
        <v>96930</v>
      </c>
      <c r="F2979" s="89">
        <f t="shared" si="46"/>
        <v>-3.9517231811966154E-2</v>
      </c>
      <c r="G2979" t="s">
        <v>4554</v>
      </c>
      <c r="H2979" s="74" t="s">
        <v>4099</v>
      </c>
      <c r="K2979" s="8" t="s">
        <v>4586</v>
      </c>
    </row>
    <row r="2980" spans="1:11" ht="15">
      <c r="A2980" s="2" t="s">
        <v>870</v>
      </c>
      <c r="C2980" s="9" t="s">
        <v>886</v>
      </c>
      <c r="D2980" s="10">
        <v>159409</v>
      </c>
      <c r="E2980" s="10">
        <v>159188</v>
      </c>
      <c r="F2980" s="89">
        <f t="shared" si="46"/>
        <v>-1.3863709075397248E-3</v>
      </c>
      <c r="G2980" t="s">
        <v>4554</v>
      </c>
      <c r="H2980" s="4" t="s">
        <v>4104</v>
      </c>
      <c r="I2980" s="7">
        <v>7</v>
      </c>
      <c r="J2980" s="7">
        <v>8</v>
      </c>
      <c r="K2980" s="8" t="s">
        <v>4587</v>
      </c>
    </row>
    <row r="2981" spans="1:11" ht="38.25">
      <c r="A2981" s="2"/>
      <c r="C2981" s="9" t="s">
        <v>1332</v>
      </c>
      <c r="D2981" s="10">
        <v>143587</v>
      </c>
      <c r="E2981" s="10">
        <v>144093</v>
      </c>
      <c r="F2981" s="89">
        <f t="shared" si="46"/>
        <v>3.523995904921755E-3</v>
      </c>
      <c r="G2981" t="s">
        <v>4554</v>
      </c>
      <c r="H2981" s="4" t="s">
        <v>4105</v>
      </c>
      <c r="J2981" s="7">
        <v>3</v>
      </c>
      <c r="K2981" s="8" t="s">
        <v>4587</v>
      </c>
    </row>
    <row r="2982" spans="1:11" ht="15">
      <c r="A2982" s="2"/>
      <c r="C2982" s="9" t="s">
        <v>1015</v>
      </c>
      <c r="D2982" s="10">
        <v>134026</v>
      </c>
      <c r="E2982" s="10">
        <v>134465</v>
      </c>
      <c r="F2982" s="89">
        <f t="shared" si="46"/>
        <v>3.2754838613403368E-3</v>
      </c>
      <c r="G2982" t="s">
        <v>4554</v>
      </c>
      <c r="H2982" s="4" t="s">
        <v>4106</v>
      </c>
      <c r="J2982" s="7">
        <v>3</v>
      </c>
      <c r="K2982" s="8" t="s">
        <v>4587</v>
      </c>
    </row>
    <row r="2983" spans="1:11" ht="25.5">
      <c r="A2983" s="2"/>
      <c r="C2983" s="9" t="s">
        <v>1311</v>
      </c>
      <c r="D2983" s="10">
        <v>122378</v>
      </c>
      <c r="E2983" s="10">
        <v>126966</v>
      </c>
      <c r="F2983" s="89">
        <f t="shared" si="46"/>
        <v>3.7490398601055748E-2</v>
      </c>
      <c r="G2983" t="s">
        <v>4554</v>
      </c>
      <c r="H2983" s="4" t="s">
        <v>4110</v>
      </c>
      <c r="J2983" s="7">
        <v>3</v>
      </c>
      <c r="K2983" s="8" t="s">
        <v>4587</v>
      </c>
    </row>
    <row r="2984" spans="1:11" ht="14.25" customHeight="1">
      <c r="A2984" s="2"/>
      <c r="C2984" s="9" t="s">
        <v>1254</v>
      </c>
      <c r="D2984" s="10">
        <v>134715</v>
      </c>
      <c r="E2984" s="10">
        <v>134383</v>
      </c>
      <c r="F2984" s="89">
        <f t="shared" si="46"/>
        <v>-2.464462012396541E-3</v>
      </c>
      <c r="G2984" t="s">
        <v>4554</v>
      </c>
      <c r="H2984" s="4" t="s">
        <v>4109</v>
      </c>
      <c r="I2984" s="7">
        <v>6</v>
      </c>
      <c r="J2984" s="7">
        <v>7</v>
      </c>
      <c r="K2984" s="8" t="s">
        <v>4587</v>
      </c>
    </row>
    <row r="2985" spans="1:11" ht="15">
      <c r="A2985" s="2"/>
      <c r="C2985" s="9" t="s">
        <v>1130</v>
      </c>
      <c r="D2985" s="10">
        <v>133356</v>
      </c>
      <c r="E2985" s="10">
        <v>134534</v>
      </c>
      <c r="F2985" s="89">
        <f t="shared" si="46"/>
        <v>8.8334983052881007E-3</v>
      </c>
      <c r="G2985" t="s">
        <v>4554</v>
      </c>
      <c r="H2985" s="4" t="s">
        <v>4108</v>
      </c>
      <c r="I2985" s="7">
        <v>6</v>
      </c>
      <c r="J2985" s="7">
        <v>7</v>
      </c>
      <c r="K2985" s="8" t="s">
        <v>4587</v>
      </c>
    </row>
    <row r="2986" spans="1:11" ht="25.5">
      <c r="A2986" s="2"/>
      <c r="C2986" s="9" t="s">
        <v>1333</v>
      </c>
      <c r="D2986" s="10">
        <v>71553</v>
      </c>
      <c r="E2986" s="10">
        <v>122486</v>
      </c>
      <c r="F2986" s="89">
        <f t="shared" si="46"/>
        <v>0.711822006065434</v>
      </c>
      <c r="G2986" t="s">
        <v>4458</v>
      </c>
      <c r="H2986" s="4" t="s">
        <v>4107</v>
      </c>
      <c r="I2986" s="7">
        <v>6</v>
      </c>
      <c r="J2986" s="7">
        <v>7</v>
      </c>
      <c r="K2986" s="8" t="s">
        <v>4587</v>
      </c>
    </row>
    <row r="2987" spans="1:11" ht="25.5">
      <c r="A2987" s="2"/>
      <c r="C2987" s="9" t="s">
        <v>615</v>
      </c>
      <c r="D2987" s="10">
        <v>134089</v>
      </c>
      <c r="E2987" s="10">
        <v>134213</v>
      </c>
      <c r="F2987" s="89">
        <f t="shared" si="46"/>
        <v>9.2475892877118932E-4</v>
      </c>
      <c r="G2987" t="s">
        <v>4554</v>
      </c>
      <c r="H2987" s="4" t="s">
        <v>4103</v>
      </c>
      <c r="I2987" s="7">
        <v>6</v>
      </c>
      <c r="J2987" s="7">
        <v>7</v>
      </c>
      <c r="K2987" s="8" t="s">
        <v>4587</v>
      </c>
    </row>
    <row r="2988" spans="1:11" ht="38.25">
      <c r="A2988" s="2" t="s">
        <v>871</v>
      </c>
      <c r="B2988" s="9" t="s">
        <v>4388</v>
      </c>
      <c r="C2988" s="9" t="s">
        <v>886</v>
      </c>
      <c r="D2988" s="10" t="s">
        <v>899</v>
      </c>
      <c r="E2988" s="10">
        <v>130995</v>
      </c>
      <c r="F2988" s="89" t="str">
        <f t="shared" si="46"/>
        <v>-</v>
      </c>
      <c r="G2988" t="s">
        <v>4458</v>
      </c>
      <c r="H2988" s="4" t="s">
        <v>4111</v>
      </c>
      <c r="I2988" s="7">
        <v>6</v>
      </c>
      <c r="J2988" s="7">
        <v>7</v>
      </c>
      <c r="K2988" s="8" t="s">
        <v>4586</v>
      </c>
    </row>
    <row r="2989" spans="1:11" ht="38.25">
      <c r="A2989" s="2"/>
      <c r="B2989" s="9" t="s">
        <v>4389</v>
      </c>
      <c r="C2989" s="9" t="s">
        <v>912</v>
      </c>
      <c r="D2989" s="10" t="s">
        <v>899</v>
      </c>
      <c r="E2989" s="10">
        <v>116491</v>
      </c>
      <c r="F2989" s="89" t="str">
        <f t="shared" si="46"/>
        <v>-</v>
      </c>
      <c r="G2989" t="s">
        <v>4458</v>
      </c>
      <c r="H2989" s="4" t="s">
        <v>4112</v>
      </c>
      <c r="I2989" s="7">
        <v>6</v>
      </c>
      <c r="J2989" s="7">
        <v>7</v>
      </c>
      <c r="K2989" s="8" t="s">
        <v>4586</v>
      </c>
    </row>
    <row r="2990" spans="1:11" ht="38.25">
      <c r="A2990" s="2"/>
      <c r="C2990" s="9" t="s">
        <v>898</v>
      </c>
      <c r="D2990" s="10" t="s">
        <v>899</v>
      </c>
      <c r="E2990" s="10">
        <v>103123</v>
      </c>
      <c r="F2990" s="89" t="str">
        <f t="shared" si="46"/>
        <v>-</v>
      </c>
      <c r="G2990" t="s">
        <v>4458</v>
      </c>
      <c r="H2990" s="4" t="s">
        <v>4113</v>
      </c>
      <c r="I2990" s="7">
        <v>6</v>
      </c>
      <c r="J2990" s="7">
        <v>7</v>
      </c>
      <c r="K2990" s="8" t="s">
        <v>4586</v>
      </c>
    </row>
    <row r="2991" spans="1:11" ht="25.5">
      <c r="A2991" s="1" t="s">
        <v>872</v>
      </c>
      <c r="C2991" s="9" t="s">
        <v>1334</v>
      </c>
      <c r="D2991" s="54">
        <v>62557</v>
      </c>
      <c r="E2991" s="54">
        <v>137420</v>
      </c>
      <c r="F2991" s="89">
        <f t="shared" si="46"/>
        <v>1.1967165944658471</v>
      </c>
      <c r="G2991" t="s">
        <v>4458</v>
      </c>
      <c r="H2991" s="75" t="s">
        <v>4123</v>
      </c>
      <c r="I2991" s="7">
        <v>6</v>
      </c>
      <c r="J2991" s="7">
        <v>7</v>
      </c>
      <c r="K2991" s="8" t="s">
        <v>4586</v>
      </c>
    </row>
    <row r="2992" spans="1:11" ht="25.5">
      <c r="A2992" s="1"/>
      <c r="B2992" s="9" t="s">
        <v>4387</v>
      </c>
      <c r="C2992" s="9" t="s">
        <v>1335</v>
      </c>
      <c r="D2992" s="10">
        <v>127272</v>
      </c>
      <c r="E2992" s="10">
        <v>137152</v>
      </c>
      <c r="F2992" s="89">
        <f t="shared" si="46"/>
        <v>7.762901502294299E-2</v>
      </c>
      <c r="G2992" t="s">
        <v>4554</v>
      </c>
      <c r="H2992" s="4" t="s">
        <v>4114</v>
      </c>
      <c r="I2992" s="7">
        <v>7</v>
      </c>
      <c r="J2992" s="7">
        <v>9</v>
      </c>
      <c r="K2992" s="8" t="s">
        <v>4586</v>
      </c>
    </row>
    <row r="2993" spans="1:11" ht="25.5">
      <c r="A2993" s="1"/>
      <c r="B2993" s="9" t="s">
        <v>4385</v>
      </c>
      <c r="C2993" s="9" t="s">
        <v>1336</v>
      </c>
      <c r="D2993" s="10">
        <v>126405</v>
      </c>
      <c r="E2993" s="10">
        <v>127808</v>
      </c>
      <c r="F2993" s="89">
        <f t="shared" si="46"/>
        <v>1.1099244491910921E-2</v>
      </c>
      <c r="G2993" t="s">
        <v>4554</v>
      </c>
      <c r="H2993" s="4" t="s">
        <v>4115</v>
      </c>
      <c r="I2993" s="7">
        <v>7</v>
      </c>
      <c r="J2993" s="7">
        <v>9</v>
      </c>
      <c r="K2993" s="8" t="s">
        <v>4586</v>
      </c>
    </row>
    <row r="2994" spans="1:11" ht="25.5">
      <c r="A2994" s="1"/>
      <c r="B2994" s="9" t="s">
        <v>4386</v>
      </c>
      <c r="C2994" s="9" t="s">
        <v>1337</v>
      </c>
      <c r="D2994" s="10">
        <v>125632</v>
      </c>
      <c r="E2994" s="10">
        <v>127213</v>
      </c>
      <c r="F2994" s="89">
        <f t="shared" si="46"/>
        <v>1.2584373408048905E-2</v>
      </c>
      <c r="G2994" t="s">
        <v>4554</v>
      </c>
      <c r="H2994" s="4" t="s">
        <v>4116</v>
      </c>
      <c r="I2994" s="7">
        <v>7</v>
      </c>
      <c r="J2994" s="7">
        <v>9</v>
      </c>
      <c r="K2994" s="8" t="s">
        <v>4586</v>
      </c>
    </row>
    <row r="2995" spans="1:11" ht="25.5">
      <c r="A2995" s="1"/>
      <c r="C2995" s="9" t="s">
        <v>4118</v>
      </c>
      <c r="D2995" s="10">
        <v>145187</v>
      </c>
      <c r="E2995" s="10">
        <v>124255</v>
      </c>
      <c r="F2995" s="89">
        <f t="shared" si="46"/>
        <v>-0.14417268763732291</v>
      </c>
      <c r="G2995" t="s">
        <v>4554</v>
      </c>
      <c r="H2995" s="4" t="s">
        <v>4119</v>
      </c>
      <c r="I2995" s="7">
        <v>7</v>
      </c>
      <c r="J2995" s="7">
        <v>9</v>
      </c>
      <c r="K2995" s="8" t="s">
        <v>4586</v>
      </c>
    </row>
    <row r="2996" spans="1:11" ht="25.5">
      <c r="A2996" s="1"/>
      <c r="C2996" s="9" t="s">
        <v>4120</v>
      </c>
      <c r="D2996" s="10">
        <v>170190</v>
      </c>
      <c r="E2996" s="10" t="s">
        <v>899</v>
      </c>
      <c r="F2996" s="89" t="str">
        <f t="shared" si="46"/>
        <v>-</v>
      </c>
      <c r="G2996" t="s">
        <v>4458</v>
      </c>
      <c r="K2996" s="8" t="s">
        <v>4586</v>
      </c>
    </row>
    <row r="2997" spans="1:11" ht="25.5">
      <c r="A2997" s="1"/>
      <c r="C2997" s="51" t="s">
        <v>1338</v>
      </c>
      <c r="D2997" s="54">
        <v>94419</v>
      </c>
      <c r="E2997" s="54">
        <v>111184</v>
      </c>
      <c r="F2997" s="89">
        <f t="shared" si="46"/>
        <v>0.1775596013514229</v>
      </c>
      <c r="G2997" t="s">
        <v>4554</v>
      </c>
      <c r="H2997" s="75" t="s">
        <v>4121</v>
      </c>
      <c r="I2997" s="7">
        <v>7</v>
      </c>
      <c r="J2997" s="7">
        <v>9</v>
      </c>
      <c r="K2997" s="8" t="s">
        <v>4586</v>
      </c>
    </row>
    <row r="2998" spans="1:11" ht="25.5">
      <c r="A2998" s="1"/>
      <c r="B2998" s="9" t="s">
        <v>4384</v>
      </c>
      <c r="C2998" s="9" t="s">
        <v>1339</v>
      </c>
      <c r="D2998" s="10">
        <v>113013</v>
      </c>
      <c r="E2998" s="10">
        <v>118001</v>
      </c>
      <c r="F2998" s="89">
        <f t="shared" si="46"/>
        <v>4.4136515268154992E-2</v>
      </c>
      <c r="G2998" t="s">
        <v>4554</v>
      </c>
      <c r="H2998" s="4" t="s">
        <v>4122</v>
      </c>
      <c r="I2998" s="7">
        <v>7</v>
      </c>
      <c r="J2998" s="7">
        <v>9</v>
      </c>
      <c r="K2998" s="8" t="s">
        <v>4586</v>
      </c>
    </row>
    <row r="2999" spans="1:11" ht="25.5">
      <c r="A2999" s="1"/>
      <c r="B2999" s="9" t="s">
        <v>4370</v>
      </c>
      <c r="C2999" s="9" t="s">
        <v>886</v>
      </c>
      <c r="D2999" s="10">
        <v>180854</v>
      </c>
      <c r="E2999" s="10">
        <v>181101</v>
      </c>
      <c r="F2999" s="89">
        <f t="shared" si="46"/>
        <v>1.3657425326506463E-3</v>
      </c>
      <c r="G2999" t="s">
        <v>4554</v>
      </c>
      <c r="H2999" s="4" t="s">
        <v>4117</v>
      </c>
      <c r="I2999" s="7">
        <v>7</v>
      </c>
      <c r="J2999" s="7">
        <v>9</v>
      </c>
      <c r="K2999" s="8" t="s">
        <v>4586</v>
      </c>
    </row>
    <row r="3000" spans="1:11" ht="76.5">
      <c r="A3000" s="1" t="s">
        <v>873</v>
      </c>
      <c r="B3000" s="9" t="s">
        <v>1340</v>
      </c>
      <c r="C3000" s="9" t="s">
        <v>886</v>
      </c>
      <c r="D3000" s="10">
        <v>176523</v>
      </c>
      <c r="E3000" s="10">
        <v>102694</v>
      </c>
      <c r="F3000" s="89">
        <f t="shared" si="46"/>
        <v>-0.41824011601887573</v>
      </c>
      <c r="G3000" t="s">
        <v>4458</v>
      </c>
      <c r="H3000" s="4" t="s">
        <v>4131</v>
      </c>
      <c r="I3000" s="7">
        <v>7</v>
      </c>
      <c r="J3000" s="7">
        <v>9</v>
      </c>
      <c r="K3000" s="8" t="s">
        <v>4594</v>
      </c>
    </row>
    <row r="3001" spans="1:11" ht="25.5">
      <c r="A3001" s="1"/>
      <c r="C3001" s="9" t="s">
        <v>1016</v>
      </c>
      <c r="D3001" s="10">
        <v>23537</v>
      </c>
      <c r="E3001" s="10">
        <v>100257</v>
      </c>
      <c r="F3001" s="89">
        <f t="shared" si="46"/>
        <v>3.2595487955134468</v>
      </c>
      <c r="G3001" t="s">
        <v>4458</v>
      </c>
      <c r="H3001" s="4" t="s">
        <v>4124</v>
      </c>
      <c r="I3001" s="7">
        <v>7</v>
      </c>
      <c r="J3001" s="7">
        <v>9</v>
      </c>
      <c r="K3001" s="8" t="s">
        <v>4594</v>
      </c>
    </row>
    <row r="3002" spans="1:11" ht="51">
      <c r="A3002" s="1"/>
      <c r="C3002" s="9" t="s">
        <v>12</v>
      </c>
      <c r="D3002" s="10">
        <v>104535</v>
      </c>
      <c r="E3002" s="10">
        <v>107478</v>
      </c>
      <c r="F3002" s="89">
        <f t="shared" si="46"/>
        <v>2.8153250107619456E-2</v>
      </c>
      <c r="G3002" t="s">
        <v>4554</v>
      </c>
      <c r="H3002" s="4" t="s">
        <v>4125</v>
      </c>
      <c r="I3002" s="7">
        <v>1</v>
      </c>
      <c r="J3002" s="7">
        <v>1</v>
      </c>
      <c r="K3002" s="8" t="s">
        <v>4594</v>
      </c>
    </row>
    <row r="3003" spans="1:11" ht="51">
      <c r="A3003" s="1"/>
      <c r="C3003" s="9" t="s">
        <v>377</v>
      </c>
      <c r="D3003" s="10">
        <v>105675</v>
      </c>
      <c r="E3003" s="10">
        <v>107003</v>
      </c>
      <c r="F3003" s="89">
        <f t="shared" si="46"/>
        <v>1.2566832268748522E-2</v>
      </c>
      <c r="G3003" t="s">
        <v>4554</v>
      </c>
      <c r="H3003" s="4" t="s">
        <v>4126</v>
      </c>
      <c r="J3003" s="7">
        <v>7</v>
      </c>
      <c r="K3003" s="8" t="s">
        <v>4594</v>
      </c>
    </row>
    <row r="3004" spans="1:11" ht="25.5">
      <c r="A3004" s="1"/>
      <c r="C3004" s="9" t="s">
        <v>1341</v>
      </c>
      <c r="D3004" s="10">
        <v>128999</v>
      </c>
      <c r="E3004" s="10">
        <v>133152</v>
      </c>
      <c r="F3004" s="89">
        <f t="shared" si="46"/>
        <v>3.2194048015876095E-2</v>
      </c>
      <c r="G3004" t="s">
        <v>4554</v>
      </c>
      <c r="H3004" s="4" t="s">
        <v>4127</v>
      </c>
      <c r="J3004" s="7">
        <v>7</v>
      </c>
      <c r="K3004" s="8" t="s">
        <v>4594</v>
      </c>
    </row>
    <row r="3005" spans="1:11" ht="38.25">
      <c r="A3005" s="1"/>
      <c r="C3005" s="9" t="s">
        <v>1342</v>
      </c>
      <c r="D3005" s="10">
        <v>134536</v>
      </c>
      <c r="E3005" s="10">
        <v>135493</v>
      </c>
      <c r="F3005" s="89">
        <f t="shared" si="46"/>
        <v>7.1133376940001186E-3</v>
      </c>
      <c r="G3005" t="s">
        <v>4554</v>
      </c>
      <c r="H3005" s="4" t="s">
        <v>4128</v>
      </c>
      <c r="J3005" s="7">
        <v>7</v>
      </c>
      <c r="K3005" s="8" t="s">
        <v>4594</v>
      </c>
    </row>
    <row r="3006" spans="1:11" ht="25.5">
      <c r="A3006" s="1"/>
      <c r="C3006" s="9" t="s">
        <v>1343</v>
      </c>
      <c r="D3006" s="10">
        <v>77215</v>
      </c>
      <c r="E3006" s="10">
        <v>133166</v>
      </c>
      <c r="F3006" s="89">
        <f t="shared" si="46"/>
        <v>0.72461309331088519</v>
      </c>
      <c r="G3006" t="s">
        <v>4458</v>
      </c>
      <c r="H3006" s="4" t="s">
        <v>4129</v>
      </c>
      <c r="J3006" s="7">
        <v>7</v>
      </c>
      <c r="K3006" s="8" t="s">
        <v>4594</v>
      </c>
    </row>
    <row r="3007" spans="1:11" ht="51">
      <c r="A3007" s="1"/>
      <c r="C3007" s="9" t="s">
        <v>1344</v>
      </c>
      <c r="D3007" s="10">
        <v>160376</v>
      </c>
      <c r="E3007" s="10">
        <v>162763</v>
      </c>
      <c r="F3007" s="89">
        <f t="shared" si="46"/>
        <v>1.4883773133137128E-2</v>
      </c>
      <c r="G3007" t="s">
        <v>4554</v>
      </c>
      <c r="H3007" s="4" t="s">
        <v>4130</v>
      </c>
      <c r="J3007" s="7">
        <v>7</v>
      </c>
      <c r="K3007" s="8" t="s">
        <v>4594</v>
      </c>
    </row>
    <row r="3008" spans="1:11" ht="76.5">
      <c r="A3008" s="1"/>
      <c r="C3008" s="9" t="s">
        <v>1345</v>
      </c>
      <c r="D3008" s="10">
        <v>134536</v>
      </c>
      <c r="E3008" s="10">
        <v>153291</v>
      </c>
      <c r="F3008" s="89">
        <f t="shared" si="46"/>
        <v>0.13940506630195634</v>
      </c>
      <c r="G3008" t="s">
        <v>4554</v>
      </c>
      <c r="H3008" s="4" t="s">
        <v>4132</v>
      </c>
      <c r="J3008" s="7">
        <v>7</v>
      </c>
      <c r="K3008" s="8" t="s">
        <v>4594</v>
      </c>
    </row>
    <row r="3009" spans="1:11" ht="15">
      <c r="A3009" s="1" t="s">
        <v>874</v>
      </c>
      <c r="C3009" s="9" t="s">
        <v>886</v>
      </c>
      <c r="D3009" s="10">
        <v>123242</v>
      </c>
      <c r="E3009" s="10" t="s">
        <v>899</v>
      </c>
      <c r="F3009" s="89" t="str">
        <f t="shared" si="46"/>
        <v>-</v>
      </c>
      <c r="G3009" t="s">
        <v>4458</v>
      </c>
      <c r="H3009" s="4" t="s">
        <v>4133</v>
      </c>
      <c r="K3009" s="8" t="s">
        <v>4594</v>
      </c>
    </row>
    <row r="3010" spans="1:11" ht="38.25">
      <c r="A3010" s="2" t="s">
        <v>875</v>
      </c>
      <c r="B3010" s="9" t="s">
        <v>4368</v>
      </c>
      <c r="C3010" s="9" t="s">
        <v>886</v>
      </c>
      <c r="D3010" s="10">
        <v>177500</v>
      </c>
      <c r="E3010" s="10">
        <v>216931</v>
      </c>
      <c r="F3010" s="89">
        <f t="shared" si="46"/>
        <v>0.22214647887323943</v>
      </c>
      <c r="G3010" t="s">
        <v>4554</v>
      </c>
      <c r="H3010" s="4" t="s">
        <v>4142</v>
      </c>
      <c r="I3010" s="13">
        <v>4</v>
      </c>
      <c r="J3010" s="13">
        <v>3</v>
      </c>
      <c r="K3010" s="8" t="s">
        <v>4594</v>
      </c>
    </row>
    <row r="3011" spans="1:11" ht="38.25">
      <c r="A3011" s="2"/>
      <c r="B3011" s="9" t="s">
        <v>4363</v>
      </c>
      <c r="C3011" s="9" t="s">
        <v>894</v>
      </c>
      <c r="D3011" s="10">
        <v>122500</v>
      </c>
      <c r="E3011" s="10">
        <v>146421</v>
      </c>
      <c r="F3011" s="89">
        <f t="shared" si="46"/>
        <v>0.19527346938775511</v>
      </c>
      <c r="G3011" t="s">
        <v>4554</v>
      </c>
      <c r="H3011" s="4" t="s">
        <v>4143</v>
      </c>
      <c r="I3011" s="13">
        <v>4</v>
      </c>
      <c r="J3011" s="13">
        <v>3</v>
      </c>
      <c r="K3011" s="8" t="s">
        <v>4594</v>
      </c>
    </row>
    <row r="3012" spans="1:11" ht="25.5">
      <c r="A3012" s="2"/>
      <c r="B3012" s="9" t="s">
        <v>4364</v>
      </c>
      <c r="C3012" s="9" t="s">
        <v>249</v>
      </c>
      <c r="D3012" s="10" t="s">
        <v>1179</v>
      </c>
      <c r="E3012" s="10">
        <v>136186</v>
      </c>
      <c r="F3012" s="89" t="str">
        <f t="shared" si="46"/>
        <v>-</v>
      </c>
      <c r="G3012" t="s">
        <v>4458</v>
      </c>
      <c r="H3012" s="4" t="s">
        <v>4148</v>
      </c>
      <c r="I3012" s="13">
        <v>4</v>
      </c>
      <c r="J3012" s="13">
        <v>3</v>
      </c>
      <c r="K3012" s="8" t="s">
        <v>4594</v>
      </c>
    </row>
    <row r="3013" spans="1:11" ht="38.25">
      <c r="A3013" s="2"/>
      <c r="B3013" s="9" t="s">
        <v>4365</v>
      </c>
      <c r="C3013" s="9" t="s">
        <v>1346</v>
      </c>
      <c r="D3013" s="10">
        <v>107500</v>
      </c>
      <c r="E3013" s="10">
        <v>127297</v>
      </c>
      <c r="F3013" s="89">
        <f t="shared" si="46"/>
        <v>0.18415813953488372</v>
      </c>
      <c r="G3013" t="s">
        <v>4554</v>
      </c>
      <c r="H3013" s="4" t="s">
        <v>4144</v>
      </c>
      <c r="I3013" s="13">
        <v>1</v>
      </c>
      <c r="J3013" s="13">
        <v>4</v>
      </c>
      <c r="K3013" s="8" t="s">
        <v>4594</v>
      </c>
    </row>
    <row r="3014" spans="1:11" ht="38.25">
      <c r="A3014" s="2"/>
      <c r="B3014" s="9" t="s">
        <v>4366</v>
      </c>
      <c r="C3014" s="9" t="s">
        <v>995</v>
      </c>
      <c r="D3014" s="10">
        <v>107500</v>
      </c>
      <c r="E3014" s="10">
        <v>126229</v>
      </c>
      <c r="F3014" s="89">
        <f t="shared" ref="F3014:F3066" si="47">IF(ISERROR((((E3014-D3014)/D3014))),"-",(((E3014-D3014)/D3014)))</f>
        <v>0.17422325581395348</v>
      </c>
      <c r="G3014" t="s">
        <v>4554</v>
      </c>
      <c r="H3014" s="4" t="s">
        <v>4145</v>
      </c>
      <c r="I3014" s="13">
        <v>1</v>
      </c>
      <c r="J3014" s="13">
        <v>4</v>
      </c>
      <c r="K3014" s="8" t="s">
        <v>4594</v>
      </c>
    </row>
    <row r="3015" spans="1:11" ht="38.25">
      <c r="A3015" s="2"/>
      <c r="B3015" s="9" t="s">
        <v>4367</v>
      </c>
      <c r="C3015" s="9" t="s">
        <v>896</v>
      </c>
      <c r="D3015" s="10">
        <v>107500</v>
      </c>
      <c r="E3015" s="10">
        <v>123973</v>
      </c>
      <c r="F3015" s="89">
        <f t="shared" si="47"/>
        <v>0.15323720930232559</v>
      </c>
      <c r="G3015" t="s">
        <v>4554</v>
      </c>
      <c r="H3015" s="4" t="s">
        <v>4146</v>
      </c>
      <c r="I3015" s="13">
        <v>1</v>
      </c>
      <c r="J3015" s="13">
        <v>4</v>
      </c>
      <c r="K3015" s="8" t="s">
        <v>4594</v>
      </c>
    </row>
    <row r="3016" spans="1:11" ht="38.25">
      <c r="A3016" s="2"/>
      <c r="B3016" s="9" t="s">
        <v>4369</v>
      </c>
      <c r="C3016" s="9" t="s">
        <v>1347</v>
      </c>
      <c r="D3016" s="10">
        <v>107500</v>
      </c>
      <c r="E3016" s="10">
        <v>127024</v>
      </c>
      <c r="F3016" s="89">
        <f t="shared" si="47"/>
        <v>0.18161860465116278</v>
      </c>
      <c r="G3016" t="s">
        <v>4554</v>
      </c>
      <c r="H3016" s="4" t="s">
        <v>4147</v>
      </c>
      <c r="I3016" s="13">
        <v>1</v>
      </c>
      <c r="J3016" s="13">
        <v>4</v>
      </c>
      <c r="K3016" s="8" t="s">
        <v>4594</v>
      </c>
    </row>
    <row r="3017" spans="1:11" ht="51">
      <c r="A3017" s="2" t="s">
        <v>876</v>
      </c>
      <c r="B3017" s="16" t="s">
        <v>1490</v>
      </c>
      <c r="C3017" s="18" t="s">
        <v>4134</v>
      </c>
      <c r="D3017" s="26" t="s">
        <v>899</v>
      </c>
      <c r="E3017" s="26" t="s">
        <v>899</v>
      </c>
      <c r="F3017" s="89" t="str">
        <f t="shared" si="47"/>
        <v>-</v>
      </c>
      <c r="G3017" t="s">
        <v>4458</v>
      </c>
      <c r="I3017" s="13"/>
      <c r="J3017" s="13"/>
      <c r="K3017" s="8" t="s">
        <v>4586</v>
      </c>
    </row>
    <row r="3018" spans="1:11" ht="25.5">
      <c r="A3018" s="1" t="s">
        <v>877</v>
      </c>
      <c r="B3018" s="11" t="s">
        <v>4362</v>
      </c>
      <c r="C3018" s="9" t="s">
        <v>886</v>
      </c>
      <c r="D3018" s="26">
        <v>149766</v>
      </c>
      <c r="E3018" s="26">
        <v>138544</v>
      </c>
      <c r="F3018" s="89">
        <f t="shared" si="47"/>
        <v>-7.4930224483527638E-2</v>
      </c>
      <c r="G3018" t="s">
        <v>4554</v>
      </c>
      <c r="H3018" s="4" t="s">
        <v>4136</v>
      </c>
      <c r="I3018" s="13"/>
      <c r="J3018" s="13">
        <v>2</v>
      </c>
      <c r="K3018" s="8" t="s">
        <v>4595</v>
      </c>
    </row>
    <row r="3019" spans="1:11" ht="25.5">
      <c r="A3019" s="1"/>
      <c r="B3019" s="11"/>
      <c r="C3019" s="9" t="s">
        <v>1348</v>
      </c>
      <c r="D3019" s="26">
        <v>116011</v>
      </c>
      <c r="E3019" s="26">
        <v>116102</v>
      </c>
      <c r="F3019" s="89">
        <f t="shared" si="47"/>
        <v>7.8440837506788149E-4</v>
      </c>
      <c r="G3019" t="s">
        <v>4554</v>
      </c>
      <c r="H3019" s="4" t="s">
        <v>4137</v>
      </c>
      <c r="I3019" s="13"/>
      <c r="J3019" s="13">
        <v>2</v>
      </c>
      <c r="K3019" s="8" t="s">
        <v>4595</v>
      </c>
    </row>
    <row r="3020" spans="1:11" ht="25.5">
      <c r="A3020" s="1"/>
      <c r="B3020" s="11"/>
      <c r="C3020" s="9" t="s">
        <v>1348</v>
      </c>
      <c r="D3020" s="26">
        <v>115944</v>
      </c>
      <c r="E3020" s="26">
        <v>116068</v>
      </c>
      <c r="F3020" s="89">
        <f t="shared" si="47"/>
        <v>1.0694818188090802E-3</v>
      </c>
      <c r="G3020" t="s">
        <v>4554</v>
      </c>
      <c r="H3020" s="4" t="s">
        <v>4138</v>
      </c>
      <c r="I3020" s="13">
        <v>1</v>
      </c>
      <c r="J3020" s="13">
        <v>2</v>
      </c>
      <c r="K3020" s="8" t="s">
        <v>4595</v>
      </c>
    </row>
    <row r="3021" spans="1:11" ht="25.5">
      <c r="A3021" s="1"/>
      <c r="B3021" s="11"/>
      <c r="C3021" s="9" t="s">
        <v>1348</v>
      </c>
      <c r="D3021" s="26">
        <v>116036</v>
      </c>
      <c r="E3021" s="26" t="s">
        <v>899</v>
      </c>
      <c r="F3021" s="89" t="str">
        <f t="shared" si="47"/>
        <v>-</v>
      </c>
      <c r="G3021" t="s">
        <v>4458</v>
      </c>
      <c r="H3021" s="4" t="s">
        <v>3914</v>
      </c>
      <c r="I3021" s="13"/>
      <c r="J3021" s="13"/>
      <c r="K3021" s="8" t="s">
        <v>4595</v>
      </c>
    </row>
    <row r="3022" spans="1:11" ht="25.5">
      <c r="A3022" s="1"/>
      <c r="B3022" s="11"/>
      <c r="C3022" s="9" t="s">
        <v>1349</v>
      </c>
      <c r="D3022" s="26">
        <v>100401</v>
      </c>
      <c r="E3022" s="26">
        <v>100450</v>
      </c>
      <c r="F3022" s="89">
        <f t="shared" si="47"/>
        <v>4.880429477794046E-4</v>
      </c>
      <c r="G3022" t="s">
        <v>4554</v>
      </c>
      <c r="H3022" s="4" t="s">
        <v>4139</v>
      </c>
      <c r="I3022" s="7">
        <v>1</v>
      </c>
      <c r="J3022" s="7">
        <v>2</v>
      </c>
      <c r="K3022" s="8" t="s">
        <v>4595</v>
      </c>
    </row>
    <row r="3023" spans="1:11" ht="25.5">
      <c r="A3023" s="1"/>
      <c r="B3023" s="11"/>
      <c r="C3023" s="9" t="s">
        <v>4140</v>
      </c>
      <c r="D3023" s="26">
        <v>101337</v>
      </c>
      <c r="E3023" s="26">
        <v>99000</v>
      </c>
      <c r="F3023" s="89">
        <f t="shared" si="47"/>
        <v>-2.3061665531839307E-2</v>
      </c>
      <c r="G3023" t="s">
        <v>4554</v>
      </c>
      <c r="H3023" s="4" t="s">
        <v>4141</v>
      </c>
      <c r="K3023" s="8" t="s">
        <v>4595</v>
      </c>
    </row>
    <row r="3024" spans="1:11" ht="25.5">
      <c r="A3024" s="1" t="s">
        <v>878</v>
      </c>
      <c r="B3024" s="11" t="s">
        <v>4361</v>
      </c>
      <c r="C3024" s="9" t="s">
        <v>696</v>
      </c>
      <c r="D3024" s="26">
        <v>137680</v>
      </c>
      <c r="E3024" s="26">
        <v>144569</v>
      </c>
      <c r="F3024" s="89">
        <f t="shared" si="47"/>
        <v>5.0036316095293437E-2</v>
      </c>
      <c r="G3024" t="s">
        <v>4554</v>
      </c>
      <c r="H3024" s="4" t="s">
        <v>4149</v>
      </c>
      <c r="I3024" s="13"/>
      <c r="J3024" s="13">
        <v>1</v>
      </c>
      <c r="K3024" s="8" t="s">
        <v>4594</v>
      </c>
    </row>
    <row r="3025" spans="1:11" ht="25.5">
      <c r="A3025" s="1"/>
      <c r="B3025" s="11"/>
      <c r="C3025" s="9" t="s">
        <v>1350</v>
      </c>
      <c r="D3025" s="26">
        <v>102066</v>
      </c>
      <c r="E3025" s="26">
        <v>101356</v>
      </c>
      <c r="F3025" s="89">
        <f t="shared" si="47"/>
        <v>-6.9562831893088782E-3</v>
      </c>
      <c r="G3025" t="s">
        <v>4554</v>
      </c>
      <c r="H3025" s="4" t="s">
        <v>4150</v>
      </c>
      <c r="I3025" s="13"/>
      <c r="J3025" s="13"/>
      <c r="K3025" s="8" t="s">
        <v>4594</v>
      </c>
    </row>
    <row r="3026" spans="1:11" ht="51">
      <c r="A3026" s="1"/>
      <c r="B3026" s="11"/>
      <c r="C3026" s="9" t="s">
        <v>1351</v>
      </c>
      <c r="D3026" s="26">
        <v>91401</v>
      </c>
      <c r="E3026" s="26">
        <v>276319</v>
      </c>
      <c r="F3026" s="89">
        <f t="shared" si="47"/>
        <v>2.0231507313924357</v>
      </c>
      <c r="G3026" t="s">
        <v>4458</v>
      </c>
      <c r="H3026" s="74" t="s">
        <v>4151</v>
      </c>
      <c r="I3026" s="7">
        <v>6</v>
      </c>
      <c r="J3026" s="7">
        <v>5</v>
      </c>
      <c r="K3026" s="8" t="s">
        <v>4594</v>
      </c>
    </row>
    <row r="3027" spans="1:11" ht="38.25">
      <c r="A3027" s="1" t="s">
        <v>879</v>
      </c>
      <c r="B3027" s="11" t="s">
        <v>1352</v>
      </c>
      <c r="C3027" s="9" t="s">
        <v>886</v>
      </c>
      <c r="D3027" s="26">
        <v>144663</v>
      </c>
      <c r="E3027" s="26">
        <v>174204</v>
      </c>
      <c r="F3027" s="89">
        <f t="shared" si="47"/>
        <v>0.20420563654839177</v>
      </c>
      <c r="G3027" t="s">
        <v>4554</v>
      </c>
      <c r="H3027" s="4" t="s">
        <v>4153</v>
      </c>
      <c r="I3027" s="7">
        <v>6</v>
      </c>
      <c r="J3027" s="7">
        <v>5</v>
      </c>
      <c r="K3027" s="8" t="s">
        <v>4586</v>
      </c>
    </row>
    <row r="3028" spans="1:11" ht="25.5">
      <c r="A3028" s="1"/>
      <c r="B3028" s="11"/>
      <c r="C3028" s="9" t="s">
        <v>1064</v>
      </c>
      <c r="D3028" s="26" t="s">
        <v>1179</v>
      </c>
      <c r="E3028" s="26">
        <v>127777</v>
      </c>
      <c r="F3028" s="89" t="str">
        <f t="shared" si="47"/>
        <v>-</v>
      </c>
      <c r="G3028" t="s">
        <v>4458</v>
      </c>
      <c r="H3028" s="4" t="s">
        <v>4152</v>
      </c>
      <c r="I3028" s="7">
        <v>6</v>
      </c>
      <c r="J3028" s="7">
        <v>5</v>
      </c>
      <c r="K3028" s="8" t="s">
        <v>4586</v>
      </c>
    </row>
    <row r="3029" spans="1:11" ht="25.5">
      <c r="A3029" s="1"/>
      <c r="B3029" s="11" t="s">
        <v>4155</v>
      </c>
      <c r="C3029" s="9" t="s">
        <v>1064</v>
      </c>
      <c r="D3029" s="26">
        <v>111036</v>
      </c>
      <c r="E3029" s="26" t="s">
        <v>899</v>
      </c>
      <c r="F3029" s="89" t="str">
        <f t="shared" si="47"/>
        <v>-</v>
      </c>
      <c r="G3029" t="s">
        <v>4458</v>
      </c>
      <c r="H3029" s="4" t="s">
        <v>4157</v>
      </c>
      <c r="K3029" s="8" t="s">
        <v>4586</v>
      </c>
    </row>
    <row r="3030" spans="1:11" ht="25.5">
      <c r="A3030" s="1"/>
      <c r="B3030" s="11" t="s">
        <v>4156</v>
      </c>
      <c r="C3030" s="9" t="s">
        <v>4154</v>
      </c>
      <c r="D3030" s="26">
        <v>103986</v>
      </c>
      <c r="E3030" s="26" t="s">
        <v>899</v>
      </c>
      <c r="F3030" s="89" t="str">
        <f t="shared" si="47"/>
        <v>-</v>
      </c>
      <c r="G3030" t="s">
        <v>4458</v>
      </c>
      <c r="H3030" s="4" t="s">
        <v>4157</v>
      </c>
      <c r="K3030" s="8" t="s">
        <v>4586</v>
      </c>
    </row>
    <row r="3031" spans="1:11" ht="38.25">
      <c r="A3031" s="1" t="s">
        <v>880</v>
      </c>
      <c r="B3031" s="11"/>
      <c r="C3031" s="9" t="s">
        <v>886</v>
      </c>
      <c r="D3031" s="26">
        <v>119024</v>
      </c>
      <c r="E3031" s="26">
        <v>123863</v>
      </c>
      <c r="F3031" s="89">
        <f t="shared" si="47"/>
        <v>4.0655666084151096E-2</v>
      </c>
      <c r="G3031" t="s">
        <v>4554</v>
      </c>
      <c r="H3031" s="4" t="s">
        <v>4158</v>
      </c>
      <c r="I3031" s="7">
        <v>6</v>
      </c>
      <c r="J3031" s="7">
        <v>5</v>
      </c>
      <c r="K3031" s="8" t="s">
        <v>4587</v>
      </c>
    </row>
    <row r="3032" spans="1:11" ht="25.5">
      <c r="A3032" s="1"/>
      <c r="C3032" s="9" t="s">
        <v>326</v>
      </c>
      <c r="D3032" s="10">
        <v>98330</v>
      </c>
      <c r="E3032" s="10">
        <v>100974</v>
      </c>
      <c r="F3032" s="89">
        <f t="shared" si="47"/>
        <v>2.6889047086341909E-2</v>
      </c>
      <c r="G3032" t="s">
        <v>4554</v>
      </c>
      <c r="H3032" s="4" t="s">
        <v>4159</v>
      </c>
      <c r="I3032" s="7">
        <v>6</v>
      </c>
      <c r="J3032" s="7">
        <v>5</v>
      </c>
      <c r="K3032" s="8" t="s">
        <v>4587</v>
      </c>
    </row>
    <row r="3033" spans="1:11" ht="38.25">
      <c r="A3033" s="2" t="s">
        <v>881</v>
      </c>
      <c r="B3033" s="11"/>
      <c r="C3033" s="9" t="s">
        <v>235</v>
      </c>
      <c r="D3033" s="26" t="s">
        <v>1179</v>
      </c>
      <c r="E3033" s="26">
        <v>186888</v>
      </c>
      <c r="F3033" s="89" t="str">
        <f t="shared" si="47"/>
        <v>-</v>
      </c>
      <c r="G3033" t="s">
        <v>4458</v>
      </c>
      <c r="H3033" s="4" t="s">
        <v>4160</v>
      </c>
      <c r="K3033" s="8" t="s">
        <v>4594</v>
      </c>
    </row>
    <row r="3034" spans="1:11" ht="15">
      <c r="A3034" s="2"/>
      <c r="B3034" s="11" t="s">
        <v>4360</v>
      </c>
      <c r="C3034" s="9" t="s">
        <v>886</v>
      </c>
      <c r="D3034" s="26">
        <v>107496</v>
      </c>
      <c r="E3034" s="26" t="s">
        <v>899</v>
      </c>
      <c r="F3034" s="89" t="str">
        <f t="shared" si="47"/>
        <v>-</v>
      </c>
      <c r="G3034" t="s">
        <v>4458</v>
      </c>
      <c r="H3034" s="4" t="s">
        <v>4161</v>
      </c>
      <c r="K3034" s="8" t="s">
        <v>4594</v>
      </c>
    </row>
    <row r="3035" spans="1:11" ht="51">
      <c r="A3035" s="1" t="s">
        <v>882</v>
      </c>
      <c r="C3035" s="9" t="s">
        <v>1353</v>
      </c>
      <c r="D3035" s="10">
        <v>118000</v>
      </c>
      <c r="E3035" s="10">
        <v>252000</v>
      </c>
      <c r="F3035" s="89">
        <f t="shared" si="47"/>
        <v>1.1355932203389831</v>
      </c>
      <c r="G3035" t="s">
        <v>4458</v>
      </c>
      <c r="H3035" s="4" t="s">
        <v>4167</v>
      </c>
      <c r="K3035" s="8" t="s">
        <v>4592</v>
      </c>
    </row>
    <row r="3036" spans="1:11" ht="51">
      <c r="A3036" s="1"/>
      <c r="C3036" s="9" t="s">
        <v>4162</v>
      </c>
      <c r="D3036" s="10">
        <v>121000</v>
      </c>
      <c r="E3036" s="10">
        <v>129000</v>
      </c>
      <c r="F3036" s="89">
        <f t="shared" si="47"/>
        <v>6.6115702479338845E-2</v>
      </c>
      <c r="G3036" t="s">
        <v>4458</v>
      </c>
      <c r="H3036" s="4" t="s">
        <v>4168</v>
      </c>
      <c r="K3036" s="8" t="s">
        <v>4592</v>
      </c>
    </row>
    <row r="3037" spans="1:11" ht="25.5">
      <c r="A3037" s="1"/>
      <c r="C3037" s="9" t="s">
        <v>1354</v>
      </c>
      <c r="D3037" s="10">
        <v>110000</v>
      </c>
      <c r="E3037" s="10">
        <v>114000</v>
      </c>
      <c r="F3037" s="89">
        <f t="shared" si="47"/>
        <v>3.6363636363636362E-2</v>
      </c>
      <c r="G3037" t="s">
        <v>4554</v>
      </c>
      <c r="H3037" s="4" t="s">
        <v>4163</v>
      </c>
      <c r="K3037" s="8" t="s">
        <v>4592</v>
      </c>
    </row>
    <row r="3038" spans="1:11" ht="25.5">
      <c r="A3038" s="1"/>
      <c r="C3038" s="9" t="s">
        <v>1089</v>
      </c>
      <c r="D3038" s="10">
        <v>108000</v>
      </c>
      <c r="E3038" s="10" t="s">
        <v>899</v>
      </c>
      <c r="F3038" s="89" t="str">
        <f t="shared" si="47"/>
        <v>-</v>
      </c>
      <c r="G3038" t="s">
        <v>4458</v>
      </c>
      <c r="H3038" s="4" t="s">
        <v>4165</v>
      </c>
      <c r="K3038" s="8" t="s">
        <v>4592</v>
      </c>
    </row>
    <row r="3039" spans="1:11" ht="25.5">
      <c r="A3039" s="1"/>
      <c r="C3039" s="9" t="s">
        <v>994</v>
      </c>
      <c r="D3039" s="10">
        <v>71000</v>
      </c>
      <c r="E3039" s="10">
        <v>123000</v>
      </c>
      <c r="F3039" s="89">
        <f t="shared" si="47"/>
        <v>0.73239436619718312</v>
      </c>
      <c r="G3039" t="s">
        <v>4458</v>
      </c>
      <c r="H3039" s="4" t="s">
        <v>4166</v>
      </c>
      <c r="K3039" s="8" t="s">
        <v>4592</v>
      </c>
    </row>
    <row r="3040" spans="1:11" ht="51">
      <c r="A3040" s="1"/>
      <c r="C3040" s="9" t="s">
        <v>1372</v>
      </c>
      <c r="D3040" s="10">
        <v>118000</v>
      </c>
      <c r="E3040" s="10">
        <v>144000</v>
      </c>
      <c r="F3040" s="89">
        <f t="shared" si="47"/>
        <v>0.22033898305084745</v>
      </c>
      <c r="G3040" t="s">
        <v>4458</v>
      </c>
      <c r="H3040" s="4" t="s">
        <v>4169</v>
      </c>
      <c r="K3040" s="8" t="s">
        <v>4592</v>
      </c>
    </row>
    <row r="3041" spans="1:11" ht="25.5">
      <c r="A3041" s="1"/>
      <c r="B3041" s="9" t="s">
        <v>4359</v>
      </c>
      <c r="C3041" s="9" t="s">
        <v>886</v>
      </c>
      <c r="D3041" s="10">
        <v>171000</v>
      </c>
      <c r="E3041" s="10" t="s">
        <v>899</v>
      </c>
      <c r="F3041" s="89" t="str">
        <f t="shared" si="47"/>
        <v>-</v>
      </c>
      <c r="G3041" t="s">
        <v>4458</v>
      </c>
      <c r="H3041" s="4" t="s">
        <v>4164</v>
      </c>
      <c r="K3041" s="8" t="s">
        <v>4592</v>
      </c>
    </row>
    <row r="3042" spans="1:11" ht="89.25">
      <c r="A3042" s="18" t="s">
        <v>4405</v>
      </c>
      <c r="D3042" s="10" t="s">
        <v>899</v>
      </c>
      <c r="E3042" s="10" t="s">
        <v>899</v>
      </c>
      <c r="F3042" s="89" t="str">
        <f t="shared" si="47"/>
        <v>-</v>
      </c>
      <c r="H3042" s="74"/>
    </row>
    <row r="3043" spans="1:11">
      <c r="A3043" s="9" t="s">
        <v>4396</v>
      </c>
      <c r="B3043" s="9" t="s">
        <v>4397</v>
      </c>
      <c r="C3043" s="9" t="s">
        <v>886</v>
      </c>
      <c r="D3043" s="10">
        <v>173226</v>
      </c>
      <c r="E3043" s="10" t="s">
        <v>899</v>
      </c>
      <c r="F3043" s="89" t="str">
        <f t="shared" si="47"/>
        <v>-</v>
      </c>
      <c r="K3043" s="8" t="s">
        <v>4587</v>
      </c>
    </row>
    <row r="3044" spans="1:11" ht="13.5" customHeight="1">
      <c r="B3044" s="9" t="s">
        <v>4398</v>
      </c>
      <c r="C3044" s="9" t="s">
        <v>249</v>
      </c>
      <c r="D3044" s="10">
        <v>114329</v>
      </c>
      <c r="E3044" s="10" t="s">
        <v>899</v>
      </c>
      <c r="F3044" s="89" t="str">
        <f t="shared" si="47"/>
        <v>-</v>
      </c>
      <c r="K3044" s="8" t="s">
        <v>4587</v>
      </c>
    </row>
    <row r="3045" spans="1:11">
      <c r="B3045" s="9" t="s">
        <v>4399</v>
      </c>
      <c r="C3045" s="9" t="s">
        <v>658</v>
      </c>
      <c r="D3045" s="10">
        <v>130000</v>
      </c>
      <c r="E3045" s="10" t="s">
        <v>899</v>
      </c>
      <c r="F3045" s="89" t="str">
        <f t="shared" si="47"/>
        <v>-</v>
      </c>
      <c r="K3045" s="8" t="s">
        <v>4587</v>
      </c>
    </row>
    <row r="3046" spans="1:11" ht="25.5">
      <c r="B3046" s="9" t="s">
        <v>4402</v>
      </c>
      <c r="C3046" s="9" t="s">
        <v>4403</v>
      </c>
      <c r="D3046" s="10">
        <v>108616</v>
      </c>
      <c r="E3046" s="10" t="s">
        <v>899</v>
      </c>
      <c r="F3046" s="89" t="str">
        <f t="shared" si="47"/>
        <v>-</v>
      </c>
      <c r="K3046" s="8" t="s">
        <v>4587</v>
      </c>
    </row>
    <row r="3047" spans="1:11" ht="15.75" customHeight="1">
      <c r="B3047" s="9" t="s">
        <v>4404</v>
      </c>
      <c r="C3047" s="9" t="s">
        <v>249</v>
      </c>
      <c r="D3047" s="10">
        <v>114329</v>
      </c>
      <c r="E3047" s="10" t="s">
        <v>899</v>
      </c>
      <c r="F3047" s="89" t="str">
        <f t="shared" si="47"/>
        <v>-</v>
      </c>
      <c r="K3047" s="8" t="s">
        <v>4587</v>
      </c>
    </row>
    <row r="3048" spans="1:11">
      <c r="A3048" s="9" t="s">
        <v>4408</v>
      </c>
      <c r="C3048" s="9" t="s">
        <v>886</v>
      </c>
      <c r="D3048" s="10">
        <v>105000</v>
      </c>
      <c r="E3048" s="10" t="s">
        <v>899</v>
      </c>
      <c r="F3048" s="89" t="str">
        <f t="shared" si="47"/>
        <v>-</v>
      </c>
      <c r="K3048" s="8" t="s">
        <v>4587</v>
      </c>
    </row>
    <row r="3049" spans="1:11">
      <c r="A3049" s="9" t="s">
        <v>4409</v>
      </c>
      <c r="C3049" s="9" t="s">
        <v>886</v>
      </c>
      <c r="D3049" s="10">
        <v>105000</v>
      </c>
      <c r="E3049" s="10" t="s">
        <v>899</v>
      </c>
      <c r="F3049" s="89" t="str">
        <f t="shared" si="47"/>
        <v>-</v>
      </c>
      <c r="K3049" s="8" t="s">
        <v>4587</v>
      </c>
    </row>
    <row r="3050" spans="1:11">
      <c r="A3050" s="9" t="s">
        <v>4410</v>
      </c>
      <c r="B3050" s="9" t="s">
        <v>4411</v>
      </c>
      <c r="C3050" s="9" t="s">
        <v>886</v>
      </c>
      <c r="D3050" s="10">
        <v>108322</v>
      </c>
      <c r="E3050" s="10" t="s">
        <v>899</v>
      </c>
      <c r="F3050" s="89" t="str">
        <f t="shared" si="47"/>
        <v>-</v>
      </c>
      <c r="K3050" s="8" t="s">
        <v>4587</v>
      </c>
    </row>
    <row r="3051" spans="1:11">
      <c r="A3051" s="9" t="s">
        <v>4412</v>
      </c>
      <c r="B3051" s="9" t="s">
        <v>4413</v>
      </c>
      <c r="C3051" s="9" t="s">
        <v>4414</v>
      </c>
      <c r="D3051" s="10">
        <v>100337</v>
      </c>
      <c r="E3051" s="10" t="s">
        <v>899</v>
      </c>
      <c r="F3051" s="89" t="str">
        <f t="shared" si="47"/>
        <v>-</v>
      </c>
      <c r="K3051" s="8" t="s">
        <v>4593</v>
      </c>
    </row>
    <row r="3052" spans="1:11">
      <c r="B3052" s="9" t="s">
        <v>4415</v>
      </c>
      <c r="C3052" s="9" t="s">
        <v>886</v>
      </c>
      <c r="D3052" s="10">
        <v>120933</v>
      </c>
      <c r="E3052" s="10" t="s">
        <v>899</v>
      </c>
      <c r="F3052" s="89" t="str">
        <f t="shared" si="47"/>
        <v>-</v>
      </c>
      <c r="K3052" s="8" t="s">
        <v>4593</v>
      </c>
    </row>
    <row r="3053" spans="1:11" ht="25.5">
      <c r="B3053" s="9" t="s">
        <v>4416</v>
      </c>
      <c r="C3053" s="9" t="s">
        <v>4418</v>
      </c>
      <c r="D3053" s="10">
        <v>177058</v>
      </c>
      <c r="E3053" s="10" t="s">
        <v>899</v>
      </c>
      <c r="F3053" s="89" t="str">
        <f t="shared" si="47"/>
        <v>-</v>
      </c>
      <c r="K3053" s="8" t="s">
        <v>4593</v>
      </c>
    </row>
    <row r="3054" spans="1:11">
      <c r="B3054" s="9" t="s">
        <v>101</v>
      </c>
      <c r="C3054" s="9" t="s">
        <v>4417</v>
      </c>
      <c r="D3054" s="10">
        <v>191000</v>
      </c>
      <c r="E3054" s="10" t="s">
        <v>899</v>
      </c>
      <c r="F3054" s="89" t="str">
        <f t="shared" si="47"/>
        <v>-</v>
      </c>
      <c r="K3054" s="8" t="s">
        <v>4593</v>
      </c>
    </row>
    <row r="3055" spans="1:11" ht="25.5">
      <c r="A3055" s="9" t="s">
        <v>4419</v>
      </c>
      <c r="B3055" s="9" t="s">
        <v>4420</v>
      </c>
      <c r="C3055" s="9" t="s">
        <v>4421</v>
      </c>
      <c r="D3055" s="10">
        <v>109500</v>
      </c>
      <c r="E3055" s="10" t="s">
        <v>899</v>
      </c>
      <c r="F3055" s="89" t="str">
        <f t="shared" si="47"/>
        <v>-</v>
      </c>
      <c r="K3055" s="8" t="s">
        <v>4593</v>
      </c>
    </row>
    <row r="3056" spans="1:11">
      <c r="B3056" s="9" t="s">
        <v>4422</v>
      </c>
      <c r="C3056" s="9" t="s">
        <v>4423</v>
      </c>
      <c r="D3056" s="10">
        <v>113500</v>
      </c>
      <c r="E3056" s="10" t="s">
        <v>899</v>
      </c>
      <c r="F3056" s="89" t="str">
        <f t="shared" si="47"/>
        <v>-</v>
      </c>
      <c r="K3056" s="8" t="s">
        <v>4593</v>
      </c>
    </row>
    <row r="3057" spans="1:11">
      <c r="B3057" s="9" t="s">
        <v>4424</v>
      </c>
      <c r="C3057" s="9" t="s">
        <v>886</v>
      </c>
      <c r="D3057" s="10">
        <v>137500</v>
      </c>
      <c r="E3057" s="10" t="s">
        <v>899</v>
      </c>
      <c r="F3057" s="89" t="str">
        <f t="shared" si="47"/>
        <v>-</v>
      </c>
      <c r="K3057" s="8" t="s">
        <v>4593</v>
      </c>
    </row>
    <row r="3058" spans="1:11" ht="25.5">
      <c r="B3058" s="9" t="s">
        <v>4425</v>
      </c>
      <c r="C3058" s="9" t="s">
        <v>4426</v>
      </c>
      <c r="D3058" s="10">
        <v>139500</v>
      </c>
      <c r="E3058" s="10" t="s">
        <v>899</v>
      </c>
      <c r="F3058" s="89" t="str">
        <f t="shared" si="47"/>
        <v>-</v>
      </c>
      <c r="K3058" s="8" t="s">
        <v>4593</v>
      </c>
    </row>
    <row r="3059" spans="1:11" ht="25.5">
      <c r="A3059" s="9" t="s">
        <v>4427</v>
      </c>
      <c r="B3059" s="9" t="s">
        <v>4428</v>
      </c>
      <c r="C3059" s="9" t="s">
        <v>4433</v>
      </c>
      <c r="D3059" s="10">
        <v>102092</v>
      </c>
      <c r="E3059" s="10" t="s">
        <v>899</v>
      </c>
      <c r="F3059" s="89" t="str">
        <f t="shared" si="47"/>
        <v>-</v>
      </c>
      <c r="K3059" s="8" t="s">
        <v>4593</v>
      </c>
    </row>
    <row r="3060" spans="1:11">
      <c r="B3060" s="9" t="s">
        <v>4429</v>
      </c>
      <c r="C3060" s="9" t="s">
        <v>2155</v>
      </c>
      <c r="D3060" s="10">
        <v>133592</v>
      </c>
      <c r="E3060" s="10" t="s">
        <v>899</v>
      </c>
      <c r="F3060" s="89" t="str">
        <f t="shared" si="47"/>
        <v>-</v>
      </c>
      <c r="K3060" s="8" t="s">
        <v>4593</v>
      </c>
    </row>
    <row r="3061" spans="1:11">
      <c r="B3061" s="9" t="s">
        <v>4430</v>
      </c>
      <c r="C3061" s="9" t="s">
        <v>4432</v>
      </c>
      <c r="D3061" s="10">
        <v>151092</v>
      </c>
      <c r="E3061" s="10" t="s">
        <v>899</v>
      </c>
      <c r="F3061" s="89" t="str">
        <f t="shared" si="47"/>
        <v>-</v>
      </c>
      <c r="K3061" s="8" t="s">
        <v>4593</v>
      </c>
    </row>
    <row r="3062" spans="1:11">
      <c r="B3062" s="9" t="s">
        <v>4431</v>
      </c>
      <c r="C3062" s="9" t="s">
        <v>1020</v>
      </c>
      <c r="D3062" s="10">
        <v>194000</v>
      </c>
      <c r="E3062" s="10" t="s">
        <v>899</v>
      </c>
      <c r="F3062" s="89" t="str">
        <f t="shared" si="47"/>
        <v>-</v>
      </c>
      <c r="K3062" s="8" t="s">
        <v>4593</v>
      </c>
    </row>
    <row r="3063" spans="1:11">
      <c r="A3063" s="9" t="s">
        <v>4434</v>
      </c>
      <c r="B3063" s="9" t="s">
        <v>4435</v>
      </c>
      <c r="C3063" s="9" t="s">
        <v>1914</v>
      </c>
      <c r="D3063" s="10">
        <v>116883</v>
      </c>
      <c r="E3063" s="10" t="s">
        <v>899</v>
      </c>
      <c r="F3063" s="89" t="str">
        <f t="shared" si="47"/>
        <v>-</v>
      </c>
      <c r="K3063" s="8" t="s">
        <v>4593</v>
      </c>
    </row>
    <row r="3064" spans="1:11" ht="25.5">
      <c r="B3064" s="9" t="s">
        <v>4436</v>
      </c>
      <c r="C3064" s="9" t="s">
        <v>4439</v>
      </c>
      <c r="D3064" s="10">
        <v>197731</v>
      </c>
      <c r="E3064" s="10" t="s">
        <v>899</v>
      </c>
      <c r="F3064" s="89" t="str">
        <f t="shared" si="47"/>
        <v>-</v>
      </c>
      <c r="K3064" s="8" t="s">
        <v>4593</v>
      </c>
    </row>
    <row r="3065" spans="1:11">
      <c r="B3065" s="9" t="s">
        <v>4437</v>
      </c>
      <c r="C3065" s="9" t="s">
        <v>1064</v>
      </c>
      <c r="D3065" s="10">
        <v>146882</v>
      </c>
      <c r="E3065" s="10" t="s">
        <v>899</v>
      </c>
      <c r="F3065" s="89" t="str">
        <f t="shared" si="47"/>
        <v>-</v>
      </c>
      <c r="K3065" s="8" t="s">
        <v>4593</v>
      </c>
    </row>
    <row r="3066" spans="1:11">
      <c r="B3066" s="9" t="s">
        <v>4438</v>
      </c>
      <c r="C3066" s="9" t="s">
        <v>1418</v>
      </c>
      <c r="D3066" s="10">
        <v>204795</v>
      </c>
      <c r="E3066" s="10" t="s">
        <v>899</v>
      </c>
      <c r="F3066" s="89" t="str">
        <f t="shared" si="47"/>
        <v>-</v>
      </c>
      <c r="K3066" s="8" t="s">
        <v>4593</v>
      </c>
    </row>
    <row r="3067" spans="1:11">
      <c r="A3067" s="6" t="s">
        <v>4582</v>
      </c>
      <c r="B3067" s="6"/>
      <c r="C3067" s="6"/>
      <c r="D3067" s="24">
        <f>SUM(D5:D3066)</f>
        <v>274057706.56999993</v>
      </c>
      <c r="E3067" s="24">
        <f>SUM(E5:E3066)</f>
        <v>315181687.72000015</v>
      </c>
      <c r="F3067" s="90"/>
    </row>
    <row r="3068" spans="1:11">
      <c r="A3068" s="6" t="s">
        <v>4581</v>
      </c>
      <c r="B3068" s="6"/>
      <c r="C3068" s="6"/>
      <c r="D3068" s="24">
        <f>AVERAGE(D5:D3066)</f>
        <v>123616.46665313483</v>
      </c>
      <c r="E3068" s="24">
        <f>AVERAGE(E5:E3066)</f>
        <v>130510.01561904768</v>
      </c>
      <c r="F3068" s="90">
        <f>AVERAGEIF(G5:G3066,"Y",F5:F3066)</f>
        <v>3.8225917452489558E-2</v>
      </c>
    </row>
    <row r="3069" spans="1:11" ht="51">
      <c r="F3069" s="10" t="s">
        <v>4583</v>
      </c>
    </row>
  </sheetData>
  <autoFilter ref="A1:K3069">
    <filterColumn colId="0"/>
  </autoFilter>
  <mergeCells count="2">
    <mergeCell ref="D3:E3"/>
    <mergeCell ref="I3:J3"/>
  </mergeCells>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26"/>
  <sheetViews>
    <sheetView workbookViewId="0">
      <pane ySplit="4" topLeftCell="A10" activePane="bottomLeft" state="frozen"/>
      <selection pane="bottomLeft" activeCell="A27" sqref="A27"/>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6" t="s">
        <v>437</v>
      </c>
    </row>
    <row r="6" spans="1:9">
      <c r="A6" s="36" t="s">
        <v>456</v>
      </c>
    </row>
    <row r="7" spans="1:9">
      <c r="A7" s="36" t="s">
        <v>472</v>
      </c>
    </row>
    <row r="8" spans="1:9">
      <c r="A8" s="36" t="s">
        <v>508</v>
      </c>
    </row>
    <row r="9" spans="1:9">
      <c r="A9" s="36" t="s">
        <v>522</v>
      </c>
    </row>
    <row r="10" spans="1:9">
      <c r="A10" s="36" t="s">
        <v>543</v>
      </c>
    </row>
    <row r="11" spans="1:9">
      <c r="A11" s="36" t="s">
        <v>93</v>
      </c>
    </row>
    <row r="12" spans="1:9">
      <c r="A12" s="36" t="s">
        <v>99</v>
      </c>
    </row>
    <row r="13" spans="1:9">
      <c r="A13" s="36" t="s">
        <v>127</v>
      </c>
    </row>
    <row r="14" spans="1:9">
      <c r="A14" s="36" t="s">
        <v>129</v>
      </c>
    </row>
    <row r="15" spans="1:9">
      <c r="A15" s="36" t="s">
        <v>135</v>
      </c>
    </row>
    <row r="16" spans="1:9">
      <c r="A16" s="36" t="s">
        <v>183</v>
      </c>
    </row>
    <row r="17" spans="1:1">
      <c r="A17" s="36" t="s">
        <v>187</v>
      </c>
    </row>
    <row r="18" spans="1:1">
      <c r="A18" s="36" t="s">
        <v>193</v>
      </c>
    </row>
    <row r="19" spans="1:1">
      <c r="A19" s="36" t="s">
        <v>750</v>
      </c>
    </row>
    <row r="20" spans="1:1">
      <c r="A20" s="36" t="s">
        <v>755</v>
      </c>
    </row>
    <row r="21" spans="1:1">
      <c r="A21" s="36" t="s">
        <v>761</v>
      </c>
    </row>
    <row r="22" spans="1:1">
      <c r="A22" s="36" t="s">
        <v>764</v>
      </c>
    </row>
    <row r="23" spans="1:1">
      <c r="A23" s="36" t="s">
        <v>768</v>
      </c>
    </row>
    <row r="24" spans="1:1">
      <c r="A24" s="36" t="s">
        <v>770</v>
      </c>
    </row>
    <row r="25" spans="1:1">
      <c r="A25" s="36" t="s">
        <v>842</v>
      </c>
    </row>
    <row r="26" spans="1:1">
      <c r="A26" s="94" t="s">
        <v>882</v>
      </c>
    </row>
  </sheetData>
  <sortState ref="A5:A25">
    <sortCondition ref="A5"/>
  </sortState>
  <mergeCells count="2">
    <mergeCell ref="D3:E3"/>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37"/>
  <sheetViews>
    <sheetView workbookViewId="0">
      <pane ySplit="4" topLeftCell="A9" activePane="bottomLeft" state="frozen"/>
      <selection pane="bottomLeft" activeCell="A45" sqref="A45"/>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2" t="s">
        <v>446</v>
      </c>
    </row>
    <row r="6" spans="1:9">
      <c r="A6" s="32" t="s">
        <v>465</v>
      </c>
    </row>
    <row r="7" spans="1:9">
      <c r="A7" s="32" t="s">
        <v>476</v>
      </c>
    </row>
    <row r="8" spans="1:9">
      <c r="A8" s="32" t="s">
        <v>506</v>
      </c>
    </row>
    <row r="9" spans="1:9">
      <c r="A9" s="32" t="s">
        <v>526</v>
      </c>
    </row>
    <row r="10" spans="1:9">
      <c r="A10" s="32" t="s">
        <v>544</v>
      </c>
    </row>
    <row r="11" spans="1:9">
      <c r="A11" s="32" t="s">
        <v>106</v>
      </c>
    </row>
    <row r="12" spans="1:9">
      <c r="A12" s="32" t="s">
        <v>140</v>
      </c>
    </row>
    <row r="13" spans="1:9">
      <c r="A13" s="32" t="s">
        <v>150</v>
      </c>
    </row>
    <row r="14" spans="1:9">
      <c r="A14" s="32" t="s">
        <v>172</v>
      </c>
    </row>
    <row r="15" spans="1:9">
      <c r="A15" s="32" t="s">
        <v>191</v>
      </c>
    </row>
    <row r="16" spans="1:9">
      <c r="A16" s="32" t="s">
        <v>200</v>
      </c>
    </row>
    <row r="17" spans="1:1">
      <c r="A17" s="32" t="s">
        <v>2913</v>
      </c>
    </row>
    <row r="18" spans="1:1">
      <c r="A18" s="32" t="s">
        <v>756</v>
      </c>
    </row>
    <row r="19" spans="1:1">
      <c r="A19" s="32" t="s">
        <v>763</v>
      </c>
    </row>
    <row r="20" spans="1:1">
      <c r="A20" s="32" t="s">
        <v>773</v>
      </c>
    </row>
    <row r="21" spans="1:1">
      <c r="A21" s="32" t="s">
        <v>775</v>
      </c>
    </row>
    <row r="22" spans="1:1">
      <c r="A22" s="32" t="s">
        <v>792</v>
      </c>
    </row>
    <row r="23" spans="1:1">
      <c r="A23" s="32" t="s">
        <v>801</v>
      </c>
    </row>
    <row r="24" spans="1:1">
      <c r="A24" s="32" t="s">
        <v>802</v>
      </c>
    </row>
    <row r="25" spans="1:1">
      <c r="A25" s="32" t="s">
        <v>803</v>
      </c>
    </row>
    <row r="26" spans="1:1">
      <c r="A26" s="32" t="s">
        <v>808</v>
      </c>
    </row>
    <row r="27" spans="1:1">
      <c r="A27" s="32" t="s">
        <v>810</v>
      </c>
    </row>
    <row r="28" spans="1:1">
      <c r="A28" s="32" t="s">
        <v>822</v>
      </c>
    </row>
    <row r="29" spans="1:1">
      <c r="A29" s="32" t="s">
        <v>826</v>
      </c>
    </row>
    <row r="30" spans="1:1">
      <c r="A30" s="32" t="s">
        <v>843</v>
      </c>
    </row>
    <row r="31" spans="1:1">
      <c r="A31" s="32" t="s">
        <v>847</v>
      </c>
    </row>
    <row r="32" spans="1:1">
      <c r="A32" s="32" t="s">
        <v>848</v>
      </c>
    </row>
    <row r="33" spans="1:1">
      <c r="A33" s="32" t="s">
        <v>873</v>
      </c>
    </row>
    <row r="34" spans="1:1">
      <c r="A34" s="32" t="s">
        <v>874</v>
      </c>
    </row>
    <row r="35" spans="1:1">
      <c r="A35" s="32" t="s">
        <v>875</v>
      </c>
    </row>
    <row r="36" spans="1:1">
      <c r="A36" s="33" t="s">
        <v>878</v>
      </c>
    </row>
    <row r="37" spans="1:1">
      <c r="A37" s="33" t="s">
        <v>881</v>
      </c>
    </row>
  </sheetData>
  <mergeCells count="2">
    <mergeCell ref="D3:E3"/>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49"/>
  <sheetViews>
    <sheetView workbookViewId="0">
      <pane ySplit="4" topLeftCell="A19" activePane="bottomLeft" state="frozen"/>
      <selection pane="bottomLeft" activeCell="A50" sqref="A50"/>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2" t="s">
        <v>421</v>
      </c>
    </row>
    <row r="6" spans="1:9">
      <c r="A6" s="32" t="s">
        <v>428</v>
      </c>
    </row>
    <row r="7" spans="1:9">
      <c r="A7" s="32" t="s">
        <v>441</v>
      </c>
    </row>
    <row r="8" spans="1:9">
      <c r="A8" s="32" t="s">
        <v>447</v>
      </c>
    </row>
    <row r="9" spans="1:9">
      <c r="A9" s="32" t="s">
        <v>451</v>
      </c>
    </row>
    <row r="10" spans="1:9">
      <c r="A10" s="32" t="s">
        <v>453</v>
      </c>
    </row>
    <row r="11" spans="1:9">
      <c r="A11" s="32" t="s">
        <v>467</v>
      </c>
    </row>
    <row r="12" spans="1:9">
      <c r="A12" s="32" t="s">
        <v>486</v>
      </c>
    </row>
    <row r="13" spans="1:9">
      <c r="A13" s="32" t="s">
        <v>491</v>
      </c>
    </row>
    <row r="14" spans="1:9">
      <c r="A14" s="32" t="s">
        <v>503</v>
      </c>
    </row>
    <row r="15" spans="1:9">
      <c r="A15" s="32" t="s">
        <v>515</v>
      </c>
    </row>
    <row r="16" spans="1:9">
      <c r="A16" s="32" t="s">
        <v>517</v>
      </c>
    </row>
    <row r="17" spans="1:1">
      <c r="A17" s="32" t="s">
        <v>518</v>
      </c>
    </row>
    <row r="18" spans="1:1">
      <c r="A18" s="32" t="s">
        <v>519</v>
      </c>
    </row>
    <row r="19" spans="1:1">
      <c r="A19" s="32" t="s">
        <v>539</v>
      </c>
    </row>
    <row r="20" spans="1:1">
      <c r="A20" s="32" t="s">
        <v>541</v>
      </c>
    </row>
    <row r="21" spans="1:1">
      <c r="A21" s="32" t="s">
        <v>555</v>
      </c>
    </row>
    <row r="22" spans="1:1">
      <c r="A22" s="32" t="s">
        <v>568</v>
      </c>
    </row>
    <row r="23" spans="1:1">
      <c r="A23" s="32" t="s">
        <v>96</v>
      </c>
    </row>
    <row r="24" spans="1:1">
      <c r="A24" s="32" t="s">
        <v>109</v>
      </c>
    </row>
    <row r="25" spans="1:1">
      <c r="A25" s="32" t="s">
        <v>112</v>
      </c>
    </row>
    <row r="26" spans="1:1">
      <c r="A26" s="32" t="s">
        <v>125</v>
      </c>
    </row>
    <row r="27" spans="1:1">
      <c r="A27" s="32" t="s">
        <v>136</v>
      </c>
    </row>
    <row r="28" spans="1:1">
      <c r="A28" s="32" t="s">
        <v>137</v>
      </c>
    </row>
    <row r="29" spans="1:1">
      <c r="A29" s="32" t="s">
        <v>2912</v>
      </c>
    </row>
    <row r="30" spans="1:1">
      <c r="A30" s="32" t="s">
        <v>143</v>
      </c>
    </row>
    <row r="31" spans="1:1">
      <c r="A31" s="32" t="s">
        <v>152</v>
      </c>
    </row>
    <row r="32" spans="1:1">
      <c r="A32" s="32" t="s">
        <v>154</v>
      </c>
    </row>
    <row r="33" spans="1:1">
      <c r="A33" s="33" t="s">
        <v>170</v>
      </c>
    </row>
    <row r="34" spans="1:1">
      <c r="A34" s="32" t="s">
        <v>182</v>
      </c>
    </row>
    <row r="35" spans="1:1">
      <c r="A35" s="32" t="s">
        <v>185</v>
      </c>
    </row>
    <row r="36" spans="1:1">
      <c r="A36" s="32" t="s">
        <v>192</v>
      </c>
    </row>
    <row r="37" spans="1:1">
      <c r="A37" s="32" t="s">
        <v>194</v>
      </c>
    </row>
    <row r="38" spans="1:1">
      <c r="A38" s="32" t="s">
        <v>195</v>
      </c>
    </row>
    <row r="39" spans="1:1">
      <c r="A39" s="33" t="s">
        <v>198</v>
      </c>
    </row>
    <row r="40" spans="1:1">
      <c r="A40" s="33" t="s">
        <v>199</v>
      </c>
    </row>
    <row r="41" spans="1:1">
      <c r="A41" s="32" t="s">
        <v>201</v>
      </c>
    </row>
    <row r="42" spans="1:1">
      <c r="A42" s="33" t="s">
        <v>758</v>
      </c>
    </row>
    <row r="43" spans="1:1">
      <c r="A43" s="33" t="s">
        <v>760</v>
      </c>
    </row>
    <row r="44" spans="1:1">
      <c r="A44" s="32" t="s">
        <v>780</v>
      </c>
    </row>
    <row r="45" spans="1:1">
      <c r="A45" s="32" t="s">
        <v>783</v>
      </c>
    </row>
    <row r="46" spans="1:1">
      <c r="A46" s="32" t="s">
        <v>784</v>
      </c>
    </row>
    <row r="47" spans="1:1">
      <c r="A47" s="32" t="s">
        <v>788</v>
      </c>
    </row>
    <row r="48" spans="1:1">
      <c r="A48" s="32" t="s">
        <v>853</v>
      </c>
    </row>
    <row r="49" spans="1:1">
      <c r="A49" s="33" t="s">
        <v>860</v>
      </c>
    </row>
  </sheetData>
  <mergeCells count="2">
    <mergeCell ref="D3:E3"/>
    <mergeCell ref="G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78"/>
  <sheetViews>
    <sheetView workbookViewId="0">
      <pane ySplit="4" topLeftCell="A46" activePane="bottomLeft" state="frozen"/>
      <selection pane="bottomLeft" activeCell="A41" sqref="A41"/>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2" t="s">
        <v>419</v>
      </c>
    </row>
    <row r="6" spans="1:9">
      <c r="A6" s="33" t="s">
        <v>427</v>
      </c>
    </row>
    <row r="7" spans="1:9">
      <c r="A7" s="32" t="s">
        <v>429</v>
      </c>
    </row>
    <row r="8" spans="1:9">
      <c r="A8" s="32" t="s">
        <v>430</v>
      </c>
    </row>
    <row r="9" spans="1:9">
      <c r="A9" s="32" t="s">
        <v>440</v>
      </c>
    </row>
    <row r="10" spans="1:9">
      <c r="A10" s="32" t="s">
        <v>455</v>
      </c>
    </row>
    <row r="11" spans="1:9">
      <c r="A11" s="32" t="s">
        <v>461</v>
      </c>
    </row>
    <row r="12" spans="1:9">
      <c r="A12" s="32" t="s">
        <v>468</v>
      </c>
    </row>
    <row r="13" spans="1:9">
      <c r="A13" s="32" t="s">
        <v>477</v>
      </c>
    </row>
    <row r="14" spans="1:9">
      <c r="A14" s="32" t="s">
        <v>488</v>
      </c>
    </row>
    <row r="15" spans="1:9">
      <c r="A15" s="33" t="s">
        <v>492</v>
      </c>
    </row>
    <row r="16" spans="1:9">
      <c r="A16" s="32" t="s">
        <v>493</v>
      </c>
    </row>
    <row r="17" spans="1:1">
      <c r="A17" s="33" t="s">
        <v>509</v>
      </c>
    </row>
    <row r="18" spans="1:1">
      <c r="A18" s="32" t="s">
        <v>514</v>
      </c>
    </row>
    <row r="19" spans="1:1">
      <c r="A19" s="32" t="s">
        <v>524</v>
      </c>
    </row>
    <row r="20" spans="1:1">
      <c r="A20" s="32" t="s">
        <v>537</v>
      </c>
    </row>
    <row r="21" spans="1:1">
      <c r="A21" s="32" t="s">
        <v>545</v>
      </c>
    </row>
    <row r="22" spans="1:1">
      <c r="A22" s="32" t="s">
        <v>546</v>
      </c>
    </row>
    <row r="23" spans="1:1">
      <c r="A23" s="32" t="s">
        <v>547</v>
      </c>
    </row>
    <row r="24" spans="1:1">
      <c r="A24" s="32" t="s">
        <v>551</v>
      </c>
    </row>
    <row r="25" spans="1:1">
      <c r="A25" s="32" t="s">
        <v>554</v>
      </c>
    </row>
    <row r="26" spans="1:1">
      <c r="A26" s="32" t="s">
        <v>559</v>
      </c>
    </row>
    <row r="27" spans="1:1">
      <c r="A27" s="32" t="s">
        <v>572</v>
      </c>
    </row>
    <row r="28" spans="1:1">
      <c r="A28" s="32" t="s">
        <v>573</v>
      </c>
    </row>
    <row r="29" spans="1:1">
      <c r="A29" s="32" t="s">
        <v>89</v>
      </c>
    </row>
    <row r="30" spans="1:1">
      <c r="A30" s="32" t="s">
        <v>95</v>
      </c>
    </row>
    <row r="31" spans="1:1">
      <c r="A31" s="32" t="s">
        <v>101</v>
      </c>
    </row>
    <row r="32" spans="1:1">
      <c r="A32" s="32" t="s">
        <v>103</v>
      </c>
    </row>
    <row r="33" spans="1:1">
      <c r="A33" s="32" t="s">
        <v>104</v>
      </c>
    </row>
    <row r="34" spans="1:1">
      <c r="A34" s="33" t="s">
        <v>113</v>
      </c>
    </row>
    <row r="35" spans="1:1">
      <c r="A35" s="32" t="s">
        <v>120</v>
      </c>
    </row>
    <row r="36" spans="1:1">
      <c r="A36" s="32" t="s">
        <v>124</v>
      </c>
    </row>
    <row r="37" spans="1:1">
      <c r="A37" s="32" t="s">
        <v>138</v>
      </c>
    </row>
    <row r="38" spans="1:1">
      <c r="A38" s="32" t="s">
        <v>148</v>
      </c>
    </row>
    <row r="39" spans="1:1">
      <c r="A39" s="32" t="s">
        <v>153</v>
      </c>
    </row>
    <row r="40" spans="1:1">
      <c r="A40" s="33" t="s">
        <v>160</v>
      </c>
    </row>
    <row r="41" spans="1:1">
      <c r="A41" s="32" t="s">
        <v>163</v>
      </c>
    </row>
    <row r="42" spans="1:1">
      <c r="A42" s="32" t="s">
        <v>164</v>
      </c>
    </row>
    <row r="43" spans="1:1">
      <c r="A43" s="32" t="s">
        <v>169</v>
      </c>
    </row>
    <row r="44" spans="1:1">
      <c r="A44" s="32" t="s">
        <v>205</v>
      </c>
    </row>
    <row r="45" spans="1:1">
      <c r="A45" s="32" t="s">
        <v>206</v>
      </c>
    </row>
    <row r="46" spans="1:1">
      <c r="A46" s="32" t="s">
        <v>213</v>
      </c>
    </row>
    <row r="47" spans="1:1">
      <c r="A47" s="32" t="s">
        <v>217</v>
      </c>
    </row>
    <row r="48" spans="1:1">
      <c r="A48" s="32" t="s">
        <v>220</v>
      </c>
    </row>
    <row r="49" spans="1:1">
      <c r="A49" s="32" t="s">
        <v>754</v>
      </c>
    </row>
    <row r="50" spans="1:1">
      <c r="A50" s="32" t="s">
        <v>757</v>
      </c>
    </row>
    <row r="51" spans="1:1">
      <c r="A51" s="32" t="s">
        <v>759</v>
      </c>
    </row>
    <row r="52" spans="1:1">
      <c r="A52" s="32" t="s">
        <v>769</v>
      </c>
    </row>
    <row r="53" spans="1:1">
      <c r="A53" s="32" t="s">
        <v>771</v>
      </c>
    </row>
    <row r="54" spans="1:1">
      <c r="A54" s="32" t="s">
        <v>774</v>
      </c>
    </row>
    <row r="55" spans="1:1">
      <c r="A55" s="32" t="s">
        <v>778</v>
      </c>
    </row>
    <row r="56" spans="1:1">
      <c r="A56" s="32" t="s">
        <v>789</v>
      </c>
    </row>
    <row r="57" spans="1:1">
      <c r="A57" s="32" t="s">
        <v>794</v>
      </c>
    </row>
    <row r="58" spans="1:1">
      <c r="A58" s="32" t="s">
        <v>797</v>
      </c>
    </row>
    <row r="59" spans="1:1">
      <c r="A59" s="32" t="s">
        <v>815</v>
      </c>
    </row>
    <row r="60" spans="1:1">
      <c r="A60" s="32" t="s">
        <v>816</v>
      </c>
    </row>
    <row r="61" spans="1:1">
      <c r="A61" s="32" t="s">
        <v>818</v>
      </c>
    </row>
    <row r="62" spans="1:1">
      <c r="A62" s="32" t="s">
        <v>823</v>
      </c>
    </row>
    <row r="63" spans="1:1">
      <c r="A63" s="32" t="s">
        <v>2914</v>
      </c>
    </row>
    <row r="64" spans="1:1">
      <c r="A64" s="32" t="s">
        <v>829</v>
      </c>
    </row>
    <row r="65" spans="1:1">
      <c r="A65" s="32" t="s">
        <v>833</v>
      </c>
    </row>
    <row r="66" spans="1:1">
      <c r="A66" s="32" t="s">
        <v>839</v>
      </c>
    </row>
    <row r="67" spans="1:1">
      <c r="A67" s="32" t="s">
        <v>841</v>
      </c>
    </row>
    <row r="68" spans="1:1">
      <c r="A68" s="32" t="s">
        <v>851</v>
      </c>
    </row>
    <row r="69" spans="1:1">
      <c r="A69" s="32" t="s">
        <v>852</v>
      </c>
    </row>
    <row r="70" spans="1:1">
      <c r="A70" s="32" t="s">
        <v>855</v>
      </c>
    </row>
    <row r="71" spans="1:1">
      <c r="A71" s="32" t="s">
        <v>862</v>
      </c>
    </row>
    <row r="72" spans="1:1">
      <c r="A72" s="32" t="s">
        <v>864</v>
      </c>
    </row>
    <row r="73" spans="1:1">
      <c r="A73" s="32" t="s">
        <v>868</v>
      </c>
    </row>
    <row r="74" spans="1:1">
      <c r="A74" s="32" t="s">
        <v>869</v>
      </c>
    </row>
    <row r="75" spans="1:1">
      <c r="A75" s="32" t="s">
        <v>871</v>
      </c>
    </row>
    <row r="76" spans="1:1">
      <c r="A76" s="32" t="s">
        <v>872</v>
      </c>
    </row>
    <row r="77" spans="1:1">
      <c r="A77" s="33" t="s">
        <v>876</v>
      </c>
    </row>
    <row r="78" spans="1:1">
      <c r="A78" s="32" t="s">
        <v>879</v>
      </c>
    </row>
  </sheetData>
  <mergeCells count="2">
    <mergeCell ref="D3:E3"/>
    <mergeCell ref="G3:H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47"/>
  <sheetViews>
    <sheetView workbookViewId="0">
      <pane ySplit="4" topLeftCell="A15" activePane="bottomLeft" state="frozen"/>
      <selection pane="bottomLeft" activeCell="A51" sqref="A51"/>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3" t="s">
        <v>442</v>
      </c>
    </row>
    <row r="6" spans="1:9">
      <c r="A6" s="33" t="s">
        <v>454</v>
      </c>
    </row>
    <row r="7" spans="1:9">
      <c r="A7" s="32" t="s">
        <v>2910</v>
      </c>
    </row>
    <row r="8" spans="1:9">
      <c r="A8" s="33" t="s">
        <v>487</v>
      </c>
    </row>
    <row r="9" spans="1:9">
      <c r="A9" s="33" t="s">
        <v>495</v>
      </c>
    </row>
    <row r="10" spans="1:9">
      <c r="A10" s="33" t="s">
        <v>504</v>
      </c>
    </row>
    <row r="11" spans="1:9">
      <c r="A11" s="33" t="s">
        <v>505</v>
      </c>
    </row>
    <row r="12" spans="1:9">
      <c r="A12" s="33" t="s">
        <v>521</v>
      </c>
    </row>
    <row r="13" spans="1:9">
      <c r="A13" s="33" t="s">
        <v>523</v>
      </c>
    </row>
    <row r="14" spans="1:9">
      <c r="A14" s="33" t="s">
        <v>534</v>
      </c>
    </row>
    <row r="15" spans="1:9">
      <c r="A15" s="33" t="s">
        <v>535</v>
      </c>
    </row>
    <row r="16" spans="1:9">
      <c r="A16" s="33" t="s">
        <v>545</v>
      </c>
    </row>
    <row r="17" spans="1:1">
      <c r="A17" s="33" t="s">
        <v>557</v>
      </c>
    </row>
    <row r="18" spans="1:1">
      <c r="A18" s="33" t="s">
        <v>565</v>
      </c>
    </row>
    <row r="19" spans="1:1">
      <c r="A19" s="33" t="s">
        <v>570</v>
      </c>
    </row>
    <row r="20" spans="1:1">
      <c r="A20" s="33" t="s">
        <v>571</v>
      </c>
    </row>
    <row r="21" spans="1:1">
      <c r="A21" s="33" t="s">
        <v>121</v>
      </c>
    </row>
    <row r="22" spans="1:1">
      <c r="A22" s="33" t="s">
        <v>124</v>
      </c>
    </row>
    <row r="23" spans="1:1">
      <c r="A23" s="33" t="s">
        <v>155</v>
      </c>
    </row>
    <row r="24" spans="1:1">
      <c r="A24" s="33" t="s">
        <v>158</v>
      </c>
    </row>
    <row r="25" spans="1:1">
      <c r="A25" s="39" t="s">
        <v>179</v>
      </c>
    </row>
    <row r="26" spans="1:1">
      <c r="A26" s="33" t="s">
        <v>180</v>
      </c>
    </row>
    <row r="27" spans="1:1">
      <c r="A27" s="33" t="s">
        <v>189</v>
      </c>
    </row>
    <row r="28" spans="1:1">
      <c r="A28" s="39" t="s">
        <v>211</v>
      </c>
    </row>
    <row r="29" spans="1:1">
      <c r="A29" s="33" t="s">
        <v>212</v>
      </c>
    </row>
    <row r="30" spans="1:1">
      <c r="A30" s="33" t="s">
        <v>216</v>
      </c>
    </row>
    <row r="31" spans="1:1">
      <c r="A31" s="33" t="s">
        <v>766</v>
      </c>
    </row>
    <row r="32" spans="1:1">
      <c r="A32" s="32" t="s">
        <v>811</v>
      </c>
    </row>
    <row r="33" spans="1:1">
      <c r="A33" s="32" t="s">
        <v>776</v>
      </c>
    </row>
    <row r="34" spans="1:1">
      <c r="A34" s="33" t="s">
        <v>781</v>
      </c>
    </row>
    <row r="35" spans="1:1">
      <c r="A35" s="39" t="s">
        <v>782</v>
      </c>
    </row>
    <row r="36" spans="1:1">
      <c r="A36" s="33" t="s">
        <v>791</v>
      </c>
    </row>
    <row r="37" spans="1:1">
      <c r="A37" s="33" t="s">
        <v>820</v>
      </c>
    </row>
    <row r="38" spans="1:1">
      <c r="A38" s="33" t="s">
        <v>824</v>
      </c>
    </row>
    <row r="39" spans="1:1">
      <c r="A39" s="39" t="s">
        <v>825</v>
      </c>
    </row>
    <row r="40" spans="1:1">
      <c r="A40" s="33" t="s">
        <v>828</v>
      </c>
    </row>
    <row r="41" spans="1:1">
      <c r="A41" s="39" t="s">
        <v>834</v>
      </c>
    </row>
    <row r="42" spans="1:1">
      <c r="A42" s="39" t="s">
        <v>836</v>
      </c>
    </row>
    <row r="43" spans="1:1">
      <c r="A43" s="33" t="s">
        <v>856</v>
      </c>
    </row>
    <row r="44" spans="1:1">
      <c r="A44" s="33" t="s">
        <v>857</v>
      </c>
    </row>
    <row r="45" spans="1:1">
      <c r="A45" s="33" t="s">
        <v>863</v>
      </c>
    </row>
    <row r="46" spans="1:1">
      <c r="A46" s="33" t="s">
        <v>866</v>
      </c>
    </row>
    <row r="47" spans="1:1">
      <c r="A47" s="33" t="s">
        <v>867</v>
      </c>
    </row>
  </sheetData>
  <mergeCells count="2">
    <mergeCell ref="D3:E3"/>
    <mergeCell ref="G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56"/>
  <sheetViews>
    <sheetView workbookViewId="0">
      <pane ySplit="4" topLeftCell="A26" activePane="bottomLeft" state="frozen"/>
      <selection pane="bottomLeft" activeCell="A56" sqref="A56"/>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4" t="s">
        <v>431</v>
      </c>
    </row>
    <row r="6" spans="1:9">
      <c r="A6" s="34" t="s">
        <v>439</v>
      </c>
    </row>
    <row r="7" spans="1:9">
      <c r="A7" s="34" t="s">
        <v>443</v>
      </c>
    </row>
    <row r="8" spans="1:9">
      <c r="A8" s="37" t="s">
        <v>457</v>
      </c>
    </row>
    <row r="9" spans="1:9">
      <c r="A9" s="34" t="s">
        <v>458</v>
      </c>
    </row>
    <row r="10" spans="1:9">
      <c r="A10" s="37" t="s">
        <v>2909</v>
      </c>
    </row>
    <row r="11" spans="1:9">
      <c r="A11" s="34" t="s">
        <v>463</v>
      </c>
    </row>
    <row r="12" spans="1:9">
      <c r="A12" s="34" t="s">
        <v>466</v>
      </c>
    </row>
    <row r="13" spans="1:9">
      <c r="A13" s="34" t="s">
        <v>473</v>
      </c>
    </row>
    <row r="14" spans="1:9">
      <c r="A14" s="34" t="s">
        <v>474</v>
      </c>
    </row>
    <row r="15" spans="1:9">
      <c r="A15" s="34" t="s">
        <v>482</v>
      </c>
    </row>
    <row r="16" spans="1:9">
      <c r="A16" s="34" t="s">
        <v>484</v>
      </c>
    </row>
    <row r="17" spans="1:1">
      <c r="A17" s="34" t="s">
        <v>2911</v>
      </c>
    </row>
    <row r="18" spans="1:1">
      <c r="A18" s="34" t="s">
        <v>498</v>
      </c>
    </row>
    <row r="19" spans="1:1">
      <c r="A19" s="34" t="s">
        <v>512</v>
      </c>
    </row>
    <row r="20" spans="1:1">
      <c r="A20" s="34" t="s">
        <v>533</v>
      </c>
    </row>
    <row r="21" spans="1:1">
      <c r="A21" s="34" t="s">
        <v>538</v>
      </c>
    </row>
    <row r="22" spans="1:1">
      <c r="A22" s="34" t="s">
        <v>553</v>
      </c>
    </row>
    <row r="23" spans="1:1">
      <c r="A23" s="34" t="s">
        <v>556</v>
      </c>
    </row>
    <row r="24" spans="1:1">
      <c r="A24" s="34" t="s">
        <v>560</v>
      </c>
    </row>
    <row r="25" spans="1:1">
      <c r="A25" s="34" t="s">
        <v>564</v>
      </c>
    </row>
    <row r="26" spans="1:1">
      <c r="A26" s="34" t="s">
        <v>574</v>
      </c>
    </row>
    <row r="27" spans="1:1">
      <c r="A27" s="34" t="s">
        <v>98</v>
      </c>
    </row>
    <row r="28" spans="1:1">
      <c r="A28" s="34" t="s">
        <v>107</v>
      </c>
    </row>
    <row r="29" spans="1:1">
      <c r="A29" s="34" t="s">
        <v>108</v>
      </c>
    </row>
    <row r="30" spans="1:1">
      <c r="A30" s="34" t="s">
        <v>115</v>
      </c>
    </row>
    <row r="31" spans="1:1">
      <c r="A31" s="34" t="s">
        <v>118</v>
      </c>
    </row>
    <row r="32" spans="1:1">
      <c r="A32" s="34" t="s">
        <v>126</v>
      </c>
    </row>
    <row r="33" spans="1:1">
      <c r="A33" s="34" t="s">
        <v>146</v>
      </c>
    </row>
    <row r="34" spans="1:1">
      <c r="A34" s="34" t="s">
        <v>149</v>
      </c>
    </row>
    <row r="35" spans="1:1">
      <c r="A35" s="34" t="s">
        <v>159</v>
      </c>
    </row>
    <row r="36" spans="1:1">
      <c r="A36" s="34" t="s">
        <v>177</v>
      </c>
    </row>
    <row r="37" spans="1:1">
      <c r="A37" s="34" t="s">
        <v>184</v>
      </c>
    </row>
    <row r="38" spans="1:1">
      <c r="A38" s="34" t="s">
        <v>188</v>
      </c>
    </row>
    <row r="39" spans="1:1">
      <c r="A39" s="34" t="s">
        <v>197</v>
      </c>
    </row>
    <row r="40" spans="1:1">
      <c r="A40" s="34" t="s">
        <v>210</v>
      </c>
    </row>
    <row r="41" spans="1:1">
      <c r="A41" s="34" t="s">
        <v>752</v>
      </c>
    </row>
    <row r="42" spans="1:1">
      <c r="A42" s="34" t="s">
        <v>779</v>
      </c>
    </row>
    <row r="43" spans="1:1">
      <c r="A43" s="34" t="s">
        <v>787</v>
      </c>
    </row>
    <row r="44" spans="1:1">
      <c r="A44" s="34" t="s">
        <v>795</v>
      </c>
    </row>
    <row r="45" spans="1:1">
      <c r="A45" s="34" t="s">
        <v>798</v>
      </c>
    </row>
    <row r="46" spans="1:1">
      <c r="A46" s="34" t="s">
        <v>799</v>
      </c>
    </row>
    <row r="47" spans="1:1">
      <c r="A47" s="34" t="s">
        <v>804</v>
      </c>
    </row>
    <row r="48" spans="1:1">
      <c r="A48" s="34" t="s">
        <v>812</v>
      </c>
    </row>
    <row r="49" spans="1:1">
      <c r="A49" s="39" t="s">
        <v>813</v>
      </c>
    </row>
    <row r="50" spans="1:1">
      <c r="A50" s="34" t="s">
        <v>827</v>
      </c>
    </row>
    <row r="51" spans="1:1">
      <c r="A51" s="34" t="s">
        <v>831</v>
      </c>
    </row>
    <row r="52" spans="1:1">
      <c r="A52" s="34" t="s">
        <v>832</v>
      </c>
    </row>
    <row r="53" spans="1:1">
      <c r="A53" s="34" t="s">
        <v>840</v>
      </c>
    </row>
    <row r="54" spans="1:1">
      <c r="A54" s="34" t="s">
        <v>849</v>
      </c>
    </row>
    <row r="55" spans="1:1">
      <c r="A55" s="39" t="s">
        <v>850</v>
      </c>
    </row>
    <row r="56" spans="1:1">
      <c r="A56" s="34" t="s">
        <v>854</v>
      </c>
    </row>
  </sheetData>
  <mergeCells count="2">
    <mergeCell ref="D3:E3"/>
    <mergeCell ref="G3:H3"/>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2:H654"/>
  <sheetViews>
    <sheetView workbookViewId="0">
      <selection activeCell="H1" sqref="H1:H1048576"/>
    </sheetView>
  </sheetViews>
  <sheetFormatPr defaultRowHeight="15"/>
  <cols>
    <col min="1" max="1" width="25.5703125" customWidth="1"/>
    <col min="2" max="2" width="16.28515625" customWidth="1"/>
    <col min="3" max="3" width="19.140625" customWidth="1"/>
    <col min="7" max="7" width="65.85546875" customWidth="1"/>
  </cols>
  <sheetData>
    <row r="2" spans="1:8" ht="89.25">
      <c r="A2" s="1" t="s">
        <v>435</v>
      </c>
      <c r="B2" s="9" t="s">
        <v>923</v>
      </c>
      <c r="C2" s="9" t="s">
        <v>886</v>
      </c>
      <c r="D2" s="10">
        <v>190943</v>
      </c>
      <c r="E2" s="10">
        <v>224046</v>
      </c>
      <c r="F2" s="89">
        <v>0.1733658735853108</v>
      </c>
      <c r="G2" s="4" t="s">
        <v>2944</v>
      </c>
      <c r="H2" s="8" t="s">
        <v>4591</v>
      </c>
    </row>
    <row r="3" spans="1:8" ht="38.25">
      <c r="A3" s="1"/>
      <c r="B3" s="9"/>
      <c r="C3" s="9" t="s">
        <v>922</v>
      </c>
      <c r="D3" s="10">
        <v>133014</v>
      </c>
      <c r="E3" s="10">
        <v>155863</v>
      </c>
      <c r="F3" s="89">
        <v>0.17177891049062505</v>
      </c>
      <c r="G3" s="4" t="s">
        <v>924</v>
      </c>
      <c r="H3" s="8" t="s">
        <v>4591</v>
      </c>
    </row>
    <row r="4" spans="1:8" ht="63.75">
      <c r="A4" s="1"/>
      <c r="B4" s="9"/>
      <c r="C4" s="9" t="s">
        <v>925</v>
      </c>
      <c r="D4" s="10">
        <v>135028</v>
      </c>
      <c r="E4" s="10">
        <v>157388</v>
      </c>
      <c r="F4" s="89">
        <v>0.16559528394110851</v>
      </c>
      <c r="G4" s="4" t="s">
        <v>926</v>
      </c>
      <c r="H4" s="8" t="s">
        <v>4591</v>
      </c>
    </row>
    <row r="5" spans="1:8" ht="38.25">
      <c r="A5" s="1"/>
      <c r="B5" s="9"/>
      <c r="C5" s="9" t="s">
        <v>927</v>
      </c>
      <c r="D5" s="10">
        <v>132852</v>
      </c>
      <c r="E5" s="10">
        <v>155863</v>
      </c>
      <c r="F5" s="89">
        <v>0.17320778008611087</v>
      </c>
      <c r="G5" s="4" t="s">
        <v>924</v>
      </c>
      <c r="H5" s="8" t="s">
        <v>4591</v>
      </c>
    </row>
    <row r="6" spans="1:8" ht="25.5">
      <c r="A6" s="1"/>
      <c r="B6" s="9"/>
      <c r="C6" s="9" t="s">
        <v>2945</v>
      </c>
      <c r="D6" s="10">
        <v>132855</v>
      </c>
      <c r="E6" s="10" t="s">
        <v>899</v>
      </c>
      <c r="F6" s="89" t="s">
        <v>899</v>
      </c>
      <c r="G6" s="74" t="s">
        <v>2946</v>
      </c>
      <c r="H6" s="8" t="s">
        <v>4591</v>
      </c>
    </row>
    <row r="7" spans="1:8" ht="25.5">
      <c r="A7" s="1"/>
      <c r="B7" s="9"/>
      <c r="C7" s="9" t="s">
        <v>2947</v>
      </c>
      <c r="D7" s="10">
        <v>132885</v>
      </c>
      <c r="E7" s="10" t="s">
        <v>899</v>
      </c>
      <c r="F7" s="89" t="s">
        <v>899</v>
      </c>
      <c r="G7" s="4" t="s">
        <v>2946</v>
      </c>
      <c r="H7" s="8" t="s">
        <v>4591</v>
      </c>
    </row>
    <row r="8" spans="1:8" ht="38.25">
      <c r="A8" s="1"/>
      <c r="B8" s="9"/>
      <c r="C8" s="9" t="s">
        <v>2948</v>
      </c>
      <c r="D8" s="10">
        <v>109935</v>
      </c>
      <c r="E8" s="10" t="s">
        <v>899</v>
      </c>
      <c r="F8" s="89" t="s">
        <v>899</v>
      </c>
      <c r="G8" s="4" t="s">
        <v>2946</v>
      </c>
      <c r="H8" s="8" t="s">
        <v>4591</v>
      </c>
    </row>
    <row r="9" spans="1:8" ht="25.5">
      <c r="A9" s="1"/>
      <c r="B9" s="9"/>
      <c r="C9" s="9" t="s">
        <v>2949</v>
      </c>
      <c r="D9" s="10">
        <v>109094</v>
      </c>
      <c r="E9" s="10" t="s">
        <v>899</v>
      </c>
      <c r="F9" s="89" t="s">
        <v>899</v>
      </c>
      <c r="G9" s="4" t="s">
        <v>2946</v>
      </c>
      <c r="H9" s="8" t="s">
        <v>4591</v>
      </c>
    </row>
    <row r="10" spans="1:8" ht="51">
      <c r="A10" s="1"/>
      <c r="B10" s="9"/>
      <c r="C10" s="9" t="s">
        <v>928</v>
      </c>
      <c r="D10" s="10" t="s">
        <v>899</v>
      </c>
      <c r="E10" s="10">
        <v>124893</v>
      </c>
      <c r="F10" s="89" t="s">
        <v>899</v>
      </c>
      <c r="G10" s="4" t="s">
        <v>13</v>
      </c>
      <c r="H10" s="8" t="s">
        <v>4591</v>
      </c>
    </row>
    <row r="11" spans="1:8" ht="38.25">
      <c r="A11" s="1"/>
      <c r="B11" s="9"/>
      <c r="C11" s="9" t="s">
        <v>14</v>
      </c>
      <c r="D11" s="10">
        <v>109756</v>
      </c>
      <c r="E11" s="10">
        <v>128610</v>
      </c>
      <c r="F11" s="89">
        <v>0.17178104158314808</v>
      </c>
      <c r="G11" s="4" t="s">
        <v>15</v>
      </c>
      <c r="H11" s="8" t="s">
        <v>4591</v>
      </c>
    </row>
    <row r="12" spans="1:8" ht="38.25">
      <c r="A12" s="1"/>
      <c r="B12" s="9"/>
      <c r="C12" s="9" t="s">
        <v>16</v>
      </c>
      <c r="D12" s="10" t="s">
        <v>899</v>
      </c>
      <c r="E12" s="10">
        <v>126486</v>
      </c>
      <c r="F12" s="89" t="s">
        <v>899</v>
      </c>
      <c r="G12" s="4" t="s">
        <v>18</v>
      </c>
      <c r="H12" s="8" t="s">
        <v>4591</v>
      </c>
    </row>
    <row r="13" spans="1:8" ht="38.25">
      <c r="A13" s="1"/>
      <c r="B13" s="9"/>
      <c r="C13" s="9" t="s">
        <v>17</v>
      </c>
      <c r="D13" s="10">
        <v>113761</v>
      </c>
      <c r="E13" s="10">
        <v>135705</v>
      </c>
      <c r="F13" s="89">
        <v>0.19289563207074481</v>
      </c>
      <c r="G13" s="4" t="s">
        <v>20</v>
      </c>
      <c r="H13" s="8" t="s">
        <v>4591</v>
      </c>
    </row>
    <row r="14" spans="1:8" ht="51">
      <c r="A14" s="1"/>
      <c r="B14" s="9"/>
      <c r="C14" s="9" t="s">
        <v>19</v>
      </c>
      <c r="D14" s="10" t="s">
        <v>899</v>
      </c>
      <c r="E14" s="10">
        <v>142380</v>
      </c>
      <c r="F14" s="89" t="s">
        <v>899</v>
      </c>
      <c r="G14" s="4" t="s">
        <v>2926</v>
      </c>
      <c r="H14" s="8" t="s">
        <v>4591</v>
      </c>
    </row>
    <row r="15" spans="1:8" ht="51">
      <c r="A15" s="1"/>
      <c r="B15" s="9"/>
      <c r="C15" s="9" t="s">
        <v>21</v>
      </c>
      <c r="D15" s="10" t="s">
        <v>899</v>
      </c>
      <c r="E15" s="10">
        <v>106310</v>
      </c>
      <c r="F15" s="89" t="s">
        <v>899</v>
      </c>
      <c r="G15" s="4" t="s">
        <v>22</v>
      </c>
      <c r="H15" s="8" t="s">
        <v>4591</v>
      </c>
    </row>
    <row r="16" spans="1:8" ht="38.25">
      <c r="A16" s="1"/>
      <c r="B16" s="9"/>
      <c r="C16" s="9" t="s">
        <v>23</v>
      </c>
      <c r="D16" s="10" t="s">
        <v>899</v>
      </c>
      <c r="E16" s="10">
        <v>105920</v>
      </c>
      <c r="F16" s="89" t="s">
        <v>899</v>
      </c>
      <c r="G16" s="4" t="s">
        <v>24</v>
      </c>
      <c r="H16" s="8" t="s">
        <v>4591</v>
      </c>
    </row>
    <row r="17" spans="1:8" ht="38.25">
      <c r="A17" s="1"/>
      <c r="B17" s="9"/>
      <c r="C17" s="9" t="s">
        <v>25</v>
      </c>
      <c r="D17" s="10" t="s">
        <v>899</v>
      </c>
      <c r="E17" s="10">
        <v>106310</v>
      </c>
      <c r="F17" s="89" t="s">
        <v>899</v>
      </c>
      <c r="G17" s="4" t="s">
        <v>22</v>
      </c>
      <c r="H17" s="8" t="s">
        <v>4591</v>
      </c>
    </row>
    <row r="18" spans="1:8" ht="38.25">
      <c r="A18" s="1"/>
      <c r="B18" s="9"/>
      <c r="C18" s="9" t="s">
        <v>26</v>
      </c>
      <c r="D18" s="10" t="s">
        <v>899</v>
      </c>
      <c r="E18" s="10">
        <v>105920</v>
      </c>
      <c r="F18" s="89" t="s">
        <v>899</v>
      </c>
      <c r="G18" s="4" t="s">
        <v>24</v>
      </c>
      <c r="H18" s="8" t="s">
        <v>4591</v>
      </c>
    </row>
    <row r="19" spans="1:8" ht="38.25">
      <c r="A19" s="1"/>
      <c r="B19" s="9"/>
      <c r="C19" s="9" t="s">
        <v>28</v>
      </c>
      <c r="D19" s="10" t="s">
        <v>899</v>
      </c>
      <c r="E19" s="10">
        <v>109527</v>
      </c>
      <c r="F19" s="89" t="s">
        <v>899</v>
      </c>
      <c r="G19" s="4" t="s">
        <v>2927</v>
      </c>
      <c r="H19" s="8" t="s">
        <v>4591</v>
      </c>
    </row>
    <row r="20" spans="1:8" ht="38.25">
      <c r="A20" s="1"/>
      <c r="B20" s="9"/>
      <c r="C20" s="9" t="s">
        <v>27</v>
      </c>
      <c r="D20" s="10" t="s">
        <v>899</v>
      </c>
      <c r="E20" s="10">
        <v>106310</v>
      </c>
      <c r="F20" s="89" t="s">
        <v>899</v>
      </c>
      <c r="G20" s="4" t="s">
        <v>22</v>
      </c>
      <c r="H20" s="8" t="s">
        <v>4591</v>
      </c>
    </row>
    <row r="21" spans="1:8" ht="38.25">
      <c r="A21" s="1"/>
      <c r="B21" s="9"/>
      <c r="C21" s="9" t="s">
        <v>29</v>
      </c>
      <c r="D21" s="10" t="s">
        <v>899</v>
      </c>
      <c r="E21" s="10">
        <v>106310</v>
      </c>
      <c r="F21" s="89" t="s">
        <v>899</v>
      </c>
      <c r="G21" s="4" t="s">
        <v>22</v>
      </c>
      <c r="H21" s="8" t="s">
        <v>4591</v>
      </c>
    </row>
    <row r="22" spans="1:8" ht="38.25">
      <c r="A22" s="1"/>
      <c r="B22" s="9"/>
      <c r="C22" s="9" t="s">
        <v>30</v>
      </c>
      <c r="D22" s="10" t="s">
        <v>899</v>
      </c>
      <c r="E22" s="10">
        <v>106343</v>
      </c>
      <c r="F22" s="89" t="s">
        <v>899</v>
      </c>
      <c r="G22" s="4" t="s">
        <v>358</v>
      </c>
      <c r="H22" s="8" t="s">
        <v>4591</v>
      </c>
    </row>
    <row r="23" spans="1:8" ht="38.25">
      <c r="A23" s="1"/>
      <c r="B23" s="9"/>
      <c r="C23" s="9" t="s">
        <v>359</v>
      </c>
      <c r="D23" s="10" t="s">
        <v>899</v>
      </c>
      <c r="E23" s="10">
        <v>106222</v>
      </c>
      <c r="F23" s="89" t="s">
        <v>899</v>
      </c>
      <c r="G23" s="4" t="s">
        <v>360</v>
      </c>
      <c r="H23" s="8" t="s">
        <v>4591</v>
      </c>
    </row>
    <row r="24" spans="1:8" ht="38.25">
      <c r="A24" s="1"/>
      <c r="B24" s="9"/>
      <c r="C24" s="9" t="s">
        <v>361</v>
      </c>
      <c r="D24" s="10" t="s">
        <v>899</v>
      </c>
      <c r="E24" s="10">
        <v>105920</v>
      </c>
      <c r="F24" s="89" t="s">
        <v>899</v>
      </c>
      <c r="G24" s="4" t="s">
        <v>24</v>
      </c>
      <c r="H24" s="8" t="s">
        <v>4591</v>
      </c>
    </row>
    <row r="25" spans="1:8" ht="38.25">
      <c r="A25" s="1"/>
      <c r="B25" s="9"/>
      <c r="C25" s="9" t="s">
        <v>236</v>
      </c>
      <c r="D25" s="10" t="s">
        <v>899</v>
      </c>
      <c r="E25" s="10">
        <v>106036</v>
      </c>
      <c r="F25" s="89" t="s">
        <v>899</v>
      </c>
      <c r="G25" s="4" t="s">
        <v>237</v>
      </c>
      <c r="H25" s="8" t="s">
        <v>4591</v>
      </c>
    </row>
    <row r="26" spans="1:8" ht="38.25">
      <c r="A26" s="1"/>
      <c r="B26" s="9"/>
      <c r="C26" s="9" t="s">
        <v>2950</v>
      </c>
      <c r="D26" s="10">
        <v>109041</v>
      </c>
      <c r="E26" s="10" t="s">
        <v>899</v>
      </c>
      <c r="F26" s="89" t="s">
        <v>899</v>
      </c>
      <c r="G26" s="4" t="s">
        <v>2946</v>
      </c>
      <c r="H26" s="8" t="s">
        <v>4591</v>
      </c>
    </row>
    <row r="27" spans="1:8" ht="51">
      <c r="A27" s="1" t="s">
        <v>436</v>
      </c>
      <c r="B27" s="9" t="s">
        <v>238</v>
      </c>
      <c r="C27" s="9" t="s">
        <v>4460</v>
      </c>
      <c r="D27" s="10">
        <v>201289</v>
      </c>
      <c r="E27" s="10">
        <v>249210</v>
      </c>
      <c r="F27" s="89">
        <v>0.23807063475897838</v>
      </c>
      <c r="G27" s="4" t="s">
        <v>239</v>
      </c>
      <c r="H27" s="8" t="s">
        <v>4591</v>
      </c>
    </row>
    <row r="28" spans="1:8" ht="38.25">
      <c r="A28" s="1"/>
      <c r="B28" s="9" t="s">
        <v>240</v>
      </c>
      <c r="C28" s="9" t="s">
        <v>253</v>
      </c>
      <c r="D28" s="10">
        <v>214503</v>
      </c>
      <c r="E28" s="10">
        <v>221247</v>
      </c>
      <c r="F28" s="89">
        <v>3.1440119718605337E-2</v>
      </c>
      <c r="G28" s="4" t="s">
        <v>2928</v>
      </c>
      <c r="H28" s="8" t="s">
        <v>4591</v>
      </c>
    </row>
    <row r="29" spans="1:8" ht="25.5">
      <c r="A29" s="1"/>
      <c r="B29" s="9" t="s">
        <v>241</v>
      </c>
      <c r="C29" s="9" t="s">
        <v>252</v>
      </c>
      <c r="D29" s="10">
        <v>173267</v>
      </c>
      <c r="E29" s="10">
        <v>202306</v>
      </c>
      <c r="F29" s="89">
        <v>0.16759683032545147</v>
      </c>
      <c r="G29" s="4" t="s">
        <v>2929</v>
      </c>
      <c r="H29" s="8" t="s">
        <v>4591</v>
      </c>
    </row>
    <row r="30" spans="1:8" ht="38.25">
      <c r="A30" s="1"/>
      <c r="B30" s="9" t="s">
        <v>242</v>
      </c>
      <c r="C30" s="9" t="s">
        <v>249</v>
      </c>
      <c r="D30" s="10" t="s">
        <v>899</v>
      </c>
      <c r="E30" s="10">
        <v>171021</v>
      </c>
      <c r="F30" s="89" t="s">
        <v>899</v>
      </c>
      <c r="G30" s="74" t="s">
        <v>250</v>
      </c>
      <c r="H30" s="8" t="s">
        <v>4591</v>
      </c>
    </row>
    <row r="31" spans="1:8" ht="25.5">
      <c r="A31" s="1"/>
      <c r="B31" s="9" t="s">
        <v>243</v>
      </c>
      <c r="C31" s="9" t="s">
        <v>886</v>
      </c>
      <c r="D31" s="10">
        <v>180243</v>
      </c>
      <c r="E31" s="10" t="s">
        <v>899</v>
      </c>
      <c r="F31" s="89" t="s">
        <v>899</v>
      </c>
      <c r="G31" s="4" t="s">
        <v>2930</v>
      </c>
      <c r="H31" s="8" t="s">
        <v>4591</v>
      </c>
    </row>
    <row r="32" spans="1:8" ht="51">
      <c r="A32" s="1"/>
      <c r="B32" s="9" t="s">
        <v>244</v>
      </c>
      <c r="C32" s="9" t="s">
        <v>245</v>
      </c>
      <c r="D32" s="10">
        <v>171368</v>
      </c>
      <c r="E32" s="10" t="s">
        <v>899</v>
      </c>
      <c r="F32" s="89" t="s">
        <v>899</v>
      </c>
      <c r="G32" s="4" t="s">
        <v>251</v>
      </c>
      <c r="H32" s="8" t="s">
        <v>4591</v>
      </c>
    </row>
    <row r="33" spans="1:8" ht="38.25">
      <c r="A33" s="1"/>
      <c r="B33" s="9" t="s">
        <v>246</v>
      </c>
      <c r="C33" s="9" t="s">
        <v>247</v>
      </c>
      <c r="D33" s="10">
        <v>204153</v>
      </c>
      <c r="E33" s="10">
        <v>81481</v>
      </c>
      <c r="F33" s="89">
        <v>-0.60088267132983597</v>
      </c>
      <c r="G33" s="74" t="s">
        <v>248</v>
      </c>
      <c r="H33" s="8" t="s">
        <v>4591</v>
      </c>
    </row>
    <row r="34" spans="1:8" ht="38.25">
      <c r="A34" s="1"/>
      <c r="B34" s="9"/>
      <c r="C34" s="9" t="s">
        <v>254</v>
      </c>
      <c r="D34" s="10">
        <v>149647</v>
      </c>
      <c r="E34" s="10">
        <v>173365</v>
      </c>
      <c r="F34" s="89">
        <v>0.15849298682900426</v>
      </c>
      <c r="G34" s="4" t="s">
        <v>2931</v>
      </c>
      <c r="H34" s="8" t="s">
        <v>4591</v>
      </c>
    </row>
    <row r="35" spans="1:8" ht="38.25">
      <c r="A35" s="1"/>
      <c r="B35" s="9"/>
      <c r="C35" s="9" t="s">
        <v>255</v>
      </c>
      <c r="D35" s="10" t="s">
        <v>899</v>
      </c>
      <c r="E35" s="10">
        <v>170535</v>
      </c>
      <c r="F35" s="89" t="s">
        <v>899</v>
      </c>
      <c r="G35" s="74" t="s">
        <v>2932</v>
      </c>
      <c r="H35" s="8" t="s">
        <v>4591</v>
      </c>
    </row>
    <row r="36" spans="1:8" ht="25.5">
      <c r="A36" s="1"/>
      <c r="B36" s="9"/>
      <c r="C36" s="9" t="s">
        <v>256</v>
      </c>
      <c r="D36" s="10">
        <v>93449</v>
      </c>
      <c r="E36" s="10">
        <v>164290</v>
      </c>
      <c r="F36" s="89">
        <v>0.75807124741837795</v>
      </c>
      <c r="G36" s="4" t="s">
        <v>2933</v>
      </c>
      <c r="H36" s="8" t="s">
        <v>4591</v>
      </c>
    </row>
    <row r="37" spans="1:8" ht="25.5">
      <c r="A37" s="1"/>
      <c r="B37" s="9"/>
      <c r="C37" s="9" t="s">
        <v>257</v>
      </c>
      <c r="D37" s="10">
        <v>161434</v>
      </c>
      <c r="E37" s="10">
        <v>164275</v>
      </c>
      <c r="F37" s="89">
        <v>1.7598523235501814E-2</v>
      </c>
      <c r="G37" s="4" t="s">
        <v>2934</v>
      </c>
      <c r="H37" s="8" t="s">
        <v>4591</v>
      </c>
    </row>
    <row r="38" spans="1:8" ht="25.5">
      <c r="A38" s="1"/>
      <c r="B38" s="9"/>
      <c r="C38" s="9" t="s">
        <v>258</v>
      </c>
      <c r="D38" s="10">
        <v>137485</v>
      </c>
      <c r="E38" s="10">
        <v>156344</v>
      </c>
      <c r="F38" s="89">
        <v>0.13717132778121249</v>
      </c>
      <c r="G38" s="4" t="s">
        <v>2935</v>
      </c>
      <c r="H38" s="8" t="s">
        <v>4591</v>
      </c>
    </row>
    <row r="39" spans="1:8" ht="25.5">
      <c r="A39" s="1"/>
      <c r="B39" s="9"/>
      <c r="C39" s="9" t="s">
        <v>259</v>
      </c>
      <c r="D39" s="10" t="s">
        <v>899</v>
      </c>
      <c r="E39" s="10">
        <v>133304</v>
      </c>
      <c r="F39" s="89" t="s">
        <v>899</v>
      </c>
      <c r="G39" s="74" t="s">
        <v>2936</v>
      </c>
      <c r="H39" s="8" t="s">
        <v>4591</v>
      </c>
    </row>
    <row r="40" spans="1:8" ht="38.25">
      <c r="A40" s="1"/>
      <c r="B40" s="9"/>
      <c r="C40" s="9" t="s">
        <v>260</v>
      </c>
      <c r="D40" s="10">
        <v>92146</v>
      </c>
      <c r="E40" s="10">
        <v>132348</v>
      </c>
      <c r="F40" s="89">
        <v>0.4362858941245415</v>
      </c>
      <c r="G40" s="4" t="s">
        <v>2937</v>
      </c>
      <c r="H40" s="8" t="s">
        <v>4591</v>
      </c>
    </row>
    <row r="41" spans="1:8" ht="25.5">
      <c r="A41" s="1"/>
      <c r="B41" s="9"/>
      <c r="C41" s="9" t="s">
        <v>261</v>
      </c>
      <c r="D41" s="10">
        <v>133999</v>
      </c>
      <c r="E41" s="10">
        <v>128484</v>
      </c>
      <c r="F41" s="89">
        <v>-4.1157023559877312E-2</v>
      </c>
      <c r="G41" s="4" t="s">
        <v>2938</v>
      </c>
      <c r="H41" s="8" t="s">
        <v>4591</v>
      </c>
    </row>
    <row r="42" spans="1:8" ht="25.5">
      <c r="A42" s="1"/>
      <c r="B42" s="9"/>
      <c r="C42" s="9" t="s">
        <v>2046</v>
      </c>
      <c r="D42" s="10" t="s">
        <v>899</v>
      </c>
      <c r="E42" s="10">
        <v>124354</v>
      </c>
      <c r="F42" s="89" t="s">
        <v>899</v>
      </c>
      <c r="G42" s="4" t="s">
        <v>2939</v>
      </c>
      <c r="H42" s="8" t="s">
        <v>4591</v>
      </c>
    </row>
    <row r="43" spans="1:8" ht="25.5">
      <c r="A43" s="1"/>
      <c r="B43" s="9"/>
      <c r="C43" s="9" t="s">
        <v>262</v>
      </c>
      <c r="D43" s="10">
        <v>121062</v>
      </c>
      <c r="E43" s="10">
        <v>123448</v>
      </c>
      <c r="F43" s="89">
        <v>1.9708909484396426E-2</v>
      </c>
      <c r="G43" s="4" t="s">
        <v>263</v>
      </c>
      <c r="H43" s="8" t="s">
        <v>4591</v>
      </c>
    </row>
    <row r="44" spans="1:8" ht="38.25">
      <c r="A44" s="1"/>
      <c r="B44" s="9"/>
      <c r="C44" s="9" t="s">
        <v>264</v>
      </c>
      <c r="D44" s="10">
        <v>114254</v>
      </c>
      <c r="E44" s="10">
        <v>120548</v>
      </c>
      <c r="F44" s="89">
        <v>5.5087786860853888E-2</v>
      </c>
      <c r="G44" s="4" t="s">
        <v>265</v>
      </c>
      <c r="H44" s="8" t="s">
        <v>4591</v>
      </c>
    </row>
    <row r="45" spans="1:8" ht="38.25">
      <c r="A45" s="1"/>
      <c r="B45" s="9"/>
      <c r="C45" s="9" t="s">
        <v>266</v>
      </c>
      <c r="D45" s="10">
        <v>115659</v>
      </c>
      <c r="E45" s="10">
        <v>116659</v>
      </c>
      <c r="F45" s="89">
        <v>8.6461062260610941E-3</v>
      </c>
      <c r="G45" s="4" t="s">
        <v>267</v>
      </c>
      <c r="H45" s="8" t="s">
        <v>4591</v>
      </c>
    </row>
    <row r="46" spans="1:8" ht="51">
      <c r="A46" s="1"/>
      <c r="B46" s="9"/>
      <c r="C46" s="9" t="s">
        <v>268</v>
      </c>
      <c r="D46" s="10">
        <v>111355</v>
      </c>
      <c r="E46" s="10">
        <v>115622</v>
      </c>
      <c r="F46" s="89">
        <v>3.8318890036370165E-2</v>
      </c>
      <c r="G46" s="4" t="s">
        <v>269</v>
      </c>
      <c r="H46" s="8" t="s">
        <v>4591</v>
      </c>
    </row>
    <row r="47" spans="1:8" ht="38.25">
      <c r="A47" s="1"/>
      <c r="B47" s="9"/>
      <c r="C47" s="9" t="s">
        <v>270</v>
      </c>
      <c r="D47" s="10" t="s">
        <v>899</v>
      </c>
      <c r="E47" s="10">
        <v>105367</v>
      </c>
      <c r="F47" s="89" t="s">
        <v>899</v>
      </c>
      <c r="G47" s="4" t="s">
        <v>271</v>
      </c>
      <c r="H47" s="8" t="s">
        <v>4591</v>
      </c>
    </row>
    <row r="48" spans="1:8" ht="38.25">
      <c r="A48" s="1"/>
      <c r="B48" s="9"/>
      <c r="C48" s="9" t="s">
        <v>272</v>
      </c>
      <c r="D48" s="10">
        <v>99915</v>
      </c>
      <c r="E48" s="10">
        <v>105256</v>
      </c>
      <c r="F48" s="89">
        <v>5.3455437121553318E-2</v>
      </c>
      <c r="G48" s="4" t="s">
        <v>273</v>
      </c>
      <c r="H48" s="8" t="s">
        <v>4591</v>
      </c>
    </row>
    <row r="49" spans="1:8" ht="25.5">
      <c r="A49" s="1"/>
      <c r="B49" s="9"/>
      <c r="C49" s="9" t="s">
        <v>274</v>
      </c>
      <c r="D49" s="10">
        <v>99938</v>
      </c>
      <c r="E49" s="10">
        <v>106185</v>
      </c>
      <c r="F49" s="89">
        <v>6.2508755428365592E-2</v>
      </c>
      <c r="G49" s="74" t="s">
        <v>275</v>
      </c>
      <c r="H49" s="8" t="s">
        <v>4591</v>
      </c>
    </row>
    <row r="50" spans="1:8" ht="25.5">
      <c r="A50" s="1"/>
      <c r="B50" s="9"/>
      <c r="C50" s="9" t="s">
        <v>276</v>
      </c>
      <c r="D50" s="10">
        <v>105431</v>
      </c>
      <c r="E50" s="10">
        <v>107698</v>
      </c>
      <c r="F50" s="89">
        <v>2.1502214718631143E-2</v>
      </c>
      <c r="G50" s="4" t="s">
        <v>2940</v>
      </c>
      <c r="H50" s="8" t="s">
        <v>4591</v>
      </c>
    </row>
    <row r="51" spans="1:8" ht="25.5">
      <c r="A51" s="1"/>
      <c r="B51" s="9"/>
      <c r="C51" s="9" t="s">
        <v>278</v>
      </c>
      <c r="D51" s="10" t="s">
        <v>899</v>
      </c>
      <c r="E51" s="10">
        <v>104982</v>
      </c>
      <c r="F51" s="89" t="s">
        <v>899</v>
      </c>
      <c r="G51" s="4" t="s">
        <v>279</v>
      </c>
      <c r="H51" s="8" t="s">
        <v>4591</v>
      </c>
    </row>
    <row r="52" spans="1:8" ht="38.25">
      <c r="A52" s="1"/>
      <c r="B52" s="9"/>
      <c r="C52" s="9" t="s">
        <v>280</v>
      </c>
      <c r="D52" s="10" t="s">
        <v>899</v>
      </c>
      <c r="E52" s="10">
        <v>104833</v>
      </c>
      <c r="F52" s="89" t="s">
        <v>899</v>
      </c>
      <c r="G52" s="4" t="s">
        <v>281</v>
      </c>
      <c r="H52" s="8" t="s">
        <v>4591</v>
      </c>
    </row>
    <row r="53" spans="1:8" ht="25.5">
      <c r="A53" s="1"/>
      <c r="B53" s="9"/>
      <c r="C53" s="9" t="s">
        <v>282</v>
      </c>
      <c r="D53" s="10">
        <v>101303</v>
      </c>
      <c r="E53" s="10">
        <v>104649</v>
      </c>
      <c r="F53" s="89">
        <v>3.3029623999289263E-2</v>
      </c>
      <c r="G53" s="4" t="s">
        <v>283</v>
      </c>
      <c r="H53" s="8" t="s">
        <v>4591</v>
      </c>
    </row>
    <row r="54" spans="1:8" ht="25.5">
      <c r="A54" s="1"/>
      <c r="B54" s="9"/>
      <c r="C54" s="9" t="s">
        <v>284</v>
      </c>
      <c r="D54" s="10" t="s">
        <v>899</v>
      </c>
      <c r="E54" s="10">
        <v>103061</v>
      </c>
      <c r="F54" s="89" t="s">
        <v>899</v>
      </c>
      <c r="G54" s="4" t="s">
        <v>285</v>
      </c>
      <c r="H54" s="8" t="s">
        <v>4591</v>
      </c>
    </row>
    <row r="55" spans="1:8" ht="25.5">
      <c r="A55" s="1"/>
      <c r="B55" s="9"/>
      <c r="C55" s="9" t="s">
        <v>276</v>
      </c>
      <c r="D55" s="10">
        <v>101059</v>
      </c>
      <c r="E55" s="10">
        <v>101148</v>
      </c>
      <c r="F55" s="89">
        <v>8.8067366587834834E-4</v>
      </c>
      <c r="G55" s="4" t="s">
        <v>277</v>
      </c>
      <c r="H55" s="8" t="s">
        <v>4591</v>
      </c>
    </row>
    <row r="56" spans="1:8" ht="25.5">
      <c r="A56" s="1"/>
      <c r="B56" s="9"/>
      <c r="C56" s="9" t="s">
        <v>286</v>
      </c>
      <c r="D56" s="10" t="s">
        <v>899</v>
      </c>
      <c r="E56" s="10">
        <v>100641</v>
      </c>
      <c r="F56" s="89" t="s">
        <v>899</v>
      </c>
      <c r="G56" s="4" t="s">
        <v>575</v>
      </c>
      <c r="H56" s="8" t="s">
        <v>4591</v>
      </c>
    </row>
    <row r="57" spans="1:8" ht="25.5">
      <c r="A57" s="1"/>
      <c r="B57" s="9"/>
      <c r="C57" s="9" t="s">
        <v>576</v>
      </c>
      <c r="D57" s="10">
        <v>177204</v>
      </c>
      <c r="E57" s="10">
        <v>66670</v>
      </c>
      <c r="F57" s="89">
        <v>-0.62376695785648184</v>
      </c>
      <c r="G57" s="4" t="s">
        <v>2941</v>
      </c>
      <c r="H57" s="8" t="s">
        <v>4591</v>
      </c>
    </row>
    <row r="58" spans="1:8" ht="25.5">
      <c r="A58" s="1"/>
      <c r="B58" s="9"/>
      <c r="C58" s="9" t="s">
        <v>577</v>
      </c>
      <c r="D58" s="10">
        <v>162315</v>
      </c>
      <c r="E58" s="10">
        <v>61050</v>
      </c>
      <c r="F58" s="89">
        <v>-0.62387949357730343</v>
      </c>
      <c r="G58" s="4" t="s">
        <v>2942</v>
      </c>
      <c r="H58" s="8" t="s">
        <v>4591</v>
      </c>
    </row>
    <row r="59" spans="1:8" ht="38.25">
      <c r="A59" s="1"/>
      <c r="B59" s="9"/>
      <c r="C59" s="9" t="s">
        <v>578</v>
      </c>
      <c r="D59" s="10">
        <v>130552</v>
      </c>
      <c r="E59" s="10" t="s">
        <v>899</v>
      </c>
      <c r="F59" s="89" t="s">
        <v>899</v>
      </c>
      <c r="G59" s="4" t="s">
        <v>579</v>
      </c>
      <c r="H59" s="8" t="s">
        <v>4591</v>
      </c>
    </row>
    <row r="60" spans="1:8" ht="25.5">
      <c r="A60" s="1"/>
      <c r="B60" s="9"/>
      <c r="C60" s="9" t="s">
        <v>580</v>
      </c>
      <c r="D60" s="10">
        <v>101831</v>
      </c>
      <c r="E60" s="10" t="s">
        <v>899</v>
      </c>
      <c r="F60" s="89" t="s">
        <v>899</v>
      </c>
      <c r="G60" s="4" t="s">
        <v>579</v>
      </c>
      <c r="H60" s="8" t="s">
        <v>4591</v>
      </c>
    </row>
    <row r="61" spans="1:8" ht="63.75">
      <c r="A61" s="1" t="s">
        <v>445</v>
      </c>
      <c r="B61" s="9" t="s">
        <v>1009</v>
      </c>
      <c r="C61" s="9" t="s">
        <v>886</v>
      </c>
      <c r="D61" s="10">
        <v>221676</v>
      </c>
      <c r="E61" s="10">
        <v>242363</v>
      </c>
      <c r="F61" s="89">
        <v>9.3320882729749727E-2</v>
      </c>
      <c r="G61" s="4" t="s">
        <v>2958</v>
      </c>
      <c r="H61" s="8" t="s">
        <v>4591</v>
      </c>
    </row>
    <row r="62" spans="1:8" ht="51">
      <c r="A62" s="1"/>
      <c r="B62" s="9" t="s">
        <v>1010</v>
      </c>
      <c r="C62" s="9" t="s">
        <v>2068</v>
      </c>
      <c r="D62" s="10">
        <v>200593</v>
      </c>
      <c r="E62" s="10">
        <v>210998</v>
      </c>
      <c r="F62" s="89">
        <v>5.1871201886406801E-2</v>
      </c>
      <c r="G62" s="4" t="s">
        <v>1018</v>
      </c>
      <c r="H62" s="8" t="s">
        <v>4591</v>
      </c>
    </row>
    <row r="63" spans="1:8" ht="51">
      <c r="A63" s="1"/>
      <c r="B63" s="9" t="s">
        <v>1011</v>
      </c>
      <c r="C63" s="9" t="s">
        <v>1012</v>
      </c>
      <c r="D63" s="10">
        <v>188323</v>
      </c>
      <c r="E63" s="10">
        <v>210818</v>
      </c>
      <c r="F63" s="89">
        <v>0.11944903171678446</v>
      </c>
      <c r="G63" s="4" t="s">
        <v>1040</v>
      </c>
      <c r="H63" s="8" t="s">
        <v>4591</v>
      </c>
    </row>
    <row r="64" spans="1:8" ht="38.25">
      <c r="A64" s="1"/>
      <c r="B64" s="9"/>
      <c r="C64" s="9" t="s">
        <v>1013</v>
      </c>
      <c r="D64" s="10">
        <v>164417</v>
      </c>
      <c r="E64" s="10">
        <v>170072</v>
      </c>
      <c r="F64" s="89">
        <v>3.4394253635572962E-2</v>
      </c>
      <c r="G64" s="4" t="s">
        <v>1041</v>
      </c>
      <c r="H64" s="8" t="s">
        <v>4591</v>
      </c>
    </row>
    <row r="65" spans="1:8" ht="38.25">
      <c r="A65" s="1"/>
      <c r="B65" s="9"/>
      <c r="C65" s="9" t="s">
        <v>1014</v>
      </c>
      <c r="D65" s="10" t="s">
        <v>899</v>
      </c>
      <c r="E65" s="10">
        <v>140629</v>
      </c>
      <c r="F65" s="89" t="s">
        <v>899</v>
      </c>
      <c r="G65" s="4" t="s">
        <v>1043</v>
      </c>
      <c r="H65" s="8" t="s">
        <v>4591</v>
      </c>
    </row>
    <row r="66" spans="1:8" ht="38.25">
      <c r="A66" s="1"/>
      <c r="B66" s="9"/>
      <c r="C66" s="9" t="s">
        <v>1015</v>
      </c>
      <c r="D66" s="10" t="s">
        <v>899</v>
      </c>
      <c r="E66" s="10">
        <v>136063</v>
      </c>
      <c r="F66" s="89" t="s">
        <v>899</v>
      </c>
      <c r="G66" s="4" t="s">
        <v>1044</v>
      </c>
      <c r="H66" s="8" t="s">
        <v>4591</v>
      </c>
    </row>
    <row r="67" spans="1:8" ht="38.25">
      <c r="A67" s="1"/>
      <c r="B67" s="9"/>
      <c r="C67" s="9" t="s">
        <v>1016</v>
      </c>
      <c r="D67" s="10">
        <v>114224</v>
      </c>
      <c r="E67" s="10">
        <v>121761</v>
      </c>
      <c r="F67" s="89">
        <v>6.5984381566045663E-2</v>
      </c>
      <c r="G67" s="4" t="s">
        <v>1042</v>
      </c>
      <c r="H67" s="8" t="s">
        <v>4591</v>
      </c>
    </row>
    <row r="68" spans="1:8" ht="38.25">
      <c r="A68" s="1"/>
      <c r="B68" s="9"/>
      <c r="C68" s="9" t="s">
        <v>1017</v>
      </c>
      <c r="D68" s="10">
        <v>82572</v>
      </c>
      <c r="E68" s="10">
        <v>105315</v>
      </c>
      <c r="F68" s="89">
        <v>0.27543234994913529</v>
      </c>
      <c r="G68" s="4" t="s">
        <v>2959</v>
      </c>
      <c r="H68" s="8" t="s">
        <v>4591</v>
      </c>
    </row>
    <row r="69" spans="1:8" ht="51">
      <c r="A69" s="1"/>
      <c r="B69" s="9" t="s">
        <v>1046</v>
      </c>
      <c r="C69" s="9" t="s">
        <v>1045</v>
      </c>
      <c r="D69" s="10">
        <v>210296</v>
      </c>
      <c r="E69" s="10" t="s">
        <v>899</v>
      </c>
      <c r="F69" s="89" t="s">
        <v>899</v>
      </c>
      <c r="G69" s="4" t="s">
        <v>1047</v>
      </c>
      <c r="H69" s="8" t="s">
        <v>4591</v>
      </c>
    </row>
    <row r="70" spans="1:8" ht="25.5">
      <c r="A70" s="1"/>
      <c r="B70" s="3" t="s">
        <v>4547</v>
      </c>
      <c r="C70" s="3" t="s">
        <v>4547</v>
      </c>
      <c r="D70" s="72">
        <v>100000</v>
      </c>
      <c r="E70" s="71" t="s">
        <v>899</v>
      </c>
      <c r="F70" s="89" t="s">
        <v>899</v>
      </c>
      <c r="G70" s="4" t="s">
        <v>4549</v>
      </c>
      <c r="H70" s="8" t="s">
        <v>4591</v>
      </c>
    </row>
    <row r="71" spans="1:8" ht="25.5">
      <c r="A71" s="1"/>
      <c r="B71" s="3" t="s">
        <v>4547</v>
      </c>
      <c r="C71" s="3" t="s">
        <v>4547</v>
      </c>
      <c r="D71" s="72">
        <v>100000</v>
      </c>
      <c r="E71" s="71" t="s">
        <v>899</v>
      </c>
      <c r="F71" s="89" t="s">
        <v>899</v>
      </c>
      <c r="G71" s="4" t="s">
        <v>4549</v>
      </c>
      <c r="H71" s="8" t="s">
        <v>4591</v>
      </c>
    </row>
    <row r="72" spans="1:8" ht="25.5">
      <c r="A72" s="1"/>
      <c r="B72" s="3" t="s">
        <v>4547</v>
      </c>
      <c r="C72" s="3" t="s">
        <v>4547</v>
      </c>
      <c r="D72" s="72">
        <v>100000</v>
      </c>
      <c r="E72" s="71" t="s">
        <v>899</v>
      </c>
      <c r="F72" s="89" t="s">
        <v>899</v>
      </c>
      <c r="G72" s="4" t="s">
        <v>4549</v>
      </c>
      <c r="H72" s="8" t="s">
        <v>4591</v>
      </c>
    </row>
    <row r="73" spans="1:8" ht="25.5">
      <c r="A73" s="1"/>
      <c r="B73" s="3" t="s">
        <v>4547</v>
      </c>
      <c r="C73" s="3" t="s">
        <v>4547</v>
      </c>
      <c r="D73" s="71" t="s">
        <v>899</v>
      </c>
      <c r="E73" s="72">
        <v>100000</v>
      </c>
      <c r="F73" s="89" t="s">
        <v>899</v>
      </c>
      <c r="G73" s="4" t="s">
        <v>4549</v>
      </c>
      <c r="H73" s="8" t="s">
        <v>4591</v>
      </c>
    </row>
    <row r="74" spans="1:8" ht="25.5">
      <c r="A74" s="1"/>
      <c r="B74" s="3" t="s">
        <v>4547</v>
      </c>
      <c r="C74" s="3" t="s">
        <v>4547</v>
      </c>
      <c r="D74" s="71" t="s">
        <v>899</v>
      </c>
      <c r="E74" s="72">
        <v>100000</v>
      </c>
      <c r="F74" s="89" t="s">
        <v>899</v>
      </c>
      <c r="G74" s="4" t="s">
        <v>4549</v>
      </c>
      <c r="H74" s="8" t="s">
        <v>4591</v>
      </c>
    </row>
    <row r="75" spans="1:8" ht="25.5">
      <c r="A75" s="1"/>
      <c r="B75" s="3" t="s">
        <v>4547</v>
      </c>
      <c r="C75" s="3" t="s">
        <v>4547</v>
      </c>
      <c r="D75" s="71" t="s">
        <v>899</v>
      </c>
      <c r="E75" s="72">
        <v>100000</v>
      </c>
      <c r="F75" s="89" t="s">
        <v>899</v>
      </c>
      <c r="G75" s="4" t="s">
        <v>4549</v>
      </c>
      <c r="H75" s="8" t="s">
        <v>4591</v>
      </c>
    </row>
    <row r="76" spans="1:8" ht="25.5">
      <c r="A76" s="1"/>
      <c r="B76" s="3" t="s">
        <v>4547</v>
      </c>
      <c r="C76" s="3" t="s">
        <v>4547</v>
      </c>
      <c r="D76" s="71" t="s">
        <v>899</v>
      </c>
      <c r="E76" s="72">
        <v>100000</v>
      </c>
      <c r="F76" s="89" t="s">
        <v>899</v>
      </c>
      <c r="G76" s="4" t="s">
        <v>4549</v>
      </c>
      <c r="H76" s="8" t="s">
        <v>4591</v>
      </c>
    </row>
    <row r="77" spans="1:8" ht="25.5">
      <c r="A77" s="2" t="s">
        <v>459</v>
      </c>
      <c r="B77" s="9" t="s">
        <v>2101</v>
      </c>
      <c r="C77" s="9" t="s">
        <v>886</v>
      </c>
      <c r="D77" s="10">
        <v>256953</v>
      </c>
      <c r="E77" s="10">
        <v>249884</v>
      </c>
      <c r="F77" s="89">
        <v>-2.7510867746241532E-2</v>
      </c>
      <c r="G77" s="4" t="s">
        <v>2102</v>
      </c>
      <c r="H77" s="8" t="s">
        <v>4591</v>
      </c>
    </row>
    <row r="78" spans="1:8" ht="25.5">
      <c r="A78" s="2"/>
      <c r="B78" s="9"/>
      <c r="C78" s="9" t="s">
        <v>2977</v>
      </c>
      <c r="D78" s="10">
        <v>172684</v>
      </c>
      <c r="E78" s="10">
        <v>172684</v>
      </c>
      <c r="F78" s="89">
        <v>0</v>
      </c>
      <c r="G78" s="4" t="s">
        <v>2103</v>
      </c>
      <c r="H78" s="8" t="s">
        <v>4591</v>
      </c>
    </row>
    <row r="79" spans="1:8" ht="25.5">
      <c r="A79" s="2"/>
      <c r="B79" s="9"/>
      <c r="C79" s="9" t="s">
        <v>2104</v>
      </c>
      <c r="D79" s="10">
        <v>172684</v>
      </c>
      <c r="E79" s="10">
        <v>172684</v>
      </c>
      <c r="F79" s="89">
        <v>0</v>
      </c>
      <c r="G79" s="4" t="s">
        <v>2103</v>
      </c>
      <c r="H79" s="8" t="s">
        <v>4591</v>
      </c>
    </row>
    <row r="80" spans="1:8" ht="25.5">
      <c r="A80" s="2"/>
      <c r="B80" s="9"/>
      <c r="C80" s="9" t="s">
        <v>296</v>
      </c>
      <c r="D80" s="10">
        <v>172684</v>
      </c>
      <c r="E80" s="10">
        <v>172684</v>
      </c>
      <c r="F80" s="89">
        <v>0</v>
      </c>
      <c r="G80" s="4" t="s">
        <v>2103</v>
      </c>
      <c r="H80" s="8" t="s">
        <v>4591</v>
      </c>
    </row>
    <row r="81" spans="1:8" ht="38.25">
      <c r="A81" s="2"/>
      <c r="B81" s="9"/>
      <c r="C81" s="9" t="s">
        <v>2105</v>
      </c>
      <c r="D81" s="10">
        <v>172684</v>
      </c>
      <c r="E81" s="10">
        <v>172684</v>
      </c>
      <c r="F81" s="89">
        <v>0</v>
      </c>
      <c r="G81" s="4" t="s">
        <v>2103</v>
      </c>
      <c r="H81" s="8" t="s">
        <v>4591</v>
      </c>
    </row>
    <row r="82" spans="1:8" ht="25.5">
      <c r="A82" s="2"/>
      <c r="B82" s="9"/>
      <c r="C82" s="9" t="s">
        <v>2106</v>
      </c>
      <c r="D82" s="10">
        <v>171024</v>
      </c>
      <c r="E82" s="10">
        <v>172684</v>
      </c>
      <c r="F82" s="89">
        <v>9.7062400598746379E-3</v>
      </c>
      <c r="G82" s="4" t="s">
        <v>2103</v>
      </c>
      <c r="H82" s="8" t="s">
        <v>4591</v>
      </c>
    </row>
    <row r="83" spans="1:8" ht="38.25">
      <c r="A83" s="2"/>
      <c r="B83" s="9"/>
      <c r="C83" s="9" t="s">
        <v>4464</v>
      </c>
      <c r="D83" s="10">
        <v>22771</v>
      </c>
      <c r="E83" s="10">
        <v>160349</v>
      </c>
      <c r="F83" s="89">
        <v>6.0418075622502307</v>
      </c>
      <c r="G83" s="4" t="s">
        <v>4465</v>
      </c>
      <c r="H83" s="8" t="s">
        <v>4591</v>
      </c>
    </row>
    <row r="84" spans="1:8" ht="25.5">
      <c r="A84" s="2"/>
      <c r="B84" s="9"/>
      <c r="C84" s="9" t="s">
        <v>4466</v>
      </c>
      <c r="D84" s="10">
        <v>180059</v>
      </c>
      <c r="E84" s="10" t="s">
        <v>899</v>
      </c>
      <c r="F84" s="89" t="s">
        <v>899</v>
      </c>
      <c r="G84" s="4" t="s">
        <v>4467</v>
      </c>
      <c r="H84" s="8" t="s">
        <v>4591</v>
      </c>
    </row>
    <row r="85" spans="1:8" ht="38.25">
      <c r="A85" s="2"/>
      <c r="B85" s="9"/>
      <c r="C85" s="9" t="s">
        <v>2107</v>
      </c>
      <c r="D85" s="10">
        <v>122873</v>
      </c>
      <c r="E85" s="10">
        <v>154864</v>
      </c>
      <c r="F85" s="89">
        <v>0.26035825608555174</v>
      </c>
      <c r="G85" s="4" t="s">
        <v>2108</v>
      </c>
      <c r="H85" s="8" t="s">
        <v>4591</v>
      </c>
    </row>
    <row r="86" spans="1:8" ht="63.75">
      <c r="A86" s="2"/>
      <c r="B86" s="9"/>
      <c r="C86" s="9" t="s">
        <v>2097</v>
      </c>
      <c r="D86" s="10">
        <v>132835</v>
      </c>
      <c r="E86" s="10">
        <v>112731</v>
      </c>
      <c r="F86" s="89">
        <v>-0.15134565438325742</v>
      </c>
      <c r="G86" s="4" t="s">
        <v>4468</v>
      </c>
      <c r="H86" s="8" t="s">
        <v>4591</v>
      </c>
    </row>
    <row r="87" spans="1:8" ht="25.5">
      <c r="A87" s="2"/>
      <c r="B87" s="9" t="s">
        <v>4547</v>
      </c>
      <c r="C87" s="9" t="s">
        <v>4547</v>
      </c>
      <c r="D87" s="10" t="s">
        <v>899</v>
      </c>
      <c r="E87" s="72">
        <v>100000</v>
      </c>
      <c r="F87" s="89" t="s">
        <v>899</v>
      </c>
      <c r="G87" s="4" t="s">
        <v>4549</v>
      </c>
      <c r="H87" s="8" t="s">
        <v>4591</v>
      </c>
    </row>
    <row r="88" spans="1:8" ht="25.5">
      <c r="A88" s="2"/>
      <c r="B88" s="9" t="s">
        <v>4547</v>
      </c>
      <c r="C88" s="9" t="s">
        <v>4547</v>
      </c>
      <c r="D88" s="10" t="s">
        <v>899</v>
      </c>
      <c r="E88" s="72">
        <v>100000</v>
      </c>
      <c r="F88" s="89" t="s">
        <v>899</v>
      </c>
      <c r="G88" s="4" t="s">
        <v>4549</v>
      </c>
      <c r="H88" s="8" t="s">
        <v>4591</v>
      </c>
    </row>
    <row r="89" spans="1:8" ht="25.5">
      <c r="A89" s="2"/>
      <c r="B89" s="9" t="s">
        <v>4547</v>
      </c>
      <c r="C89" s="9" t="s">
        <v>4547</v>
      </c>
      <c r="D89" s="10" t="s">
        <v>899</v>
      </c>
      <c r="E89" s="72">
        <v>100000</v>
      </c>
      <c r="F89" s="89" t="s">
        <v>899</v>
      </c>
      <c r="G89" s="4" t="s">
        <v>4549</v>
      </c>
      <c r="H89" s="8" t="s">
        <v>4591</v>
      </c>
    </row>
    <row r="90" spans="1:8" ht="25.5">
      <c r="A90" s="2"/>
      <c r="B90" s="9" t="s">
        <v>4547</v>
      </c>
      <c r="C90" s="9" t="s">
        <v>4547</v>
      </c>
      <c r="D90" s="10" t="s">
        <v>899</v>
      </c>
      <c r="E90" s="72">
        <v>100000</v>
      </c>
      <c r="F90" s="89" t="s">
        <v>899</v>
      </c>
      <c r="G90" s="4" t="s">
        <v>4549</v>
      </c>
      <c r="H90" s="8" t="s">
        <v>4591</v>
      </c>
    </row>
    <row r="91" spans="1:8" ht="25.5">
      <c r="A91" s="2"/>
      <c r="B91" s="9" t="s">
        <v>4547</v>
      </c>
      <c r="C91" s="9" t="s">
        <v>4547</v>
      </c>
      <c r="D91" s="10" t="s">
        <v>899</v>
      </c>
      <c r="E91" s="72">
        <v>100000</v>
      </c>
      <c r="F91" s="89" t="s">
        <v>899</v>
      </c>
      <c r="G91" s="4" t="s">
        <v>4549</v>
      </c>
      <c r="H91" s="8" t="s">
        <v>4591</v>
      </c>
    </row>
    <row r="92" spans="1:8" ht="25.5">
      <c r="A92" s="2"/>
      <c r="B92" s="9" t="s">
        <v>4547</v>
      </c>
      <c r="C92" s="9" t="s">
        <v>4547</v>
      </c>
      <c r="D92" s="10" t="s">
        <v>899</v>
      </c>
      <c r="E92" s="72">
        <v>100000</v>
      </c>
      <c r="F92" s="89" t="s">
        <v>899</v>
      </c>
      <c r="G92" s="4" t="s">
        <v>4549</v>
      </c>
      <c r="H92" s="8" t="s">
        <v>4591</v>
      </c>
    </row>
    <row r="93" spans="1:8" ht="25.5">
      <c r="A93" s="2"/>
      <c r="B93" s="9" t="s">
        <v>4547</v>
      </c>
      <c r="C93" s="9" t="s">
        <v>4547</v>
      </c>
      <c r="D93" s="10" t="s">
        <v>899</v>
      </c>
      <c r="E93" s="72">
        <v>100000</v>
      </c>
      <c r="F93" s="89" t="s">
        <v>899</v>
      </c>
      <c r="G93" s="4" t="s">
        <v>4549</v>
      </c>
      <c r="H93" s="8" t="s">
        <v>4591</v>
      </c>
    </row>
    <row r="94" spans="1:8" ht="25.5">
      <c r="A94" s="2"/>
      <c r="B94" s="9" t="s">
        <v>4547</v>
      </c>
      <c r="C94" s="9" t="s">
        <v>4547</v>
      </c>
      <c r="D94" s="10" t="s">
        <v>899</v>
      </c>
      <c r="E94" s="72">
        <v>100000</v>
      </c>
      <c r="F94" s="89" t="s">
        <v>899</v>
      </c>
      <c r="G94" s="4" t="s">
        <v>4549</v>
      </c>
      <c r="H94" s="8" t="s">
        <v>4591</v>
      </c>
    </row>
    <row r="95" spans="1:8" ht="25.5">
      <c r="A95" s="2"/>
      <c r="B95" s="9" t="s">
        <v>4547</v>
      </c>
      <c r="C95" s="9" t="s">
        <v>4547</v>
      </c>
      <c r="D95" s="10" t="s">
        <v>899</v>
      </c>
      <c r="E95" s="72">
        <v>100000</v>
      </c>
      <c r="F95" s="89" t="s">
        <v>899</v>
      </c>
      <c r="G95" s="4" t="s">
        <v>4549</v>
      </c>
      <c r="H95" s="8" t="s">
        <v>4591</v>
      </c>
    </row>
    <row r="96" spans="1:8" ht="25.5">
      <c r="A96" s="2"/>
      <c r="B96" s="9" t="s">
        <v>4547</v>
      </c>
      <c r="C96" s="9" t="s">
        <v>4547</v>
      </c>
      <c r="D96" s="10" t="s">
        <v>899</v>
      </c>
      <c r="E96" s="72">
        <v>100000</v>
      </c>
      <c r="F96" s="89" t="s">
        <v>899</v>
      </c>
      <c r="G96" s="4" t="s">
        <v>4549</v>
      </c>
      <c r="H96" s="8" t="s">
        <v>4591</v>
      </c>
    </row>
    <row r="97" spans="1:8" ht="25.5">
      <c r="A97" s="2"/>
      <c r="B97" s="9" t="s">
        <v>4547</v>
      </c>
      <c r="C97" s="9" t="s">
        <v>4547</v>
      </c>
      <c r="D97" s="72">
        <v>100000</v>
      </c>
      <c r="E97" s="10" t="s">
        <v>899</v>
      </c>
      <c r="F97" s="89" t="s">
        <v>899</v>
      </c>
      <c r="G97" s="4" t="s">
        <v>4549</v>
      </c>
      <c r="H97" s="8" t="s">
        <v>4591</v>
      </c>
    </row>
    <row r="98" spans="1:8" ht="25.5">
      <c r="A98" s="2"/>
      <c r="B98" s="9" t="s">
        <v>4547</v>
      </c>
      <c r="C98" s="9" t="s">
        <v>4547</v>
      </c>
      <c r="D98" s="72">
        <v>100000</v>
      </c>
      <c r="E98" s="10" t="s">
        <v>899</v>
      </c>
      <c r="F98" s="89" t="s">
        <v>899</v>
      </c>
      <c r="G98" s="4" t="s">
        <v>4549</v>
      </c>
      <c r="H98" s="8" t="s">
        <v>4591</v>
      </c>
    </row>
    <row r="99" spans="1:8" ht="25.5">
      <c r="A99" s="2"/>
      <c r="B99" s="9" t="s">
        <v>4547</v>
      </c>
      <c r="C99" s="9" t="s">
        <v>4547</v>
      </c>
      <c r="D99" s="72">
        <v>100000</v>
      </c>
      <c r="E99" s="10" t="s">
        <v>899</v>
      </c>
      <c r="F99" s="89" t="s">
        <v>899</v>
      </c>
      <c r="G99" s="4" t="s">
        <v>4549</v>
      </c>
      <c r="H99" s="8" t="s">
        <v>4591</v>
      </c>
    </row>
    <row r="100" spans="1:8" ht="25.5">
      <c r="A100" s="2"/>
      <c r="B100" s="9" t="s">
        <v>4547</v>
      </c>
      <c r="C100" s="9" t="s">
        <v>4547</v>
      </c>
      <c r="D100" s="72">
        <v>100000</v>
      </c>
      <c r="E100" s="10" t="s">
        <v>899</v>
      </c>
      <c r="F100" s="89" t="s">
        <v>899</v>
      </c>
      <c r="G100" s="4" t="s">
        <v>4549</v>
      </c>
      <c r="H100" s="8" t="s">
        <v>4591</v>
      </c>
    </row>
    <row r="101" spans="1:8" ht="25.5">
      <c r="A101" s="2"/>
      <c r="B101" s="9" t="s">
        <v>4547</v>
      </c>
      <c r="C101" s="9" t="s">
        <v>4547</v>
      </c>
      <c r="D101" s="72">
        <v>100000</v>
      </c>
      <c r="E101" s="10" t="s">
        <v>899</v>
      </c>
      <c r="F101" s="89" t="s">
        <v>899</v>
      </c>
      <c r="G101" s="4" t="s">
        <v>4549</v>
      </c>
      <c r="H101" s="8" t="s">
        <v>4591</v>
      </c>
    </row>
    <row r="102" spans="1:8" ht="25.5">
      <c r="A102" s="2"/>
      <c r="B102" s="9" t="s">
        <v>4547</v>
      </c>
      <c r="C102" s="9" t="s">
        <v>4547</v>
      </c>
      <c r="D102" s="72">
        <v>100000</v>
      </c>
      <c r="E102" s="10" t="s">
        <v>899</v>
      </c>
      <c r="F102" s="89" t="s">
        <v>899</v>
      </c>
      <c r="G102" s="4" t="s">
        <v>4549</v>
      </c>
      <c r="H102" s="8" t="s">
        <v>4591</v>
      </c>
    </row>
    <row r="103" spans="1:8" ht="25.5">
      <c r="A103" s="2"/>
      <c r="B103" s="9" t="s">
        <v>4547</v>
      </c>
      <c r="C103" s="9" t="s">
        <v>4547</v>
      </c>
      <c r="D103" s="72">
        <v>100000</v>
      </c>
      <c r="E103" s="10" t="s">
        <v>899</v>
      </c>
      <c r="F103" s="89" t="s">
        <v>899</v>
      </c>
      <c r="G103" s="4" t="s">
        <v>4549</v>
      </c>
      <c r="H103" s="8" t="s">
        <v>4591</v>
      </c>
    </row>
    <row r="104" spans="1:8" ht="25.5">
      <c r="A104" s="2"/>
      <c r="B104" s="9" t="s">
        <v>4547</v>
      </c>
      <c r="C104" s="9" t="s">
        <v>4547</v>
      </c>
      <c r="D104" s="72">
        <v>100000</v>
      </c>
      <c r="E104" s="10" t="s">
        <v>899</v>
      </c>
      <c r="F104" s="89" t="s">
        <v>899</v>
      </c>
      <c r="G104" s="4" t="s">
        <v>4549</v>
      </c>
      <c r="H104" s="8" t="s">
        <v>4591</v>
      </c>
    </row>
    <row r="105" spans="1:8" ht="25.5">
      <c r="A105" s="2"/>
      <c r="B105" s="9" t="s">
        <v>4547</v>
      </c>
      <c r="C105" s="9" t="s">
        <v>4547</v>
      </c>
      <c r="D105" s="72">
        <v>100000</v>
      </c>
      <c r="E105" s="10" t="s">
        <v>899</v>
      </c>
      <c r="F105" s="89" t="s">
        <v>899</v>
      </c>
      <c r="G105" s="4" t="s">
        <v>4549</v>
      </c>
      <c r="H105" s="8" t="s">
        <v>4591</v>
      </c>
    </row>
    <row r="106" spans="1:8" ht="38.25">
      <c r="A106" s="1" t="s">
        <v>464</v>
      </c>
      <c r="B106" s="9" t="s">
        <v>620</v>
      </c>
      <c r="C106" s="9" t="s">
        <v>886</v>
      </c>
      <c r="D106" s="10">
        <v>196954</v>
      </c>
      <c r="E106" s="10">
        <v>215287</v>
      </c>
      <c r="F106" s="89">
        <v>9.3082648740314994E-2</v>
      </c>
      <c r="G106" s="74" t="s">
        <v>2121</v>
      </c>
      <c r="H106" s="8" t="s">
        <v>4591</v>
      </c>
    </row>
    <row r="107" spans="1:8" ht="25.5">
      <c r="A107" s="1"/>
      <c r="B107" s="9"/>
      <c r="C107" s="9" t="s">
        <v>994</v>
      </c>
      <c r="D107" s="10">
        <v>153183</v>
      </c>
      <c r="E107" s="10">
        <v>155570</v>
      </c>
      <c r="F107" s="89">
        <v>1.5582669095134578E-2</v>
      </c>
      <c r="G107" s="4" t="s">
        <v>2122</v>
      </c>
      <c r="H107" s="8" t="s">
        <v>4591</v>
      </c>
    </row>
    <row r="108" spans="1:8" ht="25.5">
      <c r="A108" s="1"/>
      <c r="B108" s="9"/>
      <c r="C108" s="9" t="s">
        <v>621</v>
      </c>
      <c r="D108" s="10">
        <v>138453</v>
      </c>
      <c r="E108" s="10">
        <v>124026</v>
      </c>
      <c r="F108" s="89">
        <v>-0.1042014257545882</v>
      </c>
      <c r="G108" s="4" t="s">
        <v>2123</v>
      </c>
      <c r="H108" s="8" t="s">
        <v>4591</v>
      </c>
    </row>
    <row r="109" spans="1:8" ht="25.5">
      <c r="A109" s="1"/>
      <c r="B109" s="9"/>
      <c r="C109" s="9" t="s">
        <v>622</v>
      </c>
      <c r="D109" s="10">
        <v>116894</v>
      </c>
      <c r="E109" s="10">
        <v>123687</v>
      </c>
      <c r="F109" s="89">
        <v>5.8112477971495546E-2</v>
      </c>
      <c r="G109" s="4" t="s">
        <v>2124</v>
      </c>
      <c r="H109" s="8" t="s">
        <v>4591</v>
      </c>
    </row>
    <row r="110" spans="1:8" ht="38.25">
      <c r="A110" s="1"/>
      <c r="B110" s="9"/>
      <c r="C110" s="9" t="s">
        <v>623</v>
      </c>
      <c r="D110" s="10">
        <v>98519</v>
      </c>
      <c r="E110" s="10">
        <v>134014</v>
      </c>
      <c r="F110" s="89">
        <v>0.36028583318953705</v>
      </c>
      <c r="G110" s="4" t="s">
        <v>2125</v>
      </c>
      <c r="H110" s="8" t="s">
        <v>4591</v>
      </c>
    </row>
    <row r="111" spans="1:8" ht="38.25">
      <c r="A111" s="1"/>
      <c r="B111" s="9"/>
      <c r="C111" s="9" t="s">
        <v>896</v>
      </c>
      <c r="D111" s="10">
        <v>124506</v>
      </c>
      <c r="E111" s="10">
        <v>134254</v>
      </c>
      <c r="F111" s="89">
        <v>7.8293415578365708E-2</v>
      </c>
      <c r="G111" s="4" t="s">
        <v>2126</v>
      </c>
      <c r="H111" s="8" t="s">
        <v>4591</v>
      </c>
    </row>
    <row r="112" spans="1:8" ht="38.25">
      <c r="A112" s="1"/>
      <c r="B112" s="9"/>
      <c r="C112" s="9" t="s">
        <v>624</v>
      </c>
      <c r="D112" s="10">
        <v>147240</v>
      </c>
      <c r="E112" s="10">
        <v>154201</v>
      </c>
      <c r="F112" s="89">
        <v>4.7276555283890249E-2</v>
      </c>
      <c r="G112" s="4" t="s">
        <v>2127</v>
      </c>
      <c r="H112" s="8" t="s">
        <v>4591</v>
      </c>
    </row>
    <row r="113" spans="1:8" ht="25.5">
      <c r="A113" s="1"/>
      <c r="B113" s="9"/>
      <c r="C113" s="9" t="s">
        <v>625</v>
      </c>
      <c r="D113" s="10">
        <v>149792</v>
      </c>
      <c r="E113" s="10">
        <v>153934</v>
      </c>
      <c r="F113" s="89">
        <v>2.7651676992095708E-2</v>
      </c>
      <c r="G113" s="4" t="s">
        <v>2128</v>
      </c>
      <c r="H113" s="8" t="s">
        <v>4591</v>
      </c>
    </row>
    <row r="114" spans="1:8" ht="25.5">
      <c r="A114" s="1"/>
      <c r="B114" s="9" t="s">
        <v>4547</v>
      </c>
      <c r="C114" s="9" t="s">
        <v>4547</v>
      </c>
      <c r="D114" s="10" t="s">
        <v>899</v>
      </c>
      <c r="E114" s="72">
        <v>100000</v>
      </c>
      <c r="F114" s="89" t="s">
        <v>899</v>
      </c>
      <c r="G114" s="4" t="s">
        <v>4549</v>
      </c>
      <c r="H114" s="8" t="s">
        <v>4591</v>
      </c>
    </row>
    <row r="115" spans="1:8" ht="25.5">
      <c r="A115" s="1"/>
      <c r="B115" s="9" t="s">
        <v>4547</v>
      </c>
      <c r="C115" s="9" t="s">
        <v>4547</v>
      </c>
      <c r="D115" s="10" t="s">
        <v>899</v>
      </c>
      <c r="E115" s="72">
        <v>100000</v>
      </c>
      <c r="F115" s="89" t="s">
        <v>899</v>
      </c>
      <c r="G115" s="4" t="s">
        <v>4549</v>
      </c>
      <c r="H115" s="8" t="s">
        <v>4591</v>
      </c>
    </row>
    <row r="116" spans="1:8" ht="25.5">
      <c r="A116" s="1"/>
      <c r="B116" s="9" t="s">
        <v>4547</v>
      </c>
      <c r="C116" s="9" t="s">
        <v>4547</v>
      </c>
      <c r="D116" s="10" t="s">
        <v>899</v>
      </c>
      <c r="E116" s="72">
        <v>100000</v>
      </c>
      <c r="F116" s="89" t="s">
        <v>899</v>
      </c>
      <c r="G116" s="4" t="s">
        <v>4549</v>
      </c>
      <c r="H116" s="8" t="s">
        <v>4591</v>
      </c>
    </row>
    <row r="117" spans="1:8" ht="25.5">
      <c r="A117" s="1"/>
      <c r="B117" s="9" t="s">
        <v>4547</v>
      </c>
      <c r="C117" s="9" t="s">
        <v>4547</v>
      </c>
      <c r="D117" s="10" t="s">
        <v>899</v>
      </c>
      <c r="E117" s="72">
        <v>100000</v>
      </c>
      <c r="F117" s="89" t="s">
        <v>899</v>
      </c>
      <c r="G117" s="4" t="s">
        <v>4549</v>
      </c>
      <c r="H117" s="8" t="s">
        <v>4591</v>
      </c>
    </row>
    <row r="118" spans="1:8" ht="25.5">
      <c r="A118" s="1"/>
      <c r="B118" s="9" t="s">
        <v>4547</v>
      </c>
      <c r="C118" s="9" t="s">
        <v>4547</v>
      </c>
      <c r="D118" s="10" t="s">
        <v>899</v>
      </c>
      <c r="E118" s="72">
        <v>100000</v>
      </c>
      <c r="F118" s="89" t="s">
        <v>899</v>
      </c>
      <c r="G118" s="4" t="s">
        <v>4549</v>
      </c>
      <c r="H118" s="8" t="s">
        <v>4591</v>
      </c>
    </row>
    <row r="119" spans="1:8" ht="25.5">
      <c r="A119" s="1" t="s">
        <v>475</v>
      </c>
      <c r="B119" s="9" t="s">
        <v>70</v>
      </c>
      <c r="C119" s="9" t="s">
        <v>886</v>
      </c>
      <c r="D119" s="10" t="s">
        <v>899</v>
      </c>
      <c r="E119" s="10">
        <v>241440</v>
      </c>
      <c r="F119" s="89" t="s">
        <v>899</v>
      </c>
      <c r="G119" s="4" t="s">
        <v>47</v>
      </c>
      <c r="H119" s="8" t="s">
        <v>4591</v>
      </c>
    </row>
    <row r="120" spans="1:8" ht="25.5">
      <c r="A120" s="1"/>
      <c r="B120" s="9" t="s">
        <v>71</v>
      </c>
      <c r="C120" s="9" t="s">
        <v>46</v>
      </c>
      <c r="D120" s="10" t="s">
        <v>899</v>
      </c>
      <c r="E120" s="10">
        <v>183229</v>
      </c>
      <c r="F120" s="89" t="s">
        <v>899</v>
      </c>
      <c r="G120" s="4" t="s">
        <v>48</v>
      </c>
      <c r="H120" s="8" t="s">
        <v>4591</v>
      </c>
    </row>
    <row r="121" spans="1:8" ht="25.5">
      <c r="A121" s="1"/>
      <c r="B121" s="9"/>
      <c r="C121" s="9" t="s">
        <v>31</v>
      </c>
      <c r="D121" s="10" t="s">
        <v>899</v>
      </c>
      <c r="E121" s="10">
        <v>179116</v>
      </c>
      <c r="F121" s="89" t="s">
        <v>899</v>
      </c>
      <c r="G121" s="4" t="s">
        <v>49</v>
      </c>
      <c r="H121" s="8" t="s">
        <v>4591</v>
      </c>
    </row>
    <row r="122" spans="1:8" ht="25.5">
      <c r="A122" s="1"/>
      <c r="B122" s="9"/>
      <c r="C122" s="9" t="s">
        <v>32</v>
      </c>
      <c r="D122" s="10" t="s">
        <v>899</v>
      </c>
      <c r="E122" s="10">
        <v>180153</v>
      </c>
      <c r="F122" s="89" t="s">
        <v>899</v>
      </c>
      <c r="G122" s="4" t="s">
        <v>50</v>
      </c>
      <c r="H122" s="8" t="s">
        <v>4591</v>
      </c>
    </row>
    <row r="123" spans="1:8" ht="51">
      <c r="A123" s="1"/>
      <c r="B123" s="9"/>
      <c r="C123" s="9" t="s">
        <v>33</v>
      </c>
      <c r="D123" s="10" t="s">
        <v>899</v>
      </c>
      <c r="E123" s="10">
        <v>169637</v>
      </c>
      <c r="F123" s="89" t="s">
        <v>899</v>
      </c>
      <c r="G123" s="4" t="s">
        <v>51</v>
      </c>
      <c r="H123" s="8" t="s">
        <v>4591</v>
      </c>
    </row>
    <row r="124" spans="1:8" ht="38.25">
      <c r="A124" s="1"/>
      <c r="B124" s="9"/>
      <c r="C124" s="9" t="s">
        <v>34</v>
      </c>
      <c r="D124" s="10" t="s">
        <v>899</v>
      </c>
      <c r="E124" s="10">
        <v>134239</v>
      </c>
      <c r="F124" s="89" t="s">
        <v>899</v>
      </c>
      <c r="G124" s="74" t="s">
        <v>52</v>
      </c>
      <c r="H124" s="8" t="s">
        <v>4591</v>
      </c>
    </row>
    <row r="125" spans="1:8" ht="89.25">
      <c r="A125" s="1"/>
      <c r="B125" s="9"/>
      <c r="C125" s="9" t="s">
        <v>4479</v>
      </c>
      <c r="D125" s="10" t="s">
        <v>899</v>
      </c>
      <c r="E125" s="10">
        <v>127433</v>
      </c>
      <c r="F125" s="89" t="s">
        <v>899</v>
      </c>
      <c r="G125" s="4" t="s">
        <v>53</v>
      </c>
      <c r="H125" s="8" t="s">
        <v>4591</v>
      </c>
    </row>
    <row r="126" spans="1:8" ht="38.25">
      <c r="A126" s="1"/>
      <c r="B126" s="9"/>
      <c r="C126" s="9" t="s">
        <v>2995</v>
      </c>
      <c r="D126" s="10" t="s">
        <v>899</v>
      </c>
      <c r="E126" s="10">
        <v>124865</v>
      </c>
      <c r="F126" s="89" t="s">
        <v>899</v>
      </c>
      <c r="G126" s="4" t="s">
        <v>54</v>
      </c>
      <c r="H126" s="8" t="s">
        <v>4591</v>
      </c>
    </row>
    <row r="127" spans="1:8" ht="25.5">
      <c r="A127" s="1"/>
      <c r="B127" s="9"/>
      <c r="C127" s="9" t="s">
        <v>35</v>
      </c>
      <c r="D127" s="10" t="s">
        <v>899</v>
      </c>
      <c r="E127" s="10">
        <v>125971</v>
      </c>
      <c r="F127" s="89" t="s">
        <v>899</v>
      </c>
      <c r="G127" s="4" t="s">
        <v>55</v>
      </c>
      <c r="H127" s="8" t="s">
        <v>4591</v>
      </c>
    </row>
    <row r="128" spans="1:8" ht="25.5">
      <c r="A128" s="1"/>
      <c r="B128" s="9"/>
      <c r="C128" s="9" t="s">
        <v>36</v>
      </c>
      <c r="D128" s="10" t="s">
        <v>899</v>
      </c>
      <c r="E128" s="10">
        <v>123665</v>
      </c>
      <c r="F128" s="89" t="s">
        <v>899</v>
      </c>
      <c r="G128" s="4" t="s">
        <v>56</v>
      </c>
      <c r="H128" s="8" t="s">
        <v>4591</v>
      </c>
    </row>
    <row r="129" spans="1:8" ht="51">
      <c r="A129" s="1"/>
      <c r="B129" s="9"/>
      <c r="C129" s="9" t="s">
        <v>2996</v>
      </c>
      <c r="D129" s="10" t="s">
        <v>899</v>
      </c>
      <c r="E129" s="10">
        <v>123443</v>
      </c>
      <c r="F129" s="89" t="s">
        <v>899</v>
      </c>
      <c r="G129" s="4" t="s">
        <v>57</v>
      </c>
      <c r="H129" s="8" t="s">
        <v>4591</v>
      </c>
    </row>
    <row r="130" spans="1:8" ht="38.25">
      <c r="A130" s="1"/>
      <c r="B130" s="9"/>
      <c r="C130" s="9" t="s">
        <v>2997</v>
      </c>
      <c r="D130" s="10" t="s">
        <v>899</v>
      </c>
      <c r="E130" s="10">
        <v>126111</v>
      </c>
      <c r="F130" s="89" t="s">
        <v>899</v>
      </c>
      <c r="G130" s="4" t="s">
        <v>58</v>
      </c>
      <c r="H130" s="8" t="s">
        <v>4591</v>
      </c>
    </row>
    <row r="131" spans="1:8" ht="38.25">
      <c r="A131" s="1"/>
      <c r="B131" s="9"/>
      <c r="C131" s="9" t="s">
        <v>37</v>
      </c>
      <c r="D131" s="10" t="s">
        <v>899</v>
      </c>
      <c r="E131" s="10">
        <v>121848</v>
      </c>
      <c r="F131" s="89" t="s">
        <v>899</v>
      </c>
      <c r="G131" s="4" t="s">
        <v>59</v>
      </c>
      <c r="H131" s="8" t="s">
        <v>4591</v>
      </c>
    </row>
    <row r="132" spans="1:8" ht="25.5">
      <c r="A132" s="1"/>
      <c r="B132" s="9"/>
      <c r="C132" s="9" t="s">
        <v>38</v>
      </c>
      <c r="D132" s="10" t="s">
        <v>899</v>
      </c>
      <c r="E132" s="10">
        <v>121139</v>
      </c>
      <c r="F132" s="89" t="s">
        <v>899</v>
      </c>
      <c r="G132" s="4" t="s">
        <v>60</v>
      </c>
      <c r="H132" s="8" t="s">
        <v>4591</v>
      </c>
    </row>
    <row r="133" spans="1:8" ht="25.5">
      <c r="A133" s="1"/>
      <c r="B133" s="9"/>
      <c r="C133" s="9" t="s">
        <v>39</v>
      </c>
      <c r="D133" s="10" t="s">
        <v>899</v>
      </c>
      <c r="E133" s="10">
        <v>131262</v>
      </c>
      <c r="F133" s="89" t="s">
        <v>899</v>
      </c>
      <c r="G133" s="4" t="s">
        <v>61</v>
      </c>
      <c r="H133" s="8" t="s">
        <v>4591</v>
      </c>
    </row>
    <row r="134" spans="1:8" ht="89.25">
      <c r="A134" s="1"/>
      <c r="B134" s="9"/>
      <c r="C134" s="9" t="s">
        <v>4480</v>
      </c>
      <c r="D134" s="10" t="s">
        <v>899</v>
      </c>
      <c r="E134" s="10">
        <v>118552</v>
      </c>
      <c r="F134" s="89" t="s">
        <v>899</v>
      </c>
      <c r="G134" s="74" t="s">
        <v>62</v>
      </c>
      <c r="H134" s="8" t="s">
        <v>4591</v>
      </c>
    </row>
    <row r="135" spans="1:8" ht="25.5">
      <c r="A135" s="1"/>
      <c r="B135" s="9"/>
      <c r="C135" s="9" t="s">
        <v>40</v>
      </c>
      <c r="D135" s="10" t="s">
        <v>899</v>
      </c>
      <c r="E135" s="10">
        <v>128308</v>
      </c>
      <c r="F135" s="89" t="s">
        <v>899</v>
      </c>
      <c r="G135" s="74" t="s">
        <v>63</v>
      </c>
      <c r="H135" s="8" t="s">
        <v>4591</v>
      </c>
    </row>
    <row r="136" spans="1:8" ht="25.5">
      <c r="A136" s="1"/>
      <c r="B136" s="9"/>
      <c r="C136" s="9" t="s">
        <v>41</v>
      </c>
      <c r="D136" s="10" t="s">
        <v>899</v>
      </c>
      <c r="E136" s="10">
        <v>111519</v>
      </c>
      <c r="F136" s="89" t="s">
        <v>899</v>
      </c>
      <c r="G136" s="4" t="s">
        <v>64</v>
      </c>
      <c r="H136" s="8" t="s">
        <v>4591</v>
      </c>
    </row>
    <row r="137" spans="1:8" ht="51">
      <c r="A137" s="1"/>
      <c r="B137" s="9"/>
      <c r="C137" s="9" t="s">
        <v>2998</v>
      </c>
      <c r="D137" s="10" t="s">
        <v>899</v>
      </c>
      <c r="E137" s="10">
        <v>112432</v>
      </c>
      <c r="F137" s="89" t="s">
        <v>899</v>
      </c>
      <c r="G137" s="4" t="s">
        <v>65</v>
      </c>
      <c r="H137" s="8" t="s">
        <v>4591</v>
      </c>
    </row>
    <row r="138" spans="1:8" ht="25.5">
      <c r="A138" s="1"/>
      <c r="B138" s="9"/>
      <c r="C138" s="9" t="s">
        <v>42</v>
      </c>
      <c r="D138" s="10" t="s">
        <v>899</v>
      </c>
      <c r="E138" s="10">
        <v>110084</v>
      </c>
      <c r="F138" s="89" t="s">
        <v>899</v>
      </c>
      <c r="G138" s="4" t="s">
        <v>66</v>
      </c>
      <c r="H138" s="8" t="s">
        <v>4591</v>
      </c>
    </row>
    <row r="139" spans="1:8" ht="25.5">
      <c r="A139" s="1"/>
      <c r="B139" s="11"/>
      <c r="C139" s="9" t="s">
        <v>43</v>
      </c>
      <c r="D139" s="26" t="s">
        <v>899</v>
      </c>
      <c r="E139" s="26">
        <v>108448</v>
      </c>
      <c r="F139" s="89" t="s">
        <v>899</v>
      </c>
      <c r="G139" s="4" t="s">
        <v>67</v>
      </c>
      <c r="H139" s="8" t="s">
        <v>4591</v>
      </c>
    </row>
    <row r="140" spans="1:8" ht="38.25">
      <c r="A140" s="1"/>
      <c r="B140" s="9"/>
      <c r="C140" s="9" t="s">
        <v>44</v>
      </c>
      <c r="D140" s="10" t="s">
        <v>899</v>
      </c>
      <c r="E140" s="10">
        <v>104634</v>
      </c>
      <c r="F140" s="89" t="s">
        <v>899</v>
      </c>
      <c r="G140" s="4" t="s">
        <v>68</v>
      </c>
      <c r="H140" s="8" t="s">
        <v>4591</v>
      </c>
    </row>
    <row r="141" spans="1:8" ht="63.75">
      <c r="A141" s="1"/>
      <c r="B141" s="9"/>
      <c r="C141" s="9" t="s">
        <v>45</v>
      </c>
      <c r="D141" s="10" t="s">
        <v>899</v>
      </c>
      <c r="E141" s="10">
        <v>114402</v>
      </c>
      <c r="F141" s="89" t="s">
        <v>899</v>
      </c>
      <c r="G141" s="4" t="s">
        <v>69</v>
      </c>
      <c r="H141" s="8" t="s">
        <v>4591</v>
      </c>
    </row>
    <row r="142" spans="1:8" ht="25.5">
      <c r="A142" s="1"/>
      <c r="B142" s="9"/>
      <c r="C142" s="9" t="s">
        <v>2951</v>
      </c>
      <c r="D142" s="53">
        <v>100000</v>
      </c>
      <c r="E142" s="10" t="s">
        <v>899</v>
      </c>
      <c r="F142" s="89" t="s">
        <v>899</v>
      </c>
      <c r="G142" s="4" t="s">
        <v>2952</v>
      </c>
      <c r="H142" s="8" t="s">
        <v>4591</v>
      </c>
    </row>
    <row r="143" spans="1:8" ht="25.5">
      <c r="A143" s="1"/>
      <c r="B143" s="9"/>
      <c r="C143" s="9" t="s">
        <v>2951</v>
      </c>
      <c r="D143" s="53">
        <v>100000</v>
      </c>
      <c r="E143" s="10" t="s">
        <v>899</v>
      </c>
      <c r="F143" s="89" t="s">
        <v>899</v>
      </c>
      <c r="G143" s="4" t="s">
        <v>2952</v>
      </c>
      <c r="H143" s="8" t="s">
        <v>4591</v>
      </c>
    </row>
    <row r="144" spans="1:8" ht="25.5">
      <c r="A144" s="1"/>
      <c r="B144" s="9"/>
      <c r="C144" s="9" t="s">
        <v>2951</v>
      </c>
      <c r="D144" s="53">
        <v>100000</v>
      </c>
      <c r="E144" s="10" t="s">
        <v>899</v>
      </c>
      <c r="F144" s="89" t="s">
        <v>899</v>
      </c>
      <c r="G144" s="4" t="s">
        <v>2952</v>
      </c>
      <c r="H144" s="8" t="s">
        <v>4591</v>
      </c>
    </row>
    <row r="145" spans="1:8" ht="25.5">
      <c r="A145" s="1"/>
      <c r="B145" s="9"/>
      <c r="C145" s="9" t="s">
        <v>2951</v>
      </c>
      <c r="D145" s="53">
        <v>100000</v>
      </c>
      <c r="E145" s="10" t="s">
        <v>899</v>
      </c>
      <c r="F145" s="89" t="s">
        <v>899</v>
      </c>
      <c r="G145" s="4" t="s">
        <v>2952</v>
      </c>
      <c r="H145" s="8" t="s">
        <v>4591</v>
      </c>
    </row>
    <row r="146" spans="1:8" ht="25.5">
      <c r="A146" s="1"/>
      <c r="B146" s="9"/>
      <c r="C146" s="9" t="s">
        <v>2951</v>
      </c>
      <c r="D146" s="53">
        <v>100000</v>
      </c>
      <c r="E146" s="10" t="s">
        <v>899</v>
      </c>
      <c r="F146" s="89" t="s">
        <v>899</v>
      </c>
      <c r="G146" s="74" t="s">
        <v>2952</v>
      </c>
      <c r="H146" s="8" t="s">
        <v>4591</v>
      </c>
    </row>
    <row r="147" spans="1:8" ht="25.5">
      <c r="A147" s="1"/>
      <c r="B147" s="9"/>
      <c r="C147" s="9" t="s">
        <v>2951</v>
      </c>
      <c r="D147" s="53">
        <v>100000</v>
      </c>
      <c r="E147" s="10" t="s">
        <v>899</v>
      </c>
      <c r="F147" s="89" t="s">
        <v>899</v>
      </c>
      <c r="G147" s="4" t="s">
        <v>2952</v>
      </c>
      <c r="H147" s="8" t="s">
        <v>4591</v>
      </c>
    </row>
    <row r="148" spans="1:8" ht="25.5">
      <c r="A148" s="1"/>
      <c r="B148" s="9"/>
      <c r="C148" s="9" t="s">
        <v>2951</v>
      </c>
      <c r="D148" s="53">
        <v>100000</v>
      </c>
      <c r="E148" s="10" t="s">
        <v>899</v>
      </c>
      <c r="F148" s="89" t="s">
        <v>899</v>
      </c>
      <c r="G148" s="4" t="s">
        <v>2952</v>
      </c>
      <c r="H148" s="8" t="s">
        <v>4591</v>
      </c>
    </row>
    <row r="149" spans="1:8" ht="25.5">
      <c r="A149" s="1"/>
      <c r="B149" s="9"/>
      <c r="C149" s="9" t="s">
        <v>2951</v>
      </c>
      <c r="D149" s="53">
        <v>100000</v>
      </c>
      <c r="E149" s="10" t="s">
        <v>899</v>
      </c>
      <c r="F149" s="89" t="s">
        <v>899</v>
      </c>
      <c r="G149" s="4" t="s">
        <v>2952</v>
      </c>
      <c r="H149" s="8" t="s">
        <v>4591</v>
      </c>
    </row>
    <row r="150" spans="1:8" ht="25.5">
      <c r="A150" s="1"/>
      <c r="B150" s="9"/>
      <c r="C150" s="9" t="s">
        <v>2951</v>
      </c>
      <c r="D150" s="53">
        <v>100000</v>
      </c>
      <c r="E150" s="10" t="s">
        <v>899</v>
      </c>
      <c r="F150" s="89" t="s">
        <v>899</v>
      </c>
      <c r="G150" s="74" t="s">
        <v>2952</v>
      </c>
      <c r="H150" s="8" t="s">
        <v>4591</v>
      </c>
    </row>
    <row r="151" spans="1:8" ht="25.5">
      <c r="A151" s="1"/>
      <c r="B151" s="9"/>
      <c r="C151" s="9" t="s">
        <v>2951</v>
      </c>
      <c r="D151" s="53">
        <v>100000</v>
      </c>
      <c r="E151" s="10" t="s">
        <v>899</v>
      </c>
      <c r="F151" s="89" t="s">
        <v>899</v>
      </c>
      <c r="G151" s="4" t="s">
        <v>2952</v>
      </c>
      <c r="H151" s="8" t="s">
        <v>4591</v>
      </c>
    </row>
    <row r="152" spans="1:8" ht="25.5">
      <c r="A152" s="1"/>
      <c r="B152" s="9"/>
      <c r="C152" s="9" t="s">
        <v>2951</v>
      </c>
      <c r="D152" s="53">
        <v>100000</v>
      </c>
      <c r="E152" s="10" t="s">
        <v>899</v>
      </c>
      <c r="F152" s="89" t="s">
        <v>899</v>
      </c>
      <c r="G152" s="4" t="s">
        <v>2952</v>
      </c>
      <c r="H152" s="8" t="s">
        <v>4591</v>
      </c>
    </row>
    <row r="153" spans="1:8" ht="25.5">
      <c r="A153" s="1"/>
      <c r="B153" s="9"/>
      <c r="C153" s="9" t="s">
        <v>2951</v>
      </c>
      <c r="D153" s="53">
        <v>100000</v>
      </c>
      <c r="E153" s="10" t="s">
        <v>899</v>
      </c>
      <c r="F153" s="89" t="s">
        <v>899</v>
      </c>
      <c r="G153" s="4" t="s">
        <v>2952</v>
      </c>
      <c r="H153" s="8" t="s">
        <v>4591</v>
      </c>
    </row>
    <row r="154" spans="1:8" ht="25.5">
      <c r="A154" s="1"/>
      <c r="B154" s="9"/>
      <c r="C154" s="9" t="s">
        <v>2951</v>
      </c>
      <c r="D154" s="53">
        <v>100000</v>
      </c>
      <c r="E154" s="10" t="s">
        <v>899</v>
      </c>
      <c r="F154" s="89" t="s">
        <v>899</v>
      </c>
      <c r="G154" s="4" t="s">
        <v>2952</v>
      </c>
      <c r="H154" s="8" t="s">
        <v>4591</v>
      </c>
    </row>
    <row r="155" spans="1:8" ht="25.5">
      <c r="A155" s="1"/>
      <c r="B155" s="9"/>
      <c r="C155" s="9" t="s">
        <v>2951</v>
      </c>
      <c r="D155" s="53">
        <v>100000</v>
      </c>
      <c r="E155" s="10" t="s">
        <v>899</v>
      </c>
      <c r="F155" s="89" t="s">
        <v>899</v>
      </c>
      <c r="G155" s="4" t="s">
        <v>2952</v>
      </c>
      <c r="H155" s="8" t="s">
        <v>4591</v>
      </c>
    </row>
    <row r="156" spans="1:8" ht="38.25">
      <c r="A156" s="1" t="s">
        <v>496</v>
      </c>
      <c r="B156" s="11" t="s">
        <v>2892</v>
      </c>
      <c r="C156" s="11" t="s">
        <v>2893</v>
      </c>
      <c r="D156" s="26">
        <v>151000</v>
      </c>
      <c r="E156" s="26">
        <v>158000</v>
      </c>
      <c r="F156" s="89">
        <v>4.6357615894039736E-2</v>
      </c>
      <c r="G156" s="4" t="s">
        <v>2894</v>
      </c>
      <c r="H156" s="8" t="s">
        <v>4591</v>
      </c>
    </row>
    <row r="157" spans="1:8" ht="38.25">
      <c r="A157" s="1"/>
      <c r="B157" s="11" t="s">
        <v>2895</v>
      </c>
      <c r="C157" s="11" t="s">
        <v>3061</v>
      </c>
      <c r="D157" s="26">
        <v>120000</v>
      </c>
      <c r="E157" s="26">
        <v>126000</v>
      </c>
      <c r="F157" s="89">
        <v>0.05</v>
      </c>
      <c r="G157" s="4" t="s">
        <v>2896</v>
      </c>
      <c r="H157" s="8" t="s">
        <v>4591</v>
      </c>
    </row>
    <row r="158" spans="1:8" ht="38.25">
      <c r="A158" s="1"/>
      <c r="B158" s="11" t="s">
        <v>2897</v>
      </c>
      <c r="C158" s="11" t="s">
        <v>3062</v>
      </c>
      <c r="D158" s="26">
        <v>207000</v>
      </c>
      <c r="E158" s="26">
        <v>215000</v>
      </c>
      <c r="F158" s="89">
        <v>3.864734299516908E-2</v>
      </c>
      <c r="G158" s="4" t="s">
        <v>2898</v>
      </c>
      <c r="H158" s="8" t="s">
        <v>4591</v>
      </c>
    </row>
    <row r="159" spans="1:8" ht="38.25">
      <c r="A159" s="1"/>
      <c r="B159" s="11"/>
      <c r="C159" s="11" t="s">
        <v>2899</v>
      </c>
      <c r="D159" s="26">
        <v>147000</v>
      </c>
      <c r="E159" s="26">
        <v>149000</v>
      </c>
      <c r="F159" s="89">
        <v>1.3605442176870748E-2</v>
      </c>
      <c r="G159" s="4" t="s">
        <v>2900</v>
      </c>
      <c r="H159" s="8" t="s">
        <v>4591</v>
      </c>
    </row>
    <row r="160" spans="1:8" ht="51">
      <c r="A160" s="1"/>
      <c r="B160" s="11"/>
      <c r="C160" s="11" t="s">
        <v>2901</v>
      </c>
      <c r="D160" s="26">
        <v>145000</v>
      </c>
      <c r="E160" s="26">
        <v>114000</v>
      </c>
      <c r="F160" s="89">
        <v>-0.21379310344827587</v>
      </c>
      <c r="G160" s="4" t="s">
        <v>3064</v>
      </c>
      <c r="H160" s="8" t="s">
        <v>4591</v>
      </c>
    </row>
    <row r="161" spans="1:8" ht="51">
      <c r="A161" s="1"/>
      <c r="B161" s="11"/>
      <c r="C161" s="11" t="s">
        <v>2902</v>
      </c>
      <c r="D161" s="26">
        <v>116000</v>
      </c>
      <c r="E161" s="26">
        <v>27000</v>
      </c>
      <c r="F161" s="89">
        <v>-0.76724137931034486</v>
      </c>
      <c r="G161" s="4" t="s">
        <v>3063</v>
      </c>
      <c r="H161" s="8" t="s">
        <v>4591</v>
      </c>
    </row>
    <row r="162" spans="1:8" ht="51">
      <c r="A162" s="1"/>
      <c r="B162" s="11"/>
      <c r="C162" s="11" t="s">
        <v>2903</v>
      </c>
      <c r="D162" s="26" t="s">
        <v>899</v>
      </c>
      <c r="E162" s="26">
        <v>101000</v>
      </c>
      <c r="F162" s="89" t="s">
        <v>899</v>
      </c>
      <c r="G162" s="4" t="s">
        <v>2904</v>
      </c>
      <c r="H162" s="8" t="s">
        <v>4591</v>
      </c>
    </row>
    <row r="163" spans="1:8" ht="38.25">
      <c r="A163" s="1"/>
      <c r="B163" s="11"/>
      <c r="C163" s="11" t="s">
        <v>2905</v>
      </c>
      <c r="D163" s="26">
        <v>149000</v>
      </c>
      <c r="E163" s="26">
        <v>153000</v>
      </c>
      <c r="F163" s="89">
        <v>2.6845637583892617E-2</v>
      </c>
      <c r="G163" s="4" t="s">
        <v>2906</v>
      </c>
      <c r="H163" s="8" t="s">
        <v>4591</v>
      </c>
    </row>
    <row r="164" spans="1:8" ht="38.25">
      <c r="A164" s="1"/>
      <c r="B164" s="11"/>
      <c r="C164" s="11" t="s">
        <v>2907</v>
      </c>
      <c r="D164" s="26">
        <v>102000</v>
      </c>
      <c r="E164" s="26">
        <v>102000</v>
      </c>
      <c r="F164" s="89">
        <v>0</v>
      </c>
      <c r="G164" s="4" t="s">
        <v>2908</v>
      </c>
      <c r="H164" s="8" t="s">
        <v>4591</v>
      </c>
    </row>
    <row r="165" spans="1:8" ht="51">
      <c r="A165" s="2" t="s">
        <v>510</v>
      </c>
      <c r="B165" s="9" t="s">
        <v>2195</v>
      </c>
      <c r="C165" s="9" t="s">
        <v>886</v>
      </c>
      <c r="D165" s="10">
        <v>250273</v>
      </c>
      <c r="E165" s="10">
        <v>246810</v>
      </c>
      <c r="F165" s="89">
        <v>-1.3836890115993336E-2</v>
      </c>
      <c r="G165" s="4" t="s">
        <v>2196</v>
      </c>
      <c r="H165" s="8" t="s">
        <v>4591</v>
      </c>
    </row>
    <row r="166" spans="1:8" ht="51">
      <c r="A166" s="2"/>
      <c r="B166" s="9" t="s">
        <v>2197</v>
      </c>
      <c r="C166" s="9" t="s">
        <v>2198</v>
      </c>
      <c r="D166" s="10">
        <v>175285</v>
      </c>
      <c r="E166" s="10">
        <v>195453</v>
      </c>
      <c r="F166" s="89">
        <v>0.11505833357104145</v>
      </c>
      <c r="G166" s="4" t="s">
        <v>2199</v>
      </c>
      <c r="H166" s="8" t="s">
        <v>4591</v>
      </c>
    </row>
    <row r="167" spans="1:8" ht="51">
      <c r="A167" s="2"/>
      <c r="B167" s="9" t="s">
        <v>2200</v>
      </c>
      <c r="C167" s="9" t="s">
        <v>2201</v>
      </c>
      <c r="D167" s="10">
        <v>182571</v>
      </c>
      <c r="E167" s="10">
        <v>192672</v>
      </c>
      <c r="F167" s="89">
        <v>5.53264209540398E-2</v>
      </c>
      <c r="G167" s="4" t="s">
        <v>3070</v>
      </c>
      <c r="H167" s="8" t="s">
        <v>4591</v>
      </c>
    </row>
    <row r="168" spans="1:8" ht="51">
      <c r="A168" s="2"/>
      <c r="B168" s="9" t="s">
        <v>2202</v>
      </c>
      <c r="C168" s="9" t="s">
        <v>2203</v>
      </c>
      <c r="D168" s="10">
        <v>57673</v>
      </c>
      <c r="E168" s="10">
        <v>175315</v>
      </c>
      <c r="F168" s="89">
        <v>2.0398106566330867</v>
      </c>
      <c r="G168" s="4" t="s">
        <v>2204</v>
      </c>
      <c r="H168" s="8" t="s">
        <v>4591</v>
      </c>
    </row>
    <row r="169" spans="1:8" ht="38.25">
      <c r="A169" s="2"/>
      <c r="B169" s="9" t="s">
        <v>2205</v>
      </c>
      <c r="C169" s="9" t="s">
        <v>2206</v>
      </c>
      <c r="D169" s="10">
        <v>84349</v>
      </c>
      <c r="E169" s="10">
        <v>172389</v>
      </c>
      <c r="F169" s="89">
        <v>1.0437586693381071</v>
      </c>
      <c r="G169" s="4" t="s">
        <v>2207</v>
      </c>
      <c r="H169" s="8" t="s">
        <v>4591</v>
      </c>
    </row>
    <row r="170" spans="1:8" ht="38.25">
      <c r="A170" s="2"/>
      <c r="B170" s="9" t="s">
        <v>2208</v>
      </c>
      <c r="C170" s="9" t="s">
        <v>2209</v>
      </c>
      <c r="D170" s="10">
        <v>133894</v>
      </c>
      <c r="E170" s="10">
        <v>167569</v>
      </c>
      <c r="F170" s="89">
        <v>0.25150492180381495</v>
      </c>
      <c r="G170" s="4" t="s">
        <v>2210</v>
      </c>
      <c r="H170" s="8" t="s">
        <v>4591</v>
      </c>
    </row>
    <row r="171" spans="1:8" ht="38.25">
      <c r="A171" s="2"/>
      <c r="B171" s="9" t="s">
        <v>2211</v>
      </c>
      <c r="C171" s="9" t="s">
        <v>2212</v>
      </c>
      <c r="D171" s="10">
        <v>121723</v>
      </c>
      <c r="E171" s="10">
        <v>124985</v>
      </c>
      <c r="F171" s="89">
        <v>2.6798550807982057E-2</v>
      </c>
      <c r="G171" s="4" t="s">
        <v>2213</v>
      </c>
      <c r="H171" s="8" t="s">
        <v>4591</v>
      </c>
    </row>
    <row r="172" spans="1:8" ht="51">
      <c r="A172" s="2"/>
      <c r="B172" s="9" t="s">
        <v>2214</v>
      </c>
      <c r="C172" s="9" t="s">
        <v>2215</v>
      </c>
      <c r="D172" s="10">
        <v>129901</v>
      </c>
      <c r="E172" s="10">
        <v>124985</v>
      </c>
      <c r="F172" s="89">
        <v>-3.7844204432606367E-2</v>
      </c>
      <c r="G172" s="4" t="s">
        <v>2213</v>
      </c>
      <c r="H172" s="8" t="s">
        <v>4591</v>
      </c>
    </row>
    <row r="173" spans="1:8" ht="51">
      <c r="A173" s="2"/>
      <c r="B173" s="9" t="s">
        <v>2216</v>
      </c>
      <c r="C173" s="9" t="s">
        <v>2217</v>
      </c>
      <c r="D173" s="10">
        <v>132787</v>
      </c>
      <c r="E173" s="10">
        <v>134442</v>
      </c>
      <c r="F173" s="89">
        <v>1.2463569475927614E-2</v>
      </c>
      <c r="G173" s="4" t="s">
        <v>2218</v>
      </c>
      <c r="H173" s="8" t="s">
        <v>4591</v>
      </c>
    </row>
    <row r="174" spans="1:8" ht="25.5">
      <c r="A174" s="2"/>
      <c r="B174" s="9" t="s">
        <v>4547</v>
      </c>
      <c r="C174" s="9" t="s">
        <v>4547</v>
      </c>
      <c r="D174" s="10" t="s">
        <v>899</v>
      </c>
      <c r="E174" s="72">
        <v>100000</v>
      </c>
      <c r="F174" s="89" t="s">
        <v>899</v>
      </c>
      <c r="G174" s="4" t="s">
        <v>4549</v>
      </c>
      <c r="H174" s="8" t="s">
        <v>4591</v>
      </c>
    </row>
    <row r="175" spans="1:8" ht="25.5">
      <c r="A175" s="2"/>
      <c r="B175" s="9" t="s">
        <v>4547</v>
      </c>
      <c r="C175" s="9" t="s">
        <v>4547</v>
      </c>
      <c r="D175" s="10" t="s">
        <v>899</v>
      </c>
      <c r="E175" s="72">
        <v>100000</v>
      </c>
      <c r="F175" s="89" t="s">
        <v>899</v>
      </c>
      <c r="G175" s="4" t="s">
        <v>4549</v>
      </c>
      <c r="H175" s="8" t="s">
        <v>4591</v>
      </c>
    </row>
    <row r="176" spans="1:8" ht="25.5">
      <c r="A176" s="2"/>
      <c r="B176" s="9" t="s">
        <v>4547</v>
      </c>
      <c r="C176" s="9" t="s">
        <v>4547</v>
      </c>
      <c r="D176" s="10" t="s">
        <v>899</v>
      </c>
      <c r="E176" s="72">
        <v>100000</v>
      </c>
      <c r="F176" s="89" t="s">
        <v>899</v>
      </c>
      <c r="G176" s="4" t="s">
        <v>4549</v>
      </c>
      <c r="H176" s="8" t="s">
        <v>4591</v>
      </c>
    </row>
    <row r="177" spans="1:8" ht="25.5">
      <c r="A177" s="2"/>
      <c r="B177" s="9" t="s">
        <v>4547</v>
      </c>
      <c r="C177" s="9" t="s">
        <v>4547</v>
      </c>
      <c r="D177" s="10" t="s">
        <v>899</v>
      </c>
      <c r="E177" s="72">
        <v>100000</v>
      </c>
      <c r="F177" s="89" t="s">
        <v>899</v>
      </c>
      <c r="G177" s="4" t="s">
        <v>4549</v>
      </c>
      <c r="H177" s="8" t="s">
        <v>4591</v>
      </c>
    </row>
    <row r="178" spans="1:8" ht="25.5">
      <c r="A178" s="2"/>
      <c r="B178" s="9" t="s">
        <v>4547</v>
      </c>
      <c r="C178" s="9" t="s">
        <v>4547</v>
      </c>
      <c r="D178" s="10" t="s">
        <v>899</v>
      </c>
      <c r="E178" s="72">
        <v>100000</v>
      </c>
      <c r="F178" s="89" t="s">
        <v>899</v>
      </c>
      <c r="G178" s="4" t="s">
        <v>4549</v>
      </c>
      <c r="H178" s="8" t="s">
        <v>4591</v>
      </c>
    </row>
    <row r="179" spans="1:8" ht="25.5">
      <c r="A179" s="2"/>
      <c r="B179" s="9" t="s">
        <v>4547</v>
      </c>
      <c r="C179" s="9" t="s">
        <v>4547</v>
      </c>
      <c r="D179" s="10" t="s">
        <v>899</v>
      </c>
      <c r="E179" s="72">
        <v>100000</v>
      </c>
      <c r="F179" s="89" t="s">
        <v>899</v>
      </c>
      <c r="G179" s="4" t="s">
        <v>4549</v>
      </c>
      <c r="H179" s="8" t="s">
        <v>4591</v>
      </c>
    </row>
    <row r="180" spans="1:8" ht="25.5">
      <c r="A180" s="2"/>
      <c r="B180" s="9" t="s">
        <v>4547</v>
      </c>
      <c r="C180" s="9" t="s">
        <v>4547</v>
      </c>
      <c r="D180" s="10" t="s">
        <v>899</v>
      </c>
      <c r="E180" s="72">
        <v>100000</v>
      </c>
      <c r="F180" s="89" t="s">
        <v>899</v>
      </c>
      <c r="G180" s="4" t="s">
        <v>4549</v>
      </c>
      <c r="H180" s="8" t="s">
        <v>4591</v>
      </c>
    </row>
    <row r="181" spans="1:8" ht="25.5">
      <c r="A181" s="2"/>
      <c r="B181" s="9" t="s">
        <v>4547</v>
      </c>
      <c r="C181" s="9" t="s">
        <v>4547</v>
      </c>
      <c r="D181" s="10" t="s">
        <v>899</v>
      </c>
      <c r="E181" s="72">
        <v>100000</v>
      </c>
      <c r="F181" s="89" t="s">
        <v>899</v>
      </c>
      <c r="G181" s="4" t="s">
        <v>4549</v>
      </c>
      <c r="H181" s="8" t="s">
        <v>4591</v>
      </c>
    </row>
    <row r="182" spans="1:8" ht="25.5">
      <c r="A182" s="2"/>
      <c r="B182" s="9" t="s">
        <v>4547</v>
      </c>
      <c r="C182" s="9" t="s">
        <v>4547</v>
      </c>
      <c r="D182" s="10" t="s">
        <v>899</v>
      </c>
      <c r="E182" s="72">
        <v>100000</v>
      </c>
      <c r="F182" s="89" t="s">
        <v>899</v>
      </c>
      <c r="G182" s="4" t="s">
        <v>4549</v>
      </c>
      <c r="H182" s="8" t="s">
        <v>4591</v>
      </c>
    </row>
    <row r="183" spans="1:8" ht="25.5">
      <c r="A183" s="2"/>
      <c r="B183" s="9" t="s">
        <v>4547</v>
      </c>
      <c r="C183" s="9" t="s">
        <v>4547</v>
      </c>
      <c r="D183" s="10" t="s">
        <v>899</v>
      </c>
      <c r="E183" s="72">
        <v>100000</v>
      </c>
      <c r="F183" s="89" t="s">
        <v>899</v>
      </c>
      <c r="G183" s="4" t="s">
        <v>4549</v>
      </c>
      <c r="H183" s="8" t="s">
        <v>4591</v>
      </c>
    </row>
    <row r="184" spans="1:8" ht="25.5">
      <c r="A184" s="2"/>
      <c r="B184" s="9" t="s">
        <v>4547</v>
      </c>
      <c r="C184" s="9" t="s">
        <v>4547</v>
      </c>
      <c r="D184" s="72">
        <v>100000</v>
      </c>
      <c r="E184" s="10" t="s">
        <v>899</v>
      </c>
      <c r="F184" s="89" t="s">
        <v>899</v>
      </c>
      <c r="G184" s="4" t="s">
        <v>4549</v>
      </c>
      <c r="H184" s="8" t="s">
        <v>4591</v>
      </c>
    </row>
    <row r="185" spans="1:8" ht="25.5">
      <c r="A185" s="2"/>
      <c r="B185" s="9" t="s">
        <v>4547</v>
      </c>
      <c r="C185" s="9" t="s">
        <v>4547</v>
      </c>
      <c r="D185" s="72">
        <v>100000</v>
      </c>
      <c r="E185" s="10" t="s">
        <v>899</v>
      </c>
      <c r="F185" s="89" t="s">
        <v>899</v>
      </c>
      <c r="G185" s="4" t="s">
        <v>4549</v>
      </c>
      <c r="H185" s="8" t="s">
        <v>4591</v>
      </c>
    </row>
    <row r="186" spans="1:8" ht="25.5">
      <c r="A186" s="2"/>
      <c r="B186" s="9" t="s">
        <v>4547</v>
      </c>
      <c r="C186" s="9" t="s">
        <v>4547</v>
      </c>
      <c r="D186" s="72">
        <v>100000</v>
      </c>
      <c r="E186" s="10" t="s">
        <v>899</v>
      </c>
      <c r="F186" s="89" t="s">
        <v>899</v>
      </c>
      <c r="G186" s="4" t="s">
        <v>4549</v>
      </c>
      <c r="H186" s="8" t="s">
        <v>4591</v>
      </c>
    </row>
    <row r="187" spans="1:8" ht="25.5">
      <c r="A187" s="2"/>
      <c r="B187" s="9" t="s">
        <v>4547</v>
      </c>
      <c r="C187" s="9" t="s">
        <v>4547</v>
      </c>
      <c r="D187" s="72">
        <v>100000</v>
      </c>
      <c r="E187" s="10" t="s">
        <v>899</v>
      </c>
      <c r="F187" s="89" t="s">
        <v>899</v>
      </c>
      <c r="G187" s="74" t="s">
        <v>4549</v>
      </c>
      <c r="H187" s="8" t="s">
        <v>4591</v>
      </c>
    </row>
    <row r="188" spans="1:8" ht="25.5">
      <c r="A188" s="2"/>
      <c r="B188" s="9" t="s">
        <v>4547</v>
      </c>
      <c r="C188" s="9" t="s">
        <v>4547</v>
      </c>
      <c r="D188" s="72">
        <v>100000</v>
      </c>
      <c r="E188" s="10" t="s">
        <v>899</v>
      </c>
      <c r="F188" s="89" t="s">
        <v>899</v>
      </c>
      <c r="G188" s="4" t="s">
        <v>4549</v>
      </c>
      <c r="H188" s="8" t="s">
        <v>4591</v>
      </c>
    </row>
    <row r="189" spans="1:8" ht="25.5">
      <c r="A189" s="2"/>
      <c r="B189" s="9" t="s">
        <v>4547</v>
      </c>
      <c r="C189" s="9" t="s">
        <v>4547</v>
      </c>
      <c r="D189" s="72">
        <v>100000</v>
      </c>
      <c r="E189" s="10" t="s">
        <v>899</v>
      </c>
      <c r="F189" s="89" t="s">
        <v>899</v>
      </c>
      <c r="G189" s="4" t="s">
        <v>4549</v>
      </c>
      <c r="H189" s="8" t="s">
        <v>4591</v>
      </c>
    </row>
    <row r="190" spans="1:8" ht="25.5">
      <c r="A190" s="2"/>
      <c r="B190" s="9" t="s">
        <v>4547</v>
      </c>
      <c r="C190" s="9" t="s">
        <v>4547</v>
      </c>
      <c r="D190" s="72">
        <v>100000</v>
      </c>
      <c r="E190" s="10" t="s">
        <v>899</v>
      </c>
      <c r="F190" s="89" t="s">
        <v>899</v>
      </c>
      <c r="G190" s="4" t="s">
        <v>4549</v>
      </c>
      <c r="H190" s="8" t="s">
        <v>4591</v>
      </c>
    </row>
    <row r="191" spans="1:8" ht="25.5">
      <c r="A191" s="2"/>
      <c r="B191" s="9" t="s">
        <v>4547</v>
      </c>
      <c r="C191" s="9" t="s">
        <v>4547</v>
      </c>
      <c r="D191" s="72">
        <v>100000</v>
      </c>
      <c r="E191" s="10" t="s">
        <v>899</v>
      </c>
      <c r="F191" s="89" t="s">
        <v>899</v>
      </c>
      <c r="G191" s="4" t="s">
        <v>4549</v>
      </c>
      <c r="H191" s="8" t="s">
        <v>4591</v>
      </c>
    </row>
    <row r="192" spans="1:8" ht="25.5">
      <c r="A192" s="2"/>
      <c r="B192" s="9" t="s">
        <v>4547</v>
      </c>
      <c r="C192" s="9" t="s">
        <v>4547</v>
      </c>
      <c r="D192" s="72">
        <v>100000</v>
      </c>
      <c r="E192" s="10" t="s">
        <v>899</v>
      </c>
      <c r="F192" s="89" t="s">
        <v>899</v>
      </c>
      <c r="G192" s="4" t="s">
        <v>4549</v>
      </c>
      <c r="H192" s="8" t="s">
        <v>4591</v>
      </c>
    </row>
    <row r="193" spans="1:8" ht="25.5">
      <c r="A193" s="2"/>
      <c r="B193" s="9" t="s">
        <v>4547</v>
      </c>
      <c r="C193" s="9" t="s">
        <v>4547</v>
      </c>
      <c r="D193" s="72">
        <v>100000</v>
      </c>
      <c r="E193" s="10" t="s">
        <v>899</v>
      </c>
      <c r="F193" s="89" t="s">
        <v>899</v>
      </c>
      <c r="G193" s="4" t="s">
        <v>4549</v>
      </c>
      <c r="H193" s="8" t="s">
        <v>4591</v>
      </c>
    </row>
    <row r="194" spans="1:8" ht="25.5">
      <c r="A194" s="2"/>
      <c r="B194" s="9" t="s">
        <v>4547</v>
      </c>
      <c r="C194" s="9" t="s">
        <v>4547</v>
      </c>
      <c r="D194" s="72">
        <v>100000</v>
      </c>
      <c r="E194" s="10" t="s">
        <v>899</v>
      </c>
      <c r="F194" s="89" t="s">
        <v>899</v>
      </c>
      <c r="G194" s="4" t="s">
        <v>4549</v>
      </c>
      <c r="H194" s="8" t="s">
        <v>4591</v>
      </c>
    </row>
    <row r="195" spans="1:8" ht="25.5">
      <c r="A195" s="2"/>
      <c r="B195" s="9" t="s">
        <v>4547</v>
      </c>
      <c r="C195" s="9" t="s">
        <v>4547</v>
      </c>
      <c r="D195" s="72">
        <v>100000</v>
      </c>
      <c r="E195" s="10" t="s">
        <v>899</v>
      </c>
      <c r="F195" s="89" t="s">
        <v>899</v>
      </c>
      <c r="G195" s="4" t="s">
        <v>4549</v>
      </c>
      <c r="H195" s="8" t="s">
        <v>4591</v>
      </c>
    </row>
    <row r="196" spans="1:8" ht="25.5">
      <c r="A196" s="2"/>
      <c r="B196" s="9" t="s">
        <v>4547</v>
      </c>
      <c r="C196" s="9" t="s">
        <v>4547</v>
      </c>
      <c r="D196" s="72">
        <v>100000</v>
      </c>
      <c r="E196" s="10" t="s">
        <v>899</v>
      </c>
      <c r="F196" s="89" t="s">
        <v>899</v>
      </c>
      <c r="G196" s="4" t="s">
        <v>4549</v>
      </c>
      <c r="H196" s="8" t="s">
        <v>4591</v>
      </c>
    </row>
    <row r="197" spans="1:8" ht="25.5">
      <c r="A197" s="2"/>
      <c r="B197" s="9" t="s">
        <v>4547</v>
      </c>
      <c r="C197" s="9" t="s">
        <v>4547</v>
      </c>
      <c r="D197" s="72">
        <v>100000</v>
      </c>
      <c r="E197" s="10" t="s">
        <v>899</v>
      </c>
      <c r="F197" s="89" t="s">
        <v>899</v>
      </c>
      <c r="G197" s="4" t="s">
        <v>4549</v>
      </c>
      <c r="H197" s="8" t="s">
        <v>4591</v>
      </c>
    </row>
    <row r="198" spans="1:8" ht="38.25">
      <c r="A198" s="2" t="s">
        <v>531</v>
      </c>
      <c r="B198" s="9" t="s">
        <v>2242</v>
      </c>
      <c r="C198" s="9" t="s">
        <v>886</v>
      </c>
      <c r="D198" s="10">
        <v>261256</v>
      </c>
      <c r="E198" s="10">
        <v>163662</v>
      </c>
      <c r="F198" s="89">
        <v>-0.37355697094038032</v>
      </c>
      <c r="G198" s="4" t="s">
        <v>2243</v>
      </c>
      <c r="H198" s="8" t="s">
        <v>4591</v>
      </c>
    </row>
    <row r="199" spans="1:8" ht="51">
      <c r="A199" s="2"/>
      <c r="B199" s="9" t="s">
        <v>2244</v>
      </c>
      <c r="C199" s="9" t="s">
        <v>2245</v>
      </c>
      <c r="D199" s="10" t="s">
        <v>899</v>
      </c>
      <c r="E199" s="10">
        <v>133418</v>
      </c>
      <c r="F199" s="89" t="s">
        <v>899</v>
      </c>
      <c r="G199" s="4" t="s">
        <v>2246</v>
      </c>
      <c r="H199" s="8" t="s">
        <v>4591</v>
      </c>
    </row>
    <row r="200" spans="1:8" ht="38.25">
      <c r="A200" s="2"/>
      <c r="B200" s="9" t="s">
        <v>2247</v>
      </c>
      <c r="C200" s="9" t="s">
        <v>3123</v>
      </c>
      <c r="D200" s="10">
        <v>187608</v>
      </c>
      <c r="E200" s="10">
        <v>15823</v>
      </c>
      <c r="F200" s="89">
        <v>-0.91565924694042899</v>
      </c>
      <c r="G200" s="4" t="s">
        <v>3122</v>
      </c>
      <c r="H200" s="8" t="s">
        <v>4591</v>
      </c>
    </row>
    <row r="201" spans="1:8" ht="38.25">
      <c r="A201" s="2"/>
      <c r="B201" s="9" t="s">
        <v>2248</v>
      </c>
      <c r="C201" s="9" t="s">
        <v>3124</v>
      </c>
      <c r="D201" s="10">
        <v>182452</v>
      </c>
      <c r="E201" s="10">
        <v>178369</v>
      </c>
      <c r="F201" s="89">
        <v>-2.2378488588779513E-2</v>
      </c>
      <c r="G201" s="4" t="s">
        <v>2249</v>
      </c>
      <c r="H201" s="8" t="s">
        <v>4591</v>
      </c>
    </row>
    <row r="202" spans="1:8" ht="38.25">
      <c r="A202" s="2"/>
      <c r="B202" s="9" t="s">
        <v>2250</v>
      </c>
      <c r="C202" s="9" t="s">
        <v>3125</v>
      </c>
      <c r="D202" s="10">
        <v>159081</v>
      </c>
      <c r="E202" s="10">
        <v>163865</v>
      </c>
      <c r="F202" s="89">
        <v>3.0072730244340932E-2</v>
      </c>
      <c r="G202" s="4" t="s">
        <v>2251</v>
      </c>
      <c r="H202" s="8" t="s">
        <v>4591</v>
      </c>
    </row>
    <row r="203" spans="1:8" ht="25.5">
      <c r="A203" s="2"/>
      <c r="B203" s="9" t="s">
        <v>4547</v>
      </c>
      <c r="C203" s="9" t="s">
        <v>4547</v>
      </c>
      <c r="D203" s="10" t="s">
        <v>899</v>
      </c>
      <c r="E203" s="72">
        <v>100000</v>
      </c>
      <c r="F203" s="89" t="s">
        <v>899</v>
      </c>
      <c r="G203" s="4" t="s">
        <v>4549</v>
      </c>
      <c r="H203" s="8" t="s">
        <v>4591</v>
      </c>
    </row>
    <row r="204" spans="1:8" ht="25.5">
      <c r="A204" s="2"/>
      <c r="B204" s="9" t="s">
        <v>4547</v>
      </c>
      <c r="C204" s="9" t="s">
        <v>4547</v>
      </c>
      <c r="D204" s="10" t="s">
        <v>899</v>
      </c>
      <c r="E204" s="72">
        <v>100000</v>
      </c>
      <c r="F204" s="89" t="s">
        <v>899</v>
      </c>
      <c r="G204" s="4" t="s">
        <v>4549</v>
      </c>
      <c r="H204" s="8" t="s">
        <v>4591</v>
      </c>
    </row>
    <row r="205" spans="1:8" ht="25.5">
      <c r="A205" s="2"/>
      <c r="B205" s="9" t="s">
        <v>4547</v>
      </c>
      <c r="C205" s="9" t="s">
        <v>4547</v>
      </c>
      <c r="D205" s="10" t="s">
        <v>899</v>
      </c>
      <c r="E205" s="72">
        <v>100000</v>
      </c>
      <c r="F205" s="89" t="s">
        <v>899</v>
      </c>
      <c r="G205" s="4" t="s">
        <v>4549</v>
      </c>
      <c r="H205" s="8" t="s">
        <v>4591</v>
      </c>
    </row>
    <row r="206" spans="1:8" ht="25.5">
      <c r="A206" s="2"/>
      <c r="B206" s="9" t="s">
        <v>4547</v>
      </c>
      <c r="C206" s="9" t="s">
        <v>4547</v>
      </c>
      <c r="D206" s="10" t="s">
        <v>899</v>
      </c>
      <c r="E206" s="72">
        <v>100000</v>
      </c>
      <c r="F206" s="89" t="s">
        <v>899</v>
      </c>
      <c r="G206" s="4" t="s">
        <v>4549</v>
      </c>
      <c r="H206" s="8" t="s">
        <v>4591</v>
      </c>
    </row>
    <row r="207" spans="1:8" ht="25.5">
      <c r="A207" s="2"/>
      <c r="B207" s="9" t="s">
        <v>4547</v>
      </c>
      <c r="C207" s="9" t="s">
        <v>4547</v>
      </c>
      <c r="D207" s="10" t="s">
        <v>899</v>
      </c>
      <c r="E207" s="72">
        <v>100000</v>
      </c>
      <c r="F207" s="89" t="s">
        <v>899</v>
      </c>
      <c r="G207" s="4" t="s">
        <v>4549</v>
      </c>
      <c r="H207" s="8" t="s">
        <v>4591</v>
      </c>
    </row>
    <row r="208" spans="1:8" ht="25.5">
      <c r="A208" s="2"/>
      <c r="B208" s="9" t="s">
        <v>4547</v>
      </c>
      <c r="C208" s="9" t="s">
        <v>4547</v>
      </c>
      <c r="D208" s="10" t="s">
        <v>899</v>
      </c>
      <c r="E208" s="72">
        <v>100000</v>
      </c>
      <c r="F208" s="89" t="s">
        <v>899</v>
      </c>
      <c r="G208" s="4" t="s">
        <v>4549</v>
      </c>
      <c r="H208" s="8" t="s">
        <v>4591</v>
      </c>
    </row>
    <row r="209" spans="1:8" ht="25.5">
      <c r="A209" s="2"/>
      <c r="B209" s="9" t="s">
        <v>4547</v>
      </c>
      <c r="C209" s="9" t="s">
        <v>4547</v>
      </c>
      <c r="D209" s="10" t="s">
        <v>899</v>
      </c>
      <c r="E209" s="72">
        <v>100000</v>
      </c>
      <c r="F209" s="89" t="s">
        <v>899</v>
      </c>
      <c r="G209" s="4" t="s">
        <v>4549</v>
      </c>
      <c r="H209" s="8" t="s">
        <v>4591</v>
      </c>
    </row>
    <row r="210" spans="1:8" ht="25.5">
      <c r="A210" s="2"/>
      <c r="B210" s="9" t="s">
        <v>4547</v>
      </c>
      <c r="C210" s="9" t="s">
        <v>4547</v>
      </c>
      <c r="D210" s="10" t="s">
        <v>899</v>
      </c>
      <c r="E210" s="72">
        <v>100000</v>
      </c>
      <c r="F210" s="89" t="s">
        <v>899</v>
      </c>
      <c r="G210" s="4" t="s">
        <v>4549</v>
      </c>
      <c r="H210" s="8" t="s">
        <v>4591</v>
      </c>
    </row>
    <row r="211" spans="1:8" ht="25.5">
      <c r="A211" s="2"/>
      <c r="B211" s="9" t="s">
        <v>4547</v>
      </c>
      <c r="C211" s="9" t="s">
        <v>4547</v>
      </c>
      <c r="D211" s="10" t="s">
        <v>899</v>
      </c>
      <c r="E211" s="72">
        <v>100000</v>
      </c>
      <c r="F211" s="89" t="s">
        <v>899</v>
      </c>
      <c r="G211" s="4" t="s">
        <v>4549</v>
      </c>
      <c r="H211" s="8" t="s">
        <v>4591</v>
      </c>
    </row>
    <row r="212" spans="1:8" ht="25.5">
      <c r="A212" s="2"/>
      <c r="B212" s="9" t="s">
        <v>4547</v>
      </c>
      <c r="C212" s="9" t="s">
        <v>4547</v>
      </c>
      <c r="D212" s="10" t="s">
        <v>899</v>
      </c>
      <c r="E212" s="72">
        <v>100000</v>
      </c>
      <c r="F212" s="89" t="s">
        <v>899</v>
      </c>
      <c r="G212" s="4" t="s">
        <v>4549</v>
      </c>
      <c r="H212" s="8" t="s">
        <v>4591</v>
      </c>
    </row>
    <row r="213" spans="1:8" ht="25.5">
      <c r="A213" s="2"/>
      <c r="B213" s="9" t="s">
        <v>4547</v>
      </c>
      <c r="C213" s="9" t="s">
        <v>4547</v>
      </c>
      <c r="D213" s="10" t="s">
        <v>899</v>
      </c>
      <c r="E213" s="72">
        <v>100000</v>
      </c>
      <c r="F213" s="89" t="s">
        <v>899</v>
      </c>
      <c r="G213" s="4" t="s">
        <v>4549</v>
      </c>
      <c r="H213" s="8" t="s">
        <v>4591</v>
      </c>
    </row>
    <row r="214" spans="1:8" ht="25.5">
      <c r="A214" s="2"/>
      <c r="B214" s="9" t="s">
        <v>4547</v>
      </c>
      <c r="C214" s="9" t="s">
        <v>4547</v>
      </c>
      <c r="D214" s="10" t="s">
        <v>899</v>
      </c>
      <c r="E214" s="72">
        <v>100000</v>
      </c>
      <c r="F214" s="89" t="s">
        <v>899</v>
      </c>
      <c r="G214" s="4" t="s">
        <v>4549</v>
      </c>
      <c r="H214" s="8" t="s">
        <v>4591</v>
      </c>
    </row>
    <row r="215" spans="1:8" ht="25.5">
      <c r="A215" s="2"/>
      <c r="B215" s="9" t="s">
        <v>4547</v>
      </c>
      <c r="C215" s="9" t="s">
        <v>4547</v>
      </c>
      <c r="D215" s="10" t="s">
        <v>899</v>
      </c>
      <c r="E215" s="72">
        <v>100000</v>
      </c>
      <c r="F215" s="89" t="s">
        <v>899</v>
      </c>
      <c r="G215" s="4" t="s">
        <v>4549</v>
      </c>
      <c r="H215" s="8" t="s">
        <v>4591</v>
      </c>
    </row>
    <row r="216" spans="1:8" ht="25.5">
      <c r="A216" s="2"/>
      <c r="B216" s="9" t="s">
        <v>4547</v>
      </c>
      <c r="C216" s="9" t="s">
        <v>4547</v>
      </c>
      <c r="D216" s="10" t="s">
        <v>899</v>
      </c>
      <c r="E216" s="72">
        <v>100000</v>
      </c>
      <c r="F216" s="89" t="s">
        <v>899</v>
      </c>
      <c r="G216" s="4" t="s">
        <v>4549</v>
      </c>
      <c r="H216" s="8" t="s">
        <v>4591</v>
      </c>
    </row>
    <row r="217" spans="1:8" ht="25.5">
      <c r="A217" s="2"/>
      <c r="B217" s="9" t="s">
        <v>4547</v>
      </c>
      <c r="C217" s="9" t="s">
        <v>4547</v>
      </c>
      <c r="D217" s="72">
        <v>100000</v>
      </c>
      <c r="E217" s="10" t="s">
        <v>899</v>
      </c>
      <c r="F217" s="89" t="s">
        <v>899</v>
      </c>
      <c r="G217" s="74" t="s">
        <v>4549</v>
      </c>
      <c r="H217" s="8" t="s">
        <v>4591</v>
      </c>
    </row>
    <row r="218" spans="1:8" ht="25.5">
      <c r="A218" s="2"/>
      <c r="B218" s="9" t="s">
        <v>4547</v>
      </c>
      <c r="C218" s="9" t="s">
        <v>4547</v>
      </c>
      <c r="D218" s="72">
        <v>100000</v>
      </c>
      <c r="E218" s="10" t="s">
        <v>899</v>
      </c>
      <c r="F218" s="89" t="s">
        <v>899</v>
      </c>
      <c r="G218" s="4" t="s">
        <v>4549</v>
      </c>
      <c r="H218" s="8" t="s">
        <v>4591</v>
      </c>
    </row>
    <row r="219" spans="1:8" ht="25.5">
      <c r="A219" s="2"/>
      <c r="B219" s="9" t="s">
        <v>4547</v>
      </c>
      <c r="C219" s="9" t="s">
        <v>4547</v>
      </c>
      <c r="D219" s="72">
        <v>100000</v>
      </c>
      <c r="E219" s="10" t="s">
        <v>899</v>
      </c>
      <c r="F219" s="89" t="s">
        <v>899</v>
      </c>
      <c r="G219" s="4" t="s">
        <v>4549</v>
      </c>
      <c r="H219" s="8" t="s">
        <v>4591</v>
      </c>
    </row>
    <row r="220" spans="1:8" ht="25.5">
      <c r="A220" s="2"/>
      <c r="B220" s="9" t="s">
        <v>4547</v>
      </c>
      <c r="C220" s="9" t="s">
        <v>4547</v>
      </c>
      <c r="D220" s="72">
        <v>100000</v>
      </c>
      <c r="E220" s="10" t="s">
        <v>899</v>
      </c>
      <c r="F220" s="89" t="s">
        <v>899</v>
      </c>
      <c r="G220" s="4" t="s">
        <v>4549</v>
      </c>
      <c r="H220" s="8" t="s">
        <v>4591</v>
      </c>
    </row>
    <row r="221" spans="1:8" ht="25.5">
      <c r="A221" s="2"/>
      <c r="B221" s="9" t="s">
        <v>4547</v>
      </c>
      <c r="C221" s="9" t="s">
        <v>4547</v>
      </c>
      <c r="D221" s="72">
        <v>100000</v>
      </c>
      <c r="E221" s="10" t="s">
        <v>899</v>
      </c>
      <c r="F221" s="89" t="s">
        <v>899</v>
      </c>
      <c r="G221" s="4" t="s">
        <v>4549</v>
      </c>
      <c r="H221" s="8" t="s">
        <v>4591</v>
      </c>
    </row>
    <row r="222" spans="1:8" ht="25.5">
      <c r="A222" s="2"/>
      <c r="B222" s="9" t="s">
        <v>4547</v>
      </c>
      <c r="C222" s="9" t="s">
        <v>4547</v>
      </c>
      <c r="D222" s="72">
        <v>100000</v>
      </c>
      <c r="E222" s="10" t="s">
        <v>899</v>
      </c>
      <c r="F222" s="89" t="s">
        <v>899</v>
      </c>
      <c r="G222" s="4" t="s">
        <v>4549</v>
      </c>
      <c r="H222" s="8" t="s">
        <v>4591</v>
      </c>
    </row>
    <row r="223" spans="1:8" ht="25.5">
      <c r="A223" s="2"/>
      <c r="B223" s="9" t="s">
        <v>4547</v>
      </c>
      <c r="C223" s="9" t="s">
        <v>4547</v>
      </c>
      <c r="D223" s="72">
        <v>100000</v>
      </c>
      <c r="E223" s="10" t="s">
        <v>899</v>
      </c>
      <c r="F223" s="89" t="s">
        <v>899</v>
      </c>
      <c r="G223" s="4" t="s">
        <v>4549</v>
      </c>
      <c r="H223" s="8" t="s">
        <v>4591</v>
      </c>
    </row>
    <row r="224" spans="1:8" ht="25.5">
      <c r="A224" s="2"/>
      <c r="B224" s="9" t="s">
        <v>4547</v>
      </c>
      <c r="C224" s="9" t="s">
        <v>4547</v>
      </c>
      <c r="D224" s="72">
        <v>100000</v>
      </c>
      <c r="E224" s="10" t="s">
        <v>899</v>
      </c>
      <c r="F224" s="89" t="s">
        <v>899</v>
      </c>
      <c r="G224" s="4" t="s">
        <v>4549</v>
      </c>
      <c r="H224" s="8" t="s">
        <v>4591</v>
      </c>
    </row>
    <row r="225" spans="1:8" ht="25.5">
      <c r="A225" s="2"/>
      <c r="B225" s="9" t="s">
        <v>4547</v>
      </c>
      <c r="C225" s="9" t="s">
        <v>4547</v>
      </c>
      <c r="D225" s="72">
        <v>100000</v>
      </c>
      <c r="E225" s="10" t="s">
        <v>899</v>
      </c>
      <c r="F225" s="89" t="s">
        <v>899</v>
      </c>
      <c r="G225" s="4" t="s">
        <v>4549</v>
      </c>
      <c r="H225" s="8" t="s">
        <v>4591</v>
      </c>
    </row>
    <row r="226" spans="1:8" ht="25.5">
      <c r="A226" s="2"/>
      <c r="B226" s="9" t="s">
        <v>4547</v>
      </c>
      <c r="C226" s="9" t="s">
        <v>4547</v>
      </c>
      <c r="D226" s="72">
        <v>100000</v>
      </c>
      <c r="E226" s="10" t="s">
        <v>899</v>
      </c>
      <c r="F226" s="89" t="s">
        <v>899</v>
      </c>
      <c r="G226" s="4" t="s">
        <v>4549</v>
      </c>
      <c r="H226" s="8" t="s">
        <v>4591</v>
      </c>
    </row>
    <row r="227" spans="1:8" ht="25.5">
      <c r="A227" s="2"/>
      <c r="B227" s="9" t="s">
        <v>4547</v>
      </c>
      <c r="C227" s="9" t="s">
        <v>4547</v>
      </c>
      <c r="D227" s="72">
        <v>100000</v>
      </c>
      <c r="E227" s="10" t="s">
        <v>899</v>
      </c>
      <c r="F227" s="89" t="s">
        <v>899</v>
      </c>
      <c r="G227" s="4" t="s">
        <v>4549</v>
      </c>
      <c r="H227" s="8" t="s">
        <v>4591</v>
      </c>
    </row>
    <row r="228" spans="1:8" ht="25.5">
      <c r="A228" s="2"/>
      <c r="B228" s="9" t="s">
        <v>4547</v>
      </c>
      <c r="C228" s="9" t="s">
        <v>4547</v>
      </c>
      <c r="D228" s="72">
        <v>100000</v>
      </c>
      <c r="E228" s="10" t="s">
        <v>899</v>
      </c>
      <c r="F228" s="89" t="s">
        <v>899</v>
      </c>
      <c r="G228" s="4" t="s">
        <v>4549</v>
      </c>
      <c r="H228" s="8" t="s">
        <v>4591</v>
      </c>
    </row>
    <row r="229" spans="1:8" ht="25.5">
      <c r="A229" s="2"/>
      <c r="B229" s="9" t="s">
        <v>4547</v>
      </c>
      <c r="C229" s="9" t="s">
        <v>4547</v>
      </c>
      <c r="D229" s="72">
        <v>100000</v>
      </c>
      <c r="E229" s="10" t="s">
        <v>899</v>
      </c>
      <c r="F229" s="89" t="s">
        <v>899</v>
      </c>
      <c r="G229" s="4" t="s">
        <v>4549</v>
      </c>
      <c r="H229" s="8" t="s">
        <v>4591</v>
      </c>
    </row>
    <row r="230" spans="1:8" ht="25.5">
      <c r="A230" s="1" t="s">
        <v>552</v>
      </c>
      <c r="B230" s="9" t="s">
        <v>303</v>
      </c>
      <c r="C230" s="9" t="s">
        <v>886</v>
      </c>
      <c r="D230" s="10">
        <v>227151</v>
      </c>
      <c r="E230" s="10">
        <v>247048</v>
      </c>
      <c r="F230" s="89">
        <v>8.7593715193857835E-2</v>
      </c>
      <c r="G230" s="4" t="s">
        <v>305</v>
      </c>
      <c r="H230" s="8" t="s">
        <v>4591</v>
      </c>
    </row>
    <row r="231" spans="1:8" ht="38.25">
      <c r="A231" s="1"/>
      <c r="B231" s="9"/>
      <c r="C231" s="9" t="s">
        <v>295</v>
      </c>
      <c r="D231" s="10">
        <v>126596</v>
      </c>
      <c r="E231" s="10">
        <v>144365</v>
      </c>
      <c r="F231" s="89">
        <v>0.14035988498846724</v>
      </c>
      <c r="G231" s="4" t="s">
        <v>3138</v>
      </c>
      <c r="H231" s="8" t="s">
        <v>4591</v>
      </c>
    </row>
    <row r="232" spans="1:8" ht="25.5">
      <c r="A232" s="1"/>
      <c r="B232" s="9"/>
      <c r="C232" s="9" t="s">
        <v>296</v>
      </c>
      <c r="D232" s="10">
        <v>141687</v>
      </c>
      <c r="E232" s="10">
        <v>154717</v>
      </c>
      <c r="F232" s="89">
        <v>9.1963271154022599E-2</v>
      </c>
      <c r="G232" s="4" t="s">
        <v>300</v>
      </c>
      <c r="H232" s="8" t="s">
        <v>4591</v>
      </c>
    </row>
    <row r="233" spans="1:8" ht="25.5">
      <c r="A233" s="1"/>
      <c r="B233" s="9"/>
      <c r="C233" s="9" t="s">
        <v>297</v>
      </c>
      <c r="D233" s="10">
        <v>147969</v>
      </c>
      <c r="E233" s="10">
        <v>155716</v>
      </c>
      <c r="F233" s="89">
        <v>5.2355560962093414E-2</v>
      </c>
      <c r="G233" s="4" t="s">
        <v>301</v>
      </c>
      <c r="H233" s="8" t="s">
        <v>4591</v>
      </c>
    </row>
    <row r="234" spans="1:8" ht="25.5">
      <c r="A234" s="1"/>
      <c r="B234" s="9"/>
      <c r="C234" s="9" t="s">
        <v>298</v>
      </c>
      <c r="D234" s="10">
        <v>19531</v>
      </c>
      <c r="E234" s="10">
        <v>137877</v>
      </c>
      <c r="F234" s="89">
        <v>6.0593927602273308</v>
      </c>
      <c r="G234" s="4" t="s">
        <v>3139</v>
      </c>
      <c r="H234" s="8" t="s">
        <v>4591</v>
      </c>
    </row>
    <row r="235" spans="1:8" ht="38.25">
      <c r="A235" s="1"/>
      <c r="B235" s="9"/>
      <c r="C235" s="9" t="s">
        <v>299</v>
      </c>
      <c r="D235" s="10" t="s">
        <v>899</v>
      </c>
      <c r="E235" s="10">
        <v>134089</v>
      </c>
      <c r="F235" s="89" t="s">
        <v>899</v>
      </c>
      <c r="G235" s="4" t="s">
        <v>3140</v>
      </c>
      <c r="H235" s="8" t="s">
        <v>4591</v>
      </c>
    </row>
    <row r="236" spans="1:8" ht="38.25">
      <c r="A236" s="1"/>
      <c r="B236" s="1"/>
      <c r="C236" s="1" t="s">
        <v>299</v>
      </c>
      <c r="D236" s="54" t="s">
        <v>899</v>
      </c>
      <c r="E236" s="54">
        <v>143341</v>
      </c>
      <c r="F236" s="89" t="s">
        <v>899</v>
      </c>
      <c r="G236" s="75" t="s">
        <v>3141</v>
      </c>
      <c r="H236" s="8" t="s">
        <v>4591</v>
      </c>
    </row>
    <row r="237" spans="1:8" ht="38.25">
      <c r="A237" s="1"/>
      <c r="B237" s="9" t="s">
        <v>304</v>
      </c>
      <c r="C237" s="9" t="s">
        <v>3142</v>
      </c>
      <c r="D237" s="10">
        <v>143705</v>
      </c>
      <c r="E237" s="10" t="s">
        <v>899</v>
      </c>
      <c r="F237" s="89" t="s">
        <v>899</v>
      </c>
      <c r="G237" s="4" t="s">
        <v>302</v>
      </c>
      <c r="H237" s="8" t="s">
        <v>4591</v>
      </c>
    </row>
    <row r="238" spans="1:8" ht="25.5">
      <c r="A238" s="9" t="s">
        <v>87</v>
      </c>
      <c r="B238" s="9" t="s">
        <v>2356</v>
      </c>
      <c r="C238" s="9" t="s">
        <v>886</v>
      </c>
      <c r="D238" s="10">
        <v>56304</v>
      </c>
      <c r="E238" s="10">
        <v>236215</v>
      </c>
      <c r="F238" s="89">
        <v>3.1953502415458939</v>
      </c>
      <c r="G238" s="4" t="s">
        <v>2357</v>
      </c>
      <c r="H238" s="8" t="s">
        <v>4591</v>
      </c>
    </row>
    <row r="239" spans="1:8">
      <c r="A239" s="9"/>
      <c r="B239" s="9" t="s">
        <v>2358</v>
      </c>
      <c r="C239" s="9" t="s">
        <v>886</v>
      </c>
      <c r="D239" s="10">
        <v>110932</v>
      </c>
      <c r="E239" s="10" t="s">
        <v>899</v>
      </c>
      <c r="F239" s="89" t="s">
        <v>899</v>
      </c>
      <c r="G239" s="4" t="s">
        <v>2359</v>
      </c>
      <c r="H239" s="8" t="s">
        <v>4591</v>
      </c>
    </row>
    <row r="240" spans="1:8" ht="63.75">
      <c r="A240" s="9"/>
      <c r="B240" s="51" t="s">
        <v>2360</v>
      </c>
      <c r="C240" s="51" t="s">
        <v>4544</v>
      </c>
      <c r="D240" s="54">
        <v>172906</v>
      </c>
      <c r="E240" s="54">
        <v>163701</v>
      </c>
      <c r="F240" s="89">
        <v>-5.3237018958277905E-2</v>
      </c>
      <c r="G240" s="75" t="s">
        <v>4496</v>
      </c>
      <c r="H240" s="8" t="s">
        <v>4591</v>
      </c>
    </row>
    <row r="241" spans="1:8" ht="25.5">
      <c r="A241" s="9"/>
      <c r="B241" s="9" t="s">
        <v>2361</v>
      </c>
      <c r="C241" s="9" t="s">
        <v>1884</v>
      </c>
      <c r="D241" s="10">
        <v>153979</v>
      </c>
      <c r="E241" s="10">
        <v>154479</v>
      </c>
      <c r="F241" s="89">
        <v>3.2471960462140941E-3</v>
      </c>
      <c r="G241" s="4" t="s">
        <v>2362</v>
      </c>
      <c r="H241" s="8" t="s">
        <v>4591</v>
      </c>
    </row>
    <row r="242" spans="1:8" ht="38.25">
      <c r="A242" s="9"/>
      <c r="B242" s="9" t="s">
        <v>2363</v>
      </c>
      <c r="C242" s="9" t="s">
        <v>2364</v>
      </c>
      <c r="D242" s="10" t="s">
        <v>899</v>
      </c>
      <c r="E242" s="10">
        <v>149113</v>
      </c>
      <c r="F242" s="89" t="s">
        <v>899</v>
      </c>
      <c r="G242" s="4" t="s">
        <v>2365</v>
      </c>
      <c r="H242" s="8" t="s">
        <v>4591</v>
      </c>
    </row>
    <row r="243" spans="1:8" ht="25.5">
      <c r="A243" s="9"/>
      <c r="B243" s="9" t="s">
        <v>2366</v>
      </c>
      <c r="C243" s="9" t="s">
        <v>2367</v>
      </c>
      <c r="D243" s="10">
        <v>146268</v>
      </c>
      <c r="E243" s="10">
        <v>147124</v>
      </c>
      <c r="F243" s="89">
        <v>5.8522711734624111E-3</v>
      </c>
      <c r="G243" s="4" t="s">
        <v>2368</v>
      </c>
      <c r="H243" s="8" t="s">
        <v>4591</v>
      </c>
    </row>
    <row r="244" spans="1:8" ht="25.5">
      <c r="A244" s="9"/>
      <c r="B244" s="9" t="s">
        <v>2369</v>
      </c>
      <c r="C244" s="9" t="s">
        <v>2370</v>
      </c>
      <c r="D244" s="10">
        <v>85323</v>
      </c>
      <c r="E244" s="10">
        <v>146946</v>
      </c>
      <c r="F244" s="89">
        <v>0.72223198902992158</v>
      </c>
      <c r="G244" s="4" t="s">
        <v>3162</v>
      </c>
      <c r="H244" s="8" t="s">
        <v>4591</v>
      </c>
    </row>
    <row r="245" spans="1:8" ht="25.5">
      <c r="A245" s="9"/>
      <c r="B245" s="9" t="s">
        <v>2371</v>
      </c>
      <c r="C245" s="9" t="s">
        <v>2372</v>
      </c>
      <c r="D245" s="10">
        <v>129754</v>
      </c>
      <c r="E245" s="10">
        <v>147076</v>
      </c>
      <c r="F245" s="89">
        <v>0.13349877460425111</v>
      </c>
      <c r="G245" s="4" t="s">
        <v>2373</v>
      </c>
      <c r="H245" s="8" t="s">
        <v>4591</v>
      </c>
    </row>
    <row r="246" spans="1:8" ht="25.5">
      <c r="A246" s="9"/>
      <c r="B246" s="9" t="s">
        <v>2374</v>
      </c>
      <c r="C246" s="9" t="s">
        <v>2375</v>
      </c>
      <c r="D246" s="10">
        <v>95558</v>
      </c>
      <c r="E246" s="10">
        <v>131216</v>
      </c>
      <c r="F246" s="89">
        <v>0.37315557043889575</v>
      </c>
      <c r="G246" s="4" t="s">
        <v>3163</v>
      </c>
      <c r="H246" s="8" t="s">
        <v>4591</v>
      </c>
    </row>
    <row r="247" spans="1:8" ht="25.5">
      <c r="A247" s="9"/>
      <c r="B247" s="9" t="s">
        <v>2376</v>
      </c>
      <c r="C247" s="9" t="s">
        <v>2377</v>
      </c>
      <c r="D247" s="10">
        <v>71506</v>
      </c>
      <c r="E247" s="10">
        <v>146904</v>
      </c>
      <c r="F247" s="89">
        <v>1.0544289989651219</v>
      </c>
      <c r="G247" s="4" t="s">
        <v>3164</v>
      </c>
      <c r="H247" s="8" t="s">
        <v>4591</v>
      </c>
    </row>
    <row r="248" spans="1:8" ht="25.5">
      <c r="A248" s="9"/>
      <c r="B248" s="9" t="s">
        <v>2378</v>
      </c>
      <c r="C248" s="9" t="s">
        <v>2379</v>
      </c>
      <c r="D248" s="10" t="s">
        <v>899</v>
      </c>
      <c r="E248" s="10">
        <v>123240</v>
      </c>
      <c r="F248" s="89" t="s">
        <v>899</v>
      </c>
      <c r="G248" s="4" t="s">
        <v>3165</v>
      </c>
      <c r="H248" s="8" t="s">
        <v>4591</v>
      </c>
    </row>
    <row r="249" spans="1:8" ht="25.5">
      <c r="A249" s="9"/>
      <c r="B249" s="9" t="s">
        <v>2380</v>
      </c>
      <c r="C249" s="9" t="s">
        <v>2381</v>
      </c>
      <c r="D249" s="10">
        <v>99591</v>
      </c>
      <c r="E249" s="10">
        <v>118249</v>
      </c>
      <c r="F249" s="89">
        <v>0.18734624614674017</v>
      </c>
      <c r="G249" s="4" t="s">
        <v>2382</v>
      </c>
      <c r="H249" s="8" t="s">
        <v>4591</v>
      </c>
    </row>
    <row r="250" spans="1:8" ht="25.5">
      <c r="A250" s="9"/>
      <c r="B250" s="9" t="s">
        <v>2383</v>
      </c>
      <c r="C250" s="9" t="s">
        <v>2384</v>
      </c>
      <c r="D250" s="10">
        <v>107599</v>
      </c>
      <c r="E250" s="10" t="s">
        <v>899</v>
      </c>
      <c r="F250" s="89" t="s">
        <v>899</v>
      </c>
      <c r="G250" s="4" t="s">
        <v>2385</v>
      </c>
      <c r="H250" s="8" t="s">
        <v>4591</v>
      </c>
    </row>
    <row r="251" spans="1:8" ht="38.25">
      <c r="A251" s="9"/>
      <c r="B251" s="9" t="s">
        <v>2386</v>
      </c>
      <c r="C251" s="9" t="s">
        <v>2387</v>
      </c>
      <c r="D251" s="10">
        <v>102386</v>
      </c>
      <c r="E251" s="10" t="s">
        <v>899</v>
      </c>
      <c r="F251" s="89" t="s">
        <v>899</v>
      </c>
      <c r="G251" s="4" t="s">
        <v>2388</v>
      </c>
      <c r="H251" s="8" t="s">
        <v>4591</v>
      </c>
    </row>
    <row r="252" spans="1:8" ht="51">
      <c r="A252" s="9"/>
      <c r="B252" s="9" t="s">
        <v>2389</v>
      </c>
      <c r="C252" s="9" t="s">
        <v>3160</v>
      </c>
      <c r="D252" s="10">
        <v>146268</v>
      </c>
      <c r="E252" s="10">
        <v>158157</v>
      </c>
      <c r="F252" s="89">
        <v>8.1282303716465665E-2</v>
      </c>
      <c r="G252" s="4" t="s">
        <v>3161</v>
      </c>
      <c r="H252" s="8" t="s">
        <v>4591</v>
      </c>
    </row>
    <row r="253" spans="1:8" ht="25.5">
      <c r="A253" s="9"/>
      <c r="B253" s="9" t="s">
        <v>2390</v>
      </c>
      <c r="C253" s="9" t="s">
        <v>2391</v>
      </c>
      <c r="D253" s="10">
        <v>132395</v>
      </c>
      <c r="E253" s="10">
        <v>33801</v>
      </c>
      <c r="F253" s="89">
        <v>-0.7446957966690585</v>
      </c>
      <c r="G253" s="4" t="s">
        <v>2392</v>
      </c>
      <c r="H253" s="8" t="s">
        <v>4591</v>
      </c>
    </row>
    <row r="254" spans="1:8" ht="25.5">
      <c r="A254" s="2" t="s">
        <v>88</v>
      </c>
      <c r="B254" s="9" t="s">
        <v>2393</v>
      </c>
      <c r="C254" s="9" t="s">
        <v>886</v>
      </c>
      <c r="D254" s="10">
        <v>223914.84</v>
      </c>
      <c r="E254" s="10">
        <v>225150</v>
      </c>
      <c r="F254" s="89">
        <v>5.5162042855221366E-3</v>
      </c>
      <c r="G254" s="4" t="s">
        <v>2394</v>
      </c>
      <c r="H254" s="8" t="s">
        <v>4591</v>
      </c>
    </row>
    <row r="255" spans="1:8" ht="51">
      <c r="A255" s="2"/>
      <c r="B255" s="9" t="s">
        <v>2395</v>
      </c>
      <c r="C255" s="9" t="s">
        <v>3166</v>
      </c>
      <c r="D255" s="10">
        <v>178353.98</v>
      </c>
      <c r="E255" s="10">
        <v>196969.67</v>
      </c>
      <c r="F255" s="89">
        <v>0.10437496264451178</v>
      </c>
      <c r="G255" s="4" t="s">
        <v>2396</v>
      </c>
      <c r="H255" s="8" t="s">
        <v>4591</v>
      </c>
    </row>
    <row r="256" spans="1:8" ht="25.5">
      <c r="A256" s="2"/>
      <c r="B256" s="9" t="s">
        <v>2397</v>
      </c>
      <c r="C256" s="9" t="s">
        <v>1091</v>
      </c>
      <c r="D256" s="10">
        <v>171331.29</v>
      </c>
      <c r="E256" s="10">
        <v>177750</v>
      </c>
      <c r="F256" s="89">
        <v>3.7463734732867487E-2</v>
      </c>
      <c r="G256" s="4" t="s">
        <v>2398</v>
      </c>
      <c r="H256" s="8" t="s">
        <v>4591</v>
      </c>
    </row>
    <row r="257" spans="1:8" ht="76.5">
      <c r="A257" s="2"/>
      <c r="B257" s="9"/>
      <c r="C257" s="9" t="s">
        <v>3168</v>
      </c>
      <c r="D257" s="10">
        <v>163351.85</v>
      </c>
      <c r="E257" s="10">
        <v>171825</v>
      </c>
      <c r="F257" s="89">
        <v>5.1870548145001076E-2</v>
      </c>
      <c r="G257" s="4" t="s">
        <v>2399</v>
      </c>
      <c r="H257" s="8" t="s">
        <v>4591</v>
      </c>
    </row>
    <row r="258" spans="1:8" ht="25.5">
      <c r="A258" s="2"/>
      <c r="B258" s="9" t="s">
        <v>2400</v>
      </c>
      <c r="C258" s="9" t="s">
        <v>912</v>
      </c>
      <c r="D258" s="10">
        <v>198992.7</v>
      </c>
      <c r="E258" s="10" t="s">
        <v>899</v>
      </c>
      <c r="F258" s="89" t="s">
        <v>899</v>
      </c>
      <c r="G258" s="4" t="s">
        <v>2946</v>
      </c>
      <c r="H258" s="8" t="s">
        <v>4591</v>
      </c>
    </row>
    <row r="259" spans="1:8" ht="25.5">
      <c r="A259" s="2"/>
      <c r="B259" s="11"/>
      <c r="C259" s="9" t="s">
        <v>1015</v>
      </c>
      <c r="D259" s="10" t="s">
        <v>899</v>
      </c>
      <c r="E259" s="10">
        <v>164092.91</v>
      </c>
      <c r="F259" s="89" t="s">
        <v>899</v>
      </c>
      <c r="G259" s="4" t="s">
        <v>3167</v>
      </c>
      <c r="H259" s="8" t="s">
        <v>4591</v>
      </c>
    </row>
    <row r="260" spans="1:8" ht="25.5">
      <c r="A260" s="2"/>
      <c r="B260" s="9"/>
      <c r="C260" s="9" t="s">
        <v>2401</v>
      </c>
      <c r="D260" s="10">
        <v>147551.89000000001</v>
      </c>
      <c r="E260" s="10">
        <v>148125</v>
      </c>
      <c r="F260" s="89">
        <v>3.8841251033787908E-3</v>
      </c>
      <c r="G260" s="4" t="s">
        <v>2402</v>
      </c>
      <c r="H260" s="8" t="s">
        <v>4591</v>
      </c>
    </row>
    <row r="261" spans="1:8" ht="25.5">
      <c r="A261" s="2"/>
      <c r="B261" s="9"/>
      <c r="C261" s="9" t="s">
        <v>2403</v>
      </c>
      <c r="D261" s="10">
        <v>147551.89000000001</v>
      </c>
      <c r="E261" s="10">
        <v>148125</v>
      </c>
      <c r="F261" s="89">
        <v>3.8841251033787908E-3</v>
      </c>
      <c r="G261" s="4" t="s">
        <v>2402</v>
      </c>
      <c r="H261" s="8" t="s">
        <v>4591</v>
      </c>
    </row>
    <row r="262" spans="1:8" ht="38.25">
      <c r="A262" s="2"/>
      <c r="B262" s="9"/>
      <c r="C262" s="9" t="s">
        <v>2404</v>
      </c>
      <c r="D262" s="10">
        <v>24246.65</v>
      </c>
      <c r="E262" s="10">
        <v>148094.5</v>
      </c>
      <c r="F262" s="89">
        <v>5.1078334532811747</v>
      </c>
      <c r="G262" s="4" t="s">
        <v>2405</v>
      </c>
      <c r="H262" s="8" t="s">
        <v>4591</v>
      </c>
    </row>
    <row r="263" spans="1:8" ht="25.5">
      <c r="A263" s="2"/>
      <c r="B263" s="9"/>
      <c r="C263" s="9" t="s">
        <v>2406</v>
      </c>
      <c r="D263" s="10">
        <v>137256.60999999999</v>
      </c>
      <c r="E263" s="10">
        <v>137460</v>
      </c>
      <c r="F263" s="89">
        <v>1.4818229883428857E-3</v>
      </c>
      <c r="G263" s="4" t="s">
        <v>2407</v>
      </c>
      <c r="H263" s="8" t="s">
        <v>4591</v>
      </c>
    </row>
    <row r="264" spans="1:8" ht="51">
      <c r="A264" s="2"/>
      <c r="B264" s="9"/>
      <c r="C264" s="9" t="s">
        <v>1089</v>
      </c>
      <c r="D264" s="10">
        <v>147551.89000000001</v>
      </c>
      <c r="E264" s="10">
        <v>72005.210000000006</v>
      </c>
      <c r="F264" s="89">
        <v>-0.51200076122372951</v>
      </c>
      <c r="G264" s="4" t="s">
        <v>3169</v>
      </c>
      <c r="H264" s="8" t="s">
        <v>4591</v>
      </c>
    </row>
    <row r="265" spans="1:8" ht="89.25">
      <c r="A265" s="1" t="s">
        <v>91</v>
      </c>
      <c r="B265" s="9"/>
      <c r="C265" s="9" t="s">
        <v>2420</v>
      </c>
      <c r="D265" s="54">
        <v>163823.92000000001</v>
      </c>
      <c r="E265" s="54">
        <v>154981.46</v>
      </c>
      <c r="F265" s="89">
        <v>-5.3975390162804185E-2</v>
      </c>
      <c r="G265" s="4" t="s">
        <v>2421</v>
      </c>
      <c r="H265" s="8" t="s">
        <v>4591</v>
      </c>
    </row>
    <row r="266" spans="1:8" ht="89.25">
      <c r="A266" s="1"/>
      <c r="B266" s="9"/>
      <c r="C266" s="9" t="s">
        <v>2422</v>
      </c>
      <c r="D266" s="54" t="s">
        <v>899</v>
      </c>
      <c r="E266" s="54">
        <v>122242.14</v>
      </c>
      <c r="F266" s="89" t="s">
        <v>899</v>
      </c>
      <c r="G266" s="4" t="s">
        <v>2423</v>
      </c>
      <c r="H266" s="8" t="s">
        <v>4591</v>
      </c>
    </row>
    <row r="267" spans="1:8" ht="38.25">
      <c r="A267" s="1"/>
      <c r="B267" s="9"/>
      <c r="C267" s="9" t="s">
        <v>2424</v>
      </c>
      <c r="D267" s="54">
        <v>6580.15</v>
      </c>
      <c r="E267" s="54">
        <v>152988.6</v>
      </c>
      <c r="F267" s="89">
        <v>22.250017096874693</v>
      </c>
      <c r="G267" s="4" t="s">
        <v>2425</v>
      </c>
      <c r="H267" s="8" t="s">
        <v>4591</v>
      </c>
    </row>
    <row r="268" spans="1:8" ht="38.25">
      <c r="A268" s="1"/>
      <c r="B268" s="9"/>
      <c r="C268" s="9" t="s">
        <v>2426</v>
      </c>
      <c r="D268" s="54">
        <v>113748.82</v>
      </c>
      <c r="E268" s="54">
        <v>152988.6</v>
      </c>
      <c r="F268" s="89">
        <v>0.34496867747726961</v>
      </c>
      <c r="G268" s="4" t="s">
        <v>2427</v>
      </c>
      <c r="H268" s="8" t="s">
        <v>4591</v>
      </c>
    </row>
    <row r="269" spans="1:8" ht="38.25">
      <c r="A269" s="1"/>
      <c r="B269" s="9"/>
      <c r="C269" s="9" t="s">
        <v>2428</v>
      </c>
      <c r="D269" s="54">
        <v>28491.22</v>
      </c>
      <c r="E269" s="54">
        <v>174055.44</v>
      </c>
      <c r="F269" s="89">
        <v>5.1090904496192158</v>
      </c>
      <c r="G269" s="4" t="s">
        <v>2429</v>
      </c>
      <c r="H269" s="8" t="s">
        <v>4591</v>
      </c>
    </row>
    <row r="270" spans="1:8" ht="38.25">
      <c r="A270" s="1"/>
      <c r="B270" s="9"/>
      <c r="C270" s="9" t="s">
        <v>2430</v>
      </c>
      <c r="D270" s="54">
        <v>160205.4</v>
      </c>
      <c r="E270" s="54">
        <v>11570.39</v>
      </c>
      <c r="F270" s="89">
        <v>-0.92777777777777792</v>
      </c>
      <c r="G270" s="4" t="s">
        <v>2431</v>
      </c>
      <c r="H270" s="8" t="s">
        <v>4591</v>
      </c>
    </row>
    <row r="271" spans="1:8" ht="51">
      <c r="A271" s="1"/>
      <c r="B271" s="9"/>
      <c r="C271" s="9" t="s">
        <v>2432</v>
      </c>
      <c r="D271" s="54">
        <v>115048.31</v>
      </c>
      <c r="E271" s="54">
        <v>108459.9</v>
      </c>
      <c r="F271" s="89">
        <v>-5.7266464844203308E-2</v>
      </c>
      <c r="G271" s="4" t="s">
        <v>2433</v>
      </c>
      <c r="H271" s="8" t="s">
        <v>4591</v>
      </c>
    </row>
    <row r="272" spans="1:8" ht="38.25">
      <c r="A272" s="1"/>
      <c r="B272" s="9"/>
      <c r="C272" s="9" t="s">
        <v>2434</v>
      </c>
      <c r="D272" s="54">
        <v>103066.42</v>
      </c>
      <c r="E272" s="54">
        <v>103066.44</v>
      </c>
      <c r="F272" s="89">
        <v>1.9404962357356098E-7</v>
      </c>
      <c r="G272" s="4" t="s">
        <v>2435</v>
      </c>
      <c r="H272" s="8" t="s">
        <v>4591</v>
      </c>
    </row>
    <row r="273" spans="1:8" ht="25.5">
      <c r="A273" s="1"/>
      <c r="B273" s="9"/>
      <c r="C273" s="9" t="s">
        <v>2436</v>
      </c>
      <c r="D273" s="54">
        <v>109956.01</v>
      </c>
      <c r="E273" s="54">
        <v>112501.52</v>
      </c>
      <c r="F273" s="89">
        <v>2.315025799863063E-2</v>
      </c>
      <c r="G273" s="4" t="s">
        <v>2437</v>
      </c>
      <c r="H273" s="8" t="s">
        <v>4591</v>
      </c>
    </row>
    <row r="274" spans="1:8" ht="51">
      <c r="A274" s="1"/>
      <c r="B274" s="9"/>
      <c r="C274" s="9" t="s">
        <v>2438</v>
      </c>
      <c r="D274" s="54">
        <v>142142</v>
      </c>
      <c r="E274" s="54" t="s">
        <v>899</v>
      </c>
      <c r="F274" s="89" t="s">
        <v>899</v>
      </c>
      <c r="G274" s="4" t="s">
        <v>2439</v>
      </c>
      <c r="H274" s="8" t="s">
        <v>4591</v>
      </c>
    </row>
    <row r="275" spans="1:8" ht="38.25">
      <c r="A275" s="1"/>
      <c r="B275" s="9"/>
      <c r="C275" s="9" t="s">
        <v>2440</v>
      </c>
      <c r="D275" s="54">
        <v>143579.62</v>
      </c>
      <c r="E275" s="54" t="s">
        <v>899</v>
      </c>
      <c r="F275" s="89" t="s">
        <v>899</v>
      </c>
      <c r="G275" s="4" t="s">
        <v>2441</v>
      </c>
      <c r="H275" s="8" t="s">
        <v>4591</v>
      </c>
    </row>
    <row r="276" spans="1:8" ht="25.5">
      <c r="A276" s="1"/>
      <c r="B276" s="9" t="s">
        <v>2442</v>
      </c>
      <c r="C276" s="9" t="s">
        <v>886</v>
      </c>
      <c r="D276" s="54">
        <v>218472</v>
      </c>
      <c r="E276" s="54">
        <v>213221</v>
      </c>
      <c r="F276" s="89">
        <v>-2.4035116628217803E-2</v>
      </c>
      <c r="G276" s="4" t="s">
        <v>2443</v>
      </c>
      <c r="H276" s="8" t="s">
        <v>4591</v>
      </c>
    </row>
    <row r="277" spans="1:8" ht="76.5">
      <c r="A277" s="1" t="s">
        <v>94</v>
      </c>
      <c r="B277" s="9" t="s">
        <v>2466</v>
      </c>
      <c r="C277" s="9" t="s">
        <v>1080</v>
      </c>
      <c r="D277" s="10">
        <v>266838</v>
      </c>
      <c r="E277" s="10">
        <v>270474</v>
      </c>
      <c r="F277" s="89">
        <v>1.3626245137499157E-2</v>
      </c>
      <c r="G277" s="4" t="s">
        <v>3173</v>
      </c>
      <c r="H277" s="8" t="s">
        <v>4591</v>
      </c>
    </row>
    <row r="278" spans="1:8" ht="25.5">
      <c r="A278" s="1"/>
      <c r="B278" s="9" t="s">
        <v>2467</v>
      </c>
      <c r="C278" s="9" t="s">
        <v>2468</v>
      </c>
      <c r="D278" s="10">
        <v>191074</v>
      </c>
      <c r="E278" s="10">
        <v>203806</v>
      </c>
      <c r="F278" s="89">
        <v>6.663386960025959E-2</v>
      </c>
      <c r="G278" s="4" t="s">
        <v>3174</v>
      </c>
      <c r="H278" s="8" t="s">
        <v>4591</v>
      </c>
    </row>
    <row r="279" spans="1:8" ht="25.5">
      <c r="A279" s="1"/>
      <c r="B279" s="9" t="s">
        <v>2469</v>
      </c>
      <c r="C279" s="9" t="s">
        <v>2470</v>
      </c>
      <c r="D279" s="10">
        <v>183167</v>
      </c>
      <c r="E279" s="10">
        <v>193612</v>
      </c>
      <c r="F279" s="89">
        <v>5.7024464013714263E-2</v>
      </c>
      <c r="G279" s="4" t="s">
        <v>3175</v>
      </c>
      <c r="H279" s="8" t="s">
        <v>4591</v>
      </c>
    </row>
    <row r="280" spans="1:8" ht="25.5">
      <c r="A280" s="1"/>
      <c r="B280" s="9" t="s">
        <v>2471</v>
      </c>
      <c r="C280" s="9" t="s">
        <v>2472</v>
      </c>
      <c r="D280" s="10">
        <v>191123</v>
      </c>
      <c r="E280" s="10">
        <v>198298</v>
      </c>
      <c r="F280" s="89">
        <v>3.7541269234995261E-2</v>
      </c>
      <c r="G280" s="4" t="s">
        <v>3176</v>
      </c>
      <c r="H280" s="8" t="s">
        <v>4591</v>
      </c>
    </row>
    <row r="281" spans="1:8" ht="25.5">
      <c r="A281" s="1"/>
      <c r="B281" s="9" t="s">
        <v>2473</v>
      </c>
      <c r="C281" s="9" t="s">
        <v>2474</v>
      </c>
      <c r="D281" s="10">
        <v>183445</v>
      </c>
      <c r="E281" s="10">
        <v>192192</v>
      </c>
      <c r="F281" s="89">
        <v>4.7681866499495761E-2</v>
      </c>
      <c r="G281" s="4" t="s">
        <v>3177</v>
      </c>
      <c r="H281" s="8" t="s">
        <v>4591</v>
      </c>
    </row>
    <row r="282" spans="1:8" ht="63.75">
      <c r="A282" s="1"/>
      <c r="B282" s="9" t="s">
        <v>2475</v>
      </c>
      <c r="C282" s="9" t="s">
        <v>2476</v>
      </c>
      <c r="D282" s="10">
        <v>21948</v>
      </c>
      <c r="E282" s="10">
        <v>185153</v>
      </c>
      <c r="F282" s="89">
        <v>7.4359850555859301</v>
      </c>
      <c r="G282" s="4" t="s">
        <v>3178</v>
      </c>
      <c r="H282" s="8" t="s">
        <v>4591</v>
      </c>
    </row>
    <row r="283" spans="1:8" ht="89.25">
      <c r="A283" s="1"/>
      <c r="B283" s="9" t="s">
        <v>2477</v>
      </c>
      <c r="C283" s="9" t="s">
        <v>2478</v>
      </c>
      <c r="D283" s="10">
        <v>130850</v>
      </c>
      <c r="E283" s="10">
        <v>142586</v>
      </c>
      <c r="F283" s="89">
        <v>8.9690485288498281E-2</v>
      </c>
      <c r="G283" s="4" t="s">
        <v>3179</v>
      </c>
      <c r="H283" s="8" t="s">
        <v>4591</v>
      </c>
    </row>
    <row r="284" spans="1:8" ht="38.25">
      <c r="A284" s="1"/>
      <c r="B284" s="9" t="s">
        <v>2479</v>
      </c>
      <c r="C284" s="9" t="s">
        <v>2480</v>
      </c>
      <c r="D284" s="10">
        <v>126388</v>
      </c>
      <c r="E284" s="10" t="s">
        <v>899</v>
      </c>
      <c r="F284" s="89" t="s">
        <v>899</v>
      </c>
      <c r="G284" s="4" t="s">
        <v>2481</v>
      </c>
      <c r="H284" s="8" t="s">
        <v>4591</v>
      </c>
    </row>
    <row r="285" spans="1:8" ht="25.5">
      <c r="A285" s="1" t="s">
        <v>97</v>
      </c>
      <c r="B285" s="9"/>
      <c r="C285" s="9" t="s">
        <v>2492</v>
      </c>
      <c r="D285" s="10">
        <v>177531</v>
      </c>
      <c r="E285" s="10">
        <v>177497</v>
      </c>
      <c r="F285" s="89">
        <v>-1.9151584793641673E-4</v>
      </c>
      <c r="G285" s="4" t="s">
        <v>2493</v>
      </c>
      <c r="H285" s="8" t="s">
        <v>4591</v>
      </c>
    </row>
    <row r="286" spans="1:8" ht="25.5">
      <c r="A286" s="1"/>
      <c r="B286" s="9"/>
      <c r="C286" s="9" t="s">
        <v>888</v>
      </c>
      <c r="D286" s="10">
        <v>171350</v>
      </c>
      <c r="E286" s="10">
        <v>173502</v>
      </c>
      <c r="F286" s="89">
        <v>1.2559089582725416E-2</v>
      </c>
      <c r="G286" s="4" t="s">
        <v>2494</v>
      </c>
      <c r="H286" s="8" t="s">
        <v>4591</v>
      </c>
    </row>
    <row r="287" spans="1:8" ht="38.25">
      <c r="A287" s="1"/>
      <c r="B287" s="9"/>
      <c r="C287" s="9" t="s">
        <v>2495</v>
      </c>
      <c r="D287" s="10">
        <v>169140</v>
      </c>
      <c r="E287" s="10">
        <v>171402</v>
      </c>
      <c r="F287" s="89">
        <v>1.3373536715147216E-2</v>
      </c>
      <c r="G287" s="4" t="s">
        <v>2496</v>
      </c>
      <c r="H287" s="8" t="s">
        <v>4591</v>
      </c>
    </row>
    <row r="288" spans="1:8">
      <c r="A288" s="1"/>
      <c r="B288" s="9"/>
      <c r="C288" s="9" t="s">
        <v>376</v>
      </c>
      <c r="D288" s="10">
        <v>143522</v>
      </c>
      <c r="E288" s="10">
        <v>147830</v>
      </c>
      <c r="F288" s="89">
        <v>3.0016304120622624E-2</v>
      </c>
      <c r="G288" s="4" t="s">
        <v>2497</v>
      </c>
      <c r="H288" s="8" t="s">
        <v>4591</v>
      </c>
    </row>
    <row r="289" spans="1:8" ht="51">
      <c r="A289" s="1"/>
      <c r="B289" s="9"/>
      <c r="C289" s="9" t="s">
        <v>2498</v>
      </c>
      <c r="D289" s="10">
        <v>128160</v>
      </c>
      <c r="E289" s="10">
        <v>130312</v>
      </c>
      <c r="F289" s="89">
        <v>1.6791510611735332E-2</v>
      </c>
      <c r="G289" s="4" t="s">
        <v>2499</v>
      </c>
      <c r="H289" s="8" t="s">
        <v>4591</v>
      </c>
    </row>
    <row r="290" spans="1:8" ht="25.5">
      <c r="A290" s="1"/>
      <c r="B290" s="9"/>
      <c r="C290" s="9" t="s">
        <v>39</v>
      </c>
      <c r="D290" s="10">
        <v>120891</v>
      </c>
      <c r="E290" s="10">
        <v>123816</v>
      </c>
      <c r="F290" s="89">
        <v>2.4195349529741669E-2</v>
      </c>
      <c r="G290" s="4" t="s">
        <v>2500</v>
      </c>
      <c r="H290" s="8" t="s">
        <v>4591</v>
      </c>
    </row>
    <row r="291" spans="1:8" ht="38.25">
      <c r="A291" s="1"/>
      <c r="B291" s="9"/>
      <c r="C291" s="9" t="s">
        <v>2501</v>
      </c>
      <c r="D291" s="10">
        <v>119725</v>
      </c>
      <c r="E291" s="10">
        <v>45329</v>
      </c>
      <c r="F291" s="89">
        <v>-0.62139068699102107</v>
      </c>
      <c r="G291" s="4" t="s">
        <v>2502</v>
      </c>
      <c r="H291" s="8" t="s">
        <v>4591</v>
      </c>
    </row>
    <row r="292" spans="1:8" ht="38.25">
      <c r="A292" s="1"/>
      <c r="B292" s="9"/>
      <c r="C292" s="9" t="s">
        <v>2503</v>
      </c>
      <c r="D292" s="10">
        <v>172743</v>
      </c>
      <c r="E292" s="10">
        <v>158473</v>
      </c>
      <c r="F292" s="89">
        <v>-8.2608267773513253E-2</v>
      </c>
      <c r="G292" s="4" t="s">
        <v>2504</v>
      </c>
      <c r="H292" s="8" t="s">
        <v>4591</v>
      </c>
    </row>
    <row r="293" spans="1:8" ht="38.25">
      <c r="A293" s="1"/>
      <c r="B293" s="9" t="s">
        <v>2505</v>
      </c>
      <c r="C293" s="9" t="s">
        <v>886</v>
      </c>
      <c r="D293" s="10">
        <v>234487</v>
      </c>
      <c r="E293" s="10">
        <v>214593</v>
      </c>
      <c r="F293" s="89">
        <v>-8.4840524208165055E-2</v>
      </c>
      <c r="G293" s="4" t="s">
        <v>3186</v>
      </c>
      <c r="H293" s="8" t="s">
        <v>4591</v>
      </c>
    </row>
    <row r="294" spans="1:8" ht="76.5">
      <c r="A294" s="1"/>
      <c r="B294" s="9" t="s">
        <v>2506</v>
      </c>
      <c r="C294" s="9" t="s">
        <v>2507</v>
      </c>
      <c r="D294" s="10">
        <v>61450</v>
      </c>
      <c r="E294" s="10">
        <v>282670</v>
      </c>
      <c r="F294" s="89">
        <v>3.6</v>
      </c>
      <c r="G294" s="4" t="s">
        <v>3187</v>
      </c>
      <c r="H294" s="8" t="s">
        <v>4591</v>
      </c>
    </row>
    <row r="295" spans="1:8" ht="25.5">
      <c r="A295" s="1"/>
      <c r="B295" s="9" t="s">
        <v>4547</v>
      </c>
      <c r="C295" s="9" t="s">
        <v>4547</v>
      </c>
      <c r="D295" s="10" t="s">
        <v>899</v>
      </c>
      <c r="E295" s="72">
        <v>100000</v>
      </c>
      <c r="F295" s="89" t="s">
        <v>899</v>
      </c>
      <c r="G295" s="4" t="s">
        <v>4549</v>
      </c>
      <c r="H295" s="8" t="s">
        <v>4591</v>
      </c>
    </row>
    <row r="296" spans="1:8" ht="25.5">
      <c r="A296" s="1"/>
      <c r="B296" s="9" t="s">
        <v>4547</v>
      </c>
      <c r="C296" s="9" t="s">
        <v>4547</v>
      </c>
      <c r="D296" s="10" t="s">
        <v>899</v>
      </c>
      <c r="E296" s="72">
        <v>100000</v>
      </c>
      <c r="F296" s="89" t="s">
        <v>899</v>
      </c>
      <c r="G296" s="4" t="s">
        <v>4549</v>
      </c>
      <c r="H296" s="8" t="s">
        <v>4591</v>
      </c>
    </row>
    <row r="297" spans="1:8" ht="25.5">
      <c r="A297" s="1"/>
      <c r="B297" s="9" t="s">
        <v>4547</v>
      </c>
      <c r="C297" s="9" t="s">
        <v>4547</v>
      </c>
      <c r="D297" s="72">
        <v>100000</v>
      </c>
      <c r="E297" s="10" t="s">
        <v>899</v>
      </c>
      <c r="F297" s="89" t="s">
        <v>899</v>
      </c>
      <c r="G297" s="4" t="s">
        <v>4549</v>
      </c>
      <c r="H297" s="8" t="s">
        <v>4591</v>
      </c>
    </row>
    <row r="298" spans="1:8" ht="25.5">
      <c r="A298" s="1"/>
      <c r="B298" s="9" t="s">
        <v>4547</v>
      </c>
      <c r="C298" s="9" t="s">
        <v>4547</v>
      </c>
      <c r="D298" s="72">
        <v>100000</v>
      </c>
      <c r="E298" s="10" t="s">
        <v>899</v>
      </c>
      <c r="F298" s="89" t="s">
        <v>899</v>
      </c>
      <c r="G298" s="4" t="s">
        <v>4549</v>
      </c>
      <c r="H298" s="8" t="s">
        <v>4591</v>
      </c>
    </row>
    <row r="299" spans="1:8" ht="25.5">
      <c r="A299" s="1" t="s">
        <v>100</v>
      </c>
      <c r="B299" s="9" t="s">
        <v>3193</v>
      </c>
      <c r="C299" s="9" t="s">
        <v>886</v>
      </c>
      <c r="D299" s="10">
        <v>204696</v>
      </c>
      <c r="E299" s="10">
        <v>219504</v>
      </c>
      <c r="F299" s="89">
        <v>7.2341423379059674E-2</v>
      </c>
      <c r="G299" s="4" t="s">
        <v>2514</v>
      </c>
      <c r="H299" s="8" t="s">
        <v>4591</v>
      </c>
    </row>
    <row r="300" spans="1:8" ht="25.5">
      <c r="A300" s="1"/>
      <c r="B300" s="9"/>
      <c r="C300" s="9" t="s">
        <v>2515</v>
      </c>
      <c r="D300" s="10">
        <v>162585</v>
      </c>
      <c r="E300" s="10">
        <v>167814</v>
      </c>
      <c r="F300" s="89">
        <v>3.2161638527539442E-2</v>
      </c>
      <c r="G300" s="4" t="s">
        <v>2516</v>
      </c>
      <c r="H300" s="8" t="s">
        <v>4591</v>
      </c>
    </row>
    <row r="301" spans="1:8" ht="25.5">
      <c r="A301" s="1"/>
      <c r="B301" s="9"/>
      <c r="C301" s="9" t="s">
        <v>2517</v>
      </c>
      <c r="D301" s="10">
        <v>157844</v>
      </c>
      <c r="E301" s="10">
        <v>165569</v>
      </c>
      <c r="F301" s="89">
        <v>4.8940726286713462E-2</v>
      </c>
      <c r="G301" s="4" t="s">
        <v>3195</v>
      </c>
      <c r="H301" s="8" t="s">
        <v>4591</v>
      </c>
    </row>
    <row r="302" spans="1:8" ht="25.5">
      <c r="A302" s="1"/>
      <c r="B302" s="9"/>
      <c r="C302" s="9" t="s">
        <v>2518</v>
      </c>
      <c r="D302" s="10">
        <v>153446</v>
      </c>
      <c r="E302" s="10">
        <v>158262</v>
      </c>
      <c r="F302" s="89">
        <v>3.1385634034122756E-2</v>
      </c>
      <c r="G302" s="4" t="s">
        <v>2519</v>
      </c>
      <c r="H302" s="8" t="s">
        <v>4591</v>
      </c>
    </row>
    <row r="303" spans="1:8" ht="25.5">
      <c r="A303" s="1"/>
      <c r="B303" s="9"/>
      <c r="C303" s="9" t="s">
        <v>2520</v>
      </c>
      <c r="D303" s="10">
        <v>153362</v>
      </c>
      <c r="E303" s="10">
        <v>158178</v>
      </c>
      <c r="F303" s="89">
        <v>3.1402824689297219E-2</v>
      </c>
      <c r="G303" s="4" t="s">
        <v>2521</v>
      </c>
      <c r="H303" s="8" t="s">
        <v>4591</v>
      </c>
    </row>
    <row r="304" spans="1:8" ht="25.5">
      <c r="A304" s="1"/>
      <c r="B304" s="9"/>
      <c r="C304" s="9" t="s">
        <v>2522</v>
      </c>
      <c r="D304" s="10">
        <v>136373</v>
      </c>
      <c r="E304" s="10">
        <v>151756</v>
      </c>
      <c r="F304" s="89">
        <v>0.11280092100342443</v>
      </c>
      <c r="G304" s="4" t="s">
        <v>2523</v>
      </c>
      <c r="H304" s="8" t="s">
        <v>4591</v>
      </c>
    </row>
    <row r="305" spans="1:8" ht="38.25">
      <c r="A305" s="1"/>
      <c r="B305" s="9"/>
      <c r="C305" s="9" t="s">
        <v>2524</v>
      </c>
      <c r="D305" s="10" t="s">
        <v>899</v>
      </c>
      <c r="E305" s="10">
        <v>145884</v>
      </c>
      <c r="F305" s="89" t="s">
        <v>899</v>
      </c>
      <c r="G305" s="4" t="s">
        <v>3194</v>
      </c>
      <c r="H305" s="8" t="s">
        <v>4591</v>
      </c>
    </row>
    <row r="306" spans="1:8" ht="25.5">
      <c r="A306" s="1"/>
      <c r="B306" s="9"/>
      <c r="C306" s="9" t="s">
        <v>2525</v>
      </c>
      <c r="D306" s="10">
        <v>124875</v>
      </c>
      <c r="E306" s="10">
        <v>127112</v>
      </c>
      <c r="F306" s="89">
        <v>1.7913913913913913E-2</v>
      </c>
      <c r="G306" s="4" t="s">
        <v>2526</v>
      </c>
      <c r="H306" s="8" t="s">
        <v>4591</v>
      </c>
    </row>
    <row r="307" spans="1:8" ht="25.5">
      <c r="A307" s="1"/>
      <c r="B307" s="9" t="s">
        <v>4547</v>
      </c>
      <c r="C307" s="9" t="s">
        <v>4547</v>
      </c>
      <c r="D307" s="10" t="s">
        <v>899</v>
      </c>
      <c r="E307" s="72">
        <v>100000</v>
      </c>
      <c r="F307" s="89" t="s">
        <v>899</v>
      </c>
      <c r="G307" s="4" t="s">
        <v>4549</v>
      </c>
      <c r="H307" s="8" t="s">
        <v>4591</v>
      </c>
    </row>
    <row r="308" spans="1:8" ht="25.5">
      <c r="A308" s="1"/>
      <c r="B308" s="9" t="s">
        <v>4547</v>
      </c>
      <c r="C308" s="9" t="s">
        <v>4547</v>
      </c>
      <c r="D308" s="10" t="s">
        <v>899</v>
      </c>
      <c r="E308" s="72">
        <v>100000</v>
      </c>
      <c r="F308" s="89" t="s">
        <v>899</v>
      </c>
      <c r="G308" s="4" t="s">
        <v>4549</v>
      </c>
      <c r="H308" s="8" t="s">
        <v>4591</v>
      </c>
    </row>
    <row r="309" spans="1:8" ht="25.5">
      <c r="A309" s="1"/>
      <c r="B309" s="9" t="s">
        <v>4547</v>
      </c>
      <c r="C309" s="9" t="s">
        <v>4547</v>
      </c>
      <c r="D309" s="10" t="s">
        <v>899</v>
      </c>
      <c r="E309" s="72">
        <v>100000</v>
      </c>
      <c r="F309" s="89" t="s">
        <v>899</v>
      </c>
      <c r="G309" s="4" t="s">
        <v>4549</v>
      </c>
      <c r="H309" s="8" t="s">
        <v>4591</v>
      </c>
    </row>
    <row r="310" spans="1:8" ht="25.5">
      <c r="A310" s="1"/>
      <c r="B310" s="9" t="s">
        <v>4547</v>
      </c>
      <c r="C310" s="9" t="s">
        <v>4547</v>
      </c>
      <c r="D310" s="10" t="s">
        <v>899</v>
      </c>
      <c r="E310" s="72">
        <v>100000</v>
      </c>
      <c r="F310" s="89" t="s">
        <v>899</v>
      </c>
      <c r="G310" s="4" t="s">
        <v>4549</v>
      </c>
      <c r="H310" s="8" t="s">
        <v>4591</v>
      </c>
    </row>
    <row r="311" spans="1:8" ht="25.5">
      <c r="A311" s="1"/>
      <c r="B311" s="9" t="s">
        <v>4547</v>
      </c>
      <c r="C311" s="9" t="s">
        <v>4547</v>
      </c>
      <c r="D311" s="10" t="s">
        <v>899</v>
      </c>
      <c r="E311" s="72">
        <v>100000</v>
      </c>
      <c r="F311" s="89" t="s">
        <v>899</v>
      </c>
      <c r="G311" s="4" t="s">
        <v>4549</v>
      </c>
      <c r="H311" s="8" t="s">
        <v>4591</v>
      </c>
    </row>
    <row r="312" spans="1:8" ht="25.5">
      <c r="A312" s="1"/>
      <c r="B312" s="9" t="s">
        <v>4547</v>
      </c>
      <c r="C312" s="9" t="s">
        <v>4547</v>
      </c>
      <c r="D312" s="10" t="s">
        <v>899</v>
      </c>
      <c r="E312" s="72">
        <v>100000</v>
      </c>
      <c r="F312" s="89" t="s">
        <v>899</v>
      </c>
      <c r="G312" s="4" t="s">
        <v>4549</v>
      </c>
      <c r="H312" s="8" t="s">
        <v>4591</v>
      </c>
    </row>
    <row r="313" spans="1:8" ht="25.5">
      <c r="A313" s="1"/>
      <c r="B313" s="9" t="s">
        <v>4547</v>
      </c>
      <c r="C313" s="9" t="s">
        <v>4547</v>
      </c>
      <c r="D313" s="10" t="s">
        <v>899</v>
      </c>
      <c r="E313" s="72">
        <v>100000</v>
      </c>
      <c r="F313" s="89" t="s">
        <v>899</v>
      </c>
      <c r="G313" s="4" t="s">
        <v>4549</v>
      </c>
      <c r="H313" s="8" t="s">
        <v>4591</v>
      </c>
    </row>
    <row r="314" spans="1:8" ht="25.5">
      <c r="A314" s="1"/>
      <c r="B314" s="9" t="s">
        <v>4547</v>
      </c>
      <c r="C314" s="9" t="s">
        <v>4547</v>
      </c>
      <c r="D314" s="10" t="s">
        <v>899</v>
      </c>
      <c r="E314" s="72">
        <v>100000</v>
      </c>
      <c r="F314" s="89" t="s">
        <v>899</v>
      </c>
      <c r="G314" s="4" t="s">
        <v>4549</v>
      </c>
      <c r="H314" s="8" t="s">
        <v>4591</v>
      </c>
    </row>
    <row r="315" spans="1:8" ht="25.5">
      <c r="A315" s="1"/>
      <c r="B315" s="9" t="s">
        <v>4547</v>
      </c>
      <c r="C315" s="9" t="s">
        <v>4547</v>
      </c>
      <c r="D315" s="72">
        <v>100000</v>
      </c>
      <c r="E315" s="10" t="s">
        <v>899</v>
      </c>
      <c r="F315" s="89" t="s">
        <v>899</v>
      </c>
      <c r="G315" s="4" t="s">
        <v>4549</v>
      </c>
      <c r="H315" s="8" t="s">
        <v>4591</v>
      </c>
    </row>
    <row r="316" spans="1:8" ht="25.5">
      <c r="A316" s="1"/>
      <c r="B316" s="9" t="s">
        <v>4547</v>
      </c>
      <c r="C316" s="9" t="s">
        <v>4547</v>
      </c>
      <c r="D316" s="72">
        <v>100000</v>
      </c>
      <c r="E316" s="10" t="s">
        <v>899</v>
      </c>
      <c r="F316" s="89" t="s">
        <v>899</v>
      </c>
      <c r="G316" s="4" t="s">
        <v>4549</v>
      </c>
      <c r="H316" s="8" t="s">
        <v>4591</v>
      </c>
    </row>
    <row r="317" spans="1:8" ht="25.5">
      <c r="A317" s="1"/>
      <c r="B317" s="9" t="s">
        <v>4547</v>
      </c>
      <c r="C317" s="9" t="s">
        <v>4547</v>
      </c>
      <c r="D317" s="72">
        <v>100000</v>
      </c>
      <c r="E317" s="10" t="s">
        <v>899</v>
      </c>
      <c r="F317" s="89" t="s">
        <v>899</v>
      </c>
      <c r="G317" s="4" t="s">
        <v>4549</v>
      </c>
      <c r="H317" s="8" t="s">
        <v>4591</v>
      </c>
    </row>
    <row r="318" spans="1:8" ht="25.5">
      <c r="A318" s="1"/>
      <c r="B318" s="9" t="s">
        <v>4547</v>
      </c>
      <c r="C318" s="9" t="s">
        <v>4547</v>
      </c>
      <c r="D318" s="72">
        <v>100000</v>
      </c>
      <c r="E318" s="10" t="s">
        <v>899</v>
      </c>
      <c r="F318" s="89" t="s">
        <v>899</v>
      </c>
      <c r="G318" s="4" t="s">
        <v>4549</v>
      </c>
      <c r="H318" s="8" t="s">
        <v>4591</v>
      </c>
    </row>
    <row r="319" spans="1:8" ht="25.5">
      <c r="A319" s="1"/>
      <c r="B319" s="9" t="s">
        <v>4547</v>
      </c>
      <c r="C319" s="9" t="s">
        <v>4547</v>
      </c>
      <c r="D319" s="72">
        <v>100000</v>
      </c>
      <c r="E319" s="10" t="s">
        <v>899</v>
      </c>
      <c r="F319" s="89" t="s">
        <v>899</v>
      </c>
      <c r="G319" s="4" t="s">
        <v>4549</v>
      </c>
      <c r="H319" s="8" t="s">
        <v>4591</v>
      </c>
    </row>
    <row r="320" spans="1:8" ht="63.75">
      <c r="A320" s="1" t="s">
        <v>105</v>
      </c>
      <c r="B320" s="9" t="s">
        <v>2545</v>
      </c>
      <c r="C320" s="9" t="s">
        <v>886</v>
      </c>
      <c r="D320" s="10">
        <v>210651</v>
      </c>
      <c r="E320" s="10">
        <v>200215</v>
      </c>
      <c r="F320" s="89">
        <v>-4.9541658952485391E-2</v>
      </c>
      <c r="G320" s="4" t="s">
        <v>2546</v>
      </c>
      <c r="H320" s="8" t="s">
        <v>4591</v>
      </c>
    </row>
    <row r="321" spans="1:8" ht="38.25">
      <c r="A321" s="1"/>
      <c r="B321" s="9"/>
      <c r="C321" s="9" t="s">
        <v>2547</v>
      </c>
      <c r="D321" s="10">
        <v>161069</v>
      </c>
      <c r="E321" s="10">
        <v>167620</v>
      </c>
      <c r="F321" s="89">
        <v>4.0672010132303545E-2</v>
      </c>
      <c r="G321" s="74" t="s">
        <v>2548</v>
      </c>
      <c r="H321" s="8" t="s">
        <v>4591</v>
      </c>
    </row>
    <row r="322" spans="1:8" ht="38.25">
      <c r="A322" s="1"/>
      <c r="B322" s="9"/>
      <c r="C322" s="9" t="s">
        <v>2549</v>
      </c>
      <c r="D322" s="10">
        <v>143764</v>
      </c>
      <c r="E322" s="10">
        <v>161824</v>
      </c>
      <c r="F322" s="89">
        <v>0.12562254806488413</v>
      </c>
      <c r="G322" s="4" t="s">
        <v>2550</v>
      </c>
      <c r="H322" s="8" t="s">
        <v>4591</v>
      </c>
    </row>
    <row r="323" spans="1:8" ht="38.25">
      <c r="A323" s="1"/>
      <c r="B323" s="9"/>
      <c r="C323" s="9" t="s">
        <v>3196</v>
      </c>
      <c r="D323" s="10">
        <v>143676</v>
      </c>
      <c r="E323" s="10">
        <v>74161</v>
      </c>
      <c r="F323" s="89">
        <v>-0.48383167682841949</v>
      </c>
      <c r="G323" s="4" t="s">
        <v>3197</v>
      </c>
      <c r="H323" s="8" t="s">
        <v>4591</v>
      </c>
    </row>
    <row r="324" spans="1:8" ht="38.25">
      <c r="A324" s="1"/>
      <c r="B324" s="9"/>
      <c r="C324" s="9" t="s">
        <v>2551</v>
      </c>
      <c r="D324" s="10">
        <v>117844</v>
      </c>
      <c r="E324" s="10">
        <v>125374</v>
      </c>
      <c r="F324" s="89">
        <v>6.3898034689929065E-2</v>
      </c>
      <c r="G324" s="4" t="s">
        <v>2552</v>
      </c>
      <c r="H324" s="8" t="s">
        <v>4591</v>
      </c>
    </row>
    <row r="325" spans="1:8" ht="25.5">
      <c r="A325" s="1"/>
      <c r="B325" s="9" t="s">
        <v>4547</v>
      </c>
      <c r="C325" s="9" t="s">
        <v>4547</v>
      </c>
      <c r="D325" s="10" t="s">
        <v>899</v>
      </c>
      <c r="E325" s="72">
        <v>100000</v>
      </c>
      <c r="F325" s="89" t="s">
        <v>899</v>
      </c>
      <c r="G325" s="4" t="s">
        <v>4549</v>
      </c>
      <c r="H325" s="8" t="s">
        <v>4591</v>
      </c>
    </row>
    <row r="326" spans="1:8" ht="25.5">
      <c r="A326" s="1"/>
      <c r="B326" s="9" t="s">
        <v>4547</v>
      </c>
      <c r="C326" s="9" t="s">
        <v>4547</v>
      </c>
      <c r="D326" s="10" t="s">
        <v>899</v>
      </c>
      <c r="E326" s="72">
        <v>100000</v>
      </c>
      <c r="F326" s="89" t="s">
        <v>899</v>
      </c>
      <c r="G326" s="4" t="s">
        <v>4549</v>
      </c>
      <c r="H326" s="8" t="s">
        <v>4591</v>
      </c>
    </row>
    <row r="327" spans="1:8" ht="25.5">
      <c r="A327" s="2" t="s">
        <v>111</v>
      </c>
      <c r="B327" s="4" t="s">
        <v>3214</v>
      </c>
      <c r="C327" s="9" t="s">
        <v>886</v>
      </c>
      <c r="D327" s="10">
        <v>207423</v>
      </c>
      <c r="E327" s="10">
        <v>215206</v>
      </c>
      <c r="F327" s="89">
        <v>3.752235769418049E-2</v>
      </c>
      <c r="G327" s="4" t="s">
        <v>2587</v>
      </c>
      <c r="H327" s="83" t="s">
        <v>4591</v>
      </c>
    </row>
    <row r="328" spans="1:8" ht="51">
      <c r="A328" s="2"/>
      <c r="B328" s="9"/>
      <c r="C328" s="9" t="s">
        <v>2588</v>
      </c>
      <c r="D328" s="10">
        <v>112923</v>
      </c>
      <c r="E328" s="10">
        <v>165000</v>
      </c>
      <c r="F328" s="89">
        <v>0.46117265747456232</v>
      </c>
      <c r="G328" s="4" t="s">
        <v>3215</v>
      </c>
      <c r="H328" s="83" t="s">
        <v>4591</v>
      </c>
    </row>
    <row r="329" spans="1:8" ht="25.5">
      <c r="A329" s="2"/>
      <c r="B329" s="9"/>
      <c r="C329" s="9" t="s">
        <v>2589</v>
      </c>
      <c r="D329" s="10">
        <v>163714</v>
      </c>
      <c r="E329" s="10">
        <v>168329</v>
      </c>
      <c r="F329" s="89">
        <v>2.8189403471908327E-2</v>
      </c>
      <c r="G329" s="4" t="s">
        <v>2590</v>
      </c>
      <c r="H329" s="83" t="s">
        <v>4591</v>
      </c>
    </row>
    <row r="330" spans="1:8" ht="38.25">
      <c r="A330" s="2"/>
      <c r="B330" s="9"/>
      <c r="C330" s="9" t="s">
        <v>2591</v>
      </c>
      <c r="D330" s="10">
        <v>141297</v>
      </c>
      <c r="E330" s="10">
        <v>159616</v>
      </c>
      <c r="F330" s="89">
        <v>0.12964889558872447</v>
      </c>
      <c r="G330" s="4" t="s">
        <v>2592</v>
      </c>
      <c r="H330" s="83" t="s">
        <v>4591</v>
      </c>
    </row>
    <row r="331" spans="1:8" ht="38.25">
      <c r="A331" s="2"/>
      <c r="B331" s="9"/>
      <c r="C331" s="9" t="s">
        <v>2593</v>
      </c>
      <c r="D331" s="10">
        <v>157236</v>
      </c>
      <c r="E331" s="10">
        <v>164193</v>
      </c>
      <c r="F331" s="89">
        <v>4.4245592612378842E-2</v>
      </c>
      <c r="G331" s="4" t="s">
        <v>2594</v>
      </c>
      <c r="H331" s="83" t="s">
        <v>4591</v>
      </c>
    </row>
    <row r="332" spans="1:8" ht="38.25">
      <c r="A332" s="2"/>
      <c r="B332" s="9"/>
      <c r="C332" s="9" t="s">
        <v>2595</v>
      </c>
      <c r="D332" s="10">
        <v>161224</v>
      </c>
      <c r="E332" s="10">
        <v>167709</v>
      </c>
      <c r="F332" s="89">
        <v>4.0223539919614942E-2</v>
      </c>
      <c r="G332" s="4" t="s">
        <v>2596</v>
      </c>
      <c r="H332" s="83" t="s">
        <v>4591</v>
      </c>
    </row>
    <row r="333" spans="1:8" ht="38.25">
      <c r="A333" s="2"/>
      <c r="B333" s="9"/>
      <c r="C333" s="9" t="s">
        <v>2597</v>
      </c>
      <c r="D333" s="10">
        <v>137866</v>
      </c>
      <c r="E333" s="10">
        <v>143429</v>
      </c>
      <c r="F333" s="89">
        <v>4.0350775390596665E-2</v>
      </c>
      <c r="G333" s="4" t="s">
        <v>2598</v>
      </c>
      <c r="H333" s="83" t="s">
        <v>4591</v>
      </c>
    </row>
    <row r="334" spans="1:8" ht="25.5">
      <c r="A334" s="2"/>
      <c r="B334" s="9" t="s">
        <v>4547</v>
      </c>
      <c r="C334" s="9" t="s">
        <v>4547</v>
      </c>
      <c r="D334" s="10" t="s">
        <v>899</v>
      </c>
      <c r="E334" s="72">
        <v>100000</v>
      </c>
      <c r="F334" s="89" t="s">
        <v>899</v>
      </c>
      <c r="G334" s="4" t="s">
        <v>4549</v>
      </c>
      <c r="H334" s="83" t="s">
        <v>4591</v>
      </c>
    </row>
    <row r="335" spans="1:8" ht="25.5">
      <c r="A335" s="2"/>
      <c r="B335" s="9" t="s">
        <v>4547</v>
      </c>
      <c r="C335" s="9" t="s">
        <v>4547</v>
      </c>
      <c r="D335" s="10" t="s">
        <v>899</v>
      </c>
      <c r="E335" s="72">
        <v>100000</v>
      </c>
      <c r="F335" s="89" t="s">
        <v>899</v>
      </c>
      <c r="G335" s="4" t="s">
        <v>4549</v>
      </c>
      <c r="H335" s="83" t="s">
        <v>4591</v>
      </c>
    </row>
    <row r="336" spans="1:8" ht="25.5">
      <c r="A336" s="2"/>
      <c r="B336" s="9" t="s">
        <v>4547</v>
      </c>
      <c r="C336" s="9" t="s">
        <v>4547</v>
      </c>
      <c r="D336" s="10" t="s">
        <v>899</v>
      </c>
      <c r="E336" s="72">
        <v>100000</v>
      </c>
      <c r="F336" s="89" t="s">
        <v>899</v>
      </c>
      <c r="G336" s="4" t="s">
        <v>4549</v>
      </c>
      <c r="H336" s="83" t="s">
        <v>4591</v>
      </c>
    </row>
    <row r="337" spans="1:8" ht="25.5">
      <c r="A337" s="2"/>
      <c r="B337" s="9" t="s">
        <v>4547</v>
      </c>
      <c r="C337" s="9" t="s">
        <v>4547</v>
      </c>
      <c r="D337" s="10" t="s">
        <v>899</v>
      </c>
      <c r="E337" s="72">
        <v>100000</v>
      </c>
      <c r="F337" s="89" t="s">
        <v>899</v>
      </c>
      <c r="G337" s="4" t="s">
        <v>4549</v>
      </c>
      <c r="H337" s="83" t="s">
        <v>4591</v>
      </c>
    </row>
    <row r="338" spans="1:8" ht="25.5">
      <c r="A338" s="2"/>
      <c r="B338" s="9" t="s">
        <v>4547</v>
      </c>
      <c r="C338" s="9" t="s">
        <v>4547</v>
      </c>
      <c r="D338" s="10" t="s">
        <v>899</v>
      </c>
      <c r="E338" s="72">
        <v>100000</v>
      </c>
      <c r="F338" s="89" t="s">
        <v>899</v>
      </c>
      <c r="G338" s="4" t="s">
        <v>4549</v>
      </c>
      <c r="H338" s="83" t="s">
        <v>4591</v>
      </c>
    </row>
    <row r="339" spans="1:8" ht="25.5">
      <c r="A339" s="2"/>
      <c r="B339" s="9" t="s">
        <v>4547</v>
      </c>
      <c r="C339" s="9" t="s">
        <v>4547</v>
      </c>
      <c r="D339" s="10" t="s">
        <v>899</v>
      </c>
      <c r="E339" s="72">
        <v>100000</v>
      </c>
      <c r="F339" s="89" t="s">
        <v>899</v>
      </c>
      <c r="G339" s="4" t="s">
        <v>4549</v>
      </c>
      <c r="H339" s="83" t="s">
        <v>4591</v>
      </c>
    </row>
    <row r="340" spans="1:8" ht="25.5">
      <c r="A340" s="2"/>
      <c r="B340" s="9" t="s">
        <v>4547</v>
      </c>
      <c r="C340" s="9" t="s">
        <v>4547</v>
      </c>
      <c r="D340" s="10" t="s">
        <v>899</v>
      </c>
      <c r="E340" s="72">
        <v>100000</v>
      </c>
      <c r="F340" s="89" t="s">
        <v>899</v>
      </c>
      <c r="G340" s="4" t="s">
        <v>4549</v>
      </c>
      <c r="H340" s="83" t="s">
        <v>4591</v>
      </c>
    </row>
    <row r="341" spans="1:8" ht="25.5">
      <c r="A341" s="2"/>
      <c r="B341" s="9" t="s">
        <v>4547</v>
      </c>
      <c r="C341" s="9" t="s">
        <v>4547</v>
      </c>
      <c r="D341" s="10" t="s">
        <v>899</v>
      </c>
      <c r="E341" s="72">
        <v>100000</v>
      </c>
      <c r="F341" s="89" t="s">
        <v>899</v>
      </c>
      <c r="G341" s="4" t="s">
        <v>4549</v>
      </c>
      <c r="H341" s="83" t="s">
        <v>4591</v>
      </c>
    </row>
    <row r="342" spans="1:8" ht="25.5">
      <c r="A342" s="2"/>
      <c r="B342" s="9" t="s">
        <v>4547</v>
      </c>
      <c r="C342" s="9" t="s">
        <v>4547</v>
      </c>
      <c r="D342" s="72">
        <v>100000</v>
      </c>
      <c r="E342" s="10" t="s">
        <v>899</v>
      </c>
      <c r="F342" s="89" t="s">
        <v>899</v>
      </c>
      <c r="G342" s="4" t="s">
        <v>4549</v>
      </c>
      <c r="H342" s="83" t="s">
        <v>4591</v>
      </c>
    </row>
    <row r="343" spans="1:8" ht="25.5">
      <c r="A343" s="2"/>
      <c r="B343" s="9" t="s">
        <v>4547</v>
      </c>
      <c r="C343" s="9" t="s">
        <v>4547</v>
      </c>
      <c r="D343" s="72">
        <v>100000</v>
      </c>
      <c r="E343" s="10" t="s">
        <v>899</v>
      </c>
      <c r="F343" s="89" t="s">
        <v>899</v>
      </c>
      <c r="G343" s="4" t="s">
        <v>4549</v>
      </c>
      <c r="H343" s="83" t="s">
        <v>4591</v>
      </c>
    </row>
    <row r="344" spans="1:8" ht="25.5">
      <c r="A344" s="2"/>
      <c r="B344" s="9" t="s">
        <v>4547</v>
      </c>
      <c r="C344" s="9" t="s">
        <v>4547</v>
      </c>
      <c r="D344" s="72">
        <v>100000</v>
      </c>
      <c r="E344" s="10" t="s">
        <v>899</v>
      </c>
      <c r="F344" s="89" t="s">
        <v>899</v>
      </c>
      <c r="G344" s="4" t="s">
        <v>4549</v>
      </c>
      <c r="H344" s="83" t="s">
        <v>4591</v>
      </c>
    </row>
    <row r="345" spans="1:8" ht="25.5">
      <c r="A345" s="2"/>
      <c r="B345" s="9" t="s">
        <v>4547</v>
      </c>
      <c r="C345" s="9" t="s">
        <v>4547</v>
      </c>
      <c r="D345" s="72">
        <v>100000</v>
      </c>
      <c r="E345" s="10" t="s">
        <v>899</v>
      </c>
      <c r="F345" s="89" t="s">
        <v>899</v>
      </c>
      <c r="G345" s="4" t="s">
        <v>4549</v>
      </c>
      <c r="H345" s="83" t="s">
        <v>4591</v>
      </c>
    </row>
    <row r="346" spans="1:8" ht="25.5">
      <c r="A346" s="2"/>
      <c r="B346" s="9" t="s">
        <v>4547</v>
      </c>
      <c r="C346" s="9" t="s">
        <v>4547</v>
      </c>
      <c r="D346" s="72">
        <v>100000</v>
      </c>
      <c r="E346" s="10" t="s">
        <v>899</v>
      </c>
      <c r="F346" s="89" t="s">
        <v>899</v>
      </c>
      <c r="G346" s="74" t="s">
        <v>4549</v>
      </c>
      <c r="H346" s="83" t="s">
        <v>4591</v>
      </c>
    </row>
    <row r="347" spans="1:8" ht="25.5">
      <c r="A347" s="2"/>
      <c r="B347" s="9" t="s">
        <v>4547</v>
      </c>
      <c r="C347" s="9" t="s">
        <v>4547</v>
      </c>
      <c r="D347" s="72">
        <v>100000</v>
      </c>
      <c r="E347" s="10" t="s">
        <v>899</v>
      </c>
      <c r="F347" s="89" t="s">
        <v>899</v>
      </c>
      <c r="G347" s="4" t="s">
        <v>4549</v>
      </c>
      <c r="H347" s="83" t="s">
        <v>4591</v>
      </c>
    </row>
    <row r="348" spans="1:8" ht="25.5">
      <c r="A348" s="1" t="s">
        <v>114</v>
      </c>
      <c r="B348" s="9" t="s">
        <v>2610</v>
      </c>
      <c r="C348" s="9" t="s">
        <v>2220</v>
      </c>
      <c r="D348" s="10">
        <v>201130</v>
      </c>
      <c r="E348" s="10">
        <v>201183</v>
      </c>
      <c r="F348" s="89">
        <v>2.6351116193506688E-4</v>
      </c>
      <c r="G348" s="4" t="s">
        <v>3226</v>
      </c>
      <c r="H348" s="8" t="s">
        <v>4591</v>
      </c>
    </row>
    <row r="349" spans="1:8" ht="25.5">
      <c r="A349" s="1"/>
      <c r="B349" s="9"/>
      <c r="C349" s="9" t="s">
        <v>1015</v>
      </c>
      <c r="D349" s="10">
        <v>147378</v>
      </c>
      <c r="E349" s="10">
        <v>156630</v>
      </c>
      <c r="F349" s="89">
        <v>6.277734804380572E-2</v>
      </c>
      <c r="G349" s="4" t="s">
        <v>3227</v>
      </c>
      <c r="H349" s="8" t="s">
        <v>4591</v>
      </c>
    </row>
    <row r="350" spans="1:8" ht="25.5">
      <c r="A350" s="1"/>
      <c r="B350" s="9"/>
      <c r="C350" s="9" t="s">
        <v>995</v>
      </c>
      <c r="D350" s="10">
        <v>137355</v>
      </c>
      <c r="E350" s="10">
        <v>147378</v>
      </c>
      <c r="F350" s="89">
        <v>7.2971497215245165E-2</v>
      </c>
      <c r="G350" s="4" t="s">
        <v>3228</v>
      </c>
      <c r="H350" s="8" t="s">
        <v>4591</v>
      </c>
    </row>
    <row r="351" spans="1:8" ht="25.5">
      <c r="A351" s="1"/>
      <c r="B351" s="9"/>
      <c r="C351" s="9" t="s">
        <v>249</v>
      </c>
      <c r="D351" s="10">
        <v>156629</v>
      </c>
      <c r="E351" s="10">
        <v>154077</v>
      </c>
      <c r="F351" s="89">
        <v>-1.6293279022403257E-2</v>
      </c>
      <c r="G351" s="4" t="s">
        <v>3229</v>
      </c>
      <c r="H351" s="8" t="s">
        <v>4591</v>
      </c>
    </row>
    <row r="352" spans="1:8" ht="38.25">
      <c r="A352" s="1"/>
      <c r="B352" s="9"/>
      <c r="C352" s="9" t="s">
        <v>74</v>
      </c>
      <c r="D352" s="10">
        <v>41290</v>
      </c>
      <c r="E352" s="10">
        <v>172579</v>
      </c>
      <c r="F352" s="89">
        <v>3.1796803100024218</v>
      </c>
      <c r="G352" s="4" t="s">
        <v>3230</v>
      </c>
      <c r="H352" s="8" t="s">
        <v>4591</v>
      </c>
    </row>
    <row r="353" spans="1:8" ht="25.5">
      <c r="A353" s="1"/>
      <c r="B353" s="9"/>
      <c r="C353" s="9" t="s">
        <v>613</v>
      </c>
      <c r="D353" s="10">
        <v>139005</v>
      </c>
      <c r="E353" s="10">
        <v>147378</v>
      </c>
      <c r="F353" s="89">
        <v>6.0235243336570626E-2</v>
      </c>
      <c r="G353" s="4" t="s">
        <v>3228</v>
      </c>
      <c r="H353" s="8" t="s">
        <v>4591</v>
      </c>
    </row>
    <row r="354" spans="1:8" ht="25.5">
      <c r="A354" s="1"/>
      <c r="B354" s="9"/>
      <c r="C354" s="9" t="s">
        <v>2097</v>
      </c>
      <c r="D354" s="10">
        <v>159182</v>
      </c>
      <c r="E354" s="10">
        <v>165880</v>
      </c>
      <c r="F354" s="89">
        <v>4.2077621841665518E-2</v>
      </c>
      <c r="G354" s="4" t="s">
        <v>3231</v>
      </c>
      <c r="H354" s="8" t="s">
        <v>4591</v>
      </c>
    </row>
    <row r="355" spans="1:8" ht="25.5">
      <c r="A355" s="1"/>
      <c r="B355" s="9" t="s">
        <v>4547</v>
      </c>
      <c r="C355" s="9" t="s">
        <v>4547</v>
      </c>
      <c r="D355" s="10" t="s">
        <v>899</v>
      </c>
      <c r="E355" s="72">
        <v>100000</v>
      </c>
      <c r="F355" s="89" t="s">
        <v>899</v>
      </c>
      <c r="G355" s="4" t="s">
        <v>4549</v>
      </c>
      <c r="H355" s="8" t="s">
        <v>4591</v>
      </c>
    </row>
    <row r="356" spans="1:8" ht="25.5">
      <c r="A356" s="1"/>
      <c r="B356" s="9" t="s">
        <v>4547</v>
      </c>
      <c r="C356" s="9" t="s">
        <v>4547</v>
      </c>
      <c r="D356" s="10" t="s">
        <v>899</v>
      </c>
      <c r="E356" s="72">
        <v>100000</v>
      </c>
      <c r="F356" s="89" t="s">
        <v>899</v>
      </c>
      <c r="G356" s="4" t="s">
        <v>4549</v>
      </c>
      <c r="H356" s="8" t="s">
        <v>4591</v>
      </c>
    </row>
    <row r="357" spans="1:8" ht="25.5">
      <c r="A357" s="1"/>
      <c r="B357" s="9" t="s">
        <v>4547</v>
      </c>
      <c r="C357" s="9" t="s">
        <v>4547</v>
      </c>
      <c r="D357" s="10" t="s">
        <v>899</v>
      </c>
      <c r="E357" s="72">
        <v>100000</v>
      </c>
      <c r="F357" s="89" t="s">
        <v>899</v>
      </c>
      <c r="G357" s="4" t="s">
        <v>4549</v>
      </c>
      <c r="H357" s="8" t="s">
        <v>4591</v>
      </c>
    </row>
    <row r="358" spans="1:8" ht="25.5">
      <c r="A358" s="1"/>
      <c r="B358" s="9" t="s">
        <v>4547</v>
      </c>
      <c r="C358" s="9" t="s">
        <v>4547</v>
      </c>
      <c r="D358" s="72">
        <v>100000</v>
      </c>
      <c r="E358" s="10" t="s">
        <v>899</v>
      </c>
      <c r="F358" s="89" t="s">
        <v>899</v>
      </c>
      <c r="G358" s="4" t="s">
        <v>4549</v>
      </c>
      <c r="H358" s="8" t="s">
        <v>4591</v>
      </c>
    </row>
    <row r="359" spans="1:8" ht="25.5">
      <c r="A359" s="1"/>
      <c r="B359" s="9" t="s">
        <v>4547</v>
      </c>
      <c r="C359" s="9" t="s">
        <v>4547</v>
      </c>
      <c r="D359" s="72">
        <v>100000</v>
      </c>
      <c r="E359" s="10" t="s">
        <v>899</v>
      </c>
      <c r="F359" s="89" t="s">
        <v>899</v>
      </c>
      <c r="G359" s="4" t="s">
        <v>4549</v>
      </c>
      <c r="H359" s="8" t="s">
        <v>4591</v>
      </c>
    </row>
    <row r="360" spans="1:8" ht="25.5">
      <c r="A360" s="1"/>
      <c r="B360" s="9" t="s">
        <v>4547</v>
      </c>
      <c r="C360" s="9" t="s">
        <v>4547</v>
      </c>
      <c r="D360" s="72">
        <v>100000</v>
      </c>
      <c r="E360" s="10" t="s">
        <v>899</v>
      </c>
      <c r="F360" s="89" t="s">
        <v>899</v>
      </c>
      <c r="G360" s="4" t="s">
        <v>4549</v>
      </c>
      <c r="H360" s="8" t="s">
        <v>4591</v>
      </c>
    </row>
    <row r="361" spans="1:8" ht="25.5">
      <c r="A361" s="1"/>
      <c r="B361" s="9" t="s">
        <v>4547</v>
      </c>
      <c r="C361" s="9" t="s">
        <v>4547</v>
      </c>
      <c r="D361" s="72">
        <v>100000</v>
      </c>
      <c r="E361" s="10" t="s">
        <v>899</v>
      </c>
      <c r="F361" s="89" t="s">
        <v>899</v>
      </c>
      <c r="G361" s="74" t="s">
        <v>4549</v>
      </c>
      <c r="H361" s="8" t="s">
        <v>4591</v>
      </c>
    </row>
    <row r="362" spans="1:8" ht="25.5">
      <c r="A362" s="1"/>
      <c r="B362" s="9" t="s">
        <v>4547</v>
      </c>
      <c r="C362" s="9" t="s">
        <v>4547</v>
      </c>
      <c r="D362" s="72">
        <v>100000</v>
      </c>
      <c r="E362" s="10" t="s">
        <v>899</v>
      </c>
      <c r="F362" s="89" t="s">
        <v>899</v>
      </c>
      <c r="G362" s="4" t="s">
        <v>4549</v>
      </c>
      <c r="H362" s="8" t="s">
        <v>4591</v>
      </c>
    </row>
    <row r="363" spans="1:8" ht="25.5">
      <c r="A363" s="1"/>
      <c r="B363" s="9" t="s">
        <v>4547</v>
      </c>
      <c r="C363" s="9" t="s">
        <v>4547</v>
      </c>
      <c r="D363" s="72">
        <v>100000</v>
      </c>
      <c r="E363" s="10" t="s">
        <v>899</v>
      </c>
      <c r="F363" s="89" t="s">
        <v>899</v>
      </c>
      <c r="G363" s="74" t="s">
        <v>4549</v>
      </c>
      <c r="H363" s="8" t="s">
        <v>4591</v>
      </c>
    </row>
    <row r="364" spans="1:8" ht="25.5">
      <c r="A364" s="2" t="s">
        <v>122</v>
      </c>
      <c r="B364" s="9" t="s">
        <v>2837</v>
      </c>
      <c r="C364" s="9" t="s">
        <v>886</v>
      </c>
      <c r="D364" s="10">
        <v>185624</v>
      </c>
      <c r="E364" s="10">
        <v>222868</v>
      </c>
      <c r="F364" s="89">
        <v>0.20064215834159377</v>
      </c>
      <c r="G364" s="74" t="s">
        <v>3247</v>
      </c>
      <c r="H364" s="8" t="s">
        <v>4591</v>
      </c>
    </row>
    <row r="365" spans="1:8" ht="38.25">
      <c r="A365" s="2"/>
      <c r="B365" s="9"/>
      <c r="C365" s="9" t="s">
        <v>3245</v>
      </c>
      <c r="D365" s="10">
        <v>155743</v>
      </c>
      <c r="E365" s="10">
        <v>107762</v>
      </c>
      <c r="F365" s="89">
        <v>-0.30807805166203295</v>
      </c>
      <c r="G365" s="4" t="s">
        <v>3246</v>
      </c>
      <c r="H365" s="8" t="s">
        <v>4591</v>
      </c>
    </row>
    <row r="366" spans="1:8" ht="25.5">
      <c r="A366" s="2"/>
      <c r="B366" s="9"/>
      <c r="C366" s="9" t="s">
        <v>2945</v>
      </c>
      <c r="D366" s="10" t="s">
        <v>899</v>
      </c>
      <c r="E366" s="10">
        <v>166279</v>
      </c>
      <c r="F366" s="89" t="s">
        <v>899</v>
      </c>
      <c r="G366" s="4" t="s">
        <v>3248</v>
      </c>
      <c r="H366" s="8" t="s">
        <v>4591</v>
      </c>
    </row>
    <row r="367" spans="1:8" ht="38.25">
      <c r="A367" s="2"/>
      <c r="B367" s="9"/>
      <c r="C367" s="9" t="s">
        <v>2838</v>
      </c>
      <c r="D367" s="10">
        <v>147794</v>
      </c>
      <c r="E367" s="10">
        <v>151290</v>
      </c>
      <c r="F367" s="89">
        <v>2.3654546192673587E-2</v>
      </c>
      <c r="G367" s="4" t="s">
        <v>2839</v>
      </c>
      <c r="H367" s="8" t="s">
        <v>4591</v>
      </c>
    </row>
    <row r="368" spans="1:8" ht="38.25">
      <c r="A368" s="2"/>
      <c r="B368" s="9"/>
      <c r="C368" s="9" t="s">
        <v>3249</v>
      </c>
      <c r="D368" s="10">
        <v>124704</v>
      </c>
      <c r="E368" s="10">
        <v>132246</v>
      </c>
      <c r="F368" s="89">
        <v>6.0479214780600463E-2</v>
      </c>
      <c r="G368" s="4" t="s">
        <v>3250</v>
      </c>
      <c r="H368" s="8" t="s">
        <v>4591</v>
      </c>
    </row>
    <row r="369" spans="1:8" ht="25.5">
      <c r="A369" s="2"/>
      <c r="B369" s="9"/>
      <c r="C369" s="9" t="s">
        <v>927</v>
      </c>
      <c r="D369" s="10">
        <v>142523</v>
      </c>
      <c r="E369" s="10">
        <v>148615</v>
      </c>
      <c r="F369" s="89">
        <v>4.2743978164927768E-2</v>
      </c>
      <c r="G369" s="4" t="s">
        <v>2840</v>
      </c>
      <c r="H369" s="8" t="s">
        <v>4591</v>
      </c>
    </row>
    <row r="370" spans="1:8" ht="25.5">
      <c r="A370" s="2"/>
      <c r="B370" s="9"/>
      <c r="C370" s="9" t="s">
        <v>2841</v>
      </c>
      <c r="D370" s="10">
        <v>139934</v>
      </c>
      <c r="E370" s="10">
        <v>145970</v>
      </c>
      <c r="F370" s="89">
        <v>4.3134620606857521E-2</v>
      </c>
      <c r="G370" s="4" t="s">
        <v>2842</v>
      </c>
      <c r="H370" s="8" t="s">
        <v>4591</v>
      </c>
    </row>
    <row r="371" spans="1:8" ht="38.25">
      <c r="A371" s="2"/>
      <c r="B371" s="9"/>
      <c r="C371" s="9" t="s">
        <v>3251</v>
      </c>
      <c r="D371" s="10">
        <v>141534</v>
      </c>
      <c r="E371" s="10" t="s">
        <v>899</v>
      </c>
      <c r="F371" s="89" t="s">
        <v>899</v>
      </c>
      <c r="G371" s="4" t="s">
        <v>3252</v>
      </c>
      <c r="H371" s="8" t="s">
        <v>4591</v>
      </c>
    </row>
    <row r="372" spans="1:8" ht="51">
      <c r="A372" s="2"/>
      <c r="B372" s="9"/>
      <c r="C372" s="9" t="s">
        <v>2843</v>
      </c>
      <c r="D372" s="10">
        <v>111691</v>
      </c>
      <c r="E372" s="10">
        <v>30862</v>
      </c>
      <c r="F372" s="89">
        <v>-0.72368409272009382</v>
      </c>
      <c r="G372" s="4" t="s">
        <v>3253</v>
      </c>
      <c r="H372" s="8" t="s">
        <v>4591</v>
      </c>
    </row>
    <row r="373" spans="1:8" ht="38.25">
      <c r="A373" s="2"/>
      <c r="B373" s="9"/>
      <c r="C373" s="9" t="s">
        <v>2844</v>
      </c>
      <c r="D373" s="10">
        <v>102006</v>
      </c>
      <c r="E373" s="10">
        <v>27723</v>
      </c>
      <c r="F373" s="89">
        <v>-0.72822186930180577</v>
      </c>
      <c r="G373" s="4" t="s">
        <v>2845</v>
      </c>
      <c r="H373" s="8" t="s">
        <v>4591</v>
      </c>
    </row>
    <row r="374" spans="1:8" ht="25.5">
      <c r="A374" s="2"/>
      <c r="B374" s="9" t="s">
        <v>4547</v>
      </c>
      <c r="C374" s="9" t="s">
        <v>4547</v>
      </c>
      <c r="D374" s="10" t="s">
        <v>899</v>
      </c>
      <c r="E374" s="72">
        <v>100000</v>
      </c>
      <c r="F374" s="89" t="s">
        <v>899</v>
      </c>
      <c r="G374" s="4" t="s">
        <v>4549</v>
      </c>
      <c r="H374" s="8" t="s">
        <v>4591</v>
      </c>
    </row>
    <row r="375" spans="1:8" ht="25.5">
      <c r="A375" s="2"/>
      <c r="B375" s="9" t="s">
        <v>4547</v>
      </c>
      <c r="C375" s="9" t="s">
        <v>4547</v>
      </c>
      <c r="D375" s="10" t="s">
        <v>899</v>
      </c>
      <c r="E375" s="72">
        <v>100000</v>
      </c>
      <c r="F375" s="89" t="s">
        <v>899</v>
      </c>
      <c r="G375" s="74" t="s">
        <v>4549</v>
      </c>
      <c r="H375" s="8" t="s">
        <v>4591</v>
      </c>
    </row>
    <row r="376" spans="1:8" ht="25.5">
      <c r="A376" s="2"/>
      <c r="B376" s="9" t="s">
        <v>4547</v>
      </c>
      <c r="C376" s="9" t="s">
        <v>4547</v>
      </c>
      <c r="D376" s="10" t="s">
        <v>899</v>
      </c>
      <c r="E376" s="72">
        <v>100000</v>
      </c>
      <c r="F376" s="89" t="s">
        <v>899</v>
      </c>
      <c r="G376" s="4" t="s">
        <v>4549</v>
      </c>
      <c r="H376" s="8" t="s">
        <v>4591</v>
      </c>
    </row>
    <row r="377" spans="1:8" ht="25.5">
      <c r="A377" s="2"/>
      <c r="B377" s="9" t="s">
        <v>4547</v>
      </c>
      <c r="C377" s="9" t="s">
        <v>4547</v>
      </c>
      <c r="D377" s="10" t="s">
        <v>899</v>
      </c>
      <c r="E377" s="72">
        <v>100000</v>
      </c>
      <c r="F377" s="89" t="s">
        <v>899</v>
      </c>
      <c r="G377" s="4" t="s">
        <v>4549</v>
      </c>
      <c r="H377" s="8" t="s">
        <v>4591</v>
      </c>
    </row>
    <row r="378" spans="1:8" ht="25.5">
      <c r="A378" s="2"/>
      <c r="B378" s="9" t="s">
        <v>4547</v>
      </c>
      <c r="C378" s="9" t="s">
        <v>4547</v>
      </c>
      <c r="D378" s="10" t="s">
        <v>899</v>
      </c>
      <c r="E378" s="72">
        <v>100000</v>
      </c>
      <c r="F378" s="89" t="s">
        <v>899</v>
      </c>
      <c r="G378" s="4" t="s">
        <v>4549</v>
      </c>
      <c r="H378" s="8" t="s">
        <v>4591</v>
      </c>
    </row>
    <row r="379" spans="1:8" ht="25.5">
      <c r="A379" s="2"/>
      <c r="B379" s="9" t="s">
        <v>4547</v>
      </c>
      <c r="C379" s="9" t="s">
        <v>4547</v>
      </c>
      <c r="D379" s="10" t="s">
        <v>899</v>
      </c>
      <c r="E379" s="72">
        <v>100000</v>
      </c>
      <c r="F379" s="89" t="s">
        <v>899</v>
      </c>
      <c r="G379" s="4" t="s">
        <v>4549</v>
      </c>
      <c r="H379" s="8" t="s">
        <v>4591</v>
      </c>
    </row>
    <row r="380" spans="1:8" ht="25.5">
      <c r="A380" s="2"/>
      <c r="B380" s="9" t="s">
        <v>4547</v>
      </c>
      <c r="C380" s="9" t="s">
        <v>4547</v>
      </c>
      <c r="D380" s="10" t="s">
        <v>899</v>
      </c>
      <c r="E380" s="72">
        <v>100000</v>
      </c>
      <c r="F380" s="89" t="s">
        <v>899</v>
      </c>
      <c r="G380" s="4" t="s">
        <v>4549</v>
      </c>
      <c r="H380" s="8" t="s">
        <v>4591</v>
      </c>
    </row>
    <row r="381" spans="1:8" ht="25.5">
      <c r="A381" s="2"/>
      <c r="B381" s="9" t="s">
        <v>4547</v>
      </c>
      <c r="C381" s="9" t="s">
        <v>4547</v>
      </c>
      <c r="D381" s="10" t="s">
        <v>899</v>
      </c>
      <c r="E381" s="72">
        <v>100000</v>
      </c>
      <c r="F381" s="89" t="s">
        <v>899</v>
      </c>
      <c r="G381" s="4" t="s">
        <v>4549</v>
      </c>
      <c r="H381" s="8" t="s">
        <v>4591</v>
      </c>
    </row>
    <row r="382" spans="1:8" ht="25.5">
      <c r="A382" s="2"/>
      <c r="B382" s="9" t="s">
        <v>4547</v>
      </c>
      <c r="C382" s="9" t="s">
        <v>4547</v>
      </c>
      <c r="D382" s="10" t="s">
        <v>899</v>
      </c>
      <c r="E382" s="72">
        <v>100000</v>
      </c>
      <c r="F382" s="89" t="s">
        <v>899</v>
      </c>
      <c r="G382" s="4" t="s">
        <v>4549</v>
      </c>
      <c r="H382" s="8" t="s">
        <v>4591</v>
      </c>
    </row>
    <row r="383" spans="1:8" ht="25.5">
      <c r="A383" s="2"/>
      <c r="B383" s="9" t="s">
        <v>4547</v>
      </c>
      <c r="C383" s="9" t="s">
        <v>4547</v>
      </c>
      <c r="D383" s="10" t="s">
        <v>899</v>
      </c>
      <c r="E383" s="72">
        <v>100000</v>
      </c>
      <c r="F383" s="89" t="s">
        <v>899</v>
      </c>
      <c r="G383" s="4" t="s">
        <v>4549</v>
      </c>
      <c r="H383" s="8" t="s">
        <v>4591</v>
      </c>
    </row>
    <row r="384" spans="1:8" ht="25.5">
      <c r="A384" s="2"/>
      <c r="B384" s="9" t="s">
        <v>4547</v>
      </c>
      <c r="C384" s="9" t="s">
        <v>4547</v>
      </c>
      <c r="D384" s="10" t="s">
        <v>899</v>
      </c>
      <c r="E384" s="72">
        <v>100000</v>
      </c>
      <c r="F384" s="89" t="s">
        <v>899</v>
      </c>
      <c r="G384" s="4" t="s">
        <v>4549</v>
      </c>
      <c r="H384" s="8" t="s">
        <v>4591</v>
      </c>
    </row>
    <row r="385" spans="1:8" ht="25.5">
      <c r="A385" s="2"/>
      <c r="B385" s="9" t="s">
        <v>4547</v>
      </c>
      <c r="C385" s="9" t="s">
        <v>4547</v>
      </c>
      <c r="D385" s="10" t="s">
        <v>899</v>
      </c>
      <c r="E385" s="72">
        <v>100000</v>
      </c>
      <c r="F385" s="89" t="s">
        <v>899</v>
      </c>
      <c r="G385" s="4" t="s">
        <v>4549</v>
      </c>
      <c r="H385" s="8" t="s">
        <v>4591</v>
      </c>
    </row>
    <row r="386" spans="1:8" ht="25.5">
      <c r="A386" s="2"/>
      <c r="B386" s="9" t="s">
        <v>4547</v>
      </c>
      <c r="C386" s="9" t="s">
        <v>4547</v>
      </c>
      <c r="D386" s="10" t="s">
        <v>899</v>
      </c>
      <c r="E386" s="72">
        <v>100000</v>
      </c>
      <c r="F386" s="89" t="s">
        <v>899</v>
      </c>
      <c r="G386" s="4" t="s">
        <v>4549</v>
      </c>
      <c r="H386" s="8" t="s">
        <v>4591</v>
      </c>
    </row>
    <row r="387" spans="1:8" ht="25.5">
      <c r="A387" s="2"/>
      <c r="B387" s="9" t="s">
        <v>4547</v>
      </c>
      <c r="C387" s="9" t="s">
        <v>4547</v>
      </c>
      <c r="D387" s="10" t="s">
        <v>899</v>
      </c>
      <c r="E387" s="72">
        <v>100000</v>
      </c>
      <c r="F387" s="89" t="s">
        <v>899</v>
      </c>
      <c r="G387" s="4" t="s">
        <v>4549</v>
      </c>
      <c r="H387" s="8" t="s">
        <v>4591</v>
      </c>
    </row>
    <row r="388" spans="1:8" ht="25.5">
      <c r="A388" s="2"/>
      <c r="B388" s="9" t="s">
        <v>4547</v>
      </c>
      <c r="C388" s="9" t="s">
        <v>4547</v>
      </c>
      <c r="D388" s="10" t="s">
        <v>899</v>
      </c>
      <c r="E388" s="72">
        <v>100000</v>
      </c>
      <c r="F388" s="89" t="s">
        <v>899</v>
      </c>
      <c r="G388" s="4" t="s">
        <v>4549</v>
      </c>
      <c r="H388" s="8" t="s">
        <v>4591</v>
      </c>
    </row>
    <row r="389" spans="1:8" ht="25.5">
      <c r="A389" s="2"/>
      <c r="B389" s="9" t="s">
        <v>4547</v>
      </c>
      <c r="C389" s="9" t="s">
        <v>4547</v>
      </c>
      <c r="D389" s="10" t="s">
        <v>899</v>
      </c>
      <c r="E389" s="72">
        <v>100000</v>
      </c>
      <c r="F389" s="89" t="s">
        <v>899</v>
      </c>
      <c r="G389" s="4" t="s">
        <v>4549</v>
      </c>
      <c r="H389" s="8" t="s">
        <v>4591</v>
      </c>
    </row>
    <row r="390" spans="1:8" ht="25.5">
      <c r="A390" s="2"/>
      <c r="B390" s="9" t="s">
        <v>4547</v>
      </c>
      <c r="C390" s="9" t="s">
        <v>4547</v>
      </c>
      <c r="D390" s="10" t="s">
        <v>899</v>
      </c>
      <c r="E390" s="72">
        <v>100000</v>
      </c>
      <c r="F390" s="89" t="s">
        <v>899</v>
      </c>
      <c r="G390" s="4" t="s">
        <v>4549</v>
      </c>
      <c r="H390" s="8" t="s">
        <v>4591</v>
      </c>
    </row>
    <row r="391" spans="1:8" ht="25.5">
      <c r="A391" s="2"/>
      <c r="B391" s="9" t="s">
        <v>4547</v>
      </c>
      <c r="C391" s="9" t="s">
        <v>4547</v>
      </c>
      <c r="D391" s="72">
        <v>100000</v>
      </c>
      <c r="E391" s="10" t="s">
        <v>899</v>
      </c>
      <c r="F391" s="89" t="s">
        <v>899</v>
      </c>
      <c r="G391" s="4" t="s">
        <v>4549</v>
      </c>
      <c r="H391" s="8" t="s">
        <v>4591</v>
      </c>
    </row>
    <row r="392" spans="1:8" ht="25.5">
      <c r="A392" s="2"/>
      <c r="B392" s="9" t="s">
        <v>4547</v>
      </c>
      <c r="C392" s="9" t="s">
        <v>4547</v>
      </c>
      <c r="D392" s="72">
        <v>100000</v>
      </c>
      <c r="E392" s="10" t="s">
        <v>899</v>
      </c>
      <c r="F392" s="89" t="s">
        <v>899</v>
      </c>
      <c r="G392" s="4" t="s">
        <v>4549</v>
      </c>
      <c r="H392" s="8" t="s">
        <v>4591</v>
      </c>
    </row>
    <row r="393" spans="1:8" ht="25.5">
      <c r="A393" s="2"/>
      <c r="B393" s="9" t="s">
        <v>4547</v>
      </c>
      <c r="C393" s="9" t="s">
        <v>4547</v>
      </c>
      <c r="D393" s="72">
        <v>100000</v>
      </c>
      <c r="E393" s="10" t="s">
        <v>899</v>
      </c>
      <c r="F393" s="89" t="s">
        <v>899</v>
      </c>
      <c r="G393" s="4" t="s">
        <v>4549</v>
      </c>
      <c r="H393" s="8" t="s">
        <v>4591</v>
      </c>
    </row>
    <row r="394" spans="1:8" ht="25.5">
      <c r="A394" s="2"/>
      <c r="B394" s="9" t="s">
        <v>4547</v>
      </c>
      <c r="C394" s="9" t="s">
        <v>4547</v>
      </c>
      <c r="D394" s="72">
        <v>100000</v>
      </c>
      <c r="E394" s="10" t="s">
        <v>899</v>
      </c>
      <c r="F394" s="89" t="s">
        <v>899</v>
      </c>
      <c r="G394" s="4" t="s">
        <v>4549</v>
      </c>
      <c r="H394" s="8" t="s">
        <v>4591</v>
      </c>
    </row>
    <row r="395" spans="1:8" ht="25.5">
      <c r="A395" s="2"/>
      <c r="B395" s="9" t="s">
        <v>4547</v>
      </c>
      <c r="C395" s="9" t="s">
        <v>4547</v>
      </c>
      <c r="D395" s="72">
        <v>100000</v>
      </c>
      <c r="E395" s="10" t="s">
        <v>899</v>
      </c>
      <c r="F395" s="89" t="s">
        <v>899</v>
      </c>
      <c r="G395" s="4" t="s">
        <v>4549</v>
      </c>
      <c r="H395" s="8" t="s">
        <v>4591</v>
      </c>
    </row>
    <row r="396" spans="1:8" ht="25.5">
      <c r="A396" s="2"/>
      <c r="B396" s="9" t="s">
        <v>4547</v>
      </c>
      <c r="C396" s="9" t="s">
        <v>4547</v>
      </c>
      <c r="D396" s="72">
        <v>100000</v>
      </c>
      <c r="E396" s="10" t="s">
        <v>899</v>
      </c>
      <c r="F396" s="89" t="s">
        <v>899</v>
      </c>
      <c r="G396" s="4" t="s">
        <v>4549</v>
      </c>
      <c r="H396" s="8" t="s">
        <v>4591</v>
      </c>
    </row>
    <row r="397" spans="1:8" ht="25.5">
      <c r="A397" s="2"/>
      <c r="B397" s="9" t="s">
        <v>4547</v>
      </c>
      <c r="C397" s="9" t="s">
        <v>4547</v>
      </c>
      <c r="D397" s="72">
        <v>100000</v>
      </c>
      <c r="E397" s="10" t="s">
        <v>899</v>
      </c>
      <c r="F397" s="89" t="s">
        <v>899</v>
      </c>
      <c r="G397" s="4" t="s">
        <v>4549</v>
      </c>
      <c r="H397" s="8" t="s">
        <v>4591</v>
      </c>
    </row>
    <row r="398" spans="1:8" ht="25.5">
      <c r="A398" s="2"/>
      <c r="B398" s="9" t="s">
        <v>4547</v>
      </c>
      <c r="C398" s="9" t="s">
        <v>4547</v>
      </c>
      <c r="D398" s="72">
        <v>100000</v>
      </c>
      <c r="E398" s="10" t="s">
        <v>899</v>
      </c>
      <c r="F398" s="89" t="s">
        <v>899</v>
      </c>
      <c r="G398" s="4" t="s">
        <v>4549</v>
      </c>
      <c r="H398" s="8" t="s">
        <v>4591</v>
      </c>
    </row>
    <row r="399" spans="1:8" ht="25.5">
      <c r="A399" s="2"/>
      <c r="B399" s="9" t="s">
        <v>4547</v>
      </c>
      <c r="C399" s="9" t="s">
        <v>4547</v>
      </c>
      <c r="D399" s="72">
        <v>100000</v>
      </c>
      <c r="E399" s="10" t="s">
        <v>899</v>
      </c>
      <c r="F399" s="89" t="s">
        <v>899</v>
      </c>
      <c r="G399" s="4" t="s">
        <v>4549</v>
      </c>
      <c r="H399" s="8" t="s">
        <v>4591</v>
      </c>
    </row>
    <row r="400" spans="1:8" ht="25.5">
      <c r="A400" s="2"/>
      <c r="B400" s="9" t="s">
        <v>4547</v>
      </c>
      <c r="C400" s="9" t="s">
        <v>4547</v>
      </c>
      <c r="D400" s="72">
        <v>100000</v>
      </c>
      <c r="E400" s="10" t="s">
        <v>899</v>
      </c>
      <c r="F400" s="89" t="s">
        <v>899</v>
      </c>
      <c r="G400" s="4" t="s">
        <v>4549</v>
      </c>
      <c r="H400" s="8" t="s">
        <v>4591</v>
      </c>
    </row>
    <row r="401" spans="1:8" ht="38.25">
      <c r="A401" s="2" t="s">
        <v>123</v>
      </c>
      <c r="B401" s="9" t="s">
        <v>2846</v>
      </c>
      <c r="C401" s="9" t="s">
        <v>2847</v>
      </c>
      <c r="D401" s="10">
        <v>256982</v>
      </c>
      <c r="E401" s="10">
        <v>250311</v>
      </c>
      <c r="F401" s="89">
        <v>-2.595901658481917E-2</v>
      </c>
      <c r="G401" s="4" t="s">
        <v>2848</v>
      </c>
      <c r="H401" s="8" t="s">
        <v>4591</v>
      </c>
    </row>
    <row r="402" spans="1:8" ht="51">
      <c r="A402" s="2"/>
      <c r="B402" s="9" t="s">
        <v>2849</v>
      </c>
      <c r="C402" s="9" t="s">
        <v>2850</v>
      </c>
      <c r="D402" s="10">
        <v>66091</v>
      </c>
      <c r="E402" s="10">
        <v>167635</v>
      </c>
      <c r="F402" s="89">
        <v>1.536427047555643</v>
      </c>
      <c r="G402" s="4" t="s">
        <v>2851</v>
      </c>
      <c r="H402" s="8" t="s">
        <v>4591</v>
      </c>
    </row>
    <row r="403" spans="1:8" ht="38.25">
      <c r="A403" s="2"/>
      <c r="B403" s="9" t="s">
        <v>2852</v>
      </c>
      <c r="C403" s="9" t="s">
        <v>2853</v>
      </c>
      <c r="D403" s="10">
        <v>170848</v>
      </c>
      <c r="E403" s="10">
        <v>179739</v>
      </c>
      <c r="F403" s="89">
        <v>5.2040410189174005E-2</v>
      </c>
      <c r="G403" s="4" t="s">
        <v>2854</v>
      </c>
      <c r="H403" s="8" t="s">
        <v>4591</v>
      </c>
    </row>
    <row r="404" spans="1:8" ht="51">
      <c r="A404" s="2"/>
      <c r="B404" s="9" t="s">
        <v>2855</v>
      </c>
      <c r="C404" s="9" t="s">
        <v>2856</v>
      </c>
      <c r="D404" s="10">
        <v>137796</v>
      </c>
      <c r="E404" s="10">
        <v>139653</v>
      </c>
      <c r="F404" s="89">
        <v>1.3476443438125926E-2</v>
      </c>
      <c r="G404" s="4" t="s">
        <v>2857</v>
      </c>
      <c r="H404" s="8" t="s">
        <v>4591</v>
      </c>
    </row>
    <row r="405" spans="1:8" ht="38.25">
      <c r="A405" s="2"/>
      <c r="B405" s="9" t="s">
        <v>2858</v>
      </c>
      <c r="C405" s="9" t="s">
        <v>2859</v>
      </c>
      <c r="D405" s="10">
        <v>149142</v>
      </c>
      <c r="E405" s="10">
        <v>155207</v>
      </c>
      <c r="F405" s="89">
        <v>4.0665942524573895E-2</v>
      </c>
      <c r="G405" s="4" t="s">
        <v>2860</v>
      </c>
      <c r="H405" s="8" t="s">
        <v>4591</v>
      </c>
    </row>
    <row r="406" spans="1:8" ht="51">
      <c r="A406" s="2"/>
      <c r="B406" s="9" t="s">
        <v>2861</v>
      </c>
      <c r="C406" s="9" t="s">
        <v>2862</v>
      </c>
      <c r="D406" s="10">
        <v>143229</v>
      </c>
      <c r="E406" s="10">
        <v>77120</v>
      </c>
      <c r="F406" s="89">
        <v>-0.46156155527162795</v>
      </c>
      <c r="G406" s="4" t="s">
        <v>2863</v>
      </c>
      <c r="H406" s="8" t="s">
        <v>4591</v>
      </c>
    </row>
    <row r="407" spans="1:8" ht="38.25">
      <c r="A407" s="2"/>
      <c r="B407" s="9" t="s">
        <v>2864</v>
      </c>
      <c r="C407" s="9" t="s">
        <v>2865</v>
      </c>
      <c r="D407" s="10">
        <v>110151</v>
      </c>
      <c r="E407" s="10">
        <v>116207</v>
      </c>
      <c r="F407" s="89">
        <v>5.497907417998929E-2</v>
      </c>
      <c r="G407" s="4" t="s">
        <v>2866</v>
      </c>
      <c r="H407" s="8" t="s">
        <v>4591</v>
      </c>
    </row>
    <row r="408" spans="1:8" ht="38.25">
      <c r="A408" s="2"/>
      <c r="B408" s="9" t="s">
        <v>2867</v>
      </c>
      <c r="C408" s="9" t="s">
        <v>2868</v>
      </c>
      <c r="D408" s="10">
        <v>141221</v>
      </c>
      <c r="E408" s="10">
        <v>155401</v>
      </c>
      <c r="F408" s="89">
        <v>0.10040999568052909</v>
      </c>
      <c r="G408" s="4" t="s">
        <v>2869</v>
      </c>
      <c r="H408" s="8" t="s">
        <v>4591</v>
      </c>
    </row>
    <row r="409" spans="1:8">
      <c r="A409" s="1" t="s">
        <v>128</v>
      </c>
      <c r="B409" s="9" t="s">
        <v>2803</v>
      </c>
      <c r="C409" s="9" t="s">
        <v>886</v>
      </c>
      <c r="D409" s="10">
        <v>221000</v>
      </c>
      <c r="E409" s="10">
        <v>222000</v>
      </c>
      <c r="F409" s="89">
        <v>4.5248868778280547E-3</v>
      </c>
      <c r="G409" s="4" t="s">
        <v>2799</v>
      </c>
      <c r="H409" s="8" t="s">
        <v>4591</v>
      </c>
    </row>
    <row r="410" spans="1:8" ht="204">
      <c r="A410" s="1"/>
      <c r="B410" s="9"/>
      <c r="C410" s="9" t="s">
        <v>1015</v>
      </c>
      <c r="D410" s="10">
        <v>156000</v>
      </c>
      <c r="E410" s="10">
        <v>159000</v>
      </c>
      <c r="F410" s="89">
        <v>1.9230769230769232E-2</v>
      </c>
      <c r="G410" s="4" t="s">
        <v>3284</v>
      </c>
      <c r="H410" s="8" t="s">
        <v>4591</v>
      </c>
    </row>
    <row r="411" spans="1:8" ht="25.5">
      <c r="A411" s="1"/>
      <c r="B411" s="9"/>
      <c r="C411" s="9" t="s">
        <v>2794</v>
      </c>
      <c r="D411" s="10">
        <v>127000</v>
      </c>
      <c r="E411" s="10">
        <v>150000</v>
      </c>
      <c r="F411" s="89">
        <v>0.18110236220472442</v>
      </c>
      <c r="G411" s="4" t="s">
        <v>2800</v>
      </c>
      <c r="H411" s="8" t="s">
        <v>4591</v>
      </c>
    </row>
    <row r="412" spans="1:8" ht="25.5">
      <c r="A412" s="1"/>
      <c r="B412" s="9"/>
      <c r="C412" s="9" t="s">
        <v>2795</v>
      </c>
      <c r="D412" s="10">
        <v>127000</v>
      </c>
      <c r="E412" s="10">
        <v>150000</v>
      </c>
      <c r="F412" s="89">
        <v>0.18110236220472442</v>
      </c>
      <c r="G412" s="4" t="s">
        <v>2800</v>
      </c>
      <c r="H412" s="8" t="s">
        <v>4591</v>
      </c>
    </row>
    <row r="413" spans="1:8" ht="38.25">
      <c r="A413" s="1"/>
      <c r="B413" s="9"/>
      <c r="C413" s="9" t="s">
        <v>2796</v>
      </c>
      <c r="D413" s="10">
        <v>108000</v>
      </c>
      <c r="E413" s="10">
        <v>119000</v>
      </c>
      <c r="F413" s="89">
        <v>0.10185185185185185</v>
      </c>
      <c r="G413" s="4" t="s">
        <v>2801</v>
      </c>
      <c r="H413" s="8" t="s">
        <v>4591</v>
      </c>
    </row>
    <row r="414" spans="1:8" ht="63.75">
      <c r="A414" s="1"/>
      <c r="B414" s="9" t="s">
        <v>3286</v>
      </c>
      <c r="C414" s="9" t="s">
        <v>2797</v>
      </c>
      <c r="D414" s="10">
        <v>128000</v>
      </c>
      <c r="E414" s="10">
        <v>198000</v>
      </c>
      <c r="F414" s="89">
        <v>0.546875</v>
      </c>
      <c r="G414" s="4" t="s">
        <v>3285</v>
      </c>
      <c r="H414" s="8" t="s">
        <v>4591</v>
      </c>
    </row>
    <row r="415" spans="1:8" ht="38.25">
      <c r="A415" s="1"/>
      <c r="B415" s="9"/>
      <c r="C415" s="9" t="s">
        <v>2798</v>
      </c>
      <c r="D415" s="10">
        <v>108000</v>
      </c>
      <c r="E415" s="10">
        <v>108000</v>
      </c>
      <c r="F415" s="89">
        <v>0</v>
      </c>
      <c r="G415" s="4" t="s">
        <v>2802</v>
      </c>
      <c r="H415" s="8" t="s">
        <v>4591</v>
      </c>
    </row>
    <row r="416" spans="1:8" ht="25.5">
      <c r="A416" s="1"/>
      <c r="B416" s="9"/>
      <c r="C416" s="9" t="s">
        <v>39</v>
      </c>
      <c r="D416" s="10">
        <v>108000</v>
      </c>
      <c r="E416" s="10">
        <v>108000</v>
      </c>
      <c r="F416" s="89">
        <v>0</v>
      </c>
      <c r="G416" s="74" t="s">
        <v>3287</v>
      </c>
      <c r="H416" s="8" t="s">
        <v>4591</v>
      </c>
    </row>
    <row r="417" spans="1:8" ht="63.75">
      <c r="A417" s="1" t="s">
        <v>131</v>
      </c>
      <c r="B417" s="9" t="s">
        <v>2762</v>
      </c>
      <c r="C417" s="9" t="s">
        <v>886</v>
      </c>
      <c r="D417" s="10">
        <v>242159</v>
      </c>
      <c r="E417" s="10">
        <v>269836</v>
      </c>
      <c r="F417" s="89">
        <v>0.1142926754735525</v>
      </c>
      <c r="G417" s="4" t="s">
        <v>2764</v>
      </c>
      <c r="H417" s="8" t="s">
        <v>4591</v>
      </c>
    </row>
    <row r="418" spans="1:8" ht="25.5">
      <c r="A418" s="1"/>
      <c r="B418" s="9" t="s">
        <v>2761</v>
      </c>
      <c r="C418" s="9" t="s">
        <v>2756</v>
      </c>
      <c r="D418" s="10">
        <v>179683</v>
      </c>
      <c r="E418" s="10">
        <v>176592</v>
      </c>
      <c r="F418" s="89">
        <v>-1.720251776740148E-2</v>
      </c>
      <c r="G418" s="4" t="s">
        <v>2763</v>
      </c>
      <c r="H418" s="8" t="s">
        <v>4591</v>
      </c>
    </row>
    <row r="419" spans="1:8" ht="38.25">
      <c r="A419" s="1"/>
      <c r="B419" s="9" t="s">
        <v>2760</v>
      </c>
      <c r="C419" s="9" t="s">
        <v>2757</v>
      </c>
      <c r="D419" s="10">
        <v>179683</v>
      </c>
      <c r="E419" s="10">
        <v>176592</v>
      </c>
      <c r="F419" s="89">
        <v>-1.720251776740148E-2</v>
      </c>
      <c r="G419" s="4" t="s">
        <v>2763</v>
      </c>
      <c r="H419" s="8" t="s">
        <v>4591</v>
      </c>
    </row>
    <row r="420" spans="1:8" ht="38.25">
      <c r="A420" s="1"/>
      <c r="B420" s="9" t="s">
        <v>2759</v>
      </c>
      <c r="C420" s="9" t="s">
        <v>2758</v>
      </c>
      <c r="D420" s="10">
        <v>179683</v>
      </c>
      <c r="E420" s="10">
        <v>176592</v>
      </c>
      <c r="F420" s="89">
        <v>-1.720251776740148E-2</v>
      </c>
      <c r="G420" s="4" t="s">
        <v>2763</v>
      </c>
      <c r="H420" s="8" t="s">
        <v>4591</v>
      </c>
    </row>
    <row r="421" spans="1:8" ht="51">
      <c r="A421" s="1"/>
      <c r="B421" s="9" t="s">
        <v>1117</v>
      </c>
      <c r="C421" s="9" t="s">
        <v>3293</v>
      </c>
      <c r="D421" s="10">
        <v>179683</v>
      </c>
      <c r="E421" s="10">
        <v>54627</v>
      </c>
      <c r="F421" s="89">
        <v>-0.69598125587840809</v>
      </c>
      <c r="G421" s="4" t="s">
        <v>3294</v>
      </c>
      <c r="H421" s="8" t="s">
        <v>4591</v>
      </c>
    </row>
    <row r="422" spans="1:8" ht="25.5">
      <c r="A422" s="1"/>
      <c r="B422" s="9" t="s">
        <v>4547</v>
      </c>
      <c r="C422" s="9" t="s">
        <v>4547</v>
      </c>
      <c r="D422" s="10" t="s">
        <v>899</v>
      </c>
      <c r="E422" s="72">
        <v>100000</v>
      </c>
      <c r="F422" s="89" t="s">
        <v>899</v>
      </c>
      <c r="G422" s="4" t="s">
        <v>4549</v>
      </c>
      <c r="H422" s="8" t="s">
        <v>4591</v>
      </c>
    </row>
    <row r="423" spans="1:8" ht="25.5">
      <c r="A423" s="1"/>
      <c r="B423" s="9" t="s">
        <v>4547</v>
      </c>
      <c r="C423" s="9" t="s">
        <v>4547</v>
      </c>
      <c r="D423" s="10" t="s">
        <v>899</v>
      </c>
      <c r="E423" s="72">
        <v>100000</v>
      </c>
      <c r="F423" s="89" t="s">
        <v>899</v>
      </c>
      <c r="G423" s="4" t="s">
        <v>4549</v>
      </c>
      <c r="H423" s="8" t="s">
        <v>4591</v>
      </c>
    </row>
    <row r="424" spans="1:8" ht="25.5">
      <c r="A424" s="1"/>
      <c r="B424" s="9" t="s">
        <v>4547</v>
      </c>
      <c r="C424" s="9" t="s">
        <v>4547</v>
      </c>
      <c r="D424" s="10" t="s">
        <v>899</v>
      </c>
      <c r="E424" s="72">
        <v>100000</v>
      </c>
      <c r="F424" s="89" t="s">
        <v>899</v>
      </c>
      <c r="G424" s="4" t="s">
        <v>4549</v>
      </c>
      <c r="H424" s="8" t="s">
        <v>4591</v>
      </c>
    </row>
    <row r="425" spans="1:8" ht="25.5">
      <c r="A425" s="1"/>
      <c r="B425" s="9" t="s">
        <v>4547</v>
      </c>
      <c r="C425" s="9" t="s">
        <v>4547</v>
      </c>
      <c r="D425" s="10" t="s">
        <v>899</v>
      </c>
      <c r="E425" s="72">
        <v>100000</v>
      </c>
      <c r="F425" s="89" t="s">
        <v>899</v>
      </c>
      <c r="G425" s="4" t="s">
        <v>4549</v>
      </c>
      <c r="H425" s="8" t="s">
        <v>4591</v>
      </c>
    </row>
    <row r="426" spans="1:8" ht="25.5">
      <c r="A426" s="1"/>
      <c r="B426" s="9" t="s">
        <v>4547</v>
      </c>
      <c r="C426" s="9" t="s">
        <v>4547</v>
      </c>
      <c r="D426" s="10" t="s">
        <v>899</v>
      </c>
      <c r="E426" s="72">
        <v>100000</v>
      </c>
      <c r="F426" s="89" t="s">
        <v>899</v>
      </c>
      <c r="G426" s="4" t="s">
        <v>4549</v>
      </c>
      <c r="H426" s="8" t="s">
        <v>4591</v>
      </c>
    </row>
    <row r="427" spans="1:8" ht="25.5">
      <c r="A427" s="1"/>
      <c r="B427" s="9" t="s">
        <v>4547</v>
      </c>
      <c r="C427" s="9" t="s">
        <v>4547</v>
      </c>
      <c r="D427" s="10" t="s">
        <v>899</v>
      </c>
      <c r="E427" s="72">
        <v>100000</v>
      </c>
      <c r="F427" s="89" t="s">
        <v>899</v>
      </c>
      <c r="G427" s="4" t="s">
        <v>4549</v>
      </c>
      <c r="H427" s="8" t="s">
        <v>4591</v>
      </c>
    </row>
    <row r="428" spans="1:8" ht="25.5">
      <c r="A428" s="1"/>
      <c r="B428" s="9" t="s">
        <v>4547</v>
      </c>
      <c r="C428" s="9" t="s">
        <v>4547</v>
      </c>
      <c r="D428" s="10" t="s">
        <v>899</v>
      </c>
      <c r="E428" s="72">
        <v>100000</v>
      </c>
      <c r="F428" s="89" t="s">
        <v>899</v>
      </c>
      <c r="G428" s="4" t="s">
        <v>4549</v>
      </c>
      <c r="H428" s="8" t="s">
        <v>4591</v>
      </c>
    </row>
    <row r="429" spans="1:8" ht="25.5">
      <c r="A429" s="1"/>
      <c r="B429" s="9" t="s">
        <v>4547</v>
      </c>
      <c r="C429" s="9" t="s">
        <v>4547</v>
      </c>
      <c r="D429" s="10" t="s">
        <v>899</v>
      </c>
      <c r="E429" s="72">
        <v>100000</v>
      </c>
      <c r="F429" s="89" t="s">
        <v>899</v>
      </c>
      <c r="G429" s="4" t="s">
        <v>4549</v>
      </c>
      <c r="H429" s="8" t="s">
        <v>4591</v>
      </c>
    </row>
    <row r="430" spans="1:8" ht="25.5">
      <c r="A430" s="1"/>
      <c r="B430" s="9" t="s">
        <v>4547</v>
      </c>
      <c r="C430" s="9" t="s">
        <v>4547</v>
      </c>
      <c r="D430" s="10" t="s">
        <v>899</v>
      </c>
      <c r="E430" s="72">
        <v>100000</v>
      </c>
      <c r="F430" s="89" t="s">
        <v>899</v>
      </c>
      <c r="G430" s="4" t="s">
        <v>4549</v>
      </c>
      <c r="H430" s="8" t="s">
        <v>4591</v>
      </c>
    </row>
    <row r="431" spans="1:8" ht="25.5">
      <c r="A431" s="1"/>
      <c r="B431" s="9" t="s">
        <v>4547</v>
      </c>
      <c r="C431" s="9" t="s">
        <v>4547</v>
      </c>
      <c r="D431" s="10" t="s">
        <v>899</v>
      </c>
      <c r="E431" s="72">
        <v>100000</v>
      </c>
      <c r="F431" s="89" t="s">
        <v>899</v>
      </c>
      <c r="G431" s="4" t="s">
        <v>4549</v>
      </c>
      <c r="H431" s="8" t="s">
        <v>4591</v>
      </c>
    </row>
    <row r="432" spans="1:8" ht="25.5">
      <c r="A432" s="1"/>
      <c r="B432" s="9" t="s">
        <v>4547</v>
      </c>
      <c r="C432" s="9" t="s">
        <v>4547</v>
      </c>
      <c r="D432" s="10" t="s">
        <v>899</v>
      </c>
      <c r="E432" s="72">
        <v>100000</v>
      </c>
      <c r="F432" s="89" t="s">
        <v>899</v>
      </c>
      <c r="G432" s="4" t="s">
        <v>4549</v>
      </c>
      <c r="H432" s="8" t="s">
        <v>4591</v>
      </c>
    </row>
    <row r="433" spans="1:8" ht="25.5">
      <c r="A433" s="1"/>
      <c r="B433" s="9" t="s">
        <v>4547</v>
      </c>
      <c r="C433" s="9" t="s">
        <v>4547</v>
      </c>
      <c r="D433" s="10" t="s">
        <v>899</v>
      </c>
      <c r="E433" s="72">
        <v>100000</v>
      </c>
      <c r="F433" s="89" t="s">
        <v>899</v>
      </c>
      <c r="G433" s="4" t="s">
        <v>4549</v>
      </c>
      <c r="H433" s="8" t="s">
        <v>4591</v>
      </c>
    </row>
    <row r="434" spans="1:8" ht="25.5">
      <c r="A434" s="1"/>
      <c r="B434" s="9" t="s">
        <v>4547</v>
      </c>
      <c r="C434" s="9" t="s">
        <v>4547</v>
      </c>
      <c r="D434" s="10" t="s">
        <v>899</v>
      </c>
      <c r="E434" s="72">
        <v>100000</v>
      </c>
      <c r="F434" s="89" t="s">
        <v>899</v>
      </c>
      <c r="G434" s="4" t="s">
        <v>4549</v>
      </c>
      <c r="H434" s="8" t="s">
        <v>4591</v>
      </c>
    </row>
    <row r="435" spans="1:8" ht="25.5">
      <c r="A435" s="1"/>
      <c r="B435" s="9" t="s">
        <v>4547</v>
      </c>
      <c r="C435" s="9" t="s">
        <v>4547</v>
      </c>
      <c r="D435" s="10" t="s">
        <v>899</v>
      </c>
      <c r="E435" s="72">
        <v>100000</v>
      </c>
      <c r="F435" s="89" t="s">
        <v>899</v>
      </c>
      <c r="G435" s="4" t="s">
        <v>4549</v>
      </c>
      <c r="H435" s="8" t="s">
        <v>4591</v>
      </c>
    </row>
    <row r="436" spans="1:8" ht="25.5">
      <c r="A436" s="1"/>
      <c r="B436" s="9" t="s">
        <v>4547</v>
      </c>
      <c r="C436" s="9" t="s">
        <v>4547</v>
      </c>
      <c r="D436" s="10" t="s">
        <v>899</v>
      </c>
      <c r="E436" s="72">
        <v>100000</v>
      </c>
      <c r="F436" s="89" t="s">
        <v>899</v>
      </c>
      <c r="G436" s="4" t="s">
        <v>4549</v>
      </c>
      <c r="H436" s="8" t="s">
        <v>4591</v>
      </c>
    </row>
    <row r="437" spans="1:8" ht="25.5">
      <c r="A437" s="1"/>
      <c r="B437" s="9" t="s">
        <v>4547</v>
      </c>
      <c r="C437" s="9" t="s">
        <v>4547</v>
      </c>
      <c r="D437" s="10" t="s">
        <v>899</v>
      </c>
      <c r="E437" s="72">
        <v>100000</v>
      </c>
      <c r="F437" s="89" t="s">
        <v>899</v>
      </c>
      <c r="G437" s="4" t="s">
        <v>4549</v>
      </c>
      <c r="H437" s="8" t="s">
        <v>4591</v>
      </c>
    </row>
    <row r="438" spans="1:8" ht="25.5">
      <c r="A438" s="1"/>
      <c r="B438" s="9" t="s">
        <v>4547</v>
      </c>
      <c r="C438" s="9" t="s">
        <v>4547</v>
      </c>
      <c r="D438" s="10" t="s">
        <v>899</v>
      </c>
      <c r="E438" s="72">
        <v>100000</v>
      </c>
      <c r="F438" s="89" t="s">
        <v>899</v>
      </c>
      <c r="G438" s="4" t="s">
        <v>4549</v>
      </c>
      <c r="H438" s="8" t="s">
        <v>4591</v>
      </c>
    </row>
    <row r="439" spans="1:8" ht="25.5">
      <c r="A439" s="1"/>
      <c r="B439" s="9" t="s">
        <v>4547</v>
      </c>
      <c r="C439" s="9" t="s">
        <v>4547</v>
      </c>
      <c r="D439" s="10" t="s">
        <v>899</v>
      </c>
      <c r="E439" s="72">
        <v>100000</v>
      </c>
      <c r="F439" s="89" t="s">
        <v>899</v>
      </c>
      <c r="G439" s="4" t="s">
        <v>4549</v>
      </c>
      <c r="H439" s="8" t="s">
        <v>4591</v>
      </c>
    </row>
    <row r="440" spans="1:8" ht="25.5">
      <c r="A440" s="1"/>
      <c r="B440" s="9" t="s">
        <v>4547</v>
      </c>
      <c r="C440" s="9" t="s">
        <v>4547</v>
      </c>
      <c r="D440" s="10" t="s">
        <v>899</v>
      </c>
      <c r="E440" s="72">
        <v>100000</v>
      </c>
      <c r="F440" s="89" t="s">
        <v>899</v>
      </c>
      <c r="G440" s="4" t="s">
        <v>4549</v>
      </c>
      <c r="H440" s="8" t="s">
        <v>4591</v>
      </c>
    </row>
    <row r="441" spans="1:8" ht="25.5">
      <c r="A441" s="1"/>
      <c r="B441" s="9" t="s">
        <v>4547</v>
      </c>
      <c r="C441" s="9" t="s">
        <v>4547</v>
      </c>
      <c r="D441" s="10" t="s">
        <v>899</v>
      </c>
      <c r="E441" s="72">
        <v>100000</v>
      </c>
      <c r="F441" s="89" t="s">
        <v>899</v>
      </c>
      <c r="G441" s="4" t="s">
        <v>4549</v>
      </c>
      <c r="H441" s="8" t="s">
        <v>4591</v>
      </c>
    </row>
    <row r="442" spans="1:8" ht="25.5">
      <c r="A442" s="1"/>
      <c r="B442" s="9" t="s">
        <v>4547</v>
      </c>
      <c r="C442" s="9" t="s">
        <v>4547</v>
      </c>
      <c r="D442" s="72">
        <v>100000</v>
      </c>
      <c r="E442" s="10" t="s">
        <v>899</v>
      </c>
      <c r="F442" s="89" t="s">
        <v>899</v>
      </c>
      <c r="G442" s="4" t="s">
        <v>4549</v>
      </c>
      <c r="H442" s="8" t="s">
        <v>4591</v>
      </c>
    </row>
    <row r="443" spans="1:8" ht="25.5">
      <c r="A443" s="1"/>
      <c r="B443" s="9" t="s">
        <v>4547</v>
      </c>
      <c r="C443" s="9" t="s">
        <v>4547</v>
      </c>
      <c r="D443" s="72">
        <v>100000</v>
      </c>
      <c r="E443" s="10" t="s">
        <v>899</v>
      </c>
      <c r="F443" s="89" t="s">
        <v>899</v>
      </c>
      <c r="G443" s="4" t="s">
        <v>4549</v>
      </c>
      <c r="H443" s="8" t="s">
        <v>4591</v>
      </c>
    </row>
    <row r="444" spans="1:8" ht="25.5">
      <c r="A444" s="1"/>
      <c r="B444" s="9" t="s">
        <v>4547</v>
      </c>
      <c r="C444" s="9" t="s">
        <v>4547</v>
      </c>
      <c r="D444" s="72">
        <v>100000</v>
      </c>
      <c r="E444" s="10" t="s">
        <v>899</v>
      </c>
      <c r="F444" s="89" t="s">
        <v>899</v>
      </c>
      <c r="G444" s="4" t="s">
        <v>4549</v>
      </c>
      <c r="H444" s="8" t="s">
        <v>4591</v>
      </c>
    </row>
    <row r="445" spans="1:8" ht="25.5">
      <c r="A445" s="1"/>
      <c r="B445" s="9" t="s">
        <v>4547</v>
      </c>
      <c r="C445" s="9" t="s">
        <v>4547</v>
      </c>
      <c r="D445" s="72">
        <v>100000</v>
      </c>
      <c r="E445" s="10" t="s">
        <v>899</v>
      </c>
      <c r="F445" s="89" t="s">
        <v>899</v>
      </c>
      <c r="G445" s="4" t="s">
        <v>4549</v>
      </c>
      <c r="H445" s="8" t="s">
        <v>4591</v>
      </c>
    </row>
    <row r="446" spans="1:8" ht="25.5">
      <c r="A446" s="1"/>
      <c r="B446" s="9" t="s">
        <v>4547</v>
      </c>
      <c r="C446" s="9" t="s">
        <v>4547</v>
      </c>
      <c r="D446" s="72">
        <v>100000</v>
      </c>
      <c r="E446" s="10" t="s">
        <v>899</v>
      </c>
      <c r="F446" s="89" t="s">
        <v>899</v>
      </c>
      <c r="G446" s="4" t="s">
        <v>4549</v>
      </c>
      <c r="H446" s="8" t="s">
        <v>4591</v>
      </c>
    </row>
    <row r="447" spans="1:8" ht="25.5">
      <c r="A447" s="1"/>
      <c r="B447" s="9" t="s">
        <v>4547</v>
      </c>
      <c r="C447" s="9" t="s">
        <v>4547</v>
      </c>
      <c r="D447" s="72">
        <v>100000</v>
      </c>
      <c r="E447" s="10" t="s">
        <v>899</v>
      </c>
      <c r="F447" s="89" t="s">
        <v>899</v>
      </c>
      <c r="G447" s="4" t="s">
        <v>4549</v>
      </c>
      <c r="H447" s="8" t="s">
        <v>4591</v>
      </c>
    </row>
    <row r="448" spans="1:8" ht="25.5">
      <c r="A448" s="1"/>
      <c r="B448" s="9" t="s">
        <v>4547</v>
      </c>
      <c r="C448" s="9" t="s">
        <v>4547</v>
      </c>
      <c r="D448" s="72">
        <v>100000</v>
      </c>
      <c r="E448" s="10" t="s">
        <v>899</v>
      </c>
      <c r="F448" s="89" t="s">
        <v>899</v>
      </c>
      <c r="G448" s="4" t="s">
        <v>4549</v>
      </c>
      <c r="H448" s="8" t="s">
        <v>4591</v>
      </c>
    </row>
    <row r="449" spans="1:8" ht="25.5">
      <c r="A449" s="1"/>
      <c r="B449" s="9" t="s">
        <v>4547</v>
      </c>
      <c r="C449" s="9" t="s">
        <v>4547</v>
      </c>
      <c r="D449" s="72">
        <v>100000</v>
      </c>
      <c r="E449" s="10" t="s">
        <v>899</v>
      </c>
      <c r="F449" s="89" t="s">
        <v>899</v>
      </c>
      <c r="G449" s="4" t="s">
        <v>4549</v>
      </c>
      <c r="H449" s="8" t="s">
        <v>4591</v>
      </c>
    </row>
    <row r="450" spans="1:8" ht="25.5">
      <c r="A450" s="1"/>
      <c r="B450" s="9" t="s">
        <v>4547</v>
      </c>
      <c r="C450" s="9" t="s">
        <v>4547</v>
      </c>
      <c r="D450" s="72">
        <v>100000</v>
      </c>
      <c r="E450" s="10" t="s">
        <v>899</v>
      </c>
      <c r="F450" s="89" t="s">
        <v>899</v>
      </c>
      <c r="G450" s="4" t="s">
        <v>4549</v>
      </c>
      <c r="H450" s="8" t="s">
        <v>4591</v>
      </c>
    </row>
    <row r="451" spans="1:8" ht="25.5">
      <c r="A451" s="1"/>
      <c r="B451" s="9" t="s">
        <v>4547</v>
      </c>
      <c r="C451" s="9" t="s">
        <v>4547</v>
      </c>
      <c r="D451" s="72">
        <v>100000</v>
      </c>
      <c r="E451" s="10" t="s">
        <v>899</v>
      </c>
      <c r="F451" s="89" t="s">
        <v>899</v>
      </c>
      <c r="G451" s="4" t="s">
        <v>4549</v>
      </c>
      <c r="H451" s="8" t="s">
        <v>4591</v>
      </c>
    </row>
    <row r="452" spans="1:8" ht="25.5">
      <c r="A452" s="1"/>
      <c r="B452" s="9" t="s">
        <v>4547</v>
      </c>
      <c r="C452" s="9" t="s">
        <v>4547</v>
      </c>
      <c r="D452" s="72">
        <v>100000</v>
      </c>
      <c r="E452" s="10" t="s">
        <v>899</v>
      </c>
      <c r="F452" s="89" t="s">
        <v>899</v>
      </c>
      <c r="G452" s="4" t="s">
        <v>4549</v>
      </c>
      <c r="H452" s="8" t="s">
        <v>4591</v>
      </c>
    </row>
    <row r="453" spans="1:8">
      <c r="A453" s="1" t="s">
        <v>139</v>
      </c>
      <c r="B453" s="9" t="s">
        <v>2673</v>
      </c>
      <c r="C453" s="9" t="s">
        <v>886</v>
      </c>
      <c r="D453" s="10">
        <v>228941</v>
      </c>
      <c r="E453" s="10">
        <v>229902</v>
      </c>
      <c r="F453" s="89">
        <v>4.1975880248623009E-3</v>
      </c>
      <c r="G453" s="4" t="s">
        <v>2681</v>
      </c>
      <c r="H453" s="8" t="s">
        <v>4591</v>
      </c>
    </row>
    <row r="454" spans="1:8" ht="25.5">
      <c r="A454" s="1"/>
      <c r="B454" s="9"/>
      <c r="C454" s="9" t="s">
        <v>2674</v>
      </c>
      <c r="D454" s="10">
        <v>164809</v>
      </c>
      <c r="E454" s="10">
        <v>168642</v>
      </c>
      <c r="F454" s="89">
        <v>2.3257225030186457E-2</v>
      </c>
      <c r="G454" s="4" t="s">
        <v>2682</v>
      </c>
      <c r="H454" s="8" t="s">
        <v>4591</v>
      </c>
    </row>
    <row r="455" spans="1:8" ht="38.25">
      <c r="A455" s="1"/>
      <c r="B455" s="9"/>
      <c r="C455" s="9" t="s">
        <v>2675</v>
      </c>
      <c r="D455" s="10">
        <v>164809</v>
      </c>
      <c r="E455" s="10">
        <v>168642</v>
      </c>
      <c r="F455" s="89">
        <v>2.3257225030186457E-2</v>
      </c>
      <c r="G455" s="4" t="s">
        <v>2682</v>
      </c>
      <c r="H455" s="8" t="s">
        <v>4591</v>
      </c>
    </row>
    <row r="456" spans="1:8" ht="25.5">
      <c r="A456" s="1"/>
      <c r="B456" s="9"/>
      <c r="C456" s="9" t="s">
        <v>2676</v>
      </c>
      <c r="D456" s="10">
        <v>161682</v>
      </c>
      <c r="E456" s="10">
        <v>165502</v>
      </c>
      <c r="F456" s="89">
        <v>2.3626625103598423E-2</v>
      </c>
      <c r="G456" s="4" t="s">
        <v>2683</v>
      </c>
      <c r="H456" s="8" t="s">
        <v>4591</v>
      </c>
    </row>
    <row r="457" spans="1:8" ht="25.5">
      <c r="A457" s="1"/>
      <c r="B457" s="9"/>
      <c r="C457" s="9" t="s">
        <v>2677</v>
      </c>
      <c r="D457" s="10">
        <v>158554</v>
      </c>
      <c r="E457" s="10">
        <v>162361</v>
      </c>
      <c r="F457" s="89">
        <v>2.4010747127161725E-2</v>
      </c>
      <c r="G457" s="4" t="s">
        <v>2684</v>
      </c>
      <c r="H457" s="8" t="s">
        <v>4591</v>
      </c>
    </row>
    <row r="458" spans="1:8" ht="51">
      <c r="A458" s="1"/>
      <c r="B458" s="9"/>
      <c r="C458" s="9" t="s">
        <v>2678</v>
      </c>
      <c r="D458" s="10">
        <v>130350</v>
      </c>
      <c r="E458" s="10">
        <v>130898</v>
      </c>
      <c r="F458" s="89">
        <v>4.2040659762178747E-3</v>
      </c>
      <c r="G458" s="4" t="s">
        <v>2685</v>
      </c>
      <c r="H458" s="8" t="s">
        <v>4591</v>
      </c>
    </row>
    <row r="459" spans="1:8" ht="25.5">
      <c r="A459" s="1"/>
      <c r="B459" s="9"/>
      <c r="C459" s="9" t="s">
        <v>2679</v>
      </c>
      <c r="D459" s="10">
        <v>129954</v>
      </c>
      <c r="E459" s="10">
        <v>130898</v>
      </c>
      <c r="F459" s="89">
        <v>7.2641088385120888E-3</v>
      </c>
      <c r="G459" s="4" t="s">
        <v>2685</v>
      </c>
      <c r="H459" s="8" t="s">
        <v>4591</v>
      </c>
    </row>
    <row r="460" spans="1:8" ht="25.5">
      <c r="A460" s="1"/>
      <c r="B460" s="9"/>
      <c r="C460" s="9" t="s">
        <v>2680</v>
      </c>
      <c r="D460" s="10">
        <v>127970</v>
      </c>
      <c r="E460" s="10">
        <v>128508</v>
      </c>
      <c r="F460" s="89">
        <v>4.2041103383605536E-3</v>
      </c>
      <c r="G460" s="4" t="s">
        <v>2686</v>
      </c>
      <c r="H460" s="8" t="s">
        <v>4591</v>
      </c>
    </row>
    <row r="461" spans="1:8" ht="25.5">
      <c r="A461" s="1"/>
      <c r="B461" s="9" t="s">
        <v>4547</v>
      </c>
      <c r="C461" s="9" t="s">
        <v>4547</v>
      </c>
      <c r="D461" s="10" t="s">
        <v>899</v>
      </c>
      <c r="E461" s="72">
        <v>100000</v>
      </c>
      <c r="F461" s="89" t="s">
        <v>899</v>
      </c>
      <c r="G461" s="4" t="s">
        <v>4549</v>
      </c>
      <c r="H461" s="8" t="s">
        <v>4591</v>
      </c>
    </row>
    <row r="462" spans="1:8" ht="25.5">
      <c r="A462" s="1"/>
      <c r="B462" s="9" t="s">
        <v>4547</v>
      </c>
      <c r="C462" s="9" t="s">
        <v>4547</v>
      </c>
      <c r="D462" s="10" t="s">
        <v>899</v>
      </c>
      <c r="E462" s="72">
        <v>100000</v>
      </c>
      <c r="F462" s="89" t="s">
        <v>899</v>
      </c>
      <c r="G462" s="4" t="s">
        <v>4549</v>
      </c>
      <c r="H462" s="8" t="s">
        <v>4591</v>
      </c>
    </row>
    <row r="463" spans="1:8" ht="51">
      <c r="A463" s="1" t="s">
        <v>157</v>
      </c>
      <c r="B463" s="9" t="s">
        <v>1110</v>
      </c>
      <c r="C463" s="9" t="s">
        <v>886</v>
      </c>
      <c r="D463" s="14">
        <v>198286</v>
      </c>
      <c r="E463" s="14">
        <v>215546</v>
      </c>
      <c r="F463" s="89">
        <v>8.7045984083596428E-2</v>
      </c>
      <c r="G463" s="74" t="s">
        <v>1118</v>
      </c>
      <c r="H463" s="8" t="s">
        <v>4591</v>
      </c>
    </row>
    <row r="464" spans="1:8" ht="51">
      <c r="A464" s="1"/>
      <c r="B464" s="9" t="s">
        <v>1111</v>
      </c>
      <c r="C464" s="9" t="s">
        <v>995</v>
      </c>
      <c r="D464" s="14">
        <v>141483</v>
      </c>
      <c r="E464" s="14">
        <v>159560</v>
      </c>
      <c r="F464" s="89">
        <v>0.12776800039580727</v>
      </c>
      <c r="G464" s="4" t="s">
        <v>1119</v>
      </c>
      <c r="H464" s="8" t="s">
        <v>4591</v>
      </c>
    </row>
    <row r="465" spans="1:8" ht="38.25">
      <c r="A465" s="1"/>
      <c r="B465" s="9" t="s">
        <v>1112</v>
      </c>
      <c r="C465" s="9" t="s">
        <v>1113</v>
      </c>
      <c r="D465" s="14">
        <v>142998</v>
      </c>
      <c r="E465" s="14">
        <v>155489</v>
      </c>
      <c r="F465" s="89">
        <v>8.7350872040168392E-2</v>
      </c>
      <c r="G465" s="74" t="s">
        <v>1120</v>
      </c>
      <c r="H465" s="8" t="s">
        <v>4591</v>
      </c>
    </row>
    <row r="466" spans="1:8" ht="25.5">
      <c r="A466" s="1"/>
      <c r="B466" s="9" t="s">
        <v>1114</v>
      </c>
      <c r="C466" s="9" t="s">
        <v>1115</v>
      </c>
      <c r="D466" s="14">
        <v>34196</v>
      </c>
      <c r="E466" s="14">
        <v>142976</v>
      </c>
      <c r="F466" s="89">
        <v>3.1810738098023159</v>
      </c>
      <c r="G466" s="4" t="s">
        <v>3365</v>
      </c>
      <c r="H466" s="8" t="s">
        <v>4591</v>
      </c>
    </row>
    <row r="467" spans="1:8" ht="38.25">
      <c r="A467" s="1"/>
      <c r="B467" s="9" t="s">
        <v>1117</v>
      </c>
      <c r="C467" s="9" t="s">
        <v>1116</v>
      </c>
      <c r="D467" s="14">
        <v>0</v>
      </c>
      <c r="E467" s="14">
        <v>107202</v>
      </c>
      <c r="F467" s="89" t="s">
        <v>899</v>
      </c>
      <c r="G467" s="4" t="s">
        <v>3362</v>
      </c>
      <c r="H467" s="8" t="s">
        <v>4591</v>
      </c>
    </row>
    <row r="468" spans="1:8" ht="25.5">
      <c r="A468" s="1"/>
      <c r="B468" s="9"/>
      <c r="C468" s="9" t="s">
        <v>1016</v>
      </c>
      <c r="D468" s="14">
        <v>106958</v>
      </c>
      <c r="E468" s="14">
        <v>27375</v>
      </c>
      <c r="F468" s="89">
        <v>-0.74405841545279461</v>
      </c>
      <c r="G468" s="4" t="s">
        <v>3364</v>
      </c>
      <c r="H468" s="8" t="s">
        <v>4591</v>
      </c>
    </row>
    <row r="469" spans="1:8" ht="38.25">
      <c r="A469" s="1"/>
      <c r="B469" s="9"/>
      <c r="C469" s="9" t="s">
        <v>1116</v>
      </c>
      <c r="D469" s="14">
        <v>104456</v>
      </c>
      <c r="E469" s="14" t="s">
        <v>899</v>
      </c>
      <c r="F469" s="89" t="s">
        <v>899</v>
      </c>
      <c r="G469" s="4" t="s">
        <v>3363</v>
      </c>
      <c r="H469" s="8" t="s">
        <v>4591</v>
      </c>
    </row>
    <row r="470" spans="1:8" ht="25.5">
      <c r="A470" s="1"/>
      <c r="B470" s="9" t="s">
        <v>4547</v>
      </c>
      <c r="C470" s="9" t="s">
        <v>4547</v>
      </c>
      <c r="D470" s="10" t="s">
        <v>899</v>
      </c>
      <c r="E470" s="72">
        <v>100000</v>
      </c>
      <c r="F470" s="89" t="s">
        <v>899</v>
      </c>
      <c r="G470" s="4" t="s">
        <v>4549</v>
      </c>
      <c r="H470" s="8" t="s">
        <v>4591</v>
      </c>
    </row>
    <row r="471" spans="1:8" ht="25.5">
      <c r="A471" s="1"/>
      <c r="B471" s="9" t="s">
        <v>4547</v>
      </c>
      <c r="C471" s="9" t="s">
        <v>4547</v>
      </c>
      <c r="D471" s="10" t="s">
        <v>899</v>
      </c>
      <c r="E471" s="72">
        <v>100000</v>
      </c>
      <c r="F471" s="89" t="s">
        <v>899</v>
      </c>
      <c r="G471" s="4" t="s">
        <v>4549</v>
      </c>
      <c r="H471" s="8" t="s">
        <v>4591</v>
      </c>
    </row>
    <row r="472" spans="1:8" ht="25.5">
      <c r="A472" s="1"/>
      <c r="B472" s="9" t="s">
        <v>4547</v>
      </c>
      <c r="C472" s="9" t="s">
        <v>4547</v>
      </c>
      <c r="D472" s="10" t="s">
        <v>899</v>
      </c>
      <c r="E472" s="72">
        <v>100000</v>
      </c>
      <c r="F472" s="89" t="s">
        <v>899</v>
      </c>
      <c r="G472" s="4" t="s">
        <v>4549</v>
      </c>
      <c r="H472" s="8" t="s">
        <v>4591</v>
      </c>
    </row>
    <row r="473" spans="1:8" ht="25.5">
      <c r="A473" s="1"/>
      <c r="B473" s="9" t="s">
        <v>4547</v>
      </c>
      <c r="C473" s="9" t="s">
        <v>4547</v>
      </c>
      <c r="D473" s="10" t="s">
        <v>899</v>
      </c>
      <c r="E473" s="72">
        <v>100000</v>
      </c>
      <c r="F473" s="89" t="s">
        <v>899</v>
      </c>
      <c r="G473" s="4" t="s">
        <v>4549</v>
      </c>
      <c r="H473" s="8" t="s">
        <v>4591</v>
      </c>
    </row>
    <row r="474" spans="1:8" ht="25.5">
      <c r="A474" s="1"/>
      <c r="B474" s="9" t="s">
        <v>4547</v>
      </c>
      <c r="C474" s="9" t="s">
        <v>4547</v>
      </c>
      <c r="D474" s="72">
        <v>100000</v>
      </c>
      <c r="E474" s="10" t="s">
        <v>899</v>
      </c>
      <c r="F474" s="89" t="s">
        <v>899</v>
      </c>
      <c r="G474" s="4" t="s">
        <v>4549</v>
      </c>
      <c r="H474" s="8" t="s">
        <v>4591</v>
      </c>
    </row>
    <row r="475" spans="1:8" ht="25.5">
      <c r="A475" s="1" t="s">
        <v>173</v>
      </c>
      <c r="B475" s="9" t="s">
        <v>1378</v>
      </c>
      <c r="C475" s="9" t="s">
        <v>886</v>
      </c>
      <c r="D475" s="14">
        <v>227986</v>
      </c>
      <c r="E475" s="14">
        <v>281085</v>
      </c>
      <c r="F475" s="89">
        <v>0.23290465204003755</v>
      </c>
      <c r="G475" s="4" t="s">
        <v>3391</v>
      </c>
      <c r="H475" s="8" t="s">
        <v>4591</v>
      </c>
    </row>
    <row r="476" spans="1:8" ht="38.25">
      <c r="A476" s="1"/>
      <c r="B476" s="9" t="s">
        <v>1379</v>
      </c>
      <c r="C476" s="9" t="s">
        <v>1382</v>
      </c>
      <c r="D476" s="14">
        <v>176602</v>
      </c>
      <c r="E476" s="14">
        <v>198304</v>
      </c>
      <c r="F476" s="89">
        <v>0.1228864905267211</v>
      </c>
      <c r="G476" s="4" t="s">
        <v>1386</v>
      </c>
      <c r="H476" s="8" t="s">
        <v>4591</v>
      </c>
    </row>
    <row r="477" spans="1:8" ht="25.5">
      <c r="A477" s="1"/>
      <c r="B477" s="9" t="s">
        <v>1380</v>
      </c>
      <c r="C477" s="9" t="s">
        <v>1384</v>
      </c>
      <c r="D477" s="14">
        <v>158020</v>
      </c>
      <c r="E477" s="14">
        <v>176725</v>
      </c>
      <c r="F477" s="89">
        <v>0.11837109226680168</v>
      </c>
      <c r="G477" s="4" t="s">
        <v>3390</v>
      </c>
      <c r="H477" s="8" t="s">
        <v>4591</v>
      </c>
    </row>
    <row r="478" spans="1:8" ht="38.25">
      <c r="A478" s="1"/>
      <c r="B478" s="9" t="s">
        <v>1381</v>
      </c>
      <c r="C478" s="9" t="s">
        <v>1383</v>
      </c>
      <c r="D478" s="14" t="s">
        <v>899</v>
      </c>
      <c r="E478" s="14">
        <v>134593</v>
      </c>
      <c r="F478" s="89" t="s">
        <v>899</v>
      </c>
      <c r="G478" s="4" t="s">
        <v>1387</v>
      </c>
      <c r="H478" s="8" t="s">
        <v>4591</v>
      </c>
    </row>
    <row r="479" spans="1:8" ht="25.5">
      <c r="A479" s="1"/>
      <c r="B479" s="9"/>
      <c r="C479" s="9" t="s">
        <v>1385</v>
      </c>
      <c r="D479" s="14" t="s">
        <v>899</v>
      </c>
      <c r="E479" s="14">
        <v>121095</v>
      </c>
      <c r="F479" s="89" t="s">
        <v>899</v>
      </c>
      <c r="G479" s="4" t="s">
        <v>1388</v>
      </c>
      <c r="H479" s="8" t="s">
        <v>4591</v>
      </c>
    </row>
    <row r="480" spans="1:8" ht="25.5">
      <c r="A480" s="1"/>
      <c r="B480" s="9"/>
      <c r="C480" s="9" t="s">
        <v>1385</v>
      </c>
      <c r="D480" s="14">
        <v>142481</v>
      </c>
      <c r="E480" s="14" t="s">
        <v>899</v>
      </c>
      <c r="F480" s="89" t="s">
        <v>899</v>
      </c>
      <c r="G480" s="4"/>
      <c r="H480" s="8" t="s">
        <v>4591</v>
      </c>
    </row>
    <row r="481" spans="1:8" ht="25.5">
      <c r="A481" s="1"/>
      <c r="B481" s="9"/>
      <c r="C481" s="9" t="s">
        <v>3392</v>
      </c>
      <c r="D481" s="14">
        <v>128314</v>
      </c>
      <c r="E481" s="14" t="s">
        <v>899</v>
      </c>
      <c r="F481" s="89" t="s">
        <v>899</v>
      </c>
      <c r="G481" s="4"/>
      <c r="H481" s="8" t="s">
        <v>4591</v>
      </c>
    </row>
    <row r="482" spans="1:8" ht="25.5">
      <c r="A482" s="1"/>
      <c r="B482" s="9" t="s">
        <v>4547</v>
      </c>
      <c r="C482" s="9" t="s">
        <v>4547</v>
      </c>
      <c r="D482" s="10" t="s">
        <v>899</v>
      </c>
      <c r="E482" s="72">
        <v>100000</v>
      </c>
      <c r="F482" s="89" t="s">
        <v>899</v>
      </c>
      <c r="G482" s="4" t="s">
        <v>4549</v>
      </c>
      <c r="H482" s="8" t="s">
        <v>4591</v>
      </c>
    </row>
    <row r="483" spans="1:8" ht="25.5">
      <c r="A483" s="1"/>
      <c r="B483" s="9" t="s">
        <v>4547</v>
      </c>
      <c r="C483" s="9" t="s">
        <v>4547</v>
      </c>
      <c r="D483" s="10" t="s">
        <v>899</v>
      </c>
      <c r="E483" s="72">
        <v>100000</v>
      </c>
      <c r="F483" s="89" t="s">
        <v>899</v>
      </c>
      <c r="G483" s="4" t="s">
        <v>4549</v>
      </c>
      <c r="H483" s="8" t="s">
        <v>4591</v>
      </c>
    </row>
    <row r="484" spans="1:8" ht="25.5">
      <c r="A484" s="1"/>
      <c r="B484" s="9" t="s">
        <v>4547</v>
      </c>
      <c r="C484" s="9" t="s">
        <v>4547</v>
      </c>
      <c r="D484" s="10" t="s">
        <v>899</v>
      </c>
      <c r="E484" s="72">
        <v>100000</v>
      </c>
      <c r="F484" s="89" t="s">
        <v>899</v>
      </c>
      <c r="G484" s="4" t="s">
        <v>4549</v>
      </c>
      <c r="H484" s="8" t="s">
        <v>4591</v>
      </c>
    </row>
    <row r="485" spans="1:8" ht="25.5">
      <c r="A485" s="1"/>
      <c r="B485" s="9" t="s">
        <v>4547</v>
      </c>
      <c r="C485" s="9" t="s">
        <v>4547</v>
      </c>
      <c r="D485" s="10" t="s">
        <v>899</v>
      </c>
      <c r="E485" s="72">
        <v>100000</v>
      </c>
      <c r="F485" s="89" t="s">
        <v>899</v>
      </c>
      <c r="G485" s="4" t="s">
        <v>4549</v>
      </c>
      <c r="H485" s="8" t="s">
        <v>4591</v>
      </c>
    </row>
    <row r="486" spans="1:8" ht="25.5">
      <c r="A486" s="1"/>
      <c r="B486" s="9" t="s">
        <v>4547</v>
      </c>
      <c r="C486" s="9" t="s">
        <v>4547</v>
      </c>
      <c r="D486" s="10" t="s">
        <v>899</v>
      </c>
      <c r="E486" s="72">
        <v>100000</v>
      </c>
      <c r="F486" s="89" t="s">
        <v>899</v>
      </c>
      <c r="G486" s="4" t="s">
        <v>4549</v>
      </c>
      <c r="H486" s="8" t="s">
        <v>4591</v>
      </c>
    </row>
    <row r="487" spans="1:8" ht="25.5">
      <c r="A487" s="1"/>
      <c r="B487" s="9" t="s">
        <v>4547</v>
      </c>
      <c r="C487" s="9" t="s">
        <v>4547</v>
      </c>
      <c r="D487" s="10" t="s">
        <v>899</v>
      </c>
      <c r="E487" s="72">
        <v>100000</v>
      </c>
      <c r="F487" s="89" t="s">
        <v>899</v>
      </c>
      <c r="G487" s="4" t="s">
        <v>4549</v>
      </c>
      <c r="H487" s="8" t="s">
        <v>4591</v>
      </c>
    </row>
    <row r="488" spans="1:8" ht="25.5">
      <c r="A488" s="1"/>
      <c r="B488" s="9" t="s">
        <v>4547</v>
      </c>
      <c r="C488" s="9" t="s">
        <v>4547</v>
      </c>
      <c r="D488" s="10" t="s">
        <v>899</v>
      </c>
      <c r="E488" s="72">
        <v>100000</v>
      </c>
      <c r="F488" s="89" t="s">
        <v>899</v>
      </c>
      <c r="G488" s="4" t="s">
        <v>4549</v>
      </c>
      <c r="H488" s="8" t="s">
        <v>4591</v>
      </c>
    </row>
    <row r="489" spans="1:8" ht="25.5">
      <c r="A489" s="1"/>
      <c r="B489" s="9" t="s">
        <v>4547</v>
      </c>
      <c r="C489" s="9" t="s">
        <v>4547</v>
      </c>
      <c r="D489" s="10" t="s">
        <v>899</v>
      </c>
      <c r="E489" s="72">
        <v>100000</v>
      </c>
      <c r="F489" s="89" t="s">
        <v>899</v>
      </c>
      <c r="G489" s="4" t="s">
        <v>4549</v>
      </c>
      <c r="H489" s="8" t="s">
        <v>4591</v>
      </c>
    </row>
    <row r="490" spans="1:8" ht="25.5">
      <c r="A490" s="1"/>
      <c r="B490" s="9" t="s">
        <v>4547</v>
      </c>
      <c r="C490" s="9" t="s">
        <v>4547</v>
      </c>
      <c r="D490" s="10" t="s">
        <v>899</v>
      </c>
      <c r="E490" s="72">
        <v>100000</v>
      </c>
      <c r="F490" s="89" t="s">
        <v>899</v>
      </c>
      <c r="G490" s="4" t="s">
        <v>4549</v>
      </c>
      <c r="H490" s="8" t="s">
        <v>4591</v>
      </c>
    </row>
    <row r="491" spans="1:8" ht="25.5">
      <c r="A491" s="1"/>
      <c r="B491" s="9" t="s">
        <v>4547</v>
      </c>
      <c r="C491" s="9" t="s">
        <v>4547</v>
      </c>
      <c r="D491" s="72">
        <v>100000</v>
      </c>
      <c r="E491" s="10" t="s">
        <v>899</v>
      </c>
      <c r="F491" s="89" t="s">
        <v>899</v>
      </c>
      <c r="G491" s="4" t="s">
        <v>4549</v>
      </c>
      <c r="H491" s="8" t="s">
        <v>4591</v>
      </c>
    </row>
    <row r="492" spans="1:8" ht="25.5">
      <c r="A492" s="1"/>
      <c r="B492" s="9" t="s">
        <v>4547</v>
      </c>
      <c r="C492" s="9" t="s">
        <v>4547</v>
      </c>
      <c r="D492" s="72">
        <v>100000</v>
      </c>
      <c r="E492" s="10" t="s">
        <v>899</v>
      </c>
      <c r="F492" s="89" t="s">
        <v>899</v>
      </c>
      <c r="G492" s="4" t="s">
        <v>4549</v>
      </c>
      <c r="H492" s="8" t="s">
        <v>4591</v>
      </c>
    </row>
    <row r="493" spans="1:8" ht="25.5">
      <c r="A493" s="1"/>
      <c r="B493" s="9" t="s">
        <v>4547</v>
      </c>
      <c r="C493" s="9" t="s">
        <v>4547</v>
      </c>
      <c r="D493" s="72">
        <v>100000</v>
      </c>
      <c r="E493" s="10" t="s">
        <v>899</v>
      </c>
      <c r="F493" s="89" t="s">
        <v>899</v>
      </c>
      <c r="G493" s="4" t="s">
        <v>4549</v>
      </c>
      <c r="H493" s="8" t="s">
        <v>4591</v>
      </c>
    </row>
    <row r="494" spans="1:8" ht="25.5">
      <c r="A494" s="1"/>
      <c r="B494" s="9" t="s">
        <v>4547</v>
      </c>
      <c r="C494" s="9" t="s">
        <v>4547</v>
      </c>
      <c r="D494" s="72">
        <v>100000</v>
      </c>
      <c r="E494" s="10" t="s">
        <v>899</v>
      </c>
      <c r="F494" s="89" t="s">
        <v>899</v>
      </c>
      <c r="G494" s="4" t="s">
        <v>4549</v>
      </c>
      <c r="H494" s="8" t="s">
        <v>4591</v>
      </c>
    </row>
    <row r="495" spans="1:8" ht="25.5">
      <c r="A495" s="1"/>
      <c r="B495" s="9" t="s">
        <v>4547</v>
      </c>
      <c r="C495" s="9" t="s">
        <v>4547</v>
      </c>
      <c r="D495" s="72">
        <v>100000</v>
      </c>
      <c r="E495" s="10" t="s">
        <v>899</v>
      </c>
      <c r="F495" s="89" t="s">
        <v>899</v>
      </c>
      <c r="G495" s="4" t="s">
        <v>4549</v>
      </c>
      <c r="H495" s="8" t="s">
        <v>4591</v>
      </c>
    </row>
    <row r="496" spans="1:8" ht="25.5">
      <c r="A496" s="1"/>
      <c r="B496" s="9" t="s">
        <v>4547</v>
      </c>
      <c r="C496" s="9" t="s">
        <v>4547</v>
      </c>
      <c r="D496" s="72">
        <v>100000</v>
      </c>
      <c r="E496" s="10" t="s">
        <v>899</v>
      </c>
      <c r="F496" s="89" t="s">
        <v>899</v>
      </c>
      <c r="G496" s="4" t="s">
        <v>4549</v>
      </c>
      <c r="H496" s="8" t="s">
        <v>4591</v>
      </c>
    </row>
    <row r="497" spans="1:8" ht="25.5">
      <c r="A497" s="1"/>
      <c r="B497" s="9" t="s">
        <v>4547</v>
      </c>
      <c r="C497" s="9" t="s">
        <v>4547</v>
      </c>
      <c r="D497" s="72">
        <v>100000</v>
      </c>
      <c r="E497" s="10" t="s">
        <v>899</v>
      </c>
      <c r="F497" s="89" t="s">
        <v>899</v>
      </c>
      <c r="G497" s="4" t="s">
        <v>4549</v>
      </c>
      <c r="H497" s="8" t="s">
        <v>4591</v>
      </c>
    </row>
    <row r="498" spans="1:8" ht="25.5">
      <c r="A498" s="1"/>
      <c r="B498" s="9" t="s">
        <v>4547</v>
      </c>
      <c r="C498" s="9" t="s">
        <v>4547</v>
      </c>
      <c r="D498" s="72">
        <v>100000</v>
      </c>
      <c r="E498" s="10" t="s">
        <v>899</v>
      </c>
      <c r="F498" s="89" t="s">
        <v>899</v>
      </c>
      <c r="G498" s="4" t="s">
        <v>4549</v>
      </c>
      <c r="H498" s="8" t="s">
        <v>4591</v>
      </c>
    </row>
    <row r="499" spans="1:8" ht="25.5">
      <c r="A499" s="1"/>
      <c r="B499" s="9" t="s">
        <v>4547</v>
      </c>
      <c r="C499" s="9" t="s">
        <v>4547</v>
      </c>
      <c r="D499" s="72">
        <v>100000</v>
      </c>
      <c r="E499" s="10" t="s">
        <v>899</v>
      </c>
      <c r="F499" s="89" t="s">
        <v>899</v>
      </c>
      <c r="G499" s="4" t="s">
        <v>4549</v>
      </c>
      <c r="H499" s="8" t="s">
        <v>4591</v>
      </c>
    </row>
    <row r="500" spans="1:8" ht="25.5">
      <c r="A500" s="1"/>
      <c r="B500" s="9" t="s">
        <v>4547</v>
      </c>
      <c r="C500" s="9" t="s">
        <v>4547</v>
      </c>
      <c r="D500" s="72">
        <v>100000</v>
      </c>
      <c r="E500" s="10" t="s">
        <v>899</v>
      </c>
      <c r="F500" s="89" t="s">
        <v>899</v>
      </c>
      <c r="G500" s="4" t="s">
        <v>4549</v>
      </c>
      <c r="H500" s="8" t="s">
        <v>4591</v>
      </c>
    </row>
    <row r="501" spans="1:8" ht="25.5">
      <c r="A501" s="1"/>
      <c r="B501" s="9" t="s">
        <v>4547</v>
      </c>
      <c r="C501" s="9" t="s">
        <v>4547</v>
      </c>
      <c r="D501" s="72">
        <v>100000</v>
      </c>
      <c r="E501" s="10" t="s">
        <v>899</v>
      </c>
      <c r="F501" s="89" t="s">
        <v>899</v>
      </c>
      <c r="G501" s="4" t="s">
        <v>4549</v>
      </c>
      <c r="H501" s="8" t="s">
        <v>4591</v>
      </c>
    </row>
    <row r="502" spans="1:8" ht="25.5">
      <c r="A502" s="1"/>
      <c r="B502" s="9" t="s">
        <v>4547</v>
      </c>
      <c r="C502" s="9" t="s">
        <v>4547</v>
      </c>
      <c r="D502" s="72">
        <v>100000</v>
      </c>
      <c r="E502" s="10" t="s">
        <v>899</v>
      </c>
      <c r="F502" s="89" t="s">
        <v>899</v>
      </c>
      <c r="G502" s="74" t="s">
        <v>4549</v>
      </c>
      <c r="H502" s="8" t="s">
        <v>4591</v>
      </c>
    </row>
    <row r="503" spans="1:8" ht="25.5">
      <c r="A503" s="1"/>
      <c r="B503" s="9" t="s">
        <v>4547</v>
      </c>
      <c r="C503" s="9" t="s">
        <v>4547</v>
      </c>
      <c r="D503" s="72">
        <v>100000</v>
      </c>
      <c r="E503" s="10" t="s">
        <v>899</v>
      </c>
      <c r="F503" s="89" t="s">
        <v>899</v>
      </c>
      <c r="G503" s="4" t="s">
        <v>4549</v>
      </c>
      <c r="H503" s="8" t="s">
        <v>4591</v>
      </c>
    </row>
    <row r="504" spans="1:8" ht="25.5">
      <c r="A504" s="1"/>
      <c r="B504" s="9" t="s">
        <v>4547</v>
      </c>
      <c r="C504" s="9" t="s">
        <v>4547</v>
      </c>
      <c r="D504" s="72">
        <v>100000</v>
      </c>
      <c r="E504" s="10" t="s">
        <v>899</v>
      </c>
      <c r="F504" s="89" t="s">
        <v>899</v>
      </c>
      <c r="G504" s="4" t="s">
        <v>4549</v>
      </c>
      <c r="H504" s="8" t="s">
        <v>4591</v>
      </c>
    </row>
    <row r="505" spans="1:8" ht="25.5">
      <c r="A505" s="1"/>
      <c r="B505" s="9" t="s">
        <v>4547</v>
      </c>
      <c r="C505" s="9" t="s">
        <v>4547</v>
      </c>
      <c r="D505" s="72">
        <v>100000</v>
      </c>
      <c r="E505" s="10" t="s">
        <v>899</v>
      </c>
      <c r="F505" s="89" t="s">
        <v>899</v>
      </c>
      <c r="G505" s="4" t="s">
        <v>4549</v>
      </c>
      <c r="H505" s="8" t="s">
        <v>4591</v>
      </c>
    </row>
    <row r="506" spans="1:8" ht="25.5">
      <c r="A506" s="1"/>
      <c r="B506" s="9" t="s">
        <v>4547</v>
      </c>
      <c r="C506" s="9" t="s">
        <v>4547</v>
      </c>
      <c r="D506" s="72">
        <v>100000</v>
      </c>
      <c r="E506" s="10" t="s">
        <v>899</v>
      </c>
      <c r="F506" s="89" t="s">
        <v>899</v>
      </c>
      <c r="G506" s="4" t="s">
        <v>4549</v>
      </c>
      <c r="H506" s="8" t="s">
        <v>4591</v>
      </c>
    </row>
    <row r="507" spans="1:8" ht="25.5">
      <c r="A507" s="1"/>
      <c r="B507" s="9" t="s">
        <v>4547</v>
      </c>
      <c r="C507" s="9" t="s">
        <v>4547</v>
      </c>
      <c r="D507" s="72">
        <v>100000</v>
      </c>
      <c r="E507" s="10" t="s">
        <v>899</v>
      </c>
      <c r="F507" s="89" t="s">
        <v>899</v>
      </c>
      <c r="G507" s="4" t="s">
        <v>4549</v>
      </c>
      <c r="H507" s="8" t="s">
        <v>4591</v>
      </c>
    </row>
    <row r="508" spans="1:8" ht="25.5">
      <c r="A508" s="1"/>
      <c r="B508" s="9" t="s">
        <v>4547</v>
      </c>
      <c r="C508" s="9" t="s">
        <v>4547</v>
      </c>
      <c r="D508" s="72">
        <v>100000</v>
      </c>
      <c r="E508" s="10" t="s">
        <v>899</v>
      </c>
      <c r="F508" s="89" t="s">
        <v>899</v>
      </c>
      <c r="G508" s="4" t="s">
        <v>4549</v>
      </c>
      <c r="H508" s="8" t="s">
        <v>4591</v>
      </c>
    </row>
    <row r="509" spans="1:8" ht="25.5">
      <c r="A509" s="1"/>
      <c r="B509" s="9" t="s">
        <v>4547</v>
      </c>
      <c r="C509" s="9" t="s">
        <v>4547</v>
      </c>
      <c r="D509" s="72">
        <v>100000</v>
      </c>
      <c r="E509" s="10" t="s">
        <v>899</v>
      </c>
      <c r="F509" s="89" t="s">
        <v>899</v>
      </c>
      <c r="G509" s="4" t="s">
        <v>4549</v>
      </c>
      <c r="H509" s="8" t="s">
        <v>4591</v>
      </c>
    </row>
    <row r="510" spans="1:8" ht="38.25">
      <c r="A510" s="2" t="s">
        <v>218</v>
      </c>
      <c r="B510" s="9" t="s">
        <v>1678</v>
      </c>
      <c r="C510" s="9" t="s">
        <v>886</v>
      </c>
      <c r="D510" s="10">
        <v>242300</v>
      </c>
      <c r="E510" s="10">
        <v>224063</v>
      </c>
      <c r="F510" s="89">
        <v>-7.5266198926950065E-2</v>
      </c>
      <c r="G510" s="74" t="s">
        <v>3494</v>
      </c>
      <c r="H510" s="8" t="s">
        <v>4591</v>
      </c>
    </row>
    <row r="511" spans="1:8" ht="25.5">
      <c r="A511" s="2"/>
      <c r="B511" s="9"/>
      <c r="C511" s="9" t="s">
        <v>1672</v>
      </c>
      <c r="D511" s="10">
        <v>166701</v>
      </c>
      <c r="E511" s="10">
        <v>172094</v>
      </c>
      <c r="F511" s="89">
        <v>3.2351335624861276E-2</v>
      </c>
      <c r="G511" s="4" t="s">
        <v>1679</v>
      </c>
      <c r="H511" s="8" t="s">
        <v>4591</v>
      </c>
    </row>
    <row r="512" spans="1:8" ht="51">
      <c r="A512" s="2"/>
      <c r="B512" s="9"/>
      <c r="C512" s="9" t="s">
        <v>1673</v>
      </c>
      <c r="D512" s="10">
        <v>166157</v>
      </c>
      <c r="E512" s="10">
        <v>166524</v>
      </c>
      <c r="F512" s="89">
        <v>2.2087543708661085E-3</v>
      </c>
      <c r="G512" s="4" t="s">
        <v>1680</v>
      </c>
      <c r="H512" s="8" t="s">
        <v>4591</v>
      </c>
    </row>
    <row r="513" spans="1:8" ht="25.5">
      <c r="A513" s="2"/>
      <c r="B513" s="9"/>
      <c r="C513" s="9" t="s">
        <v>1674</v>
      </c>
      <c r="D513" s="10">
        <v>156583</v>
      </c>
      <c r="E513" s="10">
        <v>159050</v>
      </c>
      <c r="F513" s="89">
        <v>1.575522246987221E-2</v>
      </c>
      <c r="G513" s="74" t="s">
        <v>1681</v>
      </c>
      <c r="H513" s="8" t="s">
        <v>4591</v>
      </c>
    </row>
    <row r="514" spans="1:8" ht="26.25">
      <c r="A514" s="2"/>
      <c r="B514" s="51"/>
      <c r="C514" s="51" t="s">
        <v>1675</v>
      </c>
      <c r="D514" s="54">
        <v>146313</v>
      </c>
      <c r="E514" s="54" t="s">
        <v>899</v>
      </c>
      <c r="F514" s="89" t="s">
        <v>899</v>
      </c>
      <c r="G514" s="75" t="s">
        <v>4454</v>
      </c>
      <c r="H514" s="8" t="s">
        <v>4591</v>
      </c>
    </row>
    <row r="515" spans="1:8" ht="38.25">
      <c r="A515" s="2"/>
      <c r="B515" s="51"/>
      <c r="C515" s="51" t="s">
        <v>74</v>
      </c>
      <c r="D515" s="54" t="s">
        <v>899</v>
      </c>
      <c r="E515" s="54">
        <v>156873</v>
      </c>
      <c r="F515" s="89" t="s">
        <v>899</v>
      </c>
      <c r="G515" s="75" t="s">
        <v>4455</v>
      </c>
      <c r="H515" s="8" t="s">
        <v>4591</v>
      </c>
    </row>
    <row r="516" spans="1:8" ht="25.5">
      <c r="A516" s="2"/>
      <c r="B516" s="9"/>
      <c r="C516" s="9" t="s">
        <v>1677</v>
      </c>
      <c r="D516" s="10">
        <v>37141</v>
      </c>
      <c r="E516" s="10">
        <v>152457</v>
      </c>
      <c r="F516" s="89">
        <v>3.1048167793005037</v>
      </c>
      <c r="G516" s="4" t="s">
        <v>1682</v>
      </c>
      <c r="H516" s="8" t="s">
        <v>4591</v>
      </c>
    </row>
    <row r="517" spans="1:8" ht="38.25">
      <c r="A517" s="1" t="s">
        <v>224</v>
      </c>
      <c r="B517" s="9" t="s">
        <v>1708</v>
      </c>
      <c r="C517" s="9" t="s">
        <v>886</v>
      </c>
      <c r="D517" s="10">
        <v>212601</v>
      </c>
      <c r="E517" s="10">
        <v>215657</v>
      </c>
      <c r="F517" s="89">
        <v>1.4374344429235986E-2</v>
      </c>
      <c r="G517" s="4" t="s">
        <v>1717</v>
      </c>
      <c r="H517" s="8" t="s">
        <v>4591</v>
      </c>
    </row>
    <row r="518" spans="1:8" ht="25.5">
      <c r="A518" s="1"/>
      <c r="B518" s="9" t="s">
        <v>1709</v>
      </c>
      <c r="C518" s="9" t="s">
        <v>1707</v>
      </c>
      <c r="D518" s="10">
        <v>150682</v>
      </c>
      <c r="E518" s="10">
        <v>153374</v>
      </c>
      <c r="F518" s="89">
        <v>1.786543847307575E-2</v>
      </c>
      <c r="G518" s="4" t="s">
        <v>1715</v>
      </c>
      <c r="H518" s="8" t="s">
        <v>4591</v>
      </c>
    </row>
    <row r="519" spans="1:8" ht="38.25">
      <c r="A519" s="1"/>
      <c r="B519" s="9" t="s">
        <v>1711</v>
      </c>
      <c r="C519" s="9" t="s">
        <v>1710</v>
      </c>
      <c r="D519" s="10">
        <v>35228</v>
      </c>
      <c r="E519" s="10">
        <v>147372</v>
      </c>
      <c r="F519" s="89">
        <v>3.1833768593164526</v>
      </c>
      <c r="G519" s="4" t="s">
        <v>3510</v>
      </c>
      <c r="H519" s="8" t="s">
        <v>4591</v>
      </c>
    </row>
    <row r="520" spans="1:8" ht="38.25">
      <c r="A520" s="1"/>
      <c r="B520" s="9" t="s">
        <v>1712</v>
      </c>
      <c r="C520" s="9" t="s">
        <v>613</v>
      </c>
      <c r="D520" s="10" t="s">
        <v>899</v>
      </c>
      <c r="E520" s="10">
        <v>131616</v>
      </c>
      <c r="F520" s="89" t="s">
        <v>899</v>
      </c>
      <c r="G520" s="4" t="s">
        <v>1718</v>
      </c>
      <c r="H520" s="8" t="s">
        <v>4591</v>
      </c>
    </row>
    <row r="521" spans="1:8" ht="25.5">
      <c r="A521" s="1"/>
      <c r="B521" s="9" t="s">
        <v>1720</v>
      </c>
      <c r="C521" s="9" t="s">
        <v>613</v>
      </c>
      <c r="D521" s="10">
        <v>150537</v>
      </c>
      <c r="E521" s="10">
        <v>20606</v>
      </c>
      <c r="F521" s="89">
        <v>-0.86311670884898728</v>
      </c>
      <c r="G521" s="4" t="s">
        <v>3511</v>
      </c>
      <c r="H521" s="8" t="s">
        <v>4591</v>
      </c>
    </row>
    <row r="522" spans="1:8" ht="25.5">
      <c r="A522" s="1"/>
      <c r="B522" s="9" t="s">
        <v>1714</v>
      </c>
      <c r="C522" s="9" t="s">
        <v>1713</v>
      </c>
      <c r="D522" s="10">
        <v>148006</v>
      </c>
      <c r="E522" s="10">
        <v>152324</v>
      </c>
      <c r="F522" s="89">
        <v>2.9174492925962459E-2</v>
      </c>
      <c r="G522" s="4" t="s">
        <v>1716</v>
      </c>
      <c r="H522" s="8" t="s">
        <v>4591</v>
      </c>
    </row>
    <row r="523" spans="1:8" ht="38.25">
      <c r="A523" s="1"/>
      <c r="B523" s="9"/>
      <c r="C523" s="9" t="s">
        <v>235</v>
      </c>
      <c r="D523" s="10">
        <v>99010</v>
      </c>
      <c r="E523" s="10">
        <v>101950</v>
      </c>
      <c r="F523" s="89">
        <v>2.9693970306029695E-2</v>
      </c>
      <c r="G523" s="4" t="s">
        <v>1719</v>
      </c>
      <c r="H523" s="8" t="s">
        <v>4591</v>
      </c>
    </row>
    <row r="524" spans="1:8" ht="38.25">
      <c r="A524" s="1" t="s">
        <v>796</v>
      </c>
      <c r="B524" s="9" t="s">
        <v>3598</v>
      </c>
      <c r="C524" s="9" t="s">
        <v>886</v>
      </c>
      <c r="D524" s="54">
        <v>202381</v>
      </c>
      <c r="E524" s="10">
        <v>224736</v>
      </c>
      <c r="F524" s="89">
        <v>0.11045997400941789</v>
      </c>
      <c r="G524" s="4" t="s">
        <v>4375</v>
      </c>
      <c r="H524" s="8" t="s">
        <v>4591</v>
      </c>
    </row>
    <row r="525" spans="1:8" ht="51">
      <c r="A525" s="1"/>
      <c r="B525" s="9" t="s">
        <v>1909</v>
      </c>
      <c r="C525" s="9" t="s">
        <v>912</v>
      </c>
      <c r="D525" s="54">
        <v>132391</v>
      </c>
      <c r="E525" s="10">
        <v>177475</v>
      </c>
      <c r="F525" s="89">
        <v>0.34053674343422136</v>
      </c>
      <c r="G525" s="4" t="s">
        <v>4376</v>
      </c>
      <c r="H525" s="8" t="s">
        <v>4591</v>
      </c>
    </row>
    <row r="526" spans="1:8" ht="38.25">
      <c r="A526" s="1"/>
      <c r="B526" s="9" t="s">
        <v>1911</v>
      </c>
      <c r="C526" s="9" t="s">
        <v>1910</v>
      </c>
      <c r="D526" s="54">
        <v>158088</v>
      </c>
      <c r="E526" s="10">
        <v>184281</v>
      </c>
      <c r="F526" s="89">
        <v>0.1656862000910885</v>
      </c>
      <c r="G526" s="4" t="s">
        <v>4377</v>
      </c>
      <c r="H526" s="8" t="s">
        <v>4591</v>
      </c>
    </row>
    <row r="527" spans="1:8" ht="38.25">
      <c r="A527" s="1"/>
      <c r="B527" s="9" t="s">
        <v>1913</v>
      </c>
      <c r="C527" s="9" t="s">
        <v>1912</v>
      </c>
      <c r="D527" s="54">
        <v>166444</v>
      </c>
      <c r="E527" s="10">
        <v>182696</v>
      </c>
      <c r="F527" s="89">
        <v>9.7642450313618998E-2</v>
      </c>
      <c r="G527" s="4" t="s">
        <v>4378</v>
      </c>
      <c r="H527" s="8" t="s">
        <v>4591</v>
      </c>
    </row>
    <row r="528" spans="1:8" ht="38.25">
      <c r="A528" s="1"/>
      <c r="B528" s="9"/>
      <c r="C528" s="9" t="s">
        <v>1914</v>
      </c>
      <c r="D528" s="54">
        <v>137248</v>
      </c>
      <c r="E528" s="10">
        <v>159844</v>
      </c>
      <c r="F528" s="89">
        <v>0.16463627885287946</v>
      </c>
      <c r="G528" s="4" t="s">
        <v>4379</v>
      </c>
      <c r="H528" s="8" t="s">
        <v>4591</v>
      </c>
    </row>
    <row r="529" spans="1:8" ht="63.75">
      <c r="A529" s="1"/>
      <c r="B529" s="9"/>
      <c r="C529" s="9" t="s">
        <v>1915</v>
      </c>
      <c r="D529" s="54">
        <v>142854</v>
      </c>
      <c r="E529" s="10">
        <v>174855</v>
      </c>
      <c r="F529" s="89">
        <v>0.22401192826242178</v>
      </c>
      <c r="G529" s="4" t="s">
        <v>4380</v>
      </c>
      <c r="H529" s="8" t="s">
        <v>4591</v>
      </c>
    </row>
    <row r="530" spans="1:8" ht="63.75">
      <c r="A530" s="1"/>
      <c r="B530" s="9"/>
      <c r="C530" s="9" t="s">
        <v>1916</v>
      </c>
      <c r="D530" s="54">
        <v>135000</v>
      </c>
      <c r="E530" s="10">
        <v>156238</v>
      </c>
      <c r="F530" s="89">
        <v>0.15731851851851852</v>
      </c>
      <c r="G530" s="4" t="s">
        <v>4381</v>
      </c>
      <c r="H530" s="8" t="s">
        <v>4591</v>
      </c>
    </row>
    <row r="531" spans="1:8" ht="38.25">
      <c r="A531" s="1"/>
      <c r="B531" s="9"/>
      <c r="C531" s="9" t="s">
        <v>3599</v>
      </c>
      <c r="D531" s="54">
        <v>151625</v>
      </c>
      <c r="E531" s="10">
        <v>97905</v>
      </c>
      <c r="F531" s="89">
        <v>-0.35429513602638085</v>
      </c>
      <c r="G531" s="4" t="s">
        <v>4382</v>
      </c>
      <c r="H531" s="8" t="s">
        <v>4591</v>
      </c>
    </row>
    <row r="532" spans="1:8" ht="25.5">
      <c r="A532" s="1"/>
      <c r="B532" s="9" t="s">
        <v>4547</v>
      </c>
      <c r="C532" s="9" t="s">
        <v>4547</v>
      </c>
      <c r="D532" s="10" t="s">
        <v>899</v>
      </c>
      <c r="E532" s="72">
        <v>100000</v>
      </c>
      <c r="F532" s="89" t="s">
        <v>899</v>
      </c>
      <c r="G532" s="4" t="s">
        <v>4549</v>
      </c>
      <c r="H532" s="8" t="s">
        <v>4591</v>
      </c>
    </row>
    <row r="533" spans="1:8" ht="25.5">
      <c r="A533" s="1"/>
      <c r="B533" s="9" t="s">
        <v>4547</v>
      </c>
      <c r="C533" s="9" t="s">
        <v>4547</v>
      </c>
      <c r="D533" s="10" t="s">
        <v>899</v>
      </c>
      <c r="E533" s="72">
        <v>100000</v>
      </c>
      <c r="F533" s="89" t="s">
        <v>899</v>
      </c>
      <c r="G533" s="74" t="s">
        <v>4549</v>
      </c>
      <c r="H533" s="8" t="s">
        <v>4591</v>
      </c>
    </row>
    <row r="534" spans="1:8" ht="25.5">
      <c r="A534" s="1"/>
      <c r="B534" s="9" t="s">
        <v>4547</v>
      </c>
      <c r="C534" s="9" t="s">
        <v>4547</v>
      </c>
      <c r="D534" s="10" t="s">
        <v>899</v>
      </c>
      <c r="E534" s="72">
        <v>100000</v>
      </c>
      <c r="F534" s="89" t="s">
        <v>899</v>
      </c>
      <c r="G534" s="4" t="s">
        <v>4549</v>
      </c>
      <c r="H534" s="8" t="s">
        <v>4591</v>
      </c>
    </row>
    <row r="535" spans="1:8" ht="25.5">
      <c r="A535" s="1"/>
      <c r="B535" s="9" t="s">
        <v>4547</v>
      </c>
      <c r="C535" s="9" t="s">
        <v>4547</v>
      </c>
      <c r="D535" s="10" t="s">
        <v>899</v>
      </c>
      <c r="E535" s="72">
        <v>100000</v>
      </c>
      <c r="F535" s="89" t="s">
        <v>899</v>
      </c>
      <c r="G535" s="74" t="s">
        <v>4549</v>
      </c>
      <c r="H535" s="8" t="s">
        <v>4591</v>
      </c>
    </row>
    <row r="536" spans="1:8" ht="25.5">
      <c r="A536" s="1"/>
      <c r="B536" s="9" t="s">
        <v>4547</v>
      </c>
      <c r="C536" s="9" t="s">
        <v>4547</v>
      </c>
      <c r="D536" s="10" t="s">
        <v>899</v>
      </c>
      <c r="E536" s="72">
        <v>100000</v>
      </c>
      <c r="F536" s="89" t="s">
        <v>899</v>
      </c>
      <c r="G536" s="4" t="s">
        <v>4549</v>
      </c>
      <c r="H536" s="8" t="s">
        <v>4591</v>
      </c>
    </row>
    <row r="537" spans="1:8" ht="25.5">
      <c r="A537" s="1"/>
      <c r="B537" s="9" t="s">
        <v>4547</v>
      </c>
      <c r="C537" s="9" t="s">
        <v>4547</v>
      </c>
      <c r="D537" s="10" t="s">
        <v>899</v>
      </c>
      <c r="E537" s="72">
        <v>100000</v>
      </c>
      <c r="F537" s="89" t="s">
        <v>899</v>
      </c>
      <c r="G537" s="4" t="s">
        <v>4549</v>
      </c>
      <c r="H537" s="8" t="s">
        <v>4591</v>
      </c>
    </row>
    <row r="538" spans="1:8" ht="25.5">
      <c r="A538" s="1"/>
      <c r="B538" s="9" t="s">
        <v>4547</v>
      </c>
      <c r="C538" s="9" t="s">
        <v>4547</v>
      </c>
      <c r="D538" s="10" t="s">
        <v>899</v>
      </c>
      <c r="E538" s="72">
        <v>100000</v>
      </c>
      <c r="F538" s="89" t="s">
        <v>899</v>
      </c>
      <c r="G538" s="4" t="s">
        <v>4549</v>
      </c>
      <c r="H538" s="8" t="s">
        <v>4591</v>
      </c>
    </row>
    <row r="539" spans="1:8" ht="25.5">
      <c r="A539" s="1"/>
      <c r="B539" s="9" t="s">
        <v>4547</v>
      </c>
      <c r="C539" s="9" t="s">
        <v>4547</v>
      </c>
      <c r="D539" s="10" t="s">
        <v>899</v>
      </c>
      <c r="E539" s="72">
        <v>100000</v>
      </c>
      <c r="F539" s="89" t="s">
        <v>899</v>
      </c>
      <c r="G539" s="4" t="s">
        <v>4549</v>
      </c>
      <c r="H539" s="8" t="s">
        <v>4591</v>
      </c>
    </row>
    <row r="540" spans="1:8" ht="25.5">
      <c r="A540" s="1"/>
      <c r="B540" s="9" t="s">
        <v>4547</v>
      </c>
      <c r="C540" s="9" t="s">
        <v>4547</v>
      </c>
      <c r="D540" s="10" t="s">
        <v>899</v>
      </c>
      <c r="E540" s="72">
        <v>100000</v>
      </c>
      <c r="F540" s="89" t="s">
        <v>899</v>
      </c>
      <c r="G540" s="4" t="s">
        <v>4549</v>
      </c>
      <c r="H540" s="8" t="s">
        <v>4591</v>
      </c>
    </row>
    <row r="541" spans="1:8" ht="25.5">
      <c r="A541" s="1"/>
      <c r="B541" s="9" t="s">
        <v>4547</v>
      </c>
      <c r="C541" s="9" t="s">
        <v>4547</v>
      </c>
      <c r="D541" s="10" t="s">
        <v>899</v>
      </c>
      <c r="E541" s="72">
        <v>100000</v>
      </c>
      <c r="F541" s="89" t="s">
        <v>899</v>
      </c>
      <c r="G541" s="4" t="s">
        <v>4549</v>
      </c>
      <c r="H541" s="8" t="s">
        <v>4591</v>
      </c>
    </row>
    <row r="542" spans="1:8" ht="25.5">
      <c r="A542" s="1"/>
      <c r="B542" s="9" t="s">
        <v>4547</v>
      </c>
      <c r="C542" s="9" t="s">
        <v>4547</v>
      </c>
      <c r="D542" s="10" t="s">
        <v>899</v>
      </c>
      <c r="E542" s="72">
        <v>100000</v>
      </c>
      <c r="F542" s="89" t="s">
        <v>899</v>
      </c>
      <c r="G542" s="4" t="s">
        <v>4549</v>
      </c>
      <c r="H542" s="8" t="s">
        <v>4591</v>
      </c>
    </row>
    <row r="543" spans="1:8" ht="25.5">
      <c r="A543" s="1"/>
      <c r="B543" s="9" t="s">
        <v>4547</v>
      </c>
      <c r="C543" s="9" t="s">
        <v>4547</v>
      </c>
      <c r="D543" s="10" t="s">
        <v>899</v>
      </c>
      <c r="E543" s="72">
        <v>100000</v>
      </c>
      <c r="F543" s="89" t="s">
        <v>899</v>
      </c>
      <c r="G543" s="4" t="s">
        <v>4549</v>
      </c>
      <c r="H543" s="8" t="s">
        <v>4591</v>
      </c>
    </row>
    <row r="544" spans="1:8" ht="25.5">
      <c r="A544" s="1"/>
      <c r="B544" s="9" t="s">
        <v>4547</v>
      </c>
      <c r="C544" s="9" t="s">
        <v>4547</v>
      </c>
      <c r="D544" s="10" t="s">
        <v>899</v>
      </c>
      <c r="E544" s="72">
        <v>100000</v>
      </c>
      <c r="F544" s="89" t="s">
        <v>899</v>
      </c>
      <c r="G544" s="4" t="s">
        <v>4549</v>
      </c>
      <c r="H544" s="8" t="s">
        <v>4591</v>
      </c>
    </row>
    <row r="545" spans="1:8" ht="25.5">
      <c r="A545" s="1"/>
      <c r="B545" s="9" t="s">
        <v>4547</v>
      </c>
      <c r="C545" s="9" t="s">
        <v>4547</v>
      </c>
      <c r="D545" s="10" t="s">
        <v>899</v>
      </c>
      <c r="E545" s="72">
        <v>100000</v>
      </c>
      <c r="F545" s="89" t="s">
        <v>899</v>
      </c>
      <c r="G545" s="4" t="s">
        <v>4549</v>
      </c>
      <c r="H545" s="8" t="s">
        <v>4591</v>
      </c>
    </row>
    <row r="546" spans="1:8" ht="25.5">
      <c r="A546" s="1"/>
      <c r="B546" s="9" t="s">
        <v>4547</v>
      </c>
      <c r="C546" s="9" t="s">
        <v>4547</v>
      </c>
      <c r="D546" s="72">
        <v>100000</v>
      </c>
      <c r="E546" s="10" t="s">
        <v>899</v>
      </c>
      <c r="F546" s="89" t="s">
        <v>899</v>
      </c>
      <c r="G546" s="4" t="s">
        <v>4549</v>
      </c>
      <c r="H546" s="8" t="s">
        <v>4591</v>
      </c>
    </row>
    <row r="547" spans="1:8" ht="25.5">
      <c r="A547" s="1"/>
      <c r="B547" s="9" t="s">
        <v>4547</v>
      </c>
      <c r="C547" s="9" t="s">
        <v>4547</v>
      </c>
      <c r="D547" s="72">
        <v>100000</v>
      </c>
      <c r="E547" s="10" t="s">
        <v>899</v>
      </c>
      <c r="F547" s="89" t="s">
        <v>899</v>
      </c>
      <c r="G547" s="4" t="s">
        <v>4549</v>
      </c>
      <c r="H547" s="8" t="s">
        <v>4591</v>
      </c>
    </row>
    <row r="548" spans="1:8" ht="25.5">
      <c r="A548" s="1"/>
      <c r="B548" s="9" t="s">
        <v>4547</v>
      </c>
      <c r="C548" s="9" t="s">
        <v>4547</v>
      </c>
      <c r="D548" s="72">
        <v>100000</v>
      </c>
      <c r="E548" s="10" t="s">
        <v>899</v>
      </c>
      <c r="F548" s="89" t="s">
        <v>899</v>
      </c>
      <c r="G548" s="4" t="s">
        <v>4549</v>
      </c>
      <c r="H548" s="8" t="s">
        <v>4591</v>
      </c>
    </row>
    <row r="549" spans="1:8" ht="25.5">
      <c r="A549" s="1"/>
      <c r="B549" s="9" t="s">
        <v>4547</v>
      </c>
      <c r="C549" s="9" t="s">
        <v>4547</v>
      </c>
      <c r="D549" s="72">
        <v>100000</v>
      </c>
      <c r="E549" s="10" t="s">
        <v>899</v>
      </c>
      <c r="F549" s="89" t="s">
        <v>899</v>
      </c>
      <c r="G549" s="4" t="s">
        <v>4549</v>
      </c>
      <c r="H549" s="8" t="s">
        <v>4591</v>
      </c>
    </row>
    <row r="550" spans="1:8" ht="51">
      <c r="A550" s="1" t="s">
        <v>817</v>
      </c>
      <c r="B550" s="9" t="s">
        <v>2614</v>
      </c>
      <c r="C550" s="9" t="s">
        <v>886</v>
      </c>
      <c r="D550" s="10">
        <v>204223</v>
      </c>
      <c r="E550" s="10">
        <v>204242</v>
      </c>
      <c r="F550" s="89">
        <v>9.3035554271556095E-5</v>
      </c>
      <c r="G550" s="4" t="s">
        <v>3774</v>
      </c>
      <c r="H550" s="8" t="s">
        <v>4591</v>
      </c>
    </row>
    <row r="551" spans="1:8" ht="51">
      <c r="A551" s="1"/>
      <c r="B551" s="9"/>
      <c r="C551" s="9" t="s">
        <v>3775</v>
      </c>
      <c r="D551" s="10">
        <v>124044</v>
      </c>
      <c r="E551" s="10">
        <v>133325</v>
      </c>
      <c r="F551" s="89">
        <v>7.482022508142272E-2</v>
      </c>
      <c r="G551" s="4" t="s">
        <v>2625</v>
      </c>
      <c r="H551" s="8" t="s">
        <v>4591</v>
      </c>
    </row>
    <row r="552" spans="1:8" ht="51">
      <c r="A552" s="1"/>
      <c r="B552" s="9"/>
      <c r="C552" s="9" t="s">
        <v>2615</v>
      </c>
      <c r="D552" s="10">
        <v>148084</v>
      </c>
      <c r="E552" s="10">
        <v>158318</v>
      </c>
      <c r="F552" s="89">
        <v>6.9109424380756873E-2</v>
      </c>
      <c r="G552" s="4" t="s">
        <v>2621</v>
      </c>
      <c r="H552" s="8" t="s">
        <v>4591</v>
      </c>
    </row>
    <row r="553" spans="1:8" ht="63.75">
      <c r="A553" s="1"/>
      <c r="B553" s="9"/>
      <c r="C553" s="9" t="s">
        <v>2616</v>
      </c>
      <c r="D553" s="10">
        <v>148535</v>
      </c>
      <c r="E553" s="10">
        <v>158680</v>
      </c>
      <c r="F553" s="89">
        <v>6.8300400578988119E-2</v>
      </c>
      <c r="G553" s="4" t="s">
        <v>2622</v>
      </c>
      <c r="H553" s="8" t="s">
        <v>4591</v>
      </c>
    </row>
    <row r="554" spans="1:8" ht="38.25">
      <c r="A554" s="1"/>
      <c r="B554" s="9"/>
      <c r="C554" s="9" t="s">
        <v>2617</v>
      </c>
      <c r="D554" s="10">
        <v>68858</v>
      </c>
      <c r="E554" s="10">
        <v>144716</v>
      </c>
      <c r="F554" s="89">
        <v>1.1016584855790177</v>
      </c>
      <c r="G554" s="4" t="s">
        <v>3776</v>
      </c>
      <c r="H554" s="8" t="s">
        <v>4591</v>
      </c>
    </row>
    <row r="555" spans="1:8" ht="38.25">
      <c r="A555" s="1"/>
      <c r="B555" s="9"/>
      <c r="C555" s="9" t="s">
        <v>2618</v>
      </c>
      <c r="D555" s="10">
        <v>106737</v>
      </c>
      <c r="E555" s="10">
        <v>111825</v>
      </c>
      <c r="F555" s="89">
        <v>4.7668568537620505E-2</v>
      </c>
      <c r="G555" s="4" t="s">
        <v>2623</v>
      </c>
      <c r="H555" s="8" t="s">
        <v>4591</v>
      </c>
    </row>
    <row r="556" spans="1:8" ht="38.25">
      <c r="A556" s="1"/>
      <c r="B556" s="9"/>
      <c r="C556" s="9" t="s">
        <v>2619</v>
      </c>
      <c r="D556" s="10">
        <v>138776</v>
      </c>
      <c r="E556" s="10">
        <v>140649</v>
      </c>
      <c r="F556" s="89">
        <v>1.349657001210584E-2</v>
      </c>
      <c r="G556" s="4" t="s">
        <v>2624</v>
      </c>
      <c r="H556" s="8" t="s">
        <v>4591</v>
      </c>
    </row>
    <row r="557" spans="1:8" ht="38.25">
      <c r="A557" s="1"/>
      <c r="B557" s="9"/>
      <c r="C557" s="9" t="s">
        <v>2620</v>
      </c>
      <c r="D557" s="10" t="s">
        <v>899</v>
      </c>
      <c r="E557" s="10">
        <v>101345</v>
      </c>
      <c r="F557" s="89" t="s">
        <v>899</v>
      </c>
      <c r="G557" s="4" t="s">
        <v>2626</v>
      </c>
      <c r="H557" s="8" t="s">
        <v>4591</v>
      </c>
    </row>
    <row r="558" spans="1:8" ht="25.5">
      <c r="A558" s="1" t="s">
        <v>837</v>
      </c>
      <c r="B558" s="9" t="s">
        <v>1218</v>
      </c>
      <c r="C558" s="9" t="s">
        <v>886</v>
      </c>
      <c r="D558" s="10" t="s">
        <v>899</v>
      </c>
      <c r="E558" s="10">
        <v>204261</v>
      </c>
      <c r="F558" s="89" t="s">
        <v>899</v>
      </c>
      <c r="G558" s="4" t="s">
        <v>3900</v>
      </c>
      <c r="H558" s="8" t="s">
        <v>4591</v>
      </c>
    </row>
    <row r="559" spans="1:8" ht="51">
      <c r="A559" s="1"/>
      <c r="B559" s="9" t="s">
        <v>3899</v>
      </c>
      <c r="C559" s="9" t="s">
        <v>886</v>
      </c>
      <c r="D559" s="10">
        <v>216030</v>
      </c>
      <c r="E559" s="10">
        <v>84073</v>
      </c>
      <c r="F559" s="89">
        <v>-0.61082719992593626</v>
      </c>
      <c r="G559" s="4" t="s">
        <v>3909</v>
      </c>
      <c r="H559" s="8" t="s">
        <v>4591</v>
      </c>
    </row>
    <row r="560" spans="1:8" ht="38.25">
      <c r="A560" s="1"/>
      <c r="B560" s="9"/>
      <c r="C560" s="9" t="s">
        <v>1219</v>
      </c>
      <c r="D560" s="10">
        <v>169890</v>
      </c>
      <c r="E560" s="10">
        <v>139059</v>
      </c>
      <c r="F560" s="89">
        <v>-0.18147624933780682</v>
      </c>
      <c r="G560" s="4" t="s">
        <v>3901</v>
      </c>
      <c r="H560" s="8" t="s">
        <v>4591</v>
      </c>
    </row>
    <row r="561" spans="1:8" ht="38.25">
      <c r="A561" s="1"/>
      <c r="B561" s="9"/>
      <c r="C561" s="9" t="s">
        <v>1220</v>
      </c>
      <c r="D561" s="10">
        <v>159327</v>
      </c>
      <c r="E561" s="10">
        <v>162768</v>
      </c>
      <c r="F561" s="89">
        <v>2.1597092771469997E-2</v>
      </c>
      <c r="G561" s="4" t="s">
        <v>3902</v>
      </c>
      <c r="H561" s="8" t="s">
        <v>4591</v>
      </c>
    </row>
    <row r="562" spans="1:8" ht="25.5">
      <c r="A562" s="1"/>
      <c r="B562" s="9"/>
      <c r="C562" s="9" t="s">
        <v>693</v>
      </c>
      <c r="D562" s="10">
        <v>153814</v>
      </c>
      <c r="E562" s="10">
        <v>156544</v>
      </c>
      <c r="F562" s="89">
        <v>1.7748709480281379E-2</v>
      </c>
      <c r="G562" s="4" t="s">
        <v>3903</v>
      </c>
      <c r="H562" s="8" t="s">
        <v>4591</v>
      </c>
    </row>
    <row r="563" spans="1:8" ht="38.25">
      <c r="A563" s="1"/>
      <c r="B563" s="9"/>
      <c r="C563" s="9" t="s">
        <v>1221</v>
      </c>
      <c r="D563" s="10">
        <v>151520</v>
      </c>
      <c r="E563" s="10">
        <v>131577</v>
      </c>
      <c r="F563" s="89">
        <v>-0.13161958817317845</v>
      </c>
      <c r="G563" s="4" t="s">
        <v>3904</v>
      </c>
      <c r="H563" s="8" t="s">
        <v>4591</v>
      </c>
    </row>
    <row r="564" spans="1:8" ht="38.25">
      <c r="A564" s="1"/>
      <c r="B564" s="9"/>
      <c r="C564" s="9" t="s">
        <v>1222</v>
      </c>
      <c r="D564" s="10">
        <v>106229</v>
      </c>
      <c r="E564" s="10">
        <v>157356</v>
      </c>
      <c r="F564" s="89">
        <v>0.4812904197535513</v>
      </c>
      <c r="G564" s="4" t="s">
        <v>3905</v>
      </c>
      <c r="H564" s="8" t="s">
        <v>4591</v>
      </c>
    </row>
    <row r="565" spans="1:8" ht="25.5">
      <c r="A565" s="1"/>
      <c r="B565" s="9"/>
      <c r="C565" s="9" t="s">
        <v>3906</v>
      </c>
      <c r="D565" s="10">
        <v>139523</v>
      </c>
      <c r="E565" s="10">
        <v>139713</v>
      </c>
      <c r="F565" s="89">
        <v>1.361782645155279E-3</v>
      </c>
      <c r="G565" s="4" t="s">
        <v>3907</v>
      </c>
      <c r="H565" s="8" t="s">
        <v>4591</v>
      </c>
    </row>
    <row r="566" spans="1:8" ht="51">
      <c r="A566" s="1"/>
      <c r="B566" s="9"/>
      <c r="C566" s="9" t="s">
        <v>1016</v>
      </c>
      <c r="D566" s="10">
        <v>81578</v>
      </c>
      <c r="E566" s="10">
        <v>142822</v>
      </c>
      <c r="F566" s="89">
        <v>0.75074162151560475</v>
      </c>
      <c r="G566" s="4" t="s">
        <v>3908</v>
      </c>
      <c r="H566" s="8" t="s">
        <v>4591</v>
      </c>
    </row>
    <row r="567" spans="1:8" ht="63.75">
      <c r="A567" s="1" t="s">
        <v>844</v>
      </c>
      <c r="B567" s="9" t="s">
        <v>1243</v>
      </c>
      <c r="C567" s="9" t="s">
        <v>886</v>
      </c>
      <c r="D567" s="10">
        <v>118763</v>
      </c>
      <c r="E567" s="10">
        <v>257243</v>
      </c>
      <c r="F567" s="89">
        <v>1.1660197199464479</v>
      </c>
      <c r="G567" s="4" t="s">
        <v>3938</v>
      </c>
      <c r="H567" s="8" t="s">
        <v>4591</v>
      </c>
    </row>
    <row r="568" spans="1:8" ht="76.5">
      <c r="A568" s="1"/>
      <c r="B568" s="9" t="s">
        <v>1244</v>
      </c>
      <c r="C568" s="9" t="s">
        <v>1245</v>
      </c>
      <c r="D568" s="10">
        <v>167872</v>
      </c>
      <c r="E568" s="10">
        <v>181889</v>
      </c>
      <c r="F568" s="89">
        <v>8.3498141441097976E-2</v>
      </c>
      <c r="G568" s="4" t="s">
        <v>3935</v>
      </c>
      <c r="H568" s="8" t="s">
        <v>4591</v>
      </c>
    </row>
    <row r="569" spans="1:8" ht="38.25">
      <c r="A569" s="1"/>
      <c r="B569" s="9"/>
      <c r="C569" s="9" t="s">
        <v>1246</v>
      </c>
      <c r="D569" s="10">
        <v>160665</v>
      </c>
      <c r="E569" s="10">
        <v>166508</v>
      </c>
      <c r="F569" s="89">
        <v>3.6367597174244544E-2</v>
      </c>
      <c r="G569" s="4" t="s">
        <v>3934</v>
      </c>
      <c r="H569" s="8" t="s">
        <v>4591</v>
      </c>
    </row>
    <row r="570" spans="1:8" ht="25.5">
      <c r="A570" s="1"/>
      <c r="B570" s="9"/>
      <c r="C570" s="9" t="s">
        <v>1247</v>
      </c>
      <c r="D570" s="10">
        <v>138739</v>
      </c>
      <c r="E570" s="10">
        <v>144220</v>
      </c>
      <c r="F570" s="89">
        <v>3.9505834696804791E-2</v>
      </c>
      <c r="G570" s="4" t="s">
        <v>1363</v>
      </c>
      <c r="H570" s="8" t="s">
        <v>4591</v>
      </c>
    </row>
    <row r="571" spans="1:8" ht="89.25">
      <c r="A571" s="1"/>
      <c r="B571" s="9"/>
      <c r="C571" s="9" t="s">
        <v>1248</v>
      </c>
      <c r="D571" s="10">
        <v>137252</v>
      </c>
      <c r="E571" s="10">
        <v>117674</v>
      </c>
      <c r="F571" s="89">
        <v>-0.14264273016058054</v>
      </c>
      <c r="G571" s="4" t="s">
        <v>3939</v>
      </c>
      <c r="H571" s="8" t="s">
        <v>4591</v>
      </c>
    </row>
    <row r="572" spans="1:8" ht="25.5">
      <c r="A572" s="1"/>
      <c r="B572" s="9"/>
      <c r="C572" s="9" t="s">
        <v>1015</v>
      </c>
      <c r="D572" s="10">
        <v>150359</v>
      </c>
      <c r="E572" s="10">
        <v>25302</v>
      </c>
      <c r="F572" s="89">
        <v>-0.83172274356706288</v>
      </c>
      <c r="G572" s="4" t="s">
        <v>3936</v>
      </c>
      <c r="H572" s="8" t="s">
        <v>4591</v>
      </c>
    </row>
    <row r="573" spans="1:8" ht="38.25">
      <c r="A573" s="1"/>
      <c r="B573" s="11"/>
      <c r="C573" s="11" t="s">
        <v>1760</v>
      </c>
      <c r="D573" s="26">
        <v>121348</v>
      </c>
      <c r="E573" s="26" t="s">
        <v>899</v>
      </c>
      <c r="F573" s="89" t="s">
        <v>899</v>
      </c>
      <c r="G573" s="42" t="s">
        <v>3937</v>
      </c>
      <c r="H573" s="8" t="s">
        <v>4591</v>
      </c>
    </row>
    <row r="574" spans="1:8" ht="25.5">
      <c r="A574" s="1"/>
      <c r="B574" s="9" t="s">
        <v>4547</v>
      </c>
      <c r="C574" s="9" t="s">
        <v>4547</v>
      </c>
      <c r="D574" s="10" t="s">
        <v>899</v>
      </c>
      <c r="E574" s="72">
        <v>100000</v>
      </c>
      <c r="F574" s="89" t="s">
        <v>899</v>
      </c>
      <c r="G574" s="4" t="s">
        <v>4549</v>
      </c>
      <c r="H574" s="8" t="s">
        <v>4591</v>
      </c>
    </row>
    <row r="575" spans="1:8" ht="25.5">
      <c r="A575" s="1"/>
      <c r="B575" s="9" t="s">
        <v>4547</v>
      </c>
      <c r="C575" s="9" t="s">
        <v>4547</v>
      </c>
      <c r="D575" s="10" t="s">
        <v>899</v>
      </c>
      <c r="E575" s="72">
        <v>100000</v>
      </c>
      <c r="F575" s="89" t="s">
        <v>899</v>
      </c>
      <c r="G575" s="4" t="s">
        <v>4549</v>
      </c>
      <c r="H575" s="8" t="s">
        <v>4591</v>
      </c>
    </row>
    <row r="576" spans="1:8" ht="25.5">
      <c r="A576" s="1"/>
      <c r="B576" s="9" t="s">
        <v>4547</v>
      </c>
      <c r="C576" s="9" t="s">
        <v>4547</v>
      </c>
      <c r="D576" s="10" t="s">
        <v>899</v>
      </c>
      <c r="E576" s="72">
        <v>100000</v>
      </c>
      <c r="F576" s="89" t="s">
        <v>899</v>
      </c>
      <c r="G576" s="4" t="s">
        <v>4549</v>
      </c>
      <c r="H576" s="8" t="s">
        <v>4591</v>
      </c>
    </row>
    <row r="577" spans="1:8" ht="25.5">
      <c r="A577" s="1"/>
      <c r="B577" s="9" t="s">
        <v>4547</v>
      </c>
      <c r="C577" s="9" t="s">
        <v>4547</v>
      </c>
      <c r="D577" s="10" t="s">
        <v>899</v>
      </c>
      <c r="E577" s="72">
        <v>100000</v>
      </c>
      <c r="F577" s="89" t="s">
        <v>899</v>
      </c>
      <c r="G577" s="4" t="s">
        <v>4549</v>
      </c>
      <c r="H577" s="8" t="s">
        <v>4591</v>
      </c>
    </row>
    <row r="578" spans="1:8" ht="25.5">
      <c r="A578" s="1"/>
      <c r="B578" s="9" t="s">
        <v>4547</v>
      </c>
      <c r="C578" s="9" t="s">
        <v>4547</v>
      </c>
      <c r="D578" s="10" t="s">
        <v>899</v>
      </c>
      <c r="E578" s="72">
        <v>100000</v>
      </c>
      <c r="F578" s="89" t="s">
        <v>899</v>
      </c>
      <c r="G578" s="4" t="s">
        <v>4549</v>
      </c>
      <c r="H578" s="8" t="s">
        <v>4591</v>
      </c>
    </row>
    <row r="579" spans="1:8" ht="25.5">
      <c r="A579" s="1"/>
      <c r="B579" s="9" t="s">
        <v>4547</v>
      </c>
      <c r="C579" s="9" t="s">
        <v>4547</v>
      </c>
      <c r="D579" s="10" t="s">
        <v>899</v>
      </c>
      <c r="E579" s="72">
        <v>100000</v>
      </c>
      <c r="F579" s="89" t="s">
        <v>899</v>
      </c>
      <c r="G579" s="4" t="s">
        <v>4549</v>
      </c>
      <c r="H579" s="8" t="s">
        <v>4591</v>
      </c>
    </row>
    <row r="580" spans="1:8" ht="25.5">
      <c r="A580" s="1"/>
      <c r="B580" s="9" t="s">
        <v>4547</v>
      </c>
      <c r="C580" s="9" t="s">
        <v>4547</v>
      </c>
      <c r="D580" s="10" t="s">
        <v>899</v>
      </c>
      <c r="E580" s="72">
        <v>100000</v>
      </c>
      <c r="F580" s="89" t="s">
        <v>899</v>
      </c>
      <c r="G580" s="4" t="s">
        <v>4549</v>
      </c>
      <c r="H580" s="8" t="s">
        <v>4591</v>
      </c>
    </row>
    <row r="581" spans="1:8" ht="25.5">
      <c r="A581" s="1"/>
      <c r="B581" s="9" t="s">
        <v>4547</v>
      </c>
      <c r="C581" s="9" t="s">
        <v>4547</v>
      </c>
      <c r="D581" s="10" t="s">
        <v>899</v>
      </c>
      <c r="E581" s="72">
        <v>100000</v>
      </c>
      <c r="F581" s="89" t="s">
        <v>899</v>
      </c>
      <c r="G581" s="4" t="s">
        <v>4549</v>
      </c>
      <c r="H581" s="8" t="s">
        <v>4591</v>
      </c>
    </row>
    <row r="582" spans="1:8" ht="25.5">
      <c r="A582" s="1"/>
      <c r="B582" s="9" t="s">
        <v>4547</v>
      </c>
      <c r="C582" s="9" t="s">
        <v>4547</v>
      </c>
      <c r="D582" s="10" t="s">
        <v>899</v>
      </c>
      <c r="E582" s="72">
        <v>100000</v>
      </c>
      <c r="F582" s="89" t="s">
        <v>899</v>
      </c>
      <c r="G582" s="4" t="s">
        <v>4549</v>
      </c>
      <c r="H582" s="8" t="s">
        <v>4591</v>
      </c>
    </row>
    <row r="583" spans="1:8" ht="25.5">
      <c r="A583" s="1"/>
      <c r="B583" s="9" t="s">
        <v>4547</v>
      </c>
      <c r="C583" s="9" t="s">
        <v>4547</v>
      </c>
      <c r="D583" s="10" t="s">
        <v>899</v>
      </c>
      <c r="E583" s="72">
        <v>100000</v>
      </c>
      <c r="F583" s="89" t="s">
        <v>899</v>
      </c>
      <c r="G583" s="4" t="s">
        <v>4549</v>
      </c>
      <c r="H583" s="8" t="s">
        <v>4591</v>
      </c>
    </row>
    <row r="584" spans="1:8" ht="25.5">
      <c r="A584" s="1"/>
      <c r="B584" s="9" t="s">
        <v>4547</v>
      </c>
      <c r="C584" s="9" t="s">
        <v>4547</v>
      </c>
      <c r="D584" s="10" t="s">
        <v>899</v>
      </c>
      <c r="E584" s="72">
        <v>100000</v>
      </c>
      <c r="F584" s="89" t="s">
        <v>899</v>
      </c>
      <c r="G584" s="4" t="s">
        <v>4549</v>
      </c>
      <c r="H584" s="8" t="s">
        <v>4591</v>
      </c>
    </row>
    <row r="585" spans="1:8" ht="25.5">
      <c r="A585" s="1"/>
      <c r="B585" s="9" t="s">
        <v>4547</v>
      </c>
      <c r="C585" s="9" t="s">
        <v>4547</v>
      </c>
      <c r="D585" s="10" t="s">
        <v>899</v>
      </c>
      <c r="E585" s="72">
        <v>100000</v>
      </c>
      <c r="F585" s="89" t="s">
        <v>899</v>
      </c>
      <c r="G585" s="4" t="s">
        <v>4549</v>
      </c>
      <c r="H585" s="8" t="s">
        <v>4591</v>
      </c>
    </row>
    <row r="586" spans="1:8" ht="25.5">
      <c r="A586" s="1"/>
      <c r="B586" s="9" t="s">
        <v>4547</v>
      </c>
      <c r="C586" s="9" t="s">
        <v>4547</v>
      </c>
      <c r="D586" s="10" t="s">
        <v>899</v>
      </c>
      <c r="E586" s="72">
        <v>100000</v>
      </c>
      <c r="F586" s="89" t="s">
        <v>899</v>
      </c>
      <c r="G586" s="4" t="s">
        <v>4549</v>
      </c>
      <c r="H586" s="8" t="s">
        <v>4591</v>
      </c>
    </row>
    <row r="587" spans="1:8" ht="25.5">
      <c r="A587" s="1"/>
      <c r="B587" s="9" t="s">
        <v>4547</v>
      </c>
      <c r="C587" s="9" t="s">
        <v>4547</v>
      </c>
      <c r="D587" s="72">
        <v>100000</v>
      </c>
      <c r="E587" s="10" t="s">
        <v>899</v>
      </c>
      <c r="F587" s="89" t="s">
        <v>899</v>
      </c>
      <c r="G587" s="4" t="s">
        <v>4549</v>
      </c>
      <c r="H587" s="8" t="s">
        <v>4591</v>
      </c>
    </row>
    <row r="588" spans="1:8" ht="25.5">
      <c r="A588" s="1"/>
      <c r="B588" s="9" t="s">
        <v>4547</v>
      </c>
      <c r="C588" s="9" t="s">
        <v>4547</v>
      </c>
      <c r="D588" s="72">
        <v>100000</v>
      </c>
      <c r="E588" s="10" t="s">
        <v>899</v>
      </c>
      <c r="F588" s="89" t="s">
        <v>899</v>
      </c>
      <c r="G588" s="4" t="s">
        <v>4549</v>
      </c>
      <c r="H588" s="8" t="s">
        <v>4591</v>
      </c>
    </row>
    <row r="589" spans="1:8" ht="25.5">
      <c r="A589" s="1"/>
      <c r="B589" s="9" t="s">
        <v>4547</v>
      </c>
      <c r="C589" s="9" t="s">
        <v>4547</v>
      </c>
      <c r="D589" s="72">
        <v>100000</v>
      </c>
      <c r="E589" s="10" t="s">
        <v>899</v>
      </c>
      <c r="F589" s="89" t="s">
        <v>899</v>
      </c>
      <c r="G589" s="4" t="s">
        <v>4549</v>
      </c>
      <c r="H589" s="8" t="s">
        <v>4591</v>
      </c>
    </row>
    <row r="590" spans="1:8" ht="25.5">
      <c r="A590" s="1"/>
      <c r="B590" s="9" t="s">
        <v>4547</v>
      </c>
      <c r="C590" s="9" t="s">
        <v>4547</v>
      </c>
      <c r="D590" s="72">
        <v>100000</v>
      </c>
      <c r="E590" s="10" t="s">
        <v>899</v>
      </c>
      <c r="F590" s="89" t="s">
        <v>899</v>
      </c>
      <c r="G590" s="4" t="s">
        <v>4549</v>
      </c>
      <c r="H590" s="8" t="s">
        <v>4591</v>
      </c>
    </row>
    <row r="591" spans="1:8" ht="25.5">
      <c r="A591" s="1"/>
      <c r="B591" s="9" t="s">
        <v>4547</v>
      </c>
      <c r="C591" s="9" t="s">
        <v>4547</v>
      </c>
      <c r="D591" s="72">
        <v>100000</v>
      </c>
      <c r="E591" s="10" t="s">
        <v>899</v>
      </c>
      <c r="F591" s="89" t="s">
        <v>899</v>
      </c>
      <c r="G591" s="4" t="s">
        <v>4549</v>
      </c>
      <c r="H591" s="8" t="s">
        <v>4591</v>
      </c>
    </row>
    <row r="592" spans="1:8" ht="25.5">
      <c r="A592" s="1"/>
      <c r="B592" s="9" t="s">
        <v>4547</v>
      </c>
      <c r="C592" s="9" t="s">
        <v>4547</v>
      </c>
      <c r="D592" s="72">
        <v>100000</v>
      </c>
      <c r="E592" s="10" t="s">
        <v>899</v>
      </c>
      <c r="F592" s="89" t="s">
        <v>899</v>
      </c>
      <c r="G592" s="4" t="s">
        <v>4549</v>
      </c>
      <c r="H592" s="8" t="s">
        <v>4591</v>
      </c>
    </row>
    <row r="593" spans="1:8" ht="25.5">
      <c r="A593" s="1"/>
      <c r="B593" s="9" t="s">
        <v>4547</v>
      </c>
      <c r="C593" s="9" t="s">
        <v>4547</v>
      </c>
      <c r="D593" s="72">
        <v>100000</v>
      </c>
      <c r="E593" s="10" t="s">
        <v>899</v>
      </c>
      <c r="F593" s="89" t="s">
        <v>899</v>
      </c>
      <c r="G593" s="4" t="s">
        <v>4549</v>
      </c>
      <c r="H593" s="8" t="s">
        <v>4591</v>
      </c>
    </row>
    <row r="594" spans="1:8" ht="25.5">
      <c r="A594" s="1"/>
      <c r="B594" s="9" t="s">
        <v>4547</v>
      </c>
      <c r="C594" s="9" t="s">
        <v>4547</v>
      </c>
      <c r="D594" s="72">
        <v>100000</v>
      </c>
      <c r="E594" s="10" t="s">
        <v>899</v>
      </c>
      <c r="F594" s="89" t="s">
        <v>899</v>
      </c>
      <c r="G594" s="4" t="s">
        <v>4549</v>
      </c>
      <c r="H594" s="8" t="s">
        <v>4591</v>
      </c>
    </row>
    <row r="595" spans="1:8" ht="25.5">
      <c r="A595" s="1"/>
      <c r="B595" s="9" t="s">
        <v>4547</v>
      </c>
      <c r="C595" s="9" t="s">
        <v>4547</v>
      </c>
      <c r="D595" s="72">
        <v>100000</v>
      </c>
      <c r="E595" s="10" t="s">
        <v>899</v>
      </c>
      <c r="F595" s="89" t="s">
        <v>899</v>
      </c>
      <c r="G595" s="4" t="s">
        <v>4549</v>
      </c>
      <c r="H595" s="8" t="s">
        <v>4591</v>
      </c>
    </row>
    <row r="596" spans="1:8" ht="25.5">
      <c r="A596" s="1"/>
      <c r="B596" s="9" t="s">
        <v>4547</v>
      </c>
      <c r="C596" s="9" t="s">
        <v>4547</v>
      </c>
      <c r="D596" s="72">
        <v>100000</v>
      </c>
      <c r="E596" s="10" t="s">
        <v>899</v>
      </c>
      <c r="F596" s="89" t="s">
        <v>899</v>
      </c>
      <c r="G596" s="4" t="s">
        <v>4549</v>
      </c>
      <c r="H596" s="8" t="s">
        <v>4591</v>
      </c>
    </row>
    <row r="597" spans="1:8" ht="25.5">
      <c r="A597" s="1"/>
      <c r="B597" s="9" t="s">
        <v>4547</v>
      </c>
      <c r="C597" s="9" t="s">
        <v>4547</v>
      </c>
      <c r="D597" s="72">
        <v>100000</v>
      </c>
      <c r="E597" s="10" t="s">
        <v>899</v>
      </c>
      <c r="F597" s="89" t="s">
        <v>899</v>
      </c>
      <c r="G597" s="4" t="s">
        <v>4549</v>
      </c>
      <c r="H597" s="8" t="s">
        <v>4591</v>
      </c>
    </row>
    <row r="598" spans="1:8" ht="25.5">
      <c r="A598" s="1"/>
      <c r="B598" s="9" t="s">
        <v>4547</v>
      </c>
      <c r="C598" s="9" t="s">
        <v>4547</v>
      </c>
      <c r="D598" s="72">
        <v>100000</v>
      </c>
      <c r="E598" s="10" t="s">
        <v>899</v>
      </c>
      <c r="F598" s="89" t="s">
        <v>899</v>
      </c>
      <c r="G598" s="4" t="s">
        <v>4549</v>
      </c>
      <c r="H598" s="8" t="s">
        <v>4591</v>
      </c>
    </row>
    <row r="599" spans="1:8" ht="25.5">
      <c r="A599" s="1"/>
      <c r="B599" s="9" t="s">
        <v>4547</v>
      </c>
      <c r="C599" s="9" t="s">
        <v>4547</v>
      </c>
      <c r="D599" s="72">
        <v>100000</v>
      </c>
      <c r="E599" s="10" t="s">
        <v>899</v>
      </c>
      <c r="F599" s="89" t="s">
        <v>899</v>
      </c>
      <c r="G599" s="4" t="s">
        <v>4549</v>
      </c>
      <c r="H599" s="8" t="s">
        <v>4591</v>
      </c>
    </row>
    <row r="600" spans="1:8" ht="25.5">
      <c r="A600" s="1"/>
      <c r="B600" s="9" t="s">
        <v>4547</v>
      </c>
      <c r="C600" s="9" t="s">
        <v>4547</v>
      </c>
      <c r="D600" s="72">
        <v>100000</v>
      </c>
      <c r="E600" s="10" t="s">
        <v>899</v>
      </c>
      <c r="F600" s="89" t="s">
        <v>899</v>
      </c>
      <c r="G600" s="4" t="s">
        <v>4549</v>
      </c>
      <c r="H600" s="8" t="s">
        <v>4591</v>
      </c>
    </row>
    <row r="601" spans="1:8" ht="114.75">
      <c r="A601" s="1" t="s">
        <v>845</v>
      </c>
      <c r="B601" s="9" t="s">
        <v>1249</v>
      </c>
      <c r="C601" s="9" t="s">
        <v>1250</v>
      </c>
      <c r="D601" s="10">
        <v>305746</v>
      </c>
      <c r="E601" s="10">
        <v>356891</v>
      </c>
      <c r="F601" s="89">
        <v>0.16727937569093299</v>
      </c>
      <c r="G601" s="4" t="s">
        <v>3940</v>
      </c>
      <c r="H601" s="8" t="s">
        <v>4591</v>
      </c>
    </row>
    <row r="602" spans="1:8" ht="114.75">
      <c r="A602" s="1"/>
      <c r="B602" s="9" t="s">
        <v>1251</v>
      </c>
      <c r="C602" s="9" t="s">
        <v>1252</v>
      </c>
      <c r="D602" s="10">
        <v>207651</v>
      </c>
      <c r="E602" s="10">
        <v>252180</v>
      </c>
      <c r="F602" s="89">
        <v>0.21444153892829795</v>
      </c>
      <c r="G602" s="4" t="s">
        <v>3941</v>
      </c>
      <c r="H602" s="8" t="s">
        <v>4591</v>
      </c>
    </row>
    <row r="603" spans="1:8" ht="25.5">
      <c r="A603" s="1"/>
      <c r="B603" s="9" t="s">
        <v>1253</v>
      </c>
      <c r="C603" s="9" t="s">
        <v>1254</v>
      </c>
      <c r="D603" s="10">
        <v>205539</v>
      </c>
      <c r="E603" s="10">
        <v>218724</v>
      </c>
      <c r="F603" s="89">
        <v>6.4148409790842617E-2</v>
      </c>
      <c r="G603" s="4" t="s">
        <v>3942</v>
      </c>
      <c r="H603" s="8" t="s">
        <v>4591</v>
      </c>
    </row>
    <row r="604" spans="1:8" ht="25.5">
      <c r="A604" s="1"/>
      <c r="B604" s="9" t="s">
        <v>1255</v>
      </c>
      <c r="C604" s="9" t="s">
        <v>249</v>
      </c>
      <c r="D604" s="10">
        <v>201480</v>
      </c>
      <c r="E604" s="10">
        <v>213788</v>
      </c>
      <c r="F604" s="89">
        <v>6.1087949176096883E-2</v>
      </c>
      <c r="G604" s="4" t="s">
        <v>1364</v>
      </c>
      <c r="H604" s="8" t="s">
        <v>4591</v>
      </c>
    </row>
    <row r="605" spans="1:8" ht="25.5">
      <c r="A605" s="1"/>
      <c r="B605" s="9" t="s">
        <v>1256</v>
      </c>
      <c r="C605" s="9" t="s">
        <v>1257</v>
      </c>
      <c r="D605" s="10">
        <v>180754</v>
      </c>
      <c r="E605" s="10">
        <v>197589</v>
      </c>
      <c r="F605" s="89">
        <v>9.3137634575168465E-2</v>
      </c>
      <c r="G605" s="4" t="s">
        <v>1365</v>
      </c>
      <c r="H605" s="8" t="s">
        <v>4591</v>
      </c>
    </row>
    <row r="606" spans="1:8" ht="25.5">
      <c r="A606" s="1"/>
      <c r="B606" s="9" t="s">
        <v>1258</v>
      </c>
      <c r="C606" s="9" t="s">
        <v>307</v>
      </c>
      <c r="D606" s="10">
        <v>180596</v>
      </c>
      <c r="E606" s="10">
        <v>197440</v>
      </c>
      <c r="F606" s="89">
        <v>9.3268953908170721E-2</v>
      </c>
      <c r="G606" s="42" t="s">
        <v>3955</v>
      </c>
      <c r="H606" s="8" t="s">
        <v>4591</v>
      </c>
    </row>
    <row r="607" spans="1:8" ht="51">
      <c r="A607" s="1"/>
      <c r="B607" s="9"/>
      <c r="C607" s="9" t="s">
        <v>1259</v>
      </c>
      <c r="D607" s="10" t="s">
        <v>899</v>
      </c>
      <c r="E607" s="10">
        <v>193751</v>
      </c>
      <c r="F607" s="89" t="s">
        <v>899</v>
      </c>
      <c r="G607" s="42" t="s">
        <v>3943</v>
      </c>
      <c r="H607" s="8" t="s">
        <v>4591</v>
      </c>
    </row>
    <row r="608" spans="1:8" ht="25.5">
      <c r="A608" s="1"/>
      <c r="B608" s="9"/>
      <c r="C608" s="9" t="s">
        <v>3944</v>
      </c>
      <c r="D608" s="10">
        <v>174678</v>
      </c>
      <c r="E608" s="10" t="s">
        <v>899</v>
      </c>
      <c r="F608" s="89" t="s">
        <v>899</v>
      </c>
      <c r="G608" s="42"/>
      <c r="H608" s="8" t="s">
        <v>4591</v>
      </c>
    </row>
    <row r="609" spans="1:8" ht="25.5">
      <c r="A609" s="1"/>
      <c r="B609" s="9"/>
      <c r="C609" s="9" t="s">
        <v>252</v>
      </c>
      <c r="D609" s="10">
        <v>165549</v>
      </c>
      <c r="E609" s="10">
        <v>188721</v>
      </c>
      <c r="F609" s="89">
        <v>0.13997064313284888</v>
      </c>
      <c r="G609" s="4" t="s">
        <v>3945</v>
      </c>
      <c r="H609" s="8" t="s">
        <v>4591</v>
      </c>
    </row>
    <row r="610" spans="1:8" ht="51">
      <c r="A610" s="1"/>
      <c r="B610" s="9"/>
      <c r="C610" s="9" t="s">
        <v>1260</v>
      </c>
      <c r="D610" s="10" t="s">
        <v>899</v>
      </c>
      <c r="E610" s="10">
        <v>153912</v>
      </c>
      <c r="F610" s="89" t="s">
        <v>899</v>
      </c>
      <c r="G610" s="4" t="s">
        <v>1366</v>
      </c>
      <c r="H610" s="8" t="s">
        <v>4591</v>
      </c>
    </row>
    <row r="611" spans="1:8" ht="25.5">
      <c r="A611" s="1"/>
      <c r="B611" s="9"/>
      <c r="C611" s="9" t="s">
        <v>3946</v>
      </c>
      <c r="D611" s="10">
        <v>138709</v>
      </c>
      <c r="E611" s="10" t="s">
        <v>899</v>
      </c>
      <c r="F611" s="89" t="s">
        <v>899</v>
      </c>
      <c r="G611" s="4"/>
      <c r="H611" s="8" t="s">
        <v>4591</v>
      </c>
    </row>
    <row r="612" spans="1:8" ht="25.5">
      <c r="A612" s="1"/>
      <c r="B612" s="9"/>
      <c r="C612" s="9" t="s">
        <v>1261</v>
      </c>
      <c r="D612" s="10">
        <v>128922</v>
      </c>
      <c r="E612" s="10">
        <v>137151</v>
      </c>
      <c r="F612" s="89">
        <v>6.3829292130125198E-2</v>
      </c>
      <c r="G612" s="4" t="s">
        <v>3947</v>
      </c>
      <c r="H612" s="8" t="s">
        <v>4591</v>
      </c>
    </row>
    <row r="613" spans="1:8" ht="63.75">
      <c r="A613" s="1"/>
      <c r="B613" s="9"/>
      <c r="C613" s="9" t="s">
        <v>1262</v>
      </c>
      <c r="D613" s="10">
        <v>78710</v>
      </c>
      <c r="E613" s="10">
        <v>128184</v>
      </c>
      <c r="F613" s="89">
        <v>0.62856053868631689</v>
      </c>
      <c r="G613" s="4" t="s">
        <v>3948</v>
      </c>
      <c r="H613" s="8" t="s">
        <v>4591</v>
      </c>
    </row>
    <row r="614" spans="1:8" ht="25.5">
      <c r="A614" s="1"/>
      <c r="B614" s="9"/>
      <c r="C614" s="9" t="s">
        <v>1065</v>
      </c>
      <c r="D614" s="10" t="s">
        <v>899</v>
      </c>
      <c r="E614" s="10">
        <v>127210</v>
      </c>
      <c r="F614" s="89" t="s">
        <v>899</v>
      </c>
      <c r="G614" s="4" t="s">
        <v>3951</v>
      </c>
      <c r="H614" s="8" t="s">
        <v>4591</v>
      </c>
    </row>
    <row r="615" spans="1:8" ht="25.5">
      <c r="A615" s="1"/>
      <c r="B615" s="9"/>
      <c r="C615" s="9" t="s">
        <v>3950</v>
      </c>
      <c r="D615" s="10">
        <v>66727</v>
      </c>
      <c r="E615" s="10" t="s">
        <v>899</v>
      </c>
      <c r="F615" s="89" t="s">
        <v>899</v>
      </c>
      <c r="G615" s="4" t="s">
        <v>3952</v>
      </c>
      <c r="H615" s="8" t="s">
        <v>4591</v>
      </c>
    </row>
    <row r="616" spans="1:8" ht="51">
      <c r="A616" s="1"/>
      <c r="B616" s="9"/>
      <c r="C616" s="9" t="s">
        <v>3949</v>
      </c>
      <c r="D616" s="10">
        <v>113622</v>
      </c>
      <c r="E616" s="10">
        <v>126847</v>
      </c>
      <c r="F616" s="89">
        <v>0.11639471229163366</v>
      </c>
      <c r="G616" s="4" t="s">
        <v>4578</v>
      </c>
      <c r="H616" s="8" t="s">
        <v>4591</v>
      </c>
    </row>
    <row r="617" spans="1:8" ht="38.25">
      <c r="A617" s="1"/>
      <c r="B617" s="9"/>
      <c r="C617" s="9" t="s">
        <v>1263</v>
      </c>
      <c r="D617" s="10">
        <v>59698</v>
      </c>
      <c r="E617" s="10">
        <v>117295</v>
      </c>
      <c r="F617" s="89">
        <v>0.96480619116218302</v>
      </c>
      <c r="G617" s="4" t="s">
        <v>3954</v>
      </c>
      <c r="H617" s="8" t="s">
        <v>4591</v>
      </c>
    </row>
    <row r="618" spans="1:8" ht="51">
      <c r="A618" s="1"/>
      <c r="B618" s="9"/>
      <c r="C618" s="11" t="s">
        <v>1264</v>
      </c>
      <c r="D618" s="26">
        <v>104512</v>
      </c>
      <c r="E618" s="26">
        <v>116478</v>
      </c>
      <c r="F618" s="89">
        <v>0.11449402939375383</v>
      </c>
      <c r="G618" s="42" t="s">
        <v>3953</v>
      </c>
      <c r="H618" s="8" t="s">
        <v>4591</v>
      </c>
    </row>
    <row r="619" spans="1:8" ht="25.5">
      <c r="A619" s="1" t="s">
        <v>865</v>
      </c>
      <c r="B619" s="9" t="s">
        <v>1308</v>
      </c>
      <c r="C619" s="9" t="s">
        <v>886</v>
      </c>
      <c r="D619" s="66" t="s">
        <v>1179</v>
      </c>
      <c r="E619" s="10">
        <v>234500</v>
      </c>
      <c r="F619" s="89" t="s">
        <v>899</v>
      </c>
      <c r="G619" s="4" t="s">
        <v>4067</v>
      </c>
      <c r="H619" s="8" t="s">
        <v>4591</v>
      </c>
    </row>
    <row r="620" spans="1:8" ht="25.5">
      <c r="A620" s="1"/>
      <c r="B620" s="9"/>
      <c r="C620" s="9" t="s">
        <v>1309</v>
      </c>
      <c r="D620" s="66" t="s">
        <v>1179</v>
      </c>
      <c r="E620" s="10">
        <v>148328</v>
      </c>
      <c r="F620" s="89" t="s">
        <v>899</v>
      </c>
      <c r="G620" s="4" t="s">
        <v>4061</v>
      </c>
      <c r="H620" s="8" t="s">
        <v>4591</v>
      </c>
    </row>
    <row r="621" spans="1:8" ht="38.25">
      <c r="A621" s="1"/>
      <c r="B621" s="9"/>
      <c r="C621" s="9" t="s">
        <v>1310</v>
      </c>
      <c r="D621" s="66" t="s">
        <v>1179</v>
      </c>
      <c r="E621" s="10">
        <v>167081</v>
      </c>
      <c r="F621" s="89" t="s">
        <v>899</v>
      </c>
      <c r="G621" s="4" t="s">
        <v>4062</v>
      </c>
      <c r="H621" s="8" t="s">
        <v>4591</v>
      </c>
    </row>
    <row r="622" spans="1:8" ht="25.5">
      <c r="A622" s="1"/>
      <c r="B622" s="9"/>
      <c r="C622" s="9" t="s">
        <v>4066</v>
      </c>
      <c r="D622" s="66" t="s">
        <v>1179</v>
      </c>
      <c r="E622" s="10">
        <v>167157</v>
      </c>
      <c r="F622" s="89" t="s">
        <v>899</v>
      </c>
      <c r="G622" s="74" t="s">
        <v>4063</v>
      </c>
      <c r="H622" s="8" t="s">
        <v>4591</v>
      </c>
    </row>
    <row r="623" spans="1:8" ht="38.25">
      <c r="A623" s="1"/>
      <c r="B623" s="9"/>
      <c r="C623" s="9" t="s">
        <v>1311</v>
      </c>
      <c r="D623" s="66" t="s">
        <v>1179</v>
      </c>
      <c r="E623" s="10">
        <v>168756</v>
      </c>
      <c r="F623" s="89" t="s">
        <v>899</v>
      </c>
      <c r="G623" s="4" t="s">
        <v>4064</v>
      </c>
      <c r="H623" s="8" t="s">
        <v>4591</v>
      </c>
    </row>
    <row r="624" spans="1:8" ht="38.25">
      <c r="A624" s="1"/>
      <c r="B624" s="9"/>
      <c r="C624" s="9" t="s">
        <v>1312</v>
      </c>
      <c r="D624" s="66" t="s">
        <v>1179</v>
      </c>
      <c r="E624" s="10">
        <v>167619</v>
      </c>
      <c r="F624" s="89" t="s">
        <v>899</v>
      </c>
      <c r="G624" s="4" t="s">
        <v>4065</v>
      </c>
      <c r="H624" s="8" t="s">
        <v>4591</v>
      </c>
    </row>
    <row r="625" spans="1:8" ht="63.75">
      <c r="A625" s="1"/>
      <c r="B625" s="9"/>
      <c r="C625" s="9"/>
      <c r="D625" s="53">
        <v>100000</v>
      </c>
      <c r="E625" s="10" t="s">
        <v>899</v>
      </c>
      <c r="F625" s="89" t="s">
        <v>899</v>
      </c>
      <c r="G625" s="4" t="s">
        <v>4371</v>
      </c>
      <c r="H625" s="8" t="s">
        <v>4591</v>
      </c>
    </row>
    <row r="626" spans="1:8">
      <c r="A626" s="1"/>
      <c r="B626" s="9"/>
      <c r="C626" s="9"/>
      <c r="D626" s="53">
        <v>100000</v>
      </c>
      <c r="E626" s="10" t="s">
        <v>899</v>
      </c>
      <c r="F626" s="89" t="s">
        <v>899</v>
      </c>
      <c r="G626" s="4"/>
      <c r="H626" s="8" t="s">
        <v>4591</v>
      </c>
    </row>
    <row r="627" spans="1:8">
      <c r="A627" s="1"/>
      <c r="B627" s="9"/>
      <c r="C627" s="9"/>
      <c r="D627" s="53">
        <v>100000</v>
      </c>
      <c r="E627" s="10" t="s">
        <v>899</v>
      </c>
      <c r="F627" s="89" t="s">
        <v>899</v>
      </c>
      <c r="G627" s="4"/>
      <c r="H627" s="8" t="s">
        <v>4591</v>
      </c>
    </row>
    <row r="628" spans="1:8">
      <c r="A628" s="1"/>
      <c r="B628" s="9"/>
      <c r="C628" s="9"/>
      <c r="D628" s="53">
        <v>100000</v>
      </c>
      <c r="E628" s="10" t="s">
        <v>899</v>
      </c>
      <c r="F628" s="89" t="s">
        <v>899</v>
      </c>
      <c r="G628" s="4"/>
      <c r="H628" s="8" t="s">
        <v>4591</v>
      </c>
    </row>
    <row r="629" spans="1:8">
      <c r="A629" s="1"/>
      <c r="B629" s="9"/>
      <c r="C629" s="9"/>
      <c r="D629" s="53">
        <v>100000</v>
      </c>
      <c r="E629" s="10" t="s">
        <v>899</v>
      </c>
      <c r="F629" s="89" t="s">
        <v>899</v>
      </c>
      <c r="G629" s="74"/>
      <c r="H629" s="8" t="s">
        <v>4591</v>
      </c>
    </row>
    <row r="630" spans="1:8">
      <c r="A630" s="1"/>
      <c r="B630" s="9"/>
      <c r="C630" s="9"/>
      <c r="D630" s="53">
        <v>100000</v>
      </c>
      <c r="E630" s="10" t="s">
        <v>899</v>
      </c>
      <c r="F630" s="89" t="s">
        <v>899</v>
      </c>
      <c r="G630" s="4"/>
      <c r="H630" s="8" t="s">
        <v>4591</v>
      </c>
    </row>
    <row r="631" spans="1:8">
      <c r="A631" s="1"/>
      <c r="B631" s="9"/>
      <c r="C631" s="9"/>
      <c r="D631" s="53">
        <v>100000</v>
      </c>
      <c r="E631" s="10" t="s">
        <v>899</v>
      </c>
      <c r="F631" s="89" t="s">
        <v>899</v>
      </c>
      <c r="G631" s="4"/>
      <c r="H631" s="8" t="s">
        <v>4591</v>
      </c>
    </row>
    <row r="632" spans="1:8">
      <c r="A632" s="1"/>
      <c r="B632" s="9"/>
      <c r="C632" s="9"/>
      <c r="D632" s="53">
        <v>100000</v>
      </c>
      <c r="E632" s="10" t="s">
        <v>899</v>
      </c>
      <c r="F632" s="89" t="s">
        <v>899</v>
      </c>
      <c r="G632" s="4"/>
      <c r="H632" s="8" t="s">
        <v>4591</v>
      </c>
    </row>
    <row r="633" spans="1:8">
      <c r="A633" s="1"/>
      <c r="B633" s="9"/>
      <c r="C633" s="9"/>
      <c r="D633" s="53">
        <v>100000</v>
      </c>
      <c r="E633" s="10" t="s">
        <v>899</v>
      </c>
      <c r="F633" s="89" t="s">
        <v>899</v>
      </c>
      <c r="G633" s="4"/>
      <c r="H633" s="8" t="s">
        <v>4591</v>
      </c>
    </row>
    <row r="634" spans="1:8">
      <c r="A634" s="1"/>
      <c r="B634" s="9"/>
      <c r="C634" s="9"/>
      <c r="D634" s="53">
        <v>100000</v>
      </c>
      <c r="E634" s="10" t="s">
        <v>899</v>
      </c>
      <c r="F634" s="89" t="s">
        <v>899</v>
      </c>
      <c r="G634" s="4"/>
      <c r="H634" s="8" t="s">
        <v>4591</v>
      </c>
    </row>
    <row r="635" spans="1:8">
      <c r="A635" s="1"/>
      <c r="B635" s="9"/>
      <c r="C635" s="9"/>
      <c r="D635" s="53">
        <v>100000</v>
      </c>
      <c r="E635" s="10" t="s">
        <v>899</v>
      </c>
      <c r="F635" s="89" t="s">
        <v>899</v>
      </c>
      <c r="G635" s="4"/>
      <c r="H635" s="8" t="s">
        <v>4591</v>
      </c>
    </row>
    <row r="636" spans="1:8">
      <c r="A636" s="1"/>
      <c r="B636" s="9"/>
      <c r="C636" s="9"/>
      <c r="D636" s="53">
        <v>100000</v>
      </c>
      <c r="E636" s="10" t="s">
        <v>899</v>
      </c>
      <c r="F636" s="89" t="s">
        <v>899</v>
      </c>
      <c r="G636" s="4"/>
      <c r="H636" s="8" t="s">
        <v>4591</v>
      </c>
    </row>
    <row r="637" spans="1:8">
      <c r="A637" s="1"/>
      <c r="B637" s="9"/>
      <c r="C637" s="9"/>
      <c r="D637" s="53">
        <v>100000</v>
      </c>
      <c r="E637" s="10" t="s">
        <v>899</v>
      </c>
      <c r="F637" s="89" t="s">
        <v>899</v>
      </c>
      <c r="G637" s="4"/>
      <c r="H637" s="8" t="s">
        <v>4591</v>
      </c>
    </row>
    <row r="638" spans="1:8">
      <c r="A638" s="1"/>
      <c r="B638" s="9"/>
      <c r="C638" s="9"/>
      <c r="D638" s="53">
        <v>100000</v>
      </c>
      <c r="E638" s="10" t="s">
        <v>899</v>
      </c>
      <c r="F638" s="89" t="s">
        <v>899</v>
      </c>
      <c r="G638" s="4"/>
      <c r="H638" s="8" t="s">
        <v>4591</v>
      </c>
    </row>
    <row r="639" spans="1:8">
      <c r="A639" s="1"/>
      <c r="B639" s="9"/>
      <c r="C639" s="9"/>
      <c r="D639" s="53">
        <v>100000</v>
      </c>
      <c r="E639" s="10" t="s">
        <v>899</v>
      </c>
      <c r="F639" s="89" t="s">
        <v>899</v>
      </c>
      <c r="G639" s="4"/>
      <c r="H639" s="8" t="s">
        <v>4591</v>
      </c>
    </row>
    <row r="640" spans="1:8">
      <c r="A640" s="1"/>
      <c r="B640" s="9"/>
      <c r="C640" s="9"/>
      <c r="D640" s="53">
        <v>100000</v>
      </c>
      <c r="E640" s="10" t="s">
        <v>899</v>
      </c>
      <c r="F640" s="89" t="s">
        <v>899</v>
      </c>
      <c r="G640" s="4"/>
      <c r="H640" s="8" t="s">
        <v>4591</v>
      </c>
    </row>
    <row r="641" spans="1:8">
      <c r="A641" s="1"/>
      <c r="B641" s="9"/>
      <c r="C641" s="9"/>
      <c r="D641" s="53">
        <v>100000</v>
      </c>
      <c r="E641" s="10" t="s">
        <v>899</v>
      </c>
      <c r="F641" s="89" t="s">
        <v>899</v>
      </c>
      <c r="G641" s="4"/>
      <c r="H641" s="8" t="s">
        <v>4591</v>
      </c>
    </row>
    <row r="642" spans="1:8">
      <c r="A642" s="1"/>
      <c r="B642" s="9"/>
      <c r="C642" s="9"/>
      <c r="D642" s="53">
        <v>100000</v>
      </c>
      <c r="E642" s="10" t="s">
        <v>899</v>
      </c>
      <c r="F642" s="89" t="s">
        <v>899</v>
      </c>
      <c r="G642" s="4"/>
      <c r="H642" s="8" t="s">
        <v>4591</v>
      </c>
    </row>
    <row r="643" spans="1:8">
      <c r="A643" s="1"/>
      <c r="B643" s="9"/>
      <c r="C643" s="9"/>
      <c r="D643" s="53">
        <v>100000</v>
      </c>
      <c r="E643" s="10" t="s">
        <v>899</v>
      </c>
      <c r="F643" s="89" t="s">
        <v>899</v>
      </c>
      <c r="G643" s="4"/>
      <c r="H643" s="8" t="s">
        <v>4591</v>
      </c>
    </row>
    <row r="644" spans="1:8">
      <c r="A644" s="1"/>
      <c r="B644" s="9"/>
      <c r="C644" s="9"/>
      <c r="D644" s="53">
        <v>100000</v>
      </c>
      <c r="E644" s="10" t="s">
        <v>899</v>
      </c>
      <c r="F644" s="89" t="s">
        <v>899</v>
      </c>
      <c r="G644" s="4"/>
      <c r="H644" s="8" t="s">
        <v>4591</v>
      </c>
    </row>
    <row r="645" spans="1:8">
      <c r="A645" s="1"/>
      <c r="B645" s="9"/>
      <c r="C645" s="9"/>
      <c r="D645" s="53">
        <v>100000</v>
      </c>
      <c r="E645" s="10" t="s">
        <v>899</v>
      </c>
      <c r="F645" s="89" t="s">
        <v>899</v>
      </c>
      <c r="G645" s="4"/>
      <c r="H645" s="8" t="s">
        <v>4591</v>
      </c>
    </row>
    <row r="646" spans="1:8">
      <c r="A646" s="1"/>
      <c r="B646" s="9"/>
      <c r="C646" s="9"/>
      <c r="D646" s="53">
        <v>100000</v>
      </c>
      <c r="E646" s="10" t="s">
        <v>899</v>
      </c>
      <c r="F646" s="89" t="s">
        <v>899</v>
      </c>
      <c r="G646" s="4"/>
      <c r="H646" s="8" t="s">
        <v>4591</v>
      </c>
    </row>
    <row r="647" spans="1:8">
      <c r="A647" s="1"/>
      <c r="B647" s="9"/>
      <c r="C647" s="9"/>
      <c r="D647" s="53">
        <v>100000</v>
      </c>
      <c r="E647" s="10" t="s">
        <v>899</v>
      </c>
      <c r="F647" s="89" t="s">
        <v>899</v>
      </c>
      <c r="G647" s="4"/>
      <c r="H647" s="8" t="s">
        <v>4591</v>
      </c>
    </row>
    <row r="648" spans="1:8">
      <c r="A648" s="1"/>
      <c r="B648" s="9"/>
      <c r="C648" s="9"/>
      <c r="D648" s="53">
        <v>100000</v>
      </c>
      <c r="E648" s="10" t="s">
        <v>899</v>
      </c>
      <c r="F648" s="89" t="s">
        <v>899</v>
      </c>
      <c r="G648" s="4"/>
      <c r="H648" s="8" t="s">
        <v>4591</v>
      </c>
    </row>
    <row r="649" spans="1:8">
      <c r="A649" s="1"/>
      <c r="B649" s="9"/>
      <c r="C649" s="9"/>
      <c r="D649" s="53">
        <v>100000</v>
      </c>
      <c r="E649" s="10" t="s">
        <v>899</v>
      </c>
      <c r="F649" s="89" t="s">
        <v>899</v>
      </c>
      <c r="G649" s="4"/>
      <c r="H649" s="8" t="s">
        <v>4591</v>
      </c>
    </row>
    <row r="650" spans="1:8">
      <c r="A650" s="1"/>
      <c r="B650" s="9"/>
      <c r="C650" s="9"/>
      <c r="D650" s="53">
        <v>100000</v>
      </c>
      <c r="E650" s="10" t="s">
        <v>899</v>
      </c>
      <c r="F650" s="89" t="s">
        <v>899</v>
      </c>
      <c r="G650" s="4"/>
      <c r="H650" s="8" t="s">
        <v>4591</v>
      </c>
    </row>
    <row r="651" spans="1:8">
      <c r="A651" s="1"/>
      <c r="B651" s="9"/>
      <c r="C651" s="9"/>
      <c r="D651" s="53">
        <v>100000</v>
      </c>
      <c r="E651" s="10" t="s">
        <v>899</v>
      </c>
      <c r="F651" s="89" t="s">
        <v>899</v>
      </c>
      <c r="G651" s="4"/>
      <c r="H651" s="8" t="s">
        <v>4591</v>
      </c>
    </row>
    <row r="652" spans="1:8">
      <c r="A652" s="1"/>
      <c r="B652" s="9"/>
      <c r="C652" s="9"/>
      <c r="D652" s="53">
        <v>100000</v>
      </c>
      <c r="E652" s="10" t="s">
        <v>899</v>
      </c>
      <c r="F652" s="89" t="s">
        <v>899</v>
      </c>
      <c r="G652" s="4"/>
      <c r="H652" s="8" t="s">
        <v>4591</v>
      </c>
    </row>
    <row r="653" spans="1:8">
      <c r="A653" s="1"/>
      <c r="B653" s="9"/>
      <c r="C653" s="9"/>
      <c r="D653" s="53">
        <v>100000</v>
      </c>
      <c r="E653" s="10" t="s">
        <v>899</v>
      </c>
      <c r="F653" s="89" t="s">
        <v>899</v>
      </c>
      <c r="G653" s="4"/>
      <c r="H653" s="8" t="s">
        <v>4591</v>
      </c>
    </row>
    <row r="654" spans="1:8">
      <c r="A654" s="1"/>
      <c r="B654" s="9"/>
      <c r="C654" s="9"/>
      <c r="D654" s="53">
        <v>100000</v>
      </c>
      <c r="E654" s="10" t="s">
        <v>899</v>
      </c>
      <c r="F654" s="89" t="s">
        <v>899</v>
      </c>
      <c r="G654" s="4"/>
      <c r="H654" s="8" t="s">
        <v>4591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066"/>
  <sheetViews>
    <sheetView workbookViewId="0">
      <pane ySplit="4" topLeftCell="A5" activePane="bottomLeft" state="frozen"/>
      <selection pane="bottomLeft" activeCell="A5" sqref="A5:XFD11"/>
    </sheetView>
  </sheetViews>
  <sheetFormatPr defaultRowHeight="15"/>
  <cols>
    <col min="1" max="1" width="20.7109375" customWidth="1"/>
    <col min="2" max="2" width="16.7109375" customWidth="1"/>
    <col min="3" max="3" width="25.5703125" customWidth="1"/>
    <col min="4" max="7" width="12.7109375" customWidth="1"/>
    <col min="8" max="8" width="64.28515625" customWidth="1"/>
    <col min="9" max="9" width="12.7109375" customWidth="1"/>
  </cols>
  <sheetData>
    <row r="1" spans="1:9" s="8" customFormat="1" ht="12.75" customHeight="1">
      <c r="A1" s="6" t="s">
        <v>410</v>
      </c>
      <c r="B1" s="25"/>
      <c r="C1" s="9"/>
      <c r="D1" s="23"/>
      <c r="E1" s="23"/>
      <c r="F1" s="23"/>
      <c r="G1" s="82"/>
      <c r="H1" s="4"/>
    </row>
    <row r="2" spans="1:9" s="8" customFormat="1" ht="12.75">
      <c r="A2" s="6"/>
      <c r="B2" s="6"/>
      <c r="C2" s="9"/>
      <c r="D2" s="24"/>
      <c r="E2" s="24"/>
      <c r="F2" s="24"/>
      <c r="G2" s="83"/>
      <c r="H2" s="4"/>
    </row>
    <row r="3" spans="1:9" s="8" customFormat="1" ht="12.75" customHeight="1">
      <c r="A3" s="6" t="s">
        <v>411</v>
      </c>
      <c r="B3" s="6" t="s">
        <v>412</v>
      </c>
      <c r="C3" s="6" t="s">
        <v>413</v>
      </c>
      <c r="D3" s="95" t="s">
        <v>3413</v>
      </c>
      <c r="E3" s="95"/>
      <c r="F3" s="6" t="s">
        <v>415</v>
      </c>
      <c r="G3" s="80" t="s">
        <v>4135</v>
      </c>
      <c r="H3" s="43" t="s">
        <v>416</v>
      </c>
      <c r="I3" s="6"/>
    </row>
    <row r="4" spans="1:9" s="8" customFormat="1" ht="12.75" customHeight="1">
      <c r="A4" s="6"/>
      <c r="B4" s="6"/>
      <c r="C4" s="9"/>
      <c r="D4" s="88" t="s">
        <v>883</v>
      </c>
      <c r="E4" s="88" t="s">
        <v>884</v>
      </c>
      <c r="F4" s="88"/>
      <c r="G4" s="83"/>
      <c r="H4" s="4"/>
      <c r="I4" s="6"/>
    </row>
    <row r="5" spans="1:9">
      <c r="A5" s="2" t="s">
        <v>417</v>
      </c>
      <c r="B5" s="20" t="s">
        <v>3620</v>
      </c>
      <c r="C5" s="20" t="s">
        <v>1064</v>
      </c>
      <c r="D5" s="26">
        <v>103270.92</v>
      </c>
      <c r="E5" s="26" t="s">
        <v>899</v>
      </c>
      <c r="F5" s="42" t="e">
        <f>(((E5-D5)/D5)*100)</f>
        <v>#VALUE!</v>
      </c>
      <c r="G5" t="s">
        <v>4458</v>
      </c>
      <c r="H5" s="85" t="s">
        <v>3914</v>
      </c>
    </row>
    <row r="6" spans="1:9">
      <c r="A6" s="2" t="s">
        <v>417</v>
      </c>
      <c r="B6" s="20" t="s">
        <v>3621</v>
      </c>
      <c r="C6" s="20" t="s">
        <v>1064</v>
      </c>
      <c r="D6" s="26">
        <v>104534.91</v>
      </c>
      <c r="E6" s="26">
        <v>46099.61</v>
      </c>
      <c r="F6" s="42">
        <f t="shared" ref="F6:F69" si="0">(((E6-D6)/D6)*100)</f>
        <v>-55.900272932745629</v>
      </c>
      <c r="G6" t="s">
        <v>4458</v>
      </c>
      <c r="H6" s="42" t="s">
        <v>4294</v>
      </c>
    </row>
    <row r="7" spans="1:9" ht="38.25">
      <c r="A7" s="2" t="s">
        <v>417</v>
      </c>
      <c r="B7" s="20" t="s">
        <v>3622</v>
      </c>
      <c r="C7" s="20" t="s">
        <v>1064</v>
      </c>
      <c r="D7" s="26">
        <v>109718.43</v>
      </c>
      <c r="E7" s="26">
        <v>64627.57</v>
      </c>
      <c r="F7" s="42">
        <f t="shared" si="0"/>
        <v>-41.096887733446422</v>
      </c>
      <c r="G7" t="s">
        <v>4458</v>
      </c>
      <c r="H7" s="85" t="s">
        <v>4182</v>
      </c>
    </row>
    <row r="8" spans="1:9" ht="25.5">
      <c r="A8" s="2" t="s">
        <v>417</v>
      </c>
      <c r="B8" s="20" t="s">
        <v>3623</v>
      </c>
      <c r="C8" s="20" t="s">
        <v>1064</v>
      </c>
      <c r="D8" s="26">
        <v>105356.91</v>
      </c>
      <c r="E8" s="26">
        <v>57561.35</v>
      </c>
      <c r="F8" s="42">
        <f t="shared" si="0"/>
        <v>-45.365377553309038</v>
      </c>
      <c r="G8" t="s">
        <v>4458</v>
      </c>
      <c r="H8" s="85" t="s">
        <v>4295</v>
      </c>
    </row>
    <row r="9" spans="1:9">
      <c r="A9" s="2" t="s">
        <v>417</v>
      </c>
      <c r="B9" s="20" t="s">
        <v>3624</v>
      </c>
      <c r="C9" s="20" t="s">
        <v>1967</v>
      </c>
      <c r="D9" s="26">
        <v>105356.91</v>
      </c>
      <c r="E9" s="26">
        <v>107970</v>
      </c>
      <c r="F9" s="42">
        <f t="shared" si="0"/>
        <v>2.4802264986700884</v>
      </c>
      <c r="G9" t="s">
        <v>4554</v>
      </c>
      <c r="H9" s="85" t="s">
        <v>4183</v>
      </c>
    </row>
    <row r="10" spans="1:9">
      <c r="A10" s="2" t="s">
        <v>417</v>
      </c>
      <c r="B10" s="20" t="s">
        <v>3625</v>
      </c>
      <c r="C10" s="20" t="s">
        <v>1967</v>
      </c>
      <c r="D10" s="26">
        <v>105356.91</v>
      </c>
      <c r="E10" s="26">
        <v>107970</v>
      </c>
      <c r="F10" s="42">
        <f t="shared" si="0"/>
        <v>2.4802264986700884</v>
      </c>
      <c r="G10" t="s">
        <v>4554</v>
      </c>
      <c r="H10" s="85" t="s">
        <v>4183</v>
      </c>
    </row>
    <row r="11" spans="1:9" ht="38.25">
      <c r="A11" s="2" t="s">
        <v>417</v>
      </c>
      <c r="B11" s="20" t="s">
        <v>3626</v>
      </c>
      <c r="C11" s="20" t="s">
        <v>886</v>
      </c>
      <c r="D11" s="26" t="s">
        <v>899</v>
      </c>
      <c r="E11" s="26">
        <v>143521.01999999999</v>
      </c>
      <c r="F11" s="42" t="e">
        <f t="shared" si="0"/>
        <v>#VALUE!</v>
      </c>
      <c r="G11" t="s">
        <v>4554</v>
      </c>
      <c r="H11" s="85" t="s">
        <v>4184</v>
      </c>
    </row>
    <row r="12" spans="1:9" ht="38.25">
      <c r="A12" s="2" t="s">
        <v>418</v>
      </c>
      <c r="B12" s="11" t="s">
        <v>3697</v>
      </c>
      <c r="C12" s="11" t="s">
        <v>4175</v>
      </c>
      <c r="D12" s="26">
        <v>117826.87</v>
      </c>
      <c r="E12" s="26">
        <v>128559</v>
      </c>
      <c r="F12" s="42">
        <f t="shared" si="0"/>
        <v>9.1083892833612605</v>
      </c>
      <c r="G12" t="s">
        <v>4554</v>
      </c>
      <c r="H12" s="42" t="s">
        <v>4173</v>
      </c>
    </row>
    <row r="13" spans="1:9" ht="25.5">
      <c r="A13" s="2" t="s">
        <v>418</v>
      </c>
      <c r="B13" s="11" t="s">
        <v>3698</v>
      </c>
      <c r="C13" s="11" t="s">
        <v>4174</v>
      </c>
      <c r="D13" s="26">
        <v>117708.15</v>
      </c>
      <c r="E13" s="26">
        <v>128435.28</v>
      </c>
      <c r="F13" s="42">
        <f t="shared" si="0"/>
        <v>9.1133281765111462</v>
      </c>
      <c r="G13" t="s">
        <v>4554</v>
      </c>
      <c r="H13" s="42" t="s">
        <v>4170</v>
      </c>
    </row>
    <row r="14" spans="1:9" ht="25.5">
      <c r="A14" s="2" t="s">
        <v>418</v>
      </c>
      <c r="B14" s="11" t="s">
        <v>3699</v>
      </c>
      <c r="C14" s="11" t="s">
        <v>3700</v>
      </c>
      <c r="D14" s="26">
        <v>124173.25</v>
      </c>
      <c r="E14" s="26">
        <v>128435.28</v>
      </c>
      <c r="F14" s="42">
        <f t="shared" si="0"/>
        <v>3.4323254001969015</v>
      </c>
      <c r="G14" t="s">
        <v>4554</v>
      </c>
      <c r="H14" s="42" t="s">
        <v>4170</v>
      </c>
    </row>
    <row r="15" spans="1:9" ht="25.5">
      <c r="A15" s="2" t="s">
        <v>418</v>
      </c>
      <c r="B15" s="11" t="s">
        <v>3701</v>
      </c>
      <c r="C15" s="11" t="s">
        <v>3702</v>
      </c>
      <c r="D15" s="26" t="s">
        <v>899</v>
      </c>
      <c r="E15" s="26">
        <v>128544.68</v>
      </c>
      <c r="F15" s="42" t="e">
        <f t="shared" si="0"/>
        <v>#VALUE!</v>
      </c>
      <c r="G15" t="s">
        <v>4554</v>
      </c>
      <c r="H15" s="42" t="s">
        <v>4171</v>
      </c>
    </row>
    <row r="16" spans="1:9" ht="38.25">
      <c r="A16" s="2" t="s">
        <v>418</v>
      </c>
      <c r="B16" s="11" t="s">
        <v>3703</v>
      </c>
      <c r="C16" s="11" t="s">
        <v>4261</v>
      </c>
      <c r="D16" s="26">
        <v>126609.37</v>
      </c>
      <c r="E16" s="26">
        <v>160484.16</v>
      </c>
      <c r="F16" s="42">
        <f t="shared" si="0"/>
        <v>26.755357838049438</v>
      </c>
      <c r="G16" t="s">
        <v>4554</v>
      </c>
      <c r="H16" s="42" t="s">
        <v>4262</v>
      </c>
    </row>
    <row r="17" spans="1:8" ht="38.25">
      <c r="A17" s="2" t="s">
        <v>418</v>
      </c>
      <c r="B17" s="11" t="s">
        <v>4172</v>
      </c>
      <c r="C17" s="11" t="s">
        <v>1015</v>
      </c>
      <c r="D17" s="26">
        <v>117826.87</v>
      </c>
      <c r="E17" s="26">
        <v>128559</v>
      </c>
      <c r="F17" s="42">
        <f t="shared" si="0"/>
        <v>9.1083892833612605</v>
      </c>
      <c r="G17" t="s">
        <v>4554</v>
      </c>
      <c r="H17" s="42" t="s">
        <v>4173</v>
      </c>
    </row>
    <row r="18" spans="1:8">
      <c r="A18" s="2" t="s">
        <v>418</v>
      </c>
      <c r="B18" s="11" t="s">
        <v>4176</v>
      </c>
      <c r="C18" s="11" t="s">
        <v>4177</v>
      </c>
      <c r="D18" s="26">
        <v>117826.87</v>
      </c>
      <c r="E18" s="26" t="s">
        <v>899</v>
      </c>
      <c r="F18" s="42" t="e">
        <f t="shared" si="0"/>
        <v>#VALUE!</v>
      </c>
      <c r="G18" t="s">
        <v>4458</v>
      </c>
      <c r="H18" s="42"/>
    </row>
    <row r="19" spans="1:8">
      <c r="A19" s="2" t="s">
        <v>418</v>
      </c>
      <c r="B19" s="11" t="s">
        <v>4178</v>
      </c>
      <c r="C19" s="11" t="s">
        <v>4180</v>
      </c>
      <c r="D19" s="26">
        <v>117826.87</v>
      </c>
      <c r="E19" s="26" t="s">
        <v>899</v>
      </c>
      <c r="F19" s="42" t="e">
        <f t="shared" si="0"/>
        <v>#VALUE!</v>
      </c>
      <c r="G19" t="s">
        <v>4458</v>
      </c>
      <c r="H19" s="42"/>
    </row>
    <row r="20" spans="1:8">
      <c r="A20" s="2" t="s">
        <v>418</v>
      </c>
      <c r="B20" s="11" t="s">
        <v>4179</v>
      </c>
      <c r="C20" s="11" t="s">
        <v>886</v>
      </c>
      <c r="D20" s="26">
        <v>131429.26999999999</v>
      </c>
      <c r="E20" s="26" t="s">
        <v>899</v>
      </c>
      <c r="F20" s="42" t="e">
        <f t="shared" si="0"/>
        <v>#VALUE!</v>
      </c>
      <c r="G20" t="s">
        <v>4458</v>
      </c>
      <c r="H20" s="42" t="s">
        <v>4181</v>
      </c>
    </row>
    <row r="21" spans="1:8" ht="38.25">
      <c r="A21" s="1" t="s">
        <v>419</v>
      </c>
      <c r="B21" s="9"/>
      <c r="C21" s="9" t="s">
        <v>886</v>
      </c>
      <c r="D21" s="10">
        <v>136255</v>
      </c>
      <c r="E21" s="10">
        <v>135589</v>
      </c>
      <c r="F21" s="42">
        <f t="shared" si="0"/>
        <v>-0.48878940222377165</v>
      </c>
      <c r="G21" t="s">
        <v>4554</v>
      </c>
      <c r="H21" s="4" t="s">
        <v>906</v>
      </c>
    </row>
    <row r="22" spans="1:8" ht="38.25">
      <c r="A22" s="1" t="s">
        <v>419</v>
      </c>
      <c r="B22" s="9"/>
      <c r="C22" s="9" t="s">
        <v>902</v>
      </c>
      <c r="D22" s="10" t="s">
        <v>899</v>
      </c>
      <c r="E22" s="10">
        <v>105684</v>
      </c>
      <c r="F22" s="42" t="e">
        <f t="shared" si="0"/>
        <v>#VALUE!</v>
      </c>
      <c r="G22" t="s">
        <v>4554</v>
      </c>
      <c r="H22" s="4" t="s">
        <v>905</v>
      </c>
    </row>
    <row r="23" spans="1:8" ht="38.25">
      <c r="A23" s="1" t="s">
        <v>419</v>
      </c>
      <c r="B23" s="9"/>
      <c r="C23" s="9" t="s">
        <v>903</v>
      </c>
      <c r="D23" s="10">
        <v>106847</v>
      </c>
      <c r="E23" s="10">
        <v>106618</v>
      </c>
      <c r="F23" s="42">
        <f t="shared" si="0"/>
        <v>-0.21432515653223766</v>
      </c>
      <c r="G23" t="s">
        <v>4554</v>
      </c>
      <c r="H23" s="4" t="s">
        <v>904</v>
      </c>
    </row>
    <row r="24" spans="1:8" ht="51">
      <c r="A24" s="1" t="s">
        <v>419</v>
      </c>
      <c r="B24" s="9"/>
      <c r="C24" s="9" t="s">
        <v>907</v>
      </c>
      <c r="D24" s="10">
        <v>83392</v>
      </c>
      <c r="E24" s="10">
        <v>158137</v>
      </c>
      <c r="F24" s="42">
        <f t="shared" si="0"/>
        <v>89.630899846508058</v>
      </c>
      <c r="G24" t="s">
        <v>4458</v>
      </c>
      <c r="H24" s="4" t="s">
        <v>908</v>
      </c>
    </row>
    <row r="25" spans="1:8" ht="51">
      <c r="A25" s="1" t="s">
        <v>419</v>
      </c>
      <c r="B25" s="9"/>
      <c r="C25" s="9" t="s">
        <v>2919</v>
      </c>
      <c r="D25" s="10">
        <v>106404</v>
      </c>
      <c r="E25" s="10">
        <v>19874</v>
      </c>
      <c r="F25" s="42">
        <f t="shared" si="0"/>
        <v>-81.322130746964405</v>
      </c>
      <c r="G25" t="s">
        <v>4458</v>
      </c>
      <c r="H25" s="4" t="s">
        <v>2920</v>
      </c>
    </row>
    <row r="26" spans="1:8" ht="63.75">
      <c r="A26" s="2" t="s">
        <v>420</v>
      </c>
      <c r="B26" s="9"/>
      <c r="C26" s="9" t="s">
        <v>886</v>
      </c>
      <c r="D26" s="10">
        <v>94963</v>
      </c>
      <c r="E26" s="10">
        <v>117966.32</v>
      </c>
      <c r="F26" s="42">
        <f t="shared" si="0"/>
        <v>24.223455451070425</v>
      </c>
      <c r="G26" t="s">
        <v>4554</v>
      </c>
      <c r="H26" s="74" t="s">
        <v>2040</v>
      </c>
    </row>
    <row r="27" spans="1:8" ht="25.5">
      <c r="A27" s="2" t="s">
        <v>421</v>
      </c>
      <c r="B27" s="9" t="s">
        <v>4456</v>
      </c>
      <c r="C27" s="9" t="s">
        <v>886</v>
      </c>
      <c r="D27" s="10">
        <v>124000</v>
      </c>
      <c r="E27" s="10">
        <v>118000</v>
      </c>
      <c r="F27" s="42">
        <f t="shared" si="0"/>
        <v>-4.838709677419355</v>
      </c>
      <c r="G27" t="s">
        <v>4554</v>
      </c>
      <c r="H27" s="74" t="s">
        <v>2921</v>
      </c>
    </row>
    <row r="28" spans="1:8">
      <c r="A28" s="2" t="s">
        <v>422</v>
      </c>
      <c r="B28" s="11" t="s">
        <v>3660</v>
      </c>
      <c r="C28" s="11" t="s">
        <v>886</v>
      </c>
      <c r="D28" s="26">
        <v>142270.29999999999</v>
      </c>
      <c r="E28" s="26">
        <v>145284.96</v>
      </c>
      <c r="F28" s="42">
        <f t="shared" si="0"/>
        <v>2.1189665024956046</v>
      </c>
      <c r="G28" t="s">
        <v>4554</v>
      </c>
      <c r="H28" s="42" t="s">
        <v>4298</v>
      </c>
    </row>
    <row r="29" spans="1:8" ht="38.25">
      <c r="A29" s="2" t="s">
        <v>422</v>
      </c>
      <c r="B29" s="11" t="s">
        <v>3661</v>
      </c>
      <c r="C29" s="11" t="s">
        <v>4297</v>
      </c>
      <c r="D29" s="26">
        <v>122323.1</v>
      </c>
      <c r="E29" s="26">
        <v>124958.28</v>
      </c>
      <c r="F29" s="42">
        <f t="shared" si="0"/>
        <v>2.154278300664382</v>
      </c>
      <c r="G29" t="s">
        <v>4554</v>
      </c>
      <c r="H29" s="42" t="s">
        <v>4299</v>
      </c>
    </row>
    <row r="30" spans="1:8" ht="25.5">
      <c r="A30" s="2" t="s">
        <v>422</v>
      </c>
      <c r="B30" s="11" t="s">
        <v>3662</v>
      </c>
      <c r="C30" s="11" t="s">
        <v>3663</v>
      </c>
      <c r="D30" s="26">
        <v>116491.08</v>
      </c>
      <c r="E30" s="26">
        <v>119000.04000000001</v>
      </c>
      <c r="F30" s="42">
        <f t="shared" si="0"/>
        <v>2.1537786412487603</v>
      </c>
      <c r="G30" t="s">
        <v>4554</v>
      </c>
      <c r="H30" s="42" t="s">
        <v>4300</v>
      </c>
    </row>
    <row r="31" spans="1:8" ht="25.5">
      <c r="A31" s="2" t="s">
        <v>422</v>
      </c>
      <c r="B31" s="11" t="s">
        <v>3664</v>
      </c>
      <c r="C31" s="11" t="s">
        <v>995</v>
      </c>
      <c r="D31" s="26">
        <v>116491.08</v>
      </c>
      <c r="E31" s="26">
        <v>119000.04000000001</v>
      </c>
      <c r="F31" s="42">
        <f t="shared" si="0"/>
        <v>2.1537786412487603</v>
      </c>
      <c r="G31" t="s">
        <v>4554</v>
      </c>
      <c r="H31" s="42" t="s">
        <v>4300</v>
      </c>
    </row>
    <row r="32" spans="1:8" ht="25.5">
      <c r="A32" s="2" t="s">
        <v>422</v>
      </c>
      <c r="B32" s="11" t="s">
        <v>3665</v>
      </c>
      <c r="C32" s="11" t="s">
        <v>1089</v>
      </c>
      <c r="D32" s="26">
        <f>97974+18517.08</f>
        <v>116491.08</v>
      </c>
      <c r="E32" s="26">
        <v>119000.04000000001</v>
      </c>
      <c r="F32" s="42">
        <f t="shared" si="0"/>
        <v>2.1537786412487603</v>
      </c>
      <c r="G32" t="s">
        <v>4554</v>
      </c>
      <c r="H32" s="42" t="s">
        <v>4300</v>
      </c>
    </row>
    <row r="33" spans="1:8">
      <c r="A33" s="2" t="s">
        <v>422</v>
      </c>
      <c r="B33" s="11" t="s">
        <v>3666</v>
      </c>
      <c r="C33" s="11" t="s">
        <v>1016</v>
      </c>
      <c r="D33" s="26">
        <v>102894.66</v>
      </c>
      <c r="E33" s="26">
        <v>105110.64</v>
      </c>
      <c r="F33" s="42">
        <f t="shared" si="0"/>
        <v>2.1536394600069584</v>
      </c>
      <c r="G33" t="s">
        <v>4554</v>
      </c>
      <c r="H33" s="42" t="s">
        <v>4301</v>
      </c>
    </row>
    <row r="34" spans="1:8" ht="25.5">
      <c r="A34" s="2" t="s">
        <v>422</v>
      </c>
      <c r="B34" s="11" t="s">
        <v>3667</v>
      </c>
      <c r="C34" s="11" t="s">
        <v>3668</v>
      </c>
      <c r="D34" s="26">
        <v>102893.66</v>
      </c>
      <c r="E34" s="26">
        <v>105110.64</v>
      </c>
      <c r="F34" s="42">
        <f t="shared" si="0"/>
        <v>2.1546322679162113</v>
      </c>
      <c r="G34" t="s">
        <v>4554</v>
      </c>
      <c r="H34" s="42" t="s">
        <v>4301</v>
      </c>
    </row>
    <row r="35" spans="1:8" ht="25.5">
      <c r="A35" s="2" t="s">
        <v>422</v>
      </c>
      <c r="B35" s="11" t="s">
        <v>3669</v>
      </c>
      <c r="C35" s="11" t="s">
        <v>3670</v>
      </c>
      <c r="D35" s="26" t="s">
        <v>899</v>
      </c>
      <c r="E35" s="26">
        <v>101129.04000000001</v>
      </c>
      <c r="F35" s="42" t="e">
        <f t="shared" si="0"/>
        <v>#VALUE!</v>
      </c>
      <c r="G35" t="s">
        <v>4554</v>
      </c>
      <c r="H35" s="42" t="s">
        <v>4302</v>
      </c>
    </row>
    <row r="36" spans="1:8" ht="25.5">
      <c r="A36" s="2" t="s">
        <v>423</v>
      </c>
      <c r="B36" s="16" t="s">
        <v>2039</v>
      </c>
      <c r="C36" s="9"/>
      <c r="D36" s="26" t="s">
        <v>899</v>
      </c>
      <c r="E36" s="26" t="s">
        <v>899</v>
      </c>
      <c r="F36" s="42" t="e">
        <f t="shared" si="0"/>
        <v>#VALUE!</v>
      </c>
      <c r="G36" t="s">
        <v>4554</v>
      </c>
      <c r="H36" s="4"/>
    </row>
    <row r="37" spans="1:8" ht="25.5">
      <c r="A37" s="2" t="s">
        <v>424</v>
      </c>
      <c r="B37" s="16" t="s">
        <v>2039</v>
      </c>
      <c r="C37" s="9"/>
      <c r="D37" s="10" t="s">
        <v>899</v>
      </c>
      <c r="E37" s="10" t="s">
        <v>899</v>
      </c>
      <c r="F37" s="42" t="e">
        <f t="shared" si="0"/>
        <v>#VALUE!</v>
      </c>
      <c r="G37" t="s">
        <v>4554</v>
      </c>
      <c r="H37" s="4"/>
    </row>
    <row r="38" spans="1:8" ht="38.25">
      <c r="A38" s="2" t="s">
        <v>425</v>
      </c>
      <c r="B38" s="11"/>
      <c r="C38" s="11" t="s">
        <v>4328</v>
      </c>
      <c r="D38" s="26" t="s">
        <v>899</v>
      </c>
      <c r="E38" s="26">
        <v>133282.93</v>
      </c>
      <c r="F38" s="42" t="e">
        <f t="shared" si="0"/>
        <v>#VALUE!</v>
      </c>
      <c r="G38" t="s">
        <v>4554</v>
      </c>
      <c r="H38" s="42" t="s">
        <v>4329</v>
      </c>
    </row>
    <row r="39" spans="1:8" ht="38.25">
      <c r="A39" s="2" t="s">
        <v>425</v>
      </c>
      <c r="B39" s="11"/>
      <c r="C39" s="11" t="s">
        <v>995</v>
      </c>
      <c r="D39" s="26" t="s">
        <v>899</v>
      </c>
      <c r="E39" s="26">
        <v>231479.87</v>
      </c>
      <c r="F39" s="42" t="e">
        <f t="shared" si="0"/>
        <v>#VALUE!</v>
      </c>
      <c r="G39" t="s">
        <v>4458</v>
      </c>
      <c r="H39" s="42" t="s">
        <v>4330</v>
      </c>
    </row>
    <row r="40" spans="1:8" ht="25.5">
      <c r="A40" s="2" t="s">
        <v>425</v>
      </c>
      <c r="B40" s="11"/>
      <c r="C40" s="11" t="s">
        <v>4185</v>
      </c>
      <c r="D40" s="26" t="s">
        <v>899</v>
      </c>
      <c r="E40" s="26">
        <v>166281.38</v>
      </c>
      <c r="F40" s="42" t="e">
        <f t="shared" si="0"/>
        <v>#VALUE!</v>
      </c>
      <c r="G40" t="s">
        <v>4458</v>
      </c>
      <c r="H40" s="42" t="s">
        <v>4331</v>
      </c>
    </row>
    <row r="41" spans="1:8">
      <c r="A41" s="2" t="s">
        <v>425</v>
      </c>
      <c r="B41" s="11"/>
      <c r="C41" s="11" t="s">
        <v>4186</v>
      </c>
      <c r="D41" s="26">
        <v>135995.07</v>
      </c>
      <c r="E41" s="26" t="s">
        <v>899</v>
      </c>
      <c r="F41" s="42" t="e">
        <f t="shared" si="0"/>
        <v>#VALUE!</v>
      </c>
      <c r="G41" t="s">
        <v>4458</v>
      </c>
      <c r="H41" s="42" t="s">
        <v>4187</v>
      </c>
    </row>
    <row r="42" spans="1:8" ht="25.5">
      <c r="A42" s="2" t="s">
        <v>426</v>
      </c>
      <c r="B42" s="16" t="s">
        <v>2039</v>
      </c>
      <c r="C42" s="9"/>
      <c r="D42" s="26" t="s">
        <v>899</v>
      </c>
      <c r="E42" s="26" t="s">
        <v>899</v>
      </c>
      <c r="F42" s="42" t="e">
        <f t="shared" si="0"/>
        <v>#VALUE!</v>
      </c>
      <c r="G42" t="s">
        <v>4554</v>
      </c>
      <c r="H42" s="4"/>
    </row>
    <row r="43" spans="1:8">
      <c r="A43" s="2" t="s">
        <v>427</v>
      </c>
      <c r="B43" s="9" t="s">
        <v>4457</v>
      </c>
      <c r="C43" s="9" t="s">
        <v>886</v>
      </c>
      <c r="D43" s="10">
        <v>149712</v>
      </c>
      <c r="E43" s="10">
        <v>146683</v>
      </c>
      <c r="F43" s="42">
        <f t="shared" si="0"/>
        <v>-2.0232179117238429</v>
      </c>
      <c r="G43" t="s">
        <v>4554</v>
      </c>
      <c r="H43" s="4" t="s">
        <v>2041</v>
      </c>
    </row>
    <row r="44" spans="1:8">
      <c r="A44" s="2" t="s">
        <v>427</v>
      </c>
      <c r="B44" s="9"/>
      <c r="C44" s="9" t="s">
        <v>2042</v>
      </c>
      <c r="D44" s="10">
        <v>103539</v>
      </c>
      <c r="E44" s="10">
        <v>103638</v>
      </c>
      <c r="F44" s="42">
        <f t="shared" si="0"/>
        <v>9.5616144641149717E-2</v>
      </c>
      <c r="G44" t="s">
        <v>4554</v>
      </c>
      <c r="H44" s="4" t="s">
        <v>2043</v>
      </c>
    </row>
    <row r="45" spans="1:8">
      <c r="A45" s="2" t="s">
        <v>427</v>
      </c>
      <c r="B45" s="9"/>
      <c r="C45" s="9" t="s">
        <v>2044</v>
      </c>
      <c r="D45" s="10">
        <v>105486</v>
      </c>
      <c r="E45" s="10">
        <v>105610</v>
      </c>
      <c r="F45" s="42">
        <f t="shared" si="0"/>
        <v>0.11755114422767002</v>
      </c>
      <c r="G45" t="s">
        <v>4554</v>
      </c>
      <c r="H45" s="4" t="s">
        <v>2045</v>
      </c>
    </row>
    <row r="46" spans="1:8" ht="51">
      <c r="A46" s="1" t="s">
        <v>428</v>
      </c>
      <c r="B46" s="9"/>
      <c r="C46" s="9" t="s">
        <v>886</v>
      </c>
      <c r="D46" s="10">
        <v>122180</v>
      </c>
      <c r="E46" s="10" t="s">
        <v>899</v>
      </c>
      <c r="F46" s="42" t="e">
        <f t="shared" si="0"/>
        <v>#VALUE!</v>
      </c>
      <c r="G46" t="s">
        <v>4458</v>
      </c>
      <c r="H46" s="74" t="s">
        <v>2922</v>
      </c>
    </row>
    <row r="47" spans="1:8" ht="38.25">
      <c r="A47" s="1" t="s">
        <v>428</v>
      </c>
      <c r="B47" s="9"/>
      <c r="C47" s="9" t="s">
        <v>909</v>
      </c>
      <c r="D47" s="10">
        <v>91031</v>
      </c>
      <c r="E47" s="10">
        <v>133825</v>
      </c>
      <c r="F47" s="42">
        <f t="shared" si="0"/>
        <v>47.010359108435587</v>
      </c>
      <c r="G47" t="s">
        <v>4458</v>
      </c>
      <c r="H47" s="4" t="s">
        <v>911</v>
      </c>
    </row>
    <row r="48" spans="1:8" ht="51">
      <c r="A48" s="1" t="s">
        <v>429</v>
      </c>
      <c r="B48" s="9"/>
      <c r="C48" s="9" t="s">
        <v>886</v>
      </c>
      <c r="D48" s="10">
        <v>149183.45000000001</v>
      </c>
      <c r="E48" s="10">
        <v>57145.05</v>
      </c>
      <c r="F48" s="42">
        <f t="shared" si="0"/>
        <v>-61.694779146078204</v>
      </c>
      <c r="G48" t="s">
        <v>4458</v>
      </c>
      <c r="H48" s="75" t="s">
        <v>4459</v>
      </c>
    </row>
    <row r="49" spans="1:8" ht="25.5">
      <c r="A49" s="1" t="s">
        <v>429</v>
      </c>
      <c r="B49" s="9"/>
      <c r="C49" s="9" t="s">
        <v>912</v>
      </c>
      <c r="D49" s="10">
        <v>116865.93</v>
      </c>
      <c r="E49" s="10">
        <v>118284.02</v>
      </c>
      <c r="F49" s="42">
        <f t="shared" si="0"/>
        <v>1.2134332050410339</v>
      </c>
      <c r="G49" t="s">
        <v>4554</v>
      </c>
      <c r="H49" s="4" t="s">
        <v>914</v>
      </c>
    </row>
    <row r="50" spans="1:8">
      <c r="A50" s="1" t="s">
        <v>429</v>
      </c>
      <c r="B50" s="9"/>
      <c r="C50" s="9" t="s">
        <v>898</v>
      </c>
      <c r="D50" s="10">
        <v>112765.82</v>
      </c>
      <c r="E50" s="10" t="s">
        <v>899</v>
      </c>
      <c r="F50" s="42" t="e">
        <f t="shared" si="0"/>
        <v>#VALUE!</v>
      </c>
      <c r="G50" t="s">
        <v>4458</v>
      </c>
      <c r="H50" s="4" t="s">
        <v>915</v>
      </c>
    </row>
    <row r="51" spans="1:8" ht="25.5">
      <c r="A51" s="1" t="s">
        <v>429</v>
      </c>
      <c r="B51" s="9"/>
      <c r="C51" s="9" t="s">
        <v>913</v>
      </c>
      <c r="D51" s="10">
        <v>111772.39</v>
      </c>
      <c r="E51" s="10">
        <v>113026.99</v>
      </c>
      <c r="F51" s="42">
        <f t="shared" si="0"/>
        <v>1.1224596700491114</v>
      </c>
      <c r="G51" t="s">
        <v>4554</v>
      </c>
      <c r="H51" s="4" t="s">
        <v>916</v>
      </c>
    </row>
    <row r="52" spans="1:8" ht="25.5">
      <c r="A52" s="1" t="s">
        <v>430</v>
      </c>
      <c r="B52" s="9" t="s">
        <v>2923</v>
      </c>
      <c r="C52" s="9" t="s">
        <v>886</v>
      </c>
      <c r="D52" s="10">
        <v>125907</v>
      </c>
      <c r="E52" s="10">
        <v>180583</v>
      </c>
      <c r="F52" s="42">
        <f t="shared" si="0"/>
        <v>43.4257030983186</v>
      </c>
      <c r="G52" t="s">
        <v>4458</v>
      </c>
      <c r="H52" s="4" t="s">
        <v>917</v>
      </c>
    </row>
    <row r="53" spans="1:8" ht="25.5">
      <c r="A53" s="1" t="s">
        <v>430</v>
      </c>
      <c r="B53" s="9"/>
      <c r="C53" s="9" t="s">
        <v>918</v>
      </c>
      <c r="D53" s="10" t="s">
        <v>899</v>
      </c>
      <c r="E53" s="10">
        <v>122271</v>
      </c>
      <c r="F53" s="42" t="e">
        <f t="shared" si="0"/>
        <v>#VALUE!</v>
      </c>
      <c r="G53" t="s">
        <v>4554</v>
      </c>
      <c r="H53" s="4" t="s">
        <v>2924</v>
      </c>
    </row>
    <row r="54" spans="1:8" ht="25.5">
      <c r="A54" s="1" t="s">
        <v>430</v>
      </c>
      <c r="B54" s="9"/>
      <c r="C54" s="9" t="s">
        <v>919</v>
      </c>
      <c r="D54" s="10" t="s">
        <v>899</v>
      </c>
      <c r="E54" s="10">
        <v>118220</v>
      </c>
      <c r="F54" s="42" t="e">
        <f t="shared" si="0"/>
        <v>#VALUE!</v>
      </c>
      <c r="G54" t="s">
        <v>4554</v>
      </c>
      <c r="H54" s="4" t="s">
        <v>2925</v>
      </c>
    </row>
    <row r="55" spans="1:8" ht="63.75">
      <c r="A55" s="1" t="s">
        <v>431</v>
      </c>
      <c r="B55" s="9"/>
      <c r="C55" s="9" t="s">
        <v>886</v>
      </c>
      <c r="D55" s="10">
        <v>138672</v>
      </c>
      <c r="E55" s="10">
        <v>146945</v>
      </c>
      <c r="F55" s="42">
        <f t="shared" si="0"/>
        <v>5.9658763124495211</v>
      </c>
      <c r="G55" t="s">
        <v>4554</v>
      </c>
      <c r="H55" s="4" t="s">
        <v>920</v>
      </c>
    </row>
    <row r="56" spans="1:8" ht="63.75">
      <c r="A56" s="1" t="s">
        <v>431</v>
      </c>
      <c r="B56" s="9"/>
      <c r="C56" s="9" t="s">
        <v>912</v>
      </c>
      <c r="D56" s="10">
        <v>111871</v>
      </c>
      <c r="E56" s="10">
        <v>113645</v>
      </c>
      <c r="F56" s="42">
        <f t="shared" si="0"/>
        <v>1.5857550214085865</v>
      </c>
      <c r="G56" t="s">
        <v>4554</v>
      </c>
      <c r="H56" s="4" t="s">
        <v>921</v>
      </c>
    </row>
    <row r="57" spans="1:8" ht="25.5">
      <c r="A57" s="1" t="s">
        <v>432</v>
      </c>
      <c r="B57" s="18" t="s">
        <v>2039</v>
      </c>
      <c r="C57" s="9"/>
      <c r="D57" s="10" t="s">
        <v>899</v>
      </c>
      <c r="E57" s="10" t="s">
        <v>899</v>
      </c>
      <c r="F57" s="42" t="e">
        <f t="shared" si="0"/>
        <v>#VALUE!</v>
      </c>
      <c r="G57" t="s">
        <v>4554</v>
      </c>
      <c r="H57" s="4"/>
    </row>
    <row r="58" spans="1:8" ht="25.5">
      <c r="A58" s="1" t="s">
        <v>433</v>
      </c>
      <c r="B58" s="18" t="s">
        <v>2039</v>
      </c>
      <c r="C58" s="9"/>
      <c r="D58" s="10" t="s">
        <v>899</v>
      </c>
      <c r="E58" s="10" t="s">
        <v>899</v>
      </c>
      <c r="F58" s="42" t="e">
        <f t="shared" si="0"/>
        <v>#VALUE!</v>
      </c>
      <c r="G58" t="s">
        <v>4554</v>
      </c>
      <c r="H58" s="4"/>
    </row>
    <row r="59" spans="1:8" ht="25.5">
      <c r="A59" s="2" t="s">
        <v>434</v>
      </c>
      <c r="B59" s="18" t="s">
        <v>2039</v>
      </c>
      <c r="C59" s="9"/>
      <c r="D59" s="10" t="s">
        <v>899</v>
      </c>
      <c r="E59" s="10" t="s">
        <v>899</v>
      </c>
      <c r="F59" s="42" t="e">
        <f t="shared" si="0"/>
        <v>#VALUE!</v>
      </c>
      <c r="G59" t="s">
        <v>4554</v>
      </c>
      <c r="H59" s="4"/>
    </row>
    <row r="60" spans="1:8" ht="89.25">
      <c r="A60" s="1" t="s">
        <v>435</v>
      </c>
      <c r="B60" s="9" t="s">
        <v>923</v>
      </c>
      <c r="C60" s="9" t="s">
        <v>886</v>
      </c>
      <c r="D60" s="10">
        <v>190943</v>
      </c>
      <c r="E60" s="10">
        <v>224046</v>
      </c>
      <c r="F60" s="42">
        <f t="shared" si="0"/>
        <v>17.33658735853108</v>
      </c>
      <c r="G60" t="s">
        <v>4458</v>
      </c>
      <c r="H60" s="4" t="s">
        <v>2944</v>
      </c>
    </row>
    <row r="61" spans="1:8" ht="51">
      <c r="A61" s="1" t="s">
        <v>435</v>
      </c>
      <c r="B61" s="9"/>
      <c r="C61" s="9" t="s">
        <v>922</v>
      </c>
      <c r="D61" s="10">
        <v>133014</v>
      </c>
      <c r="E61" s="10">
        <v>155863</v>
      </c>
      <c r="F61" s="42">
        <f t="shared" si="0"/>
        <v>17.177891049062506</v>
      </c>
      <c r="G61" t="s">
        <v>4554</v>
      </c>
      <c r="H61" s="4" t="s">
        <v>924</v>
      </c>
    </row>
    <row r="62" spans="1:8" ht="63.75">
      <c r="A62" s="1" t="s">
        <v>435</v>
      </c>
      <c r="B62" s="9"/>
      <c r="C62" s="9" t="s">
        <v>925</v>
      </c>
      <c r="D62" s="10">
        <v>135028</v>
      </c>
      <c r="E62" s="10">
        <v>157388</v>
      </c>
      <c r="F62" s="42">
        <f t="shared" si="0"/>
        <v>16.559528394110849</v>
      </c>
      <c r="G62" t="s">
        <v>4554</v>
      </c>
      <c r="H62" s="4" t="s">
        <v>926</v>
      </c>
    </row>
    <row r="63" spans="1:8" ht="51">
      <c r="A63" s="1" t="s">
        <v>435</v>
      </c>
      <c r="B63" s="9"/>
      <c r="C63" s="9" t="s">
        <v>927</v>
      </c>
      <c r="D63" s="10">
        <v>132852</v>
      </c>
      <c r="E63" s="10">
        <v>155863</v>
      </c>
      <c r="F63" s="42">
        <f t="shared" si="0"/>
        <v>17.320778008611086</v>
      </c>
      <c r="G63" t="s">
        <v>4554</v>
      </c>
      <c r="H63" s="4" t="s">
        <v>924</v>
      </c>
    </row>
    <row r="64" spans="1:8" ht="25.5">
      <c r="A64" s="1" t="s">
        <v>435</v>
      </c>
      <c r="B64" s="9"/>
      <c r="C64" s="9" t="s">
        <v>2945</v>
      </c>
      <c r="D64" s="10">
        <v>132855</v>
      </c>
      <c r="E64" s="10" t="s">
        <v>899</v>
      </c>
      <c r="F64" s="42" t="e">
        <f t="shared" si="0"/>
        <v>#VALUE!</v>
      </c>
      <c r="G64" t="s">
        <v>4458</v>
      </c>
      <c r="H64" s="74" t="s">
        <v>2946</v>
      </c>
    </row>
    <row r="65" spans="1:8" ht="25.5">
      <c r="A65" s="1" t="s">
        <v>435</v>
      </c>
      <c r="B65" s="9"/>
      <c r="C65" s="9" t="s">
        <v>2947</v>
      </c>
      <c r="D65" s="10">
        <v>132885</v>
      </c>
      <c r="E65" s="10" t="s">
        <v>899</v>
      </c>
      <c r="F65" s="42" t="e">
        <f t="shared" si="0"/>
        <v>#VALUE!</v>
      </c>
      <c r="G65" t="s">
        <v>4458</v>
      </c>
      <c r="H65" s="4" t="s">
        <v>2946</v>
      </c>
    </row>
    <row r="66" spans="1:8" ht="25.5">
      <c r="A66" s="1" t="s">
        <v>435</v>
      </c>
      <c r="B66" s="9"/>
      <c r="C66" s="9" t="s">
        <v>2948</v>
      </c>
      <c r="D66" s="10">
        <v>109935</v>
      </c>
      <c r="E66" s="10" t="s">
        <v>899</v>
      </c>
      <c r="F66" s="42" t="e">
        <f t="shared" si="0"/>
        <v>#VALUE!</v>
      </c>
      <c r="G66" t="s">
        <v>4458</v>
      </c>
      <c r="H66" s="4" t="s">
        <v>2946</v>
      </c>
    </row>
    <row r="67" spans="1:8">
      <c r="A67" s="1" t="s">
        <v>435</v>
      </c>
      <c r="B67" s="9"/>
      <c r="C67" s="9" t="s">
        <v>2949</v>
      </c>
      <c r="D67" s="10">
        <v>109094</v>
      </c>
      <c r="E67" s="10" t="s">
        <v>899</v>
      </c>
      <c r="F67" s="42" t="e">
        <f t="shared" si="0"/>
        <v>#VALUE!</v>
      </c>
      <c r="G67" t="s">
        <v>4458</v>
      </c>
      <c r="H67" s="4" t="s">
        <v>2946</v>
      </c>
    </row>
    <row r="68" spans="1:8" ht="51">
      <c r="A68" s="1" t="s">
        <v>435</v>
      </c>
      <c r="B68" s="9"/>
      <c r="C68" s="9" t="s">
        <v>928</v>
      </c>
      <c r="D68" s="10" t="s">
        <v>899</v>
      </c>
      <c r="E68" s="10">
        <v>124893</v>
      </c>
      <c r="F68" s="42" t="e">
        <f t="shared" si="0"/>
        <v>#VALUE!</v>
      </c>
      <c r="G68" t="s">
        <v>4554</v>
      </c>
      <c r="H68" s="4" t="s">
        <v>13</v>
      </c>
    </row>
    <row r="69" spans="1:8" ht="51">
      <c r="A69" s="1" t="s">
        <v>435</v>
      </c>
      <c r="B69" s="9"/>
      <c r="C69" s="9" t="s">
        <v>14</v>
      </c>
      <c r="D69" s="10">
        <v>109756</v>
      </c>
      <c r="E69" s="10">
        <v>128610</v>
      </c>
      <c r="F69" s="42">
        <f t="shared" si="0"/>
        <v>17.17810415831481</v>
      </c>
      <c r="G69" t="s">
        <v>4554</v>
      </c>
      <c r="H69" s="4" t="s">
        <v>15</v>
      </c>
    </row>
    <row r="70" spans="1:8" ht="51">
      <c r="A70" s="1" t="s">
        <v>435</v>
      </c>
      <c r="B70" s="9"/>
      <c r="C70" s="9" t="s">
        <v>16</v>
      </c>
      <c r="D70" s="10" t="s">
        <v>899</v>
      </c>
      <c r="E70" s="10">
        <v>126486</v>
      </c>
      <c r="F70" s="42" t="e">
        <f t="shared" ref="F70:F133" si="1">(((E70-D70)/D70)*100)</f>
        <v>#VALUE!</v>
      </c>
      <c r="G70" t="s">
        <v>4554</v>
      </c>
      <c r="H70" s="4" t="s">
        <v>18</v>
      </c>
    </row>
    <row r="71" spans="1:8" ht="51">
      <c r="A71" s="1" t="s">
        <v>435</v>
      </c>
      <c r="B71" s="9"/>
      <c r="C71" s="9" t="s">
        <v>17</v>
      </c>
      <c r="D71" s="10">
        <v>113761</v>
      </c>
      <c r="E71" s="10">
        <v>135705</v>
      </c>
      <c r="F71" s="42">
        <f t="shared" si="1"/>
        <v>19.28956320707448</v>
      </c>
      <c r="G71" t="s">
        <v>4554</v>
      </c>
      <c r="H71" s="4" t="s">
        <v>20</v>
      </c>
    </row>
    <row r="72" spans="1:8" ht="51">
      <c r="A72" s="1" t="s">
        <v>435</v>
      </c>
      <c r="B72" s="9"/>
      <c r="C72" s="9" t="s">
        <v>19</v>
      </c>
      <c r="D72" s="10" t="s">
        <v>899</v>
      </c>
      <c r="E72" s="10">
        <v>142380</v>
      </c>
      <c r="F72" s="42" t="e">
        <f t="shared" si="1"/>
        <v>#VALUE!</v>
      </c>
      <c r="G72" t="s">
        <v>4554</v>
      </c>
      <c r="H72" s="4" t="s">
        <v>2926</v>
      </c>
    </row>
    <row r="73" spans="1:8" ht="51">
      <c r="A73" s="1" t="s">
        <v>435</v>
      </c>
      <c r="B73" s="9"/>
      <c r="C73" s="9" t="s">
        <v>21</v>
      </c>
      <c r="D73" s="10" t="s">
        <v>899</v>
      </c>
      <c r="E73" s="10">
        <v>106310</v>
      </c>
      <c r="F73" s="42" t="e">
        <f t="shared" si="1"/>
        <v>#VALUE!</v>
      </c>
      <c r="G73" t="s">
        <v>4554</v>
      </c>
      <c r="H73" s="4" t="s">
        <v>22</v>
      </c>
    </row>
    <row r="74" spans="1:8" ht="38.25">
      <c r="A74" s="1" t="s">
        <v>435</v>
      </c>
      <c r="B74" s="9"/>
      <c r="C74" s="9" t="s">
        <v>23</v>
      </c>
      <c r="D74" s="10" t="s">
        <v>899</v>
      </c>
      <c r="E74" s="10">
        <v>105920</v>
      </c>
      <c r="F74" s="42" t="e">
        <f t="shared" si="1"/>
        <v>#VALUE!</v>
      </c>
      <c r="G74" t="s">
        <v>4554</v>
      </c>
      <c r="H74" s="4" t="s">
        <v>24</v>
      </c>
    </row>
    <row r="75" spans="1:8" ht="51">
      <c r="A75" s="1" t="s">
        <v>435</v>
      </c>
      <c r="B75" s="9"/>
      <c r="C75" s="9" t="s">
        <v>25</v>
      </c>
      <c r="D75" s="10" t="s">
        <v>899</v>
      </c>
      <c r="E75" s="10">
        <v>106310</v>
      </c>
      <c r="F75" s="42" t="e">
        <f t="shared" si="1"/>
        <v>#VALUE!</v>
      </c>
      <c r="G75" t="s">
        <v>4554</v>
      </c>
      <c r="H75" s="4" t="s">
        <v>22</v>
      </c>
    </row>
    <row r="76" spans="1:8" ht="38.25">
      <c r="A76" s="1" t="s">
        <v>435</v>
      </c>
      <c r="B76" s="9"/>
      <c r="C76" s="9" t="s">
        <v>26</v>
      </c>
      <c r="D76" s="10" t="s">
        <v>899</v>
      </c>
      <c r="E76" s="10">
        <v>105920</v>
      </c>
      <c r="F76" s="42" t="e">
        <f t="shared" si="1"/>
        <v>#VALUE!</v>
      </c>
      <c r="G76" t="s">
        <v>4554</v>
      </c>
      <c r="H76" s="4" t="s">
        <v>24</v>
      </c>
    </row>
    <row r="77" spans="1:8" ht="51">
      <c r="A77" s="1" t="s">
        <v>435</v>
      </c>
      <c r="B77" s="9"/>
      <c r="C77" s="9" t="s">
        <v>28</v>
      </c>
      <c r="D77" s="10" t="s">
        <v>899</v>
      </c>
      <c r="E77" s="10">
        <v>109527</v>
      </c>
      <c r="F77" s="42" t="e">
        <f t="shared" si="1"/>
        <v>#VALUE!</v>
      </c>
      <c r="G77" t="s">
        <v>4554</v>
      </c>
      <c r="H77" s="4" t="s">
        <v>2927</v>
      </c>
    </row>
    <row r="78" spans="1:8" ht="51">
      <c r="A78" s="1" t="s">
        <v>435</v>
      </c>
      <c r="B78" s="9"/>
      <c r="C78" s="9" t="s">
        <v>27</v>
      </c>
      <c r="D78" s="10" t="s">
        <v>899</v>
      </c>
      <c r="E78" s="10">
        <v>106310</v>
      </c>
      <c r="F78" s="42" t="e">
        <f t="shared" si="1"/>
        <v>#VALUE!</v>
      </c>
      <c r="G78" t="s">
        <v>4554</v>
      </c>
      <c r="H78" s="4" t="s">
        <v>22</v>
      </c>
    </row>
    <row r="79" spans="1:8" ht="51">
      <c r="A79" s="1" t="s">
        <v>435</v>
      </c>
      <c r="B79" s="9"/>
      <c r="C79" s="9" t="s">
        <v>29</v>
      </c>
      <c r="D79" s="10" t="s">
        <v>899</v>
      </c>
      <c r="E79" s="10">
        <v>106310</v>
      </c>
      <c r="F79" s="42" t="e">
        <f t="shared" si="1"/>
        <v>#VALUE!</v>
      </c>
      <c r="G79" t="s">
        <v>4554</v>
      </c>
      <c r="H79" s="4" t="s">
        <v>22</v>
      </c>
    </row>
    <row r="80" spans="1:8" ht="51">
      <c r="A80" s="1" t="s">
        <v>435</v>
      </c>
      <c r="B80" s="9"/>
      <c r="C80" s="9" t="s">
        <v>30</v>
      </c>
      <c r="D80" s="10" t="s">
        <v>899</v>
      </c>
      <c r="E80" s="10">
        <v>106343</v>
      </c>
      <c r="F80" s="42" t="e">
        <f t="shared" si="1"/>
        <v>#VALUE!</v>
      </c>
      <c r="G80" t="s">
        <v>4554</v>
      </c>
      <c r="H80" s="4" t="s">
        <v>358</v>
      </c>
    </row>
    <row r="81" spans="1:8" ht="51">
      <c r="A81" s="1" t="s">
        <v>435</v>
      </c>
      <c r="B81" s="9"/>
      <c r="C81" s="9" t="s">
        <v>359</v>
      </c>
      <c r="D81" s="10" t="s">
        <v>899</v>
      </c>
      <c r="E81" s="10">
        <v>106222</v>
      </c>
      <c r="F81" s="42" t="e">
        <f t="shared" si="1"/>
        <v>#VALUE!</v>
      </c>
      <c r="G81" t="s">
        <v>4554</v>
      </c>
      <c r="H81" s="4" t="s">
        <v>360</v>
      </c>
    </row>
    <row r="82" spans="1:8" ht="38.25">
      <c r="A82" s="1" t="s">
        <v>435</v>
      </c>
      <c r="B82" s="9"/>
      <c r="C82" s="9" t="s">
        <v>361</v>
      </c>
      <c r="D82" s="10" t="s">
        <v>899</v>
      </c>
      <c r="E82" s="10">
        <v>105920</v>
      </c>
      <c r="F82" s="42" t="e">
        <f t="shared" si="1"/>
        <v>#VALUE!</v>
      </c>
      <c r="G82" t="s">
        <v>4554</v>
      </c>
      <c r="H82" s="4" t="s">
        <v>24</v>
      </c>
    </row>
    <row r="83" spans="1:8" ht="51">
      <c r="A83" s="1" t="s">
        <v>435</v>
      </c>
      <c r="B83" s="9"/>
      <c r="C83" s="9" t="s">
        <v>236</v>
      </c>
      <c r="D83" s="10" t="s">
        <v>899</v>
      </c>
      <c r="E83" s="10">
        <v>106036</v>
      </c>
      <c r="F83" s="42" t="e">
        <f t="shared" si="1"/>
        <v>#VALUE!</v>
      </c>
      <c r="G83" t="s">
        <v>4554</v>
      </c>
      <c r="H83" s="4" t="s">
        <v>237</v>
      </c>
    </row>
    <row r="84" spans="1:8" ht="25.5">
      <c r="A84" s="1" t="s">
        <v>435</v>
      </c>
      <c r="B84" s="9"/>
      <c r="C84" s="9" t="s">
        <v>2950</v>
      </c>
      <c r="D84" s="10">
        <v>109041</v>
      </c>
      <c r="E84" s="10" t="s">
        <v>899</v>
      </c>
      <c r="F84" s="42" t="e">
        <f t="shared" si="1"/>
        <v>#VALUE!</v>
      </c>
      <c r="G84" t="s">
        <v>4458</v>
      </c>
      <c r="H84" s="4" t="s">
        <v>2946</v>
      </c>
    </row>
    <row r="85" spans="1:8" ht="38.25">
      <c r="A85" s="1" t="s">
        <v>436</v>
      </c>
      <c r="B85" s="9" t="s">
        <v>238</v>
      </c>
      <c r="C85" s="9" t="s">
        <v>4460</v>
      </c>
      <c r="D85" s="10">
        <v>201289</v>
      </c>
      <c r="E85" s="10">
        <v>249210</v>
      </c>
      <c r="F85" s="42">
        <f t="shared" si="1"/>
        <v>23.807063475897838</v>
      </c>
      <c r="G85" t="s">
        <v>4554</v>
      </c>
      <c r="H85" s="4" t="s">
        <v>239</v>
      </c>
    </row>
    <row r="86" spans="1:8" ht="25.5">
      <c r="A86" s="1" t="s">
        <v>436</v>
      </c>
      <c r="B86" s="9" t="s">
        <v>240</v>
      </c>
      <c r="C86" s="9" t="s">
        <v>253</v>
      </c>
      <c r="D86" s="10">
        <v>214503</v>
      </c>
      <c r="E86" s="10">
        <v>221247</v>
      </c>
      <c r="F86" s="42">
        <f t="shared" si="1"/>
        <v>3.1440119718605337</v>
      </c>
      <c r="G86" t="s">
        <v>4554</v>
      </c>
      <c r="H86" s="4" t="s">
        <v>2928</v>
      </c>
    </row>
    <row r="87" spans="1:8" ht="25.5">
      <c r="A87" s="1" t="s">
        <v>436</v>
      </c>
      <c r="B87" s="9" t="s">
        <v>241</v>
      </c>
      <c r="C87" s="9" t="s">
        <v>252</v>
      </c>
      <c r="D87" s="10">
        <v>173267</v>
      </c>
      <c r="E87" s="10">
        <v>202306</v>
      </c>
      <c r="F87" s="42">
        <f t="shared" si="1"/>
        <v>16.759683032545148</v>
      </c>
      <c r="G87" t="s">
        <v>4554</v>
      </c>
      <c r="H87" s="4" t="s">
        <v>2929</v>
      </c>
    </row>
    <row r="88" spans="1:8" ht="38.25">
      <c r="A88" s="1" t="s">
        <v>436</v>
      </c>
      <c r="B88" s="9" t="s">
        <v>242</v>
      </c>
      <c r="C88" s="9" t="s">
        <v>249</v>
      </c>
      <c r="D88" s="10" t="s">
        <v>899</v>
      </c>
      <c r="E88" s="10">
        <v>171021</v>
      </c>
      <c r="F88" s="42" t="e">
        <f t="shared" si="1"/>
        <v>#VALUE!</v>
      </c>
      <c r="G88" t="s">
        <v>4458</v>
      </c>
      <c r="H88" s="74" t="s">
        <v>250</v>
      </c>
    </row>
    <row r="89" spans="1:8" ht="25.5">
      <c r="A89" s="1" t="s">
        <v>436</v>
      </c>
      <c r="B89" s="9" t="s">
        <v>243</v>
      </c>
      <c r="C89" s="9" t="s">
        <v>886</v>
      </c>
      <c r="D89" s="10">
        <v>180243</v>
      </c>
      <c r="E89" s="10" t="s">
        <v>899</v>
      </c>
      <c r="F89" s="42" t="e">
        <f t="shared" si="1"/>
        <v>#VALUE!</v>
      </c>
      <c r="G89" t="s">
        <v>4458</v>
      </c>
      <c r="H89" s="4" t="s">
        <v>2930</v>
      </c>
    </row>
    <row r="90" spans="1:8" ht="38.25">
      <c r="A90" s="1" t="s">
        <v>436</v>
      </c>
      <c r="B90" s="9" t="s">
        <v>244</v>
      </c>
      <c r="C90" s="9" t="s">
        <v>245</v>
      </c>
      <c r="D90" s="10">
        <v>171368</v>
      </c>
      <c r="E90" s="10" t="s">
        <v>899</v>
      </c>
      <c r="F90" s="42" t="e">
        <f t="shared" si="1"/>
        <v>#VALUE!</v>
      </c>
      <c r="G90" t="s">
        <v>4458</v>
      </c>
      <c r="H90" s="4" t="s">
        <v>251</v>
      </c>
    </row>
    <row r="91" spans="1:8" ht="51">
      <c r="A91" s="1" t="s">
        <v>436</v>
      </c>
      <c r="B91" s="9" t="s">
        <v>246</v>
      </c>
      <c r="C91" s="9" t="s">
        <v>247</v>
      </c>
      <c r="D91" s="10">
        <v>204153</v>
      </c>
      <c r="E91" s="10">
        <v>81481</v>
      </c>
      <c r="F91" s="42">
        <f t="shared" si="1"/>
        <v>-60.088267132983596</v>
      </c>
      <c r="G91" t="s">
        <v>4458</v>
      </c>
      <c r="H91" s="74" t="s">
        <v>248</v>
      </c>
    </row>
    <row r="92" spans="1:8" ht="25.5">
      <c r="A92" s="1" t="s">
        <v>436</v>
      </c>
      <c r="B92" s="9"/>
      <c r="C92" s="9" t="s">
        <v>254</v>
      </c>
      <c r="D92" s="10">
        <v>149647</v>
      </c>
      <c r="E92" s="10">
        <v>173365</v>
      </c>
      <c r="F92" s="42">
        <f t="shared" si="1"/>
        <v>15.849298682900425</v>
      </c>
      <c r="G92" t="s">
        <v>4554</v>
      </c>
      <c r="H92" s="4" t="s">
        <v>2931</v>
      </c>
    </row>
    <row r="93" spans="1:8" ht="25.5">
      <c r="A93" s="1" t="s">
        <v>436</v>
      </c>
      <c r="B93" s="9"/>
      <c r="C93" s="9" t="s">
        <v>255</v>
      </c>
      <c r="D93" s="10" t="s">
        <v>899</v>
      </c>
      <c r="E93" s="10">
        <v>170535</v>
      </c>
      <c r="F93" s="42" t="e">
        <f t="shared" si="1"/>
        <v>#VALUE!</v>
      </c>
      <c r="G93" t="s">
        <v>4554</v>
      </c>
      <c r="H93" s="74" t="s">
        <v>2932</v>
      </c>
    </row>
    <row r="94" spans="1:8" ht="25.5">
      <c r="A94" s="1" t="s">
        <v>436</v>
      </c>
      <c r="B94" s="9"/>
      <c r="C94" s="9" t="s">
        <v>256</v>
      </c>
      <c r="D94" s="10">
        <v>93449</v>
      </c>
      <c r="E94" s="10">
        <v>164290</v>
      </c>
      <c r="F94" s="42">
        <f t="shared" si="1"/>
        <v>75.807124741837796</v>
      </c>
      <c r="G94" t="s">
        <v>4458</v>
      </c>
      <c r="H94" s="4" t="s">
        <v>2933</v>
      </c>
    </row>
    <row r="95" spans="1:8" ht="25.5">
      <c r="A95" s="1" t="s">
        <v>436</v>
      </c>
      <c r="B95" s="9"/>
      <c r="C95" s="9" t="s">
        <v>257</v>
      </c>
      <c r="D95" s="10">
        <v>161434</v>
      </c>
      <c r="E95" s="10">
        <v>164275</v>
      </c>
      <c r="F95" s="42">
        <f t="shared" si="1"/>
        <v>1.7598523235501813</v>
      </c>
      <c r="G95" t="s">
        <v>4554</v>
      </c>
      <c r="H95" s="4" t="s">
        <v>2934</v>
      </c>
    </row>
    <row r="96" spans="1:8" ht="25.5">
      <c r="A96" s="1" t="s">
        <v>436</v>
      </c>
      <c r="B96" s="9"/>
      <c r="C96" s="9" t="s">
        <v>258</v>
      </c>
      <c r="D96" s="10">
        <v>137485</v>
      </c>
      <c r="E96" s="10">
        <v>156344</v>
      </c>
      <c r="F96" s="42">
        <f t="shared" si="1"/>
        <v>13.717132778121249</v>
      </c>
      <c r="G96" t="s">
        <v>4554</v>
      </c>
      <c r="H96" s="4" t="s">
        <v>2935</v>
      </c>
    </row>
    <row r="97" spans="1:8" ht="25.5">
      <c r="A97" s="1" t="s">
        <v>436</v>
      </c>
      <c r="B97" s="9"/>
      <c r="C97" s="9" t="s">
        <v>259</v>
      </c>
      <c r="D97" s="10" t="s">
        <v>899</v>
      </c>
      <c r="E97" s="10">
        <v>133304</v>
      </c>
      <c r="F97" s="42" t="e">
        <f t="shared" si="1"/>
        <v>#VALUE!</v>
      </c>
      <c r="G97" t="s">
        <v>4554</v>
      </c>
      <c r="H97" s="74" t="s">
        <v>2936</v>
      </c>
    </row>
    <row r="98" spans="1:8" ht="25.5">
      <c r="A98" s="1" t="s">
        <v>436</v>
      </c>
      <c r="B98" s="9"/>
      <c r="C98" s="9" t="s">
        <v>260</v>
      </c>
      <c r="D98" s="10">
        <v>92146</v>
      </c>
      <c r="E98" s="10">
        <v>132348</v>
      </c>
      <c r="F98" s="42">
        <f t="shared" si="1"/>
        <v>43.628589412454147</v>
      </c>
      <c r="G98" t="s">
        <v>4458</v>
      </c>
      <c r="H98" s="4" t="s">
        <v>2937</v>
      </c>
    </row>
    <row r="99" spans="1:8" ht="25.5">
      <c r="A99" s="1" t="s">
        <v>436</v>
      </c>
      <c r="B99" s="9"/>
      <c r="C99" s="9" t="s">
        <v>261</v>
      </c>
      <c r="D99" s="10">
        <v>133999</v>
      </c>
      <c r="E99" s="10">
        <v>128484</v>
      </c>
      <c r="F99" s="42">
        <f t="shared" si="1"/>
        <v>-4.1157023559877315</v>
      </c>
      <c r="G99" t="s">
        <v>4554</v>
      </c>
      <c r="H99" s="4" t="s">
        <v>2938</v>
      </c>
    </row>
    <row r="100" spans="1:8" ht="25.5">
      <c r="A100" s="1" t="s">
        <v>436</v>
      </c>
      <c r="B100" s="9"/>
      <c r="C100" s="9" t="s">
        <v>2046</v>
      </c>
      <c r="D100" s="10" t="s">
        <v>899</v>
      </c>
      <c r="E100" s="10">
        <v>124354</v>
      </c>
      <c r="F100" s="42" t="e">
        <f t="shared" si="1"/>
        <v>#VALUE!</v>
      </c>
      <c r="G100" t="s">
        <v>4554</v>
      </c>
      <c r="H100" s="4" t="s">
        <v>2939</v>
      </c>
    </row>
    <row r="101" spans="1:8" ht="25.5">
      <c r="A101" s="1" t="s">
        <v>436</v>
      </c>
      <c r="B101" s="9"/>
      <c r="C101" s="9" t="s">
        <v>262</v>
      </c>
      <c r="D101" s="10">
        <v>121062</v>
      </c>
      <c r="E101" s="10">
        <v>123448</v>
      </c>
      <c r="F101" s="42">
        <f t="shared" si="1"/>
        <v>1.9708909484396426</v>
      </c>
      <c r="G101" t="s">
        <v>4554</v>
      </c>
      <c r="H101" s="4" t="s">
        <v>263</v>
      </c>
    </row>
    <row r="102" spans="1:8" ht="25.5">
      <c r="A102" s="1" t="s">
        <v>436</v>
      </c>
      <c r="B102" s="9"/>
      <c r="C102" s="9" t="s">
        <v>264</v>
      </c>
      <c r="D102" s="10">
        <v>114254</v>
      </c>
      <c r="E102" s="10">
        <v>120548</v>
      </c>
      <c r="F102" s="42">
        <f t="shared" si="1"/>
        <v>5.5087786860853889</v>
      </c>
      <c r="G102" t="s">
        <v>4554</v>
      </c>
      <c r="H102" s="4" t="s">
        <v>265</v>
      </c>
    </row>
    <row r="103" spans="1:8" ht="25.5">
      <c r="A103" s="1" t="s">
        <v>436</v>
      </c>
      <c r="B103" s="9"/>
      <c r="C103" s="9" t="s">
        <v>266</v>
      </c>
      <c r="D103" s="10">
        <v>115659</v>
      </c>
      <c r="E103" s="10">
        <v>116659</v>
      </c>
      <c r="F103" s="42">
        <f t="shared" si="1"/>
        <v>0.86461062260610944</v>
      </c>
      <c r="G103" t="s">
        <v>4554</v>
      </c>
      <c r="H103" s="4" t="s">
        <v>267</v>
      </c>
    </row>
    <row r="104" spans="1:8" ht="38.25">
      <c r="A104" s="1" t="s">
        <v>436</v>
      </c>
      <c r="B104" s="9"/>
      <c r="C104" s="9" t="s">
        <v>268</v>
      </c>
      <c r="D104" s="10">
        <v>111355</v>
      </c>
      <c r="E104" s="10">
        <v>115622</v>
      </c>
      <c r="F104" s="42">
        <f t="shared" si="1"/>
        <v>3.8318890036370163</v>
      </c>
      <c r="G104" t="s">
        <v>4554</v>
      </c>
      <c r="H104" s="4" t="s">
        <v>269</v>
      </c>
    </row>
    <row r="105" spans="1:8" ht="25.5">
      <c r="A105" s="1" t="s">
        <v>436</v>
      </c>
      <c r="B105" s="9"/>
      <c r="C105" s="9" t="s">
        <v>270</v>
      </c>
      <c r="D105" s="10" t="s">
        <v>899</v>
      </c>
      <c r="E105" s="10">
        <v>105367</v>
      </c>
      <c r="F105" s="42" t="e">
        <f t="shared" si="1"/>
        <v>#VALUE!</v>
      </c>
      <c r="G105" t="s">
        <v>4554</v>
      </c>
      <c r="H105" s="4" t="s">
        <v>271</v>
      </c>
    </row>
    <row r="106" spans="1:8" ht="25.5">
      <c r="A106" s="1" t="s">
        <v>436</v>
      </c>
      <c r="B106" s="9"/>
      <c r="C106" s="9" t="s">
        <v>272</v>
      </c>
      <c r="D106" s="10">
        <v>99915</v>
      </c>
      <c r="E106" s="10">
        <v>105256</v>
      </c>
      <c r="F106" s="42">
        <f t="shared" si="1"/>
        <v>5.3455437121553313</v>
      </c>
      <c r="G106" t="s">
        <v>4554</v>
      </c>
      <c r="H106" s="4" t="s">
        <v>273</v>
      </c>
    </row>
    <row r="107" spans="1:8" ht="25.5">
      <c r="A107" s="1" t="s">
        <v>436</v>
      </c>
      <c r="B107" s="9"/>
      <c r="C107" s="9" t="s">
        <v>274</v>
      </c>
      <c r="D107" s="10">
        <v>99938</v>
      </c>
      <c r="E107" s="10">
        <v>106185</v>
      </c>
      <c r="F107" s="42">
        <f t="shared" si="1"/>
        <v>6.2508755428365594</v>
      </c>
      <c r="G107" t="s">
        <v>4554</v>
      </c>
      <c r="H107" s="74" t="s">
        <v>275</v>
      </c>
    </row>
    <row r="108" spans="1:8" ht="25.5">
      <c r="A108" s="1" t="s">
        <v>436</v>
      </c>
      <c r="B108" s="9"/>
      <c r="C108" s="9" t="s">
        <v>276</v>
      </c>
      <c r="D108" s="10">
        <v>105431</v>
      </c>
      <c r="E108" s="10">
        <v>107698</v>
      </c>
      <c r="F108" s="42">
        <f t="shared" si="1"/>
        <v>2.1502214718631141</v>
      </c>
      <c r="G108" t="s">
        <v>4554</v>
      </c>
      <c r="H108" s="4" t="s">
        <v>2940</v>
      </c>
    </row>
    <row r="109" spans="1:8" ht="25.5">
      <c r="A109" s="1" t="s">
        <v>436</v>
      </c>
      <c r="B109" s="9"/>
      <c r="C109" s="9" t="s">
        <v>278</v>
      </c>
      <c r="D109" s="10" t="s">
        <v>899</v>
      </c>
      <c r="E109" s="10">
        <v>104982</v>
      </c>
      <c r="F109" s="42" t="e">
        <f t="shared" si="1"/>
        <v>#VALUE!</v>
      </c>
      <c r="G109" t="s">
        <v>4554</v>
      </c>
      <c r="H109" s="4" t="s">
        <v>279</v>
      </c>
    </row>
    <row r="110" spans="1:8" ht="25.5">
      <c r="A110" s="1" t="s">
        <v>436</v>
      </c>
      <c r="B110" s="9"/>
      <c r="C110" s="9" t="s">
        <v>280</v>
      </c>
      <c r="D110" s="10" t="s">
        <v>899</v>
      </c>
      <c r="E110" s="10">
        <v>104833</v>
      </c>
      <c r="F110" s="42" t="e">
        <f t="shared" si="1"/>
        <v>#VALUE!</v>
      </c>
      <c r="G110" t="s">
        <v>4554</v>
      </c>
      <c r="H110" s="4" t="s">
        <v>281</v>
      </c>
    </row>
    <row r="111" spans="1:8" ht="25.5">
      <c r="A111" s="1" t="s">
        <v>436</v>
      </c>
      <c r="B111" s="9"/>
      <c r="C111" s="9" t="s">
        <v>282</v>
      </c>
      <c r="D111" s="10">
        <v>101303</v>
      </c>
      <c r="E111" s="10">
        <v>104649</v>
      </c>
      <c r="F111" s="42">
        <f t="shared" si="1"/>
        <v>3.3029623999289264</v>
      </c>
      <c r="G111" t="s">
        <v>4554</v>
      </c>
      <c r="H111" s="4" t="s">
        <v>283</v>
      </c>
    </row>
    <row r="112" spans="1:8" ht="25.5">
      <c r="A112" s="1" t="s">
        <v>436</v>
      </c>
      <c r="B112" s="9"/>
      <c r="C112" s="9" t="s">
        <v>284</v>
      </c>
      <c r="D112" s="10" t="s">
        <v>899</v>
      </c>
      <c r="E112" s="10">
        <v>103061</v>
      </c>
      <c r="F112" s="42" t="e">
        <f t="shared" si="1"/>
        <v>#VALUE!</v>
      </c>
      <c r="G112" t="s">
        <v>4554</v>
      </c>
      <c r="H112" s="4" t="s">
        <v>285</v>
      </c>
    </row>
    <row r="113" spans="1:8" ht="25.5">
      <c r="A113" s="1" t="s">
        <v>436</v>
      </c>
      <c r="B113" s="9"/>
      <c r="C113" s="9" t="s">
        <v>276</v>
      </c>
      <c r="D113" s="10">
        <v>101059</v>
      </c>
      <c r="E113" s="10">
        <v>101148</v>
      </c>
      <c r="F113" s="42">
        <f t="shared" si="1"/>
        <v>8.8067366587834831E-2</v>
      </c>
      <c r="G113" t="s">
        <v>4554</v>
      </c>
      <c r="H113" s="4" t="s">
        <v>277</v>
      </c>
    </row>
    <row r="114" spans="1:8" ht="25.5">
      <c r="A114" s="1" t="s">
        <v>436</v>
      </c>
      <c r="B114" s="9"/>
      <c r="C114" s="9" t="s">
        <v>286</v>
      </c>
      <c r="D114" s="10" t="s">
        <v>899</v>
      </c>
      <c r="E114" s="10">
        <v>100641</v>
      </c>
      <c r="F114" s="42" t="e">
        <f t="shared" si="1"/>
        <v>#VALUE!</v>
      </c>
      <c r="G114" t="s">
        <v>4554</v>
      </c>
      <c r="H114" s="4" t="s">
        <v>575</v>
      </c>
    </row>
    <row r="115" spans="1:8" ht="25.5">
      <c r="A115" s="1" t="s">
        <v>436</v>
      </c>
      <c r="B115" s="9"/>
      <c r="C115" s="9" t="s">
        <v>576</v>
      </c>
      <c r="D115" s="10">
        <v>177204</v>
      </c>
      <c r="E115" s="10">
        <v>66670</v>
      </c>
      <c r="F115" s="42">
        <f t="shared" si="1"/>
        <v>-62.376695785648181</v>
      </c>
      <c r="G115" t="s">
        <v>4458</v>
      </c>
      <c r="H115" s="4" t="s">
        <v>2941</v>
      </c>
    </row>
    <row r="116" spans="1:8" ht="25.5">
      <c r="A116" s="1" t="s">
        <v>436</v>
      </c>
      <c r="B116" s="9"/>
      <c r="C116" s="9" t="s">
        <v>577</v>
      </c>
      <c r="D116" s="10">
        <v>162315</v>
      </c>
      <c r="E116" s="10">
        <v>61050</v>
      </c>
      <c r="F116" s="42">
        <f t="shared" si="1"/>
        <v>-62.387949357730342</v>
      </c>
      <c r="G116" t="s">
        <v>4458</v>
      </c>
      <c r="H116" s="4" t="s">
        <v>2942</v>
      </c>
    </row>
    <row r="117" spans="1:8" ht="25.5">
      <c r="A117" s="1" t="s">
        <v>436</v>
      </c>
      <c r="B117" s="9"/>
      <c r="C117" s="9" t="s">
        <v>578</v>
      </c>
      <c r="D117" s="10">
        <v>130552</v>
      </c>
      <c r="E117" s="10" t="s">
        <v>899</v>
      </c>
      <c r="F117" s="42" t="e">
        <f t="shared" si="1"/>
        <v>#VALUE!</v>
      </c>
      <c r="G117" t="s">
        <v>4458</v>
      </c>
      <c r="H117" s="4" t="s">
        <v>579</v>
      </c>
    </row>
    <row r="118" spans="1:8">
      <c r="A118" s="1" t="s">
        <v>436</v>
      </c>
      <c r="B118" s="9"/>
      <c r="C118" s="9" t="s">
        <v>580</v>
      </c>
      <c r="D118" s="10">
        <v>101831</v>
      </c>
      <c r="E118" s="10" t="s">
        <v>899</v>
      </c>
      <c r="F118" s="42" t="e">
        <f t="shared" si="1"/>
        <v>#VALUE!</v>
      </c>
      <c r="G118" t="s">
        <v>4458</v>
      </c>
      <c r="H118" s="4" t="s">
        <v>579</v>
      </c>
    </row>
    <row r="119" spans="1:8" ht="25.5">
      <c r="A119" s="1" t="s">
        <v>437</v>
      </c>
      <c r="B119" s="9"/>
      <c r="C119" s="9" t="s">
        <v>886</v>
      </c>
      <c r="D119" s="10" t="s">
        <v>899</v>
      </c>
      <c r="E119" s="10">
        <v>161000</v>
      </c>
      <c r="F119" s="42" t="e">
        <f t="shared" si="1"/>
        <v>#VALUE!</v>
      </c>
      <c r="G119" t="s">
        <v>4554</v>
      </c>
      <c r="H119" s="4" t="s">
        <v>581</v>
      </c>
    </row>
    <row r="120" spans="1:8" ht="38.25">
      <c r="A120" s="1" t="s">
        <v>437</v>
      </c>
      <c r="B120" s="9"/>
      <c r="C120" s="9" t="s">
        <v>2047</v>
      </c>
      <c r="D120" s="10" t="s">
        <v>899</v>
      </c>
      <c r="E120" s="10">
        <v>141000</v>
      </c>
      <c r="F120" s="42" t="e">
        <f t="shared" si="1"/>
        <v>#VALUE!</v>
      </c>
      <c r="G120" t="s">
        <v>4554</v>
      </c>
      <c r="H120" s="4" t="s">
        <v>582</v>
      </c>
    </row>
    <row r="121" spans="1:8" ht="38.25">
      <c r="A121" s="1" t="s">
        <v>437</v>
      </c>
      <c r="B121" s="9"/>
      <c r="C121" s="9" t="s">
        <v>583</v>
      </c>
      <c r="D121" s="10" t="s">
        <v>899</v>
      </c>
      <c r="E121" s="10">
        <v>131000</v>
      </c>
      <c r="F121" s="42" t="e">
        <f t="shared" si="1"/>
        <v>#VALUE!</v>
      </c>
      <c r="G121" t="s">
        <v>4554</v>
      </c>
      <c r="H121" s="4" t="s">
        <v>584</v>
      </c>
    </row>
    <row r="122" spans="1:8" ht="25.5">
      <c r="A122" s="1" t="s">
        <v>437</v>
      </c>
      <c r="B122" s="9"/>
      <c r="C122" s="9" t="s">
        <v>585</v>
      </c>
      <c r="D122" s="10" t="s">
        <v>899</v>
      </c>
      <c r="E122" s="10">
        <v>119000</v>
      </c>
      <c r="F122" s="42" t="e">
        <f t="shared" si="1"/>
        <v>#VALUE!</v>
      </c>
      <c r="G122" t="s">
        <v>4554</v>
      </c>
      <c r="H122" s="4" t="s">
        <v>586</v>
      </c>
    </row>
    <row r="123" spans="1:8" ht="25.5">
      <c r="A123" s="1" t="s">
        <v>437</v>
      </c>
      <c r="B123" s="9"/>
      <c r="C123" s="9" t="s">
        <v>587</v>
      </c>
      <c r="D123" s="10" t="s">
        <v>899</v>
      </c>
      <c r="E123" s="10">
        <v>119000</v>
      </c>
      <c r="F123" s="42" t="e">
        <f t="shared" si="1"/>
        <v>#VALUE!</v>
      </c>
      <c r="G123" t="s">
        <v>4554</v>
      </c>
      <c r="H123" s="4" t="s">
        <v>586</v>
      </c>
    </row>
    <row r="124" spans="1:8" ht="25.5">
      <c r="A124" s="1" t="s">
        <v>437</v>
      </c>
      <c r="B124" s="9"/>
      <c r="C124" s="9" t="s">
        <v>588</v>
      </c>
      <c r="D124" s="10" t="s">
        <v>899</v>
      </c>
      <c r="E124" s="10">
        <v>119000</v>
      </c>
      <c r="F124" s="42" t="e">
        <f t="shared" si="1"/>
        <v>#VALUE!</v>
      </c>
      <c r="G124" t="s">
        <v>4554</v>
      </c>
      <c r="H124" s="4" t="s">
        <v>586</v>
      </c>
    </row>
    <row r="125" spans="1:8" ht="25.5">
      <c r="A125" s="1" t="s">
        <v>437</v>
      </c>
      <c r="B125" s="9"/>
      <c r="C125" s="9" t="s">
        <v>589</v>
      </c>
      <c r="D125" s="10" t="s">
        <v>899</v>
      </c>
      <c r="E125" s="10">
        <v>119000</v>
      </c>
      <c r="F125" s="42" t="e">
        <f t="shared" si="1"/>
        <v>#VALUE!</v>
      </c>
      <c r="G125" t="s">
        <v>4554</v>
      </c>
      <c r="H125" s="4" t="s">
        <v>586</v>
      </c>
    </row>
    <row r="126" spans="1:8" ht="25.5">
      <c r="A126" s="1" t="s">
        <v>437</v>
      </c>
      <c r="B126" s="9"/>
      <c r="C126" s="9" t="s">
        <v>987</v>
      </c>
      <c r="D126" s="10" t="s">
        <v>899</v>
      </c>
      <c r="E126" s="10">
        <v>105000</v>
      </c>
      <c r="F126" s="42" t="e">
        <f t="shared" si="1"/>
        <v>#VALUE!</v>
      </c>
      <c r="G126" t="s">
        <v>4554</v>
      </c>
      <c r="H126" s="4" t="s">
        <v>988</v>
      </c>
    </row>
    <row r="127" spans="1:8" ht="25.5">
      <c r="A127" s="1" t="s">
        <v>437</v>
      </c>
      <c r="B127" s="9"/>
      <c r="C127" s="9" t="s">
        <v>2951</v>
      </c>
      <c r="D127" s="53">
        <v>100000</v>
      </c>
      <c r="E127" s="10" t="s">
        <v>899</v>
      </c>
      <c r="F127" s="42" t="e">
        <f t="shared" si="1"/>
        <v>#VALUE!</v>
      </c>
      <c r="G127" t="s">
        <v>4458</v>
      </c>
      <c r="H127" s="4" t="s">
        <v>2952</v>
      </c>
    </row>
    <row r="128" spans="1:8" ht="25.5">
      <c r="A128" s="1" t="s">
        <v>437</v>
      </c>
      <c r="B128" s="9"/>
      <c r="C128" s="9" t="s">
        <v>2951</v>
      </c>
      <c r="D128" s="53">
        <v>100000</v>
      </c>
      <c r="E128" s="10" t="s">
        <v>899</v>
      </c>
      <c r="F128" s="42" t="e">
        <f t="shared" si="1"/>
        <v>#VALUE!</v>
      </c>
      <c r="G128" t="s">
        <v>4458</v>
      </c>
      <c r="H128" s="4" t="s">
        <v>2952</v>
      </c>
    </row>
    <row r="129" spans="1:8" ht="25.5">
      <c r="A129" s="1" t="s">
        <v>437</v>
      </c>
      <c r="B129" s="9"/>
      <c r="C129" s="9" t="s">
        <v>2951</v>
      </c>
      <c r="D129" s="53">
        <v>100000</v>
      </c>
      <c r="E129" s="10" t="s">
        <v>899</v>
      </c>
      <c r="F129" s="42" t="e">
        <f t="shared" si="1"/>
        <v>#VALUE!</v>
      </c>
      <c r="G129" t="s">
        <v>4458</v>
      </c>
      <c r="H129" s="4" t="s">
        <v>2952</v>
      </c>
    </row>
    <row r="130" spans="1:8" ht="25.5">
      <c r="A130" s="1" t="s">
        <v>437</v>
      </c>
      <c r="B130" s="9"/>
      <c r="C130" s="9" t="s">
        <v>2951</v>
      </c>
      <c r="D130" s="53">
        <v>100000</v>
      </c>
      <c r="E130" s="10" t="s">
        <v>899</v>
      </c>
      <c r="F130" s="42" t="e">
        <f t="shared" si="1"/>
        <v>#VALUE!</v>
      </c>
      <c r="G130" t="s">
        <v>4458</v>
      </c>
      <c r="H130" s="4" t="s">
        <v>2952</v>
      </c>
    </row>
    <row r="131" spans="1:8" ht="25.5">
      <c r="A131" s="1" t="s">
        <v>437</v>
      </c>
      <c r="B131" s="9"/>
      <c r="C131" s="9" t="s">
        <v>2951</v>
      </c>
      <c r="D131" s="53">
        <v>100000</v>
      </c>
      <c r="E131" s="10" t="s">
        <v>899</v>
      </c>
      <c r="F131" s="42" t="e">
        <f t="shared" si="1"/>
        <v>#VALUE!</v>
      </c>
      <c r="G131" t="s">
        <v>4458</v>
      </c>
      <c r="H131" s="4" t="s">
        <v>2952</v>
      </c>
    </row>
    <row r="132" spans="1:8" ht="25.5">
      <c r="A132" s="1" t="s">
        <v>437</v>
      </c>
      <c r="B132" s="9"/>
      <c r="C132" s="9" t="s">
        <v>2951</v>
      </c>
      <c r="D132" s="53">
        <v>100000</v>
      </c>
      <c r="E132" s="10" t="s">
        <v>899</v>
      </c>
      <c r="F132" s="42" t="e">
        <f t="shared" si="1"/>
        <v>#VALUE!</v>
      </c>
      <c r="G132" t="s">
        <v>4458</v>
      </c>
      <c r="H132" s="4" t="s">
        <v>2952</v>
      </c>
    </row>
    <row r="133" spans="1:8">
      <c r="A133" s="2" t="s">
        <v>438</v>
      </c>
      <c r="B133" s="9"/>
      <c r="C133" s="9" t="s">
        <v>886</v>
      </c>
      <c r="D133" s="10">
        <v>122434</v>
      </c>
      <c r="E133" s="10">
        <v>123560</v>
      </c>
      <c r="F133" s="42">
        <f t="shared" si="1"/>
        <v>0.91967917408562971</v>
      </c>
      <c r="G133" t="s">
        <v>4554</v>
      </c>
      <c r="H133" s="4" t="s">
        <v>2048</v>
      </c>
    </row>
    <row r="134" spans="1:8" ht="25.5">
      <c r="A134" s="1" t="s">
        <v>439</v>
      </c>
      <c r="B134" s="9" t="s">
        <v>989</v>
      </c>
      <c r="C134" s="9" t="s">
        <v>886</v>
      </c>
      <c r="D134" s="10">
        <v>210216</v>
      </c>
      <c r="E134" s="10">
        <v>227968</v>
      </c>
      <c r="F134" s="42">
        <f t="shared" ref="F134:F197" si="2">(((E134-D134)/D134)*100)</f>
        <v>8.4446474102827569</v>
      </c>
      <c r="G134" t="s">
        <v>4554</v>
      </c>
      <c r="H134" s="4" t="s">
        <v>1003</v>
      </c>
    </row>
    <row r="135" spans="1:8" ht="25.5">
      <c r="A135" s="1" t="s">
        <v>439</v>
      </c>
      <c r="B135" s="9"/>
      <c r="C135" s="9" t="s">
        <v>990</v>
      </c>
      <c r="D135" s="10">
        <v>147289</v>
      </c>
      <c r="E135" s="10">
        <v>156581</v>
      </c>
      <c r="F135" s="42">
        <f t="shared" si="2"/>
        <v>6.3086856452280893</v>
      </c>
      <c r="G135" t="s">
        <v>4554</v>
      </c>
      <c r="H135" s="4" t="s">
        <v>1002</v>
      </c>
    </row>
    <row r="136" spans="1:8" ht="25.5">
      <c r="A136" s="1" t="s">
        <v>439</v>
      </c>
      <c r="B136" s="9"/>
      <c r="C136" s="9" t="s">
        <v>990</v>
      </c>
      <c r="D136" s="10">
        <v>146576</v>
      </c>
      <c r="E136" s="10">
        <v>155612</v>
      </c>
      <c r="F136" s="42">
        <f t="shared" si="2"/>
        <v>6.1647200087326715</v>
      </c>
      <c r="G136" t="s">
        <v>4554</v>
      </c>
      <c r="H136" s="4" t="s">
        <v>1001</v>
      </c>
    </row>
    <row r="137" spans="1:8" ht="38.25">
      <c r="A137" s="1" t="s">
        <v>439</v>
      </c>
      <c r="B137" s="9"/>
      <c r="C137" s="9" t="s">
        <v>990</v>
      </c>
      <c r="D137" s="10">
        <v>20181</v>
      </c>
      <c r="E137" s="10">
        <v>110066</v>
      </c>
      <c r="F137" s="42">
        <f t="shared" si="2"/>
        <v>445.39418264704426</v>
      </c>
      <c r="G137" t="s">
        <v>4458</v>
      </c>
      <c r="H137" s="4" t="s">
        <v>2953</v>
      </c>
    </row>
    <row r="138" spans="1:8" ht="25.5">
      <c r="A138" s="1" t="s">
        <v>439</v>
      </c>
      <c r="B138" s="9"/>
      <c r="C138" s="9" t="s">
        <v>991</v>
      </c>
      <c r="D138" s="10">
        <v>99145</v>
      </c>
      <c r="E138" s="10">
        <v>101322</v>
      </c>
      <c r="F138" s="42">
        <f t="shared" si="2"/>
        <v>2.19577386655908</v>
      </c>
      <c r="G138" t="s">
        <v>4554</v>
      </c>
      <c r="H138" s="4" t="s">
        <v>1000</v>
      </c>
    </row>
    <row r="139" spans="1:8" ht="25.5">
      <c r="A139" s="1" t="s">
        <v>439</v>
      </c>
      <c r="B139" s="9"/>
      <c r="C139" s="9" t="s">
        <v>992</v>
      </c>
      <c r="D139" s="10">
        <v>96527</v>
      </c>
      <c r="E139" s="10">
        <v>100302</v>
      </c>
      <c r="F139" s="42">
        <f t="shared" si="2"/>
        <v>3.9108228785728345</v>
      </c>
      <c r="G139" t="s">
        <v>4554</v>
      </c>
      <c r="H139" s="4" t="s">
        <v>999</v>
      </c>
    </row>
    <row r="140" spans="1:8" ht="25.5">
      <c r="A140" s="2" t="s">
        <v>440</v>
      </c>
      <c r="B140" s="9"/>
      <c r="C140" s="9" t="s">
        <v>886</v>
      </c>
      <c r="D140" s="10">
        <v>135775</v>
      </c>
      <c r="E140" s="10">
        <v>139470</v>
      </c>
      <c r="F140" s="42">
        <f t="shared" si="2"/>
        <v>2.7214141042165347</v>
      </c>
      <c r="G140" t="s">
        <v>4554</v>
      </c>
      <c r="H140" s="4" t="s">
        <v>2049</v>
      </c>
    </row>
    <row r="141" spans="1:8" ht="38.25">
      <c r="A141" s="2" t="s">
        <v>440</v>
      </c>
      <c r="B141" s="9"/>
      <c r="C141" s="9" t="s">
        <v>1064</v>
      </c>
      <c r="D141" s="10">
        <v>122914</v>
      </c>
      <c r="E141" s="10">
        <v>125214</v>
      </c>
      <c r="F141" s="42">
        <f t="shared" si="2"/>
        <v>1.8712270367899506</v>
      </c>
      <c r="G141" t="s">
        <v>4554</v>
      </c>
      <c r="H141" s="4" t="s">
        <v>2050</v>
      </c>
    </row>
    <row r="142" spans="1:8" ht="25.5">
      <c r="A142" s="2" t="s">
        <v>440</v>
      </c>
      <c r="B142" s="9"/>
      <c r="C142" s="9" t="s">
        <v>1064</v>
      </c>
      <c r="D142" s="10">
        <v>110928</v>
      </c>
      <c r="E142" s="10">
        <v>112532</v>
      </c>
      <c r="F142" s="42">
        <f t="shared" si="2"/>
        <v>1.4459829799509594</v>
      </c>
      <c r="G142" t="s">
        <v>4554</v>
      </c>
      <c r="H142" s="4" t="s">
        <v>2051</v>
      </c>
    </row>
    <row r="143" spans="1:8" ht="38.25">
      <c r="A143" s="2" t="s">
        <v>440</v>
      </c>
      <c r="B143" s="9"/>
      <c r="C143" s="9" t="s">
        <v>2052</v>
      </c>
      <c r="D143" s="10">
        <v>77277</v>
      </c>
      <c r="E143" s="10">
        <v>113273</v>
      </c>
      <c r="F143" s="42">
        <f t="shared" si="2"/>
        <v>46.580483196811471</v>
      </c>
      <c r="G143" t="s">
        <v>4458</v>
      </c>
      <c r="H143" s="4" t="s">
        <v>2053</v>
      </c>
    </row>
    <row r="144" spans="1:8" ht="25.5">
      <c r="A144" s="1" t="s">
        <v>441</v>
      </c>
      <c r="B144" s="9"/>
      <c r="C144" s="9" t="s">
        <v>886</v>
      </c>
      <c r="D144" s="10">
        <v>138726</v>
      </c>
      <c r="E144" s="10">
        <v>141677</v>
      </c>
      <c r="F144" s="42">
        <f t="shared" si="2"/>
        <v>2.127214797514525</v>
      </c>
      <c r="G144" t="s">
        <v>4554</v>
      </c>
      <c r="H144" s="4" t="s">
        <v>993</v>
      </c>
    </row>
    <row r="145" spans="1:8" ht="25.5">
      <c r="A145" s="1" t="s">
        <v>441</v>
      </c>
      <c r="B145" s="9"/>
      <c r="C145" s="9" t="s">
        <v>994</v>
      </c>
      <c r="D145" s="10">
        <v>102231</v>
      </c>
      <c r="E145" s="10">
        <v>102352</v>
      </c>
      <c r="F145" s="42">
        <f t="shared" si="2"/>
        <v>0.1183594017470239</v>
      </c>
      <c r="G145" t="s">
        <v>4554</v>
      </c>
      <c r="H145" s="4" t="s">
        <v>997</v>
      </c>
    </row>
    <row r="146" spans="1:8" ht="25.5">
      <c r="A146" s="1" t="s">
        <v>441</v>
      </c>
      <c r="B146" s="9"/>
      <c r="C146" s="9" t="s">
        <v>995</v>
      </c>
      <c r="D146" s="10">
        <v>99566</v>
      </c>
      <c r="E146" s="10">
        <v>102226</v>
      </c>
      <c r="F146" s="42">
        <f t="shared" si="2"/>
        <v>2.6715947210895283</v>
      </c>
      <c r="G146" t="s">
        <v>4554</v>
      </c>
      <c r="H146" s="4" t="s">
        <v>2954</v>
      </c>
    </row>
    <row r="147" spans="1:8" ht="25.5">
      <c r="A147" s="1" t="s">
        <v>441</v>
      </c>
      <c r="B147" s="9"/>
      <c r="C147" s="9" t="s">
        <v>996</v>
      </c>
      <c r="D147" s="10">
        <v>102973</v>
      </c>
      <c r="E147" s="10">
        <v>31100</v>
      </c>
      <c r="F147" s="42">
        <f t="shared" si="2"/>
        <v>-69.797908189525415</v>
      </c>
      <c r="G147" t="s">
        <v>4458</v>
      </c>
      <c r="H147" s="4" t="s">
        <v>998</v>
      </c>
    </row>
    <row r="148" spans="1:8" ht="25.5">
      <c r="A148" s="2" t="s">
        <v>442</v>
      </c>
      <c r="B148" s="11" t="s">
        <v>2054</v>
      </c>
      <c r="C148" s="9" t="s">
        <v>886</v>
      </c>
      <c r="D148" s="26">
        <v>211626</v>
      </c>
      <c r="E148" s="26">
        <v>211859</v>
      </c>
      <c r="F148" s="42">
        <f t="shared" si="2"/>
        <v>0.11009989320782891</v>
      </c>
      <c r="G148" t="s">
        <v>4554</v>
      </c>
      <c r="H148" s="4" t="s">
        <v>2055</v>
      </c>
    </row>
    <row r="149" spans="1:8" ht="25.5">
      <c r="A149" s="2" t="s">
        <v>442</v>
      </c>
      <c r="B149" s="11"/>
      <c r="C149" s="9" t="s">
        <v>2056</v>
      </c>
      <c r="D149" s="26">
        <v>155202</v>
      </c>
      <c r="E149" s="26">
        <v>155102</v>
      </c>
      <c r="F149" s="42">
        <f t="shared" si="2"/>
        <v>-6.4432159379389439E-2</v>
      </c>
      <c r="G149" t="s">
        <v>4554</v>
      </c>
      <c r="H149" s="74" t="s">
        <v>2057</v>
      </c>
    </row>
    <row r="150" spans="1:8" ht="102">
      <c r="A150" s="2" t="s">
        <v>442</v>
      </c>
      <c r="B150" s="11"/>
      <c r="C150" s="9" t="s">
        <v>2058</v>
      </c>
      <c r="D150" s="26">
        <v>134873</v>
      </c>
      <c r="E150" s="26">
        <v>50207</v>
      </c>
      <c r="F150" s="42">
        <f t="shared" si="2"/>
        <v>-62.774610188844314</v>
      </c>
      <c r="G150" t="s">
        <v>4458</v>
      </c>
      <c r="H150" s="4" t="s">
        <v>2059</v>
      </c>
    </row>
    <row r="151" spans="1:8" ht="25.5">
      <c r="A151" s="2" t="s">
        <v>442</v>
      </c>
      <c r="B151" s="11"/>
      <c r="C151" s="9" t="s">
        <v>2060</v>
      </c>
      <c r="D151" s="26">
        <v>132982</v>
      </c>
      <c r="E151" s="26">
        <v>134505</v>
      </c>
      <c r="F151" s="42">
        <f t="shared" si="2"/>
        <v>1.1452677806018858</v>
      </c>
      <c r="G151" t="s">
        <v>4554</v>
      </c>
      <c r="H151" s="4" t="s">
        <v>2061</v>
      </c>
    </row>
    <row r="152" spans="1:8" ht="63.75">
      <c r="A152" s="2" t="s">
        <v>442</v>
      </c>
      <c r="B152" s="11"/>
      <c r="C152" s="9" t="s">
        <v>2062</v>
      </c>
      <c r="D152" s="26">
        <v>37845</v>
      </c>
      <c r="E152" s="26">
        <v>136378</v>
      </c>
      <c r="F152" s="42">
        <f t="shared" si="2"/>
        <v>260.35936054961024</v>
      </c>
      <c r="G152" t="s">
        <v>4458</v>
      </c>
      <c r="H152" s="4" t="s">
        <v>2063</v>
      </c>
    </row>
    <row r="153" spans="1:8" ht="51">
      <c r="A153" s="2" t="s">
        <v>442</v>
      </c>
      <c r="B153" s="11"/>
      <c r="C153" s="9" t="s">
        <v>2064</v>
      </c>
      <c r="D153" s="26">
        <v>170459</v>
      </c>
      <c r="E153" s="26">
        <v>115204</v>
      </c>
      <c r="F153" s="42">
        <f t="shared" si="2"/>
        <v>-32.41541954370259</v>
      </c>
      <c r="G153" t="s">
        <v>4458</v>
      </c>
      <c r="H153" s="74" t="s">
        <v>2955</v>
      </c>
    </row>
    <row r="154" spans="1:8" ht="25.5">
      <c r="A154" s="2" t="s">
        <v>442</v>
      </c>
      <c r="B154" s="11"/>
      <c r="C154" s="9" t="s">
        <v>2065</v>
      </c>
      <c r="D154" s="26">
        <v>104058</v>
      </c>
      <c r="E154" s="26">
        <v>102498</v>
      </c>
      <c r="F154" s="42">
        <f t="shared" si="2"/>
        <v>-1.4991639278094908</v>
      </c>
      <c r="G154" t="s">
        <v>4554</v>
      </c>
      <c r="H154" s="4" t="s">
        <v>2066</v>
      </c>
    </row>
    <row r="155" spans="1:8" ht="89.25">
      <c r="A155" s="3" t="s">
        <v>443</v>
      </c>
      <c r="B155" s="9" t="s">
        <v>1004</v>
      </c>
      <c r="C155" s="9" t="s">
        <v>886</v>
      </c>
      <c r="D155" s="10">
        <v>185000</v>
      </c>
      <c r="E155" s="10">
        <v>411127</v>
      </c>
      <c r="F155" s="42">
        <f t="shared" si="2"/>
        <v>122.23081081081082</v>
      </c>
      <c r="G155" t="s">
        <v>4458</v>
      </c>
      <c r="H155" s="4" t="s">
        <v>3027</v>
      </c>
    </row>
    <row r="156" spans="1:8" ht="89.25">
      <c r="A156" s="3" t="s">
        <v>443</v>
      </c>
      <c r="B156" s="9" t="s">
        <v>1005</v>
      </c>
      <c r="C156" s="9" t="s">
        <v>4461</v>
      </c>
      <c r="D156" s="10">
        <v>125000</v>
      </c>
      <c r="E156" s="10">
        <v>175145</v>
      </c>
      <c r="F156" s="42">
        <f t="shared" si="2"/>
        <v>40.116</v>
      </c>
      <c r="G156" t="s">
        <v>4458</v>
      </c>
      <c r="H156" s="4" t="s">
        <v>3028</v>
      </c>
    </row>
    <row r="157" spans="1:8" ht="89.25">
      <c r="A157" s="3" t="s">
        <v>443</v>
      </c>
      <c r="B157" s="9"/>
      <c r="C157" s="9" t="s">
        <v>912</v>
      </c>
      <c r="D157" s="10" t="s">
        <v>899</v>
      </c>
      <c r="E157" s="10">
        <v>291997</v>
      </c>
      <c r="F157" s="42" t="e">
        <f t="shared" si="2"/>
        <v>#VALUE!</v>
      </c>
      <c r="G157" t="s">
        <v>4458</v>
      </c>
      <c r="H157" s="4" t="s">
        <v>3026</v>
      </c>
    </row>
    <row r="158" spans="1:8" ht="63.75">
      <c r="A158" s="3" t="s">
        <v>443</v>
      </c>
      <c r="B158" s="9" t="s">
        <v>2957</v>
      </c>
      <c r="C158" s="9" t="s">
        <v>2956</v>
      </c>
      <c r="D158" s="10">
        <v>135000</v>
      </c>
      <c r="E158" s="10" t="s">
        <v>899</v>
      </c>
      <c r="F158" s="42" t="e">
        <f t="shared" si="2"/>
        <v>#VALUE!</v>
      </c>
      <c r="G158" t="s">
        <v>4458</v>
      </c>
      <c r="H158" s="4" t="s">
        <v>3029</v>
      </c>
    </row>
    <row r="159" spans="1:8" ht="76.5">
      <c r="A159" s="3" t="s">
        <v>443</v>
      </c>
      <c r="B159" s="9"/>
      <c r="C159" s="9" t="s">
        <v>2067</v>
      </c>
      <c r="D159" s="10" t="s">
        <v>899</v>
      </c>
      <c r="E159" s="10">
        <v>139854</v>
      </c>
      <c r="F159" s="42" t="e">
        <f t="shared" si="2"/>
        <v>#VALUE!</v>
      </c>
      <c r="G159" t="s">
        <v>4554</v>
      </c>
      <c r="H159" s="4" t="s">
        <v>3030</v>
      </c>
    </row>
    <row r="160" spans="1:8" ht="76.5">
      <c r="A160" s="3" t="s">
        <v>443</v>
      </c>
      <c r="B160" s="9"/>
      <c r="C160" s="9" t="s">
        <v>1007</v>
      </c>
      <c r="D160" s="10" t="s">
        <v>899</v>
      </c>
      <c r="E160" s="10">
        <v>138849</v>
      </c>
      <c r="F160" s="42" t="e">
        <f t="shared" si="2"/>
        <v>#VALUE!</v>
      </c>
      <c r="G160" t="s">
        <v>4554</v>
      </c>
      <c r="H160" s="4" t="s">
        <v>3031</v>
      </c>
    </row>
    <row r="161" spans="1:8" ht="76.5">
      <c r="A161" s="3" t="s">
        <v>443</v>
      </c>
      <c r="B161" s="9"/>
      <c r="C161" s="9" t="s">
        <v>1006</v>
      </c>
      <c r="D161" s="10" t="s">
        <v>899</v>
      </c>
      <c r="E161" s="10">
        <v>128591</v>
      </c>
      <c r="F161" s="42" t="e">
        <f t="shared" si="2"/>
        <v>#VALUE!</v>
      </c>
      <c r="G161" t="s">
        <v>4554</v>
      </c>
      <c r="H161" s="4" t="s">
        <v>3032</v>
      </c>
    </row>
    <row r="162" spans="1:8" ht="76.5">
      <c r="A162" s="3" t="s">
        <v>443</v>
      </c>
      <c r="B162" s="9"/>
      <c r="C162" s="9" t="s">
        <v>1008</v>
      </c>
      <c r="D162" s="10" t="s">
        <v>899</v>
      </c>
      <c r="E162" s="10">
        <v>128269</v>
      </c>
      <c r="F162" s="42" t="e">
        <f t="shared" si="2"/>
        <v>#VALUE!</v>
      </c>
      <c r="G162" t="s">
        <v>4554</v>
      </c>
      <c r="H162" s="4" t="s">
        <v>3033</v>
      </c>
    </row>
    <row r="163" spans="1:8" ht="38.25">
      <c r="A163" s="3" t="s">
        <v>443</v>
      </c>
      <c r="B163" s="3" t="s">
        <v>4547</v>
      </c>
      <c r="C163" s="3" t="s">
        <v>4547</v>
      </c>
      <c r="D163" s="71" t="s">
        <v>899</v>
      </c>
      <c r="E163" s="72">
        <v>100000</v>
      </c>
      <c r="F163" s="42" t="e">
        <f t="shared" si="2"/>
        <v>#VALUE!</v>
      </c>
      <c r="G163" t="s">
        <v>4458</v>
      </c>
      <c r="H163" s="4" t="s">
        <v>4548</v>
      </c>
    </row>
    <row r="164" spans="1:8" ht="38.25">
      <c r="A164" s="3" t="s">
        <v>443</v>
      </c>
      <c r="B164" s="3" t="s">
        <v>4547</v>
      </c>
      <c r="C164" s="3" t="s">
        <v>4547</v>
      </c>
      <c r="D164" s="71" t="s">
        <v>899</v>
      </c>
      <c r="E164" s="72">
        <v>100000</v>
      </c>
      <c r="F164" s="42" t="e">
        <f t="shared" si="2"/>
        <v>#VALUE!</v>
      </c>
      <c r="G164" t="s">
        <v>4458</v>
      </c>
      <c r="H164" s="4" t="s">
        <v>4548</v>
      </c>
    </row>
    <row r="165" spans="1:8" ht="38.25">
      <c r="A165" s="3" t="s">
        <v>443</v>
      </c>
      <c r="B165" s="3" t="s">
        <v>4547</v>
      </c>
      <c r="C165" s="3" t="s">
        <v>4547</v>
      </c>
      <c r="D165" s="71" t="s">
        <v>899</v>
      </c>
      <c r="E165" s="72">
        <v>100000</v>
      </c>
      <c r="F165" s="42" t="e">
        <f t="shared" si="2"/>
        <v>#VALUE!</v>
      </c>
      <c r="G165" t="s">
        <v>4458</v>
      </c>
      <c r="H165" s="4" t="s">
        <v>4548</v>
      </c>
    </row>
    <row r="166" spans="1:8" ht="38.25">
      <c r="A166" s="3" t="s">
        <v>443</v>
      </c>
      <c r="B166" s="3" t="s">
        <v>4547</v>
      </c>
      <c r="C166" s="3" t="s">
        <v>4547</v>
      </c>
      <c r="D166" s="71" t="s">
        <v>899</v>
      </c>
      <c r="E166" s="72">
        <v>100000</v>
      </c>
      <c r="F166" s="42" t="e">
        <f t="shared" si="2"/>
        <v>#VALUE!</v>
      </c>
      <c r="G166" t="s">
        <v>4458</v>
      </c>
      <c r="H166" s="4" t="s">
        <v>4548</v>
      </c>
    </row>
    <row r="167" spans="1:8" ht="38.25">
      <c r="A167" s="3" t="s">
        <v>443</v>
      </c>
      <c r="B167" s="3" t="s">
        <v>4547</v>
      </c>
      <c r="C167" s="3" t="s">
        <v>4547</v>
      </c>
      <c r="D167" s="71" t="s">
        <v>899</v>
      </c>
      <c r="E167" s="72">
        <v>100000</v>
      </c>
      <c r="F167" s="42" t="e">
        <f t="shared" si="2"/>
        <v>#VALUE!</v>
      </c>
      <c r="G167" t="s">
        <v>4458</v>
      </c>
      <c r="H167" s="4" t="s">
        <v>4548</v>
      </c>
    </row>
    <row r="168" spans="1:8" ht="38.25">
      <c r="A168" s="2" t="s">
        <v>444</v>
      </c>
      <c r="B168" s="9" t="s">
        <v>3329</v>
      </c>
      <c r="C168" s="9" t="s">
        <v>886</v>
      </c>
      <c r="D168" s="10">
        <v>124175.37</v>
      </c>
      <c r="E168" s="10">
        <f>122000+1518.33+610.78</f>
        <v>124129.11</v>
      </c>
      <c r="F168" s="42">
        <f t="shared" si="2"/>
        <v>-3.7253764575047983E-2</v>
      </c>
      <c r="G168" t="s">
        <v>4554</v>
      </c>
      <c r="H168" s="4" t="s">
        <v>3330</v>
      </c>
    </row>
    <row r="169" spans="1:8" ht="63.75">
      <c r="A169" s="2" t="s">
        <v>444</v>
      </c>
      <c r="B169" s="9" t="s">
        <v>3331</v>
      </c>
      <c r="C169" s="9" t="s">
        <v>3332</v>
      </c>
      <c r="D169" s="10">
        <v>101701.28</v>
      </c>
      <c r="E169" s="10" t="s">
        <v>899</v>
      </c>
      <c r="F169" s="42" t="e">
        <f t="shared" si="2"/>
        <v>#VALUE!</v>
      </c>
      <c r="G169" t="s">
        <v>4458</v>
      </c>
      <c r="H169" s="4" t="s">
        <v>3333</v>
      </c>
    </row>
    <row r="170" spans="1:8" ht="25.5">
      <c r="A170" s="2" t="s">
        <v>444</v>
      </c>
      <c r="B170" s="9" t="s">
        <v>3334</v>
      </c>
      <c r="C170" s="9" t="s">
        <v>995</v>
      </c>
      <c r="D170" s="10">
        <v>107968.06</v>
      </c>
      <c r="E170" s="10" t="s">
        <v>899</v>
      </c>
      <c r="F170" s="42" t="e">
        <f t="shared" si="2"/>
        <v>#VALUE!</v>
      </c>
      <c r="G170" t="s">
        <v>4458</v>
      </c>
      <c r="H170" s="4" t="s">
        <v>3335</v>
      </c>
    </row>
    <row r="171" spans="1:8" ht="63.75">
      <c r="A171" s="1" t="s">
        <v>445</v>
      </c>
      <c r="B171" s="9" t="s">
        <v>1009</v>
      </c>
      <c r="C171" s="9" t="s">
        <v>886</v>
      </c>
      <c r="D171" s="10">
        <v>221676</v>
      </c>
      <c r="E171" s="10">
        <v>242363</v>
      </c>
      <c r="F171" s="42">
        <f t="shared" si="2"/>
        <v>9.332088272974973</v>
      </c>
      <c r="G171" t="s">
        <v>4554</v>
      </c>
      <c r="H171" s="4" t="s">
        <v>2958</v>
      </c>
    </row>
    <row r="172" spans="1:8" ht="38.25">
      <c r="A172" s="1" t="s">
        <v>445</v>
      </c>
      <c r="B172" s="9" t="s">
        <v>1010</v>
      </c>
      <c r="C172" s="9" t="s">
        <v>2068</v>
      </c>
      <c r="D172" s="10">
        <v>200593</v>
      </c>
      <c r="E172" s="10">
        <v>210998</v>
      </c>
      <c r="F172" s="42">
        <f t="shared" si="2"/>
        <v>5.1871201886406801</v>
      </c>
      <c r="G172" t="s">
        <v>4554</v>
      </c>
      <c r="H172" s="4" t="s">
        <v>1018</v>
      </c>
    </row>
    <row r="173" spans="1:8" ht="38.25">
      <c r="A173" s="1" t="s">
        <v>445</v>
      </c>
      <c r="B173" s="9" t="s">
        <v>1011</v>
      </c>
      <c r="C173" s="9" t="s">
        <v>1012</v>
      </c>
      <c r="D173" s="10">
        <v>188323</v>
      </c>
      <c r="E173" s="10">
        <v>210818</v>
      </c>
      <c r="F173" s="42">
        <f t="shared" si="2"/>
        <v>11.944903171678446</v>
      </c>
      <c r="G173" t="s">
        <v>4554</v>
      </c>
      <c r="H173" s="4" t="s">
        <v>1040</v>
      </c>
    </row>
    <row r="174" spans="1:8" ht="38.25">
      <c r="A174" s="1" t="s">
        <v>445</v>
      </c>
      <c r="B174" s="9"/>
      <c r="C174" s="9" t="s">
        <v>1013</v>
      </c>
      <c r="D174" s="10">
        <v>164417</v>
      </c>
      <c r="E174" s="10">
        <v>170072</v>
      </c>
      <c r="F174" s="42">
        <f t="shared" si="2"/>
        <v>3.4394253635572962</v>
      </c>
      <c r="G174" t="s">
        <v>4554</v>
      </c>
      <c r="H174" s="4" t="s">
        <v>1041</v>
      </c>
    </row>
    <row r="175" spans="1:8" ht="38.25">
      <c r="A175" s="1" t="s">
        <v>445</v>
      </c>
      <c r="B175" s="9"/>
      <c r="C175" s="9" t="s">
        <v>1014</v>
      </c>
      <c r="D175" s="10" t="s">
        <v>899</v>
      </c>
      <c r="E175" s="10">
        <v>140629</v>
      </c>
      <c r="F175" s="42" t="e">
        <f t="shared" si="2"/>
        <v>#VALUE!</v>
      </c>
      <c r="G175" t="s">
        <v>4458</v>
      </c>
      <c r="H175" s="4" t="s">
        <v>1043</v>
      </c>
    </row>
    <row r="176" spans="1:8" ht="38.25">
      <c r="A176" s="1" t="s">
        <v>445</v>
      </c>
      <c r="B176" s="9"/>
      <c r="C176" s="9" t="s">
        <v>1015</v>
      </c>
      <c r="D176" s="10" t="s">
        <v>899</v>
      </c>
      <c r="E176" s="10">
        <v>136063</v>
      </c>
      <c r="F176" s="42" t="e">
        <f t="shared" si="2"/>
        <v>#VALUE!</v>
      </c>
      <c r="G176" t="s">
        <v>4458</v>
      </c>
      <c r="H176" s="4" t="s">
        <v>1044</v>
      </c>
    </row>
    <row r="177" spans="1:8" ht="38.25">
      <c r="A177" s="1" t="s">
        <v>445</v>
      </c>
      <c r="B177" s="9"/>
      <c r="C177" s="9" t="s">
        <v>1016</v>
      </c>
      <c r="D177" s="10">
        <v>114224</v>
      </c>
      <c r="E177" s="10">
        <v>121761</v>
      </c>
      <c r="F177" s="42">
        <f t="shared" si="2"/>
        <v>6.5984381566045665</v>
      </c>
      <c r="G177" t="s">
        <v>4554</v>
      </c>
      <c r="H177" s="4" t="s">
        <v>1042</v>
      </c>
    </row>
    <row r="178" spans="1:8" ht="38.25">
      <c r="A178" s="1" t="s">
        <v>445</v>
      </c>
      <c r="B178" s="9"/>
      <c r="C178" s="9" t="s">
        <v>1017</v>
      </c>
      <c r="D178" s="10">
        <v>82572</v>
      </c>
      <c r="E178" s="10">
        <v>105315</v>
      </c>
      <c r="F178" s="42">
        <f t="shared" si="2"/>
        <v>27.543234994913529</v>
      </c>
      <c r="G178" t="s">
        <v>4458</v>
      </c>
      <c r="H178" s="4" t="s">
        <v>2959</v>
      </c>
    </row>
    <row r="179" spans="1:8" ht="38.25">
      <c r="A179" s="1" t="s">
        <v>445</v>
      </c>
      <c r="B179" s="9" t="s">
        <v>1046</v>
      </c>
      <c r="C179" s="9" t="s">
        <v>1045</v>
      </c>
      <c r="D179" s="10">
        <v>210296</v>
      </c>
      <c r="E179" s="10" t="s">
        <v>899</v>
      </c>
      <c r="F179" s="42" t="e">
        <f t="shared" si="2"/>
        <v>#VALUE!</v>
      </c>
      <c r="G179" t="s">
        <v>4458</v>
      </c>
      <c r="H179" s="4" t="s">
        <v>1047</v>
      </c>
    </row>
    <row r="180" spans="1:8" ht="25.5">
      <c r="A180" s="1" t="s">
        <v>445</v>
      </c>
      <c r="B180" s="3" t="s">
        <v>4547</v>
      </c>
      <c r="C180" s="3" t="s">
        <v>4547</v>
      </c>
      <c r="D180" s="72">
        <v>100000</v>
      </c>
      <c r="E180" s="71" t="s">
        <v>899</v>
      </c>
      <c r="F180" s="42" t="e">
        <f t="shared" si="2"/>
        <v>#VALUE!</v>
      </c>
      <c r="G180" t="s">
        <v>4458</v>
      </c>
      <c r="H180" s="4" t="s">
        <v>4549</v>
      </c>
    </row>
    <row r="181" spans="1:8" ht="25.5">
      <c r="A181" s="1" t="s">
        <v>445</v>
      </c>
      <c r="B181" s="3" t="s">
        <v>4547</v>
      </c>
      <c r="C181" s="3" t="s">
        <v>4547</v>
      </c>
      <c r="D181" s="72">
        <v>100000</v>
      </c>
      <c r="E181" s="71" t="s">
        <v>899</v>
      </c>
      <c r="F181" s="42" t="e">
        <f t="shared" si="2"/>
        <v>#VALUE!</v>
      </c>
      <c r="G181" t="s">
        <v>4458</v>
      </c>
      <c r="H181" s="4" t="s">
        <v>4549</v>
      </c>
    </row>
    <row r="182" spans="1:8" ht="25.5">
      <c r="A182" s="1" t="s">
        <v>445</v>
      </c>
      <c r="B182" s="3" t="s">
        <v>4547</v>
      </c>
      <c r="C182" s="3" t="s">
        <v>4547</v>
      </c>
      <c r="D182" s="72">
        <v>100000</v>
      </c>
      <c r="E182" s="71" t="s">
        <v>899</v>
      </c>
      <c r="F182" s="42" t="e">
        <f t="shared" si="2"/>
        <v>#VALUE!</v>
      </c>
      <c r="G182" t="s">
        <v>4458</v>
      </c>
      <c r="H182" s="4" t="s">
        <v>4549</v>
      </c>
    </row>
    <row r="183" spans="1:8" ht="25.5">
      <c r="A183" s="1" t="s">
        <v>445</v>
      </c>
      <c r="B183" s="3" t="s">
        <v>4547</v>
      </c>
      <c r="C183" s="3" t="s">
        <v>4547</v>
      </c>
      <c r="D183" s="71" t="s">
        <v>899</v>
      </c>
      <c r="E183" s="72">
        <v>100000</v>
      </c>
      <c r="F183" s="42" t="e">
        <f t="shared" si="2"/>
        <v>#VALUE!</v>
      </c>
      <c r="G183" t="s">
        <v>4458</v>
      </c>
      <c r="H183" s="4" t="s">
        <v>4549</v>
      </c>
    </row>
    <row r="184" spans="1:8" ht="25.5">
      <c r="A184" s="1" t="s">
        <v>445</v>
      </c>
      <c r="B184" s="3" t="s">
        <v>4547</v>
      </c>
      <c r="C184" s="3" t="s">
        <v>4547</v>
      </c>
      <c r="D184" s="71" t="s">
        <v>899</v>
      </c>
      <c r="E184" s="72">
        <v>100000</v>
      </c>
      <c r="F184" s="42" t="e">
        <f t="shared" si="2"/>
        <v>#VALUE!</v>
      </c>
      <c r="G184" t="s">
        <v>4458</v>
      </c>
      <c r="H184" s="4" t="s">
        <v>4549</v>
      </c>
    </row>
    <row r="185" spans="1:8" ht="25.5">
      <c r="A185" s="1" t="s">
        <v>445</v>
      </c>
      <c r="B185" s="3" t="s">
        <v>4547</v>
      </c>
      <c r="C185" s="3" t="s">
        <v>4547</v>
      </c>
      <c r="D185" s="71" t="s">
        <v>899</v>
      </c>
      <c r="E185" s="72">
        <v>100000</v>
      </c>
      <c r="F185" s="42" t="e">
        <f t="shared" si="2"/>
        <v>#VALUE!</v>
      </c>
      <c r="G185" t="s">
        <v>4458</v>
      </c>
      <c r="H185" s="4" t="s">
        <v>4549</v>
      </c>
    </row>
    <row r="186" spans="1:8" ht="25.5">
      <c r="A186" s="1" t="s">
        <v>445</v>
      </c>
      <c r="B186" s="3" t="s">
        <v>4547</v>
      </c>
      <c r="C186" s="3" t="s">
        <v>4547</v>
      </c>
      <c r="D186" s="71" t="s">
        <v>899</v>
      </c>
      <c r="E186" s="72">
        <v>100000</v>
      </c>
      <c r="F186" s="42" t="e">
        <f t="shared" si="2"/>
        <v>#VALUE!</v>
      </c>
      <c r="G186" t="s">
        <v>4458</v>
      </c>
      <c r="H186" s="4" t="s">
        <v>4549</v>
      </c>
    </row>
    <row r="187" spans="1:8">
      <c r="A187" s="1" t="s">
        <v>446</v>
      </c>
      <c r="B187" s="9" t="s">
        <v>1048</v>
      </c>
      <c r="C187" s="9" t="s">
        <v>886</v>
      </c>
      <c r="D187" s="10">
        <v>217489</v>
      </c>
      <c r="E187" s="10">
        <v>233097</v>
      </c>
      <c r="F187" s="42">
        <f t="shared" si="2"/>
        <v>7.1764549011674159</v>
      </c>
      <c r="G187" t="s">
        <v>4554</v>
      </c>
      <c r="H187" s="4" t="s">
        <v>1060</v>
      </c>
    </row>
    <row r="188" spans="1:8" ht="25.5">
      <c r="A188" s="1" t="s">
        <v>446</v>
      </c>
      <c r="B188" s="9"/>
      <c r="C188" s="9" t="s">
        <v>4462</v>
      </c>
      <c r="D188" s="10">
        <v>162322</v>
      </c>
      <c r="E188" s="10">
        <v>165455</v>
      </c>
      <c r="F188" s="42">
        <f t="shared" si="2"/>
        <v>1.9301142174196966</v>
      </c>
      <c r="G188" t="s">
        <v>4554</v>
      </c>
      <c r="H188" s="4" t="s">
        <v>1061</v>
      </c>
    </row>
    <row r="189" spans="1:8" ht="25.5">
      <c r="A189" s="1" t="s">
        <v>446</v>
      </c>
      <c r="B189" s="9"/>
      <c r="C189" s="9" t="s">
        <v>1049</v>
      </c>
      <c r="D189" s="10">
        <v>133490</v>
      </c>
      <c r="E189" s="10" t="s">
        <v>899</v>
      </c>
      <c r="F189" s="42" t="e">
        <f t="shared" si="2"/>
        <v>#VALUE!</v>
      </c>
      <c r="G189" t="s">
        <v>4458</v>
      </c>
      <c r="H189" s="4" t="s">
        <v>2960</v>
      </c>
    </row>
    <row r="190" spans="1:8" ht="25.5">
      <c r="A190" s="1" t="s">
        <v>446</v>
      </c>
      <c r="B190" s="9"/>
      <c r="C190" s="9" t="s">
        <v>1050</v>
      </c>
      <c r="D190" s="10" t="s">
        <v>899</v>
      </c>
      <c r="E190" s="10">
        <v>169597</v>
      </c>
      <c r="F190" s="42" t="e">
        <f t="shared" si="2"/>
        <v>#VALUE!</v>
      </c>
      <c r="G190" t="s">
        <v>4554</v>
      </c>
      <c r="H190" s="4" t="s">
        <v>2961</v>
      </c>
    </row>
    <row r="191" spans="1:8" ht="25.5">
      <c r="A191" s="1" t="s">
        <v>446</v>
      </c>
      <c r="B191" s="9"/>
      <c r="C191" s="9" t="s">
        <v>1051</v>
      </c>
      <c r="D191" s="10">
        <v>137292</v>
      </c>
      <c r="E191" s="10">
        <v>67992</v>
      </c>
      <c r="F191" s="42">
        <f t="shared" si="2"/>
        <v>-50.476356961804036</v>
      </c>
      <c r="G191" t="s">
        <v>4458</v>
      </c>
      <c r="H191" s="4" t="s">
        <v>1062</v>
      </c>
    </row>
    <row r="192" spans="1:8">
      <c r="A192" s="1" t="s">
        <v>446</v>
      </c>
      <c r="B192" s="9"/>
      <c r="C192" s="9" t="s">
        <v>1052</v>
      </c>
      <c r="D192" s="10">
        <v>162322</v>
      </c>
      <c r="E192" s="10">
        <v>165455</v>
      </c>
      <c r="F192" s="42">
        <f t="shared" si="2"/>
        <v>1.9301142174196966</v>
      </c>
      <c r="G192" t="s">
        <v>4554</v>
      </c>
      <c r="H192" s="4" t="s">
        <v>1061</v>
      </c>
    </row>
    <row r="193" spans="1:8" ht="25.5">
      <c r="A193" s="1" t="s">
        <v>446</v>
      </c>
      <c r="B193" s="9"/>
      <c r="C193" s="9" t="s">
        <v>1053</v>
      </c>
      <c r="D193" s="10">
        <v>162322</v>
      </c>
      <c r="E193" s="10">
        <v>165455</v>
      </c>
      <c r="F193" s="42">
        <f t="shared" si="2"/>
        <v>1.9301142174196966</v>
      </c>
      <c r="G193" t="s">
        <v>4554</v>
      </c>
      <c r="H193" s="4" t="s">
        <v>1061</v>
      </c>
    </row>
    <row r="194" spans="1:8" ht="25.5">
      <c r="A194" s="1" t="s">
        <v>446</v>
      </c>
      <c r="B194" s="9"/>
      <c r="C194" s="9" t="s">
        <v>927</v>
      </c>
      <c r="D194" s="10">
        <v>161361</v>
      </c>
      <c r="E194" s="10">
        <v>162622</v>
      </c>
      <c r="F194" s="42">
        <f t="shared" si="2"/>
        <v>0.7814775565347265</v>
      </c>
      <c r="G194" t="s">
        <v>4554</v>
      </c>
      <c r="H194" s="4" t="s">
        <v>1063</v>
      </c>
    </row>
    <row r="195" spans="1:8" ht="25.5">
      <c r="A195" s="1" t="s">
        <v>446</v>
      </c>
      <c r="B195" s="9"/>
      <c r="C195" s="9" t="s">
        <v>1054</v>
      </c>
      <c r="D195" s="10">
        <v>100070</v>
      </c>
      <c r="E195" s="10">
        <v>103936</v>
      </c>
      <c r="F195" s="42">
        <f t="shared" si="2"/>
        <v>3.8632956930148898</v>
      </c>
      <c r="G195" t="s">
        <v>4554</v>
      </c>
      <c r="H195" s="4" t="s">
        <v>662</v>
      </c>
    </row>
    <row r="196" spans="1:8" ht="25.5">
      <c r="A196" s="1" t="s">
        <v>446</v>
      </c>
      <c r="B196" s="9"/>
      <c r="C196" s="9" t="s">
        <v>1055</v>
      </c>
      <c r="D196" s="10">
        <v>102356</v>
      </c>
      <c r="E196" s="10">
        <v>106722</v>
      </c>
      <c r="F196" s="42">
        <f t="shared" si="2"/>
        <v>4.2655047090546718</v>
      </c>
      <c r="G196" t="s">
        <v>4554</v>
      </c>
      <c r="H196" s="4" t="s">
        <v>663</v>
      </c>
    </row>
    <row r="197" spans="1:8">
      <c r="A197" s="1" t="s">
        <v>446</v>
      </c>
      <c r="B197" s="9"/>
      <c r="C197" s="9" t="s">
        <v>1056</v>
      </c>
      <c r="D197" s="10">
        <v>112557</v>
      </c>
      <c r="E197" s="10">
        <v>121621</v>
      </c>
      <c r="F197" s="42">
        <f t="shared" si="2"/>
        <v>8.0528087990973471</v>
      </c>
      <c r="G197" t="s">
        <v>4554</v>
      </c>
      <c r="H197" s="4" t="s">
        <v>664</v>
      </c>
    </row>
    <row r="198" spans="1:8" ht="25.5">
      <c r="A198" s="1" t="s">
        <v>446</v>
      </c>
      <c r="B198" s="9"/>
      <c r="C198" s="9" t="s">
        <v>1057</v>
      </c>
      <c r="D198" s="10">
        <v>105566</v>
      </c>
      <c r="E198" s="10">
        <v>106392</v>
      </c>
      <c r="F198" s="42">
        <f t="shared" ref="F198:F261" si="3">(((E198-D198)/D198)*100)</f>
        <v>0.78244889453043598</v>
      </c>
      <c r="G198" t="s">
        <v>4554</v>
      </c>
      <c r="H198" s="4" t="s">
        <v>665</v>
      </c>
    </row>
    <row r="199" spans="1:8" ht="25.5">
      <c r="A199" s="1" t="s">
        <v>446</v>
      </c>
      <c r="B199" s="9"/>
      <c r="C199" s="9" t="s">
        <v>1058</v>
      </c>
      <c r="D199" s="10">
        <v>126485</v>
      </c>
      <c r="E199" s="10">
        <v>132844</v>
      </c>
      <c r="F199" s="42">
        <f t="shared" si="3"/>
        <v>5.0274736134719538</v>
      </c>
      <c r="G199" t="s">
        <v>4554</v>
      </c>
      <c r="H199" s="4" t="s">
        <v>666</v>
      </c>
    </row>
    <row r="200" spans="1:8">
      <c r="A200" s="1" t="s">
        <v>446</v>
      </c>
      <c r="B200" s="9"/>
      <c r="C200" s="9" t="s">
        <v>1059</v>
      </c>
      <c r="D200" s="10">
        <v>111955</v>
      </c>
      <c r="E200" s="10">
        <v>112830</v>
      </c>
      <c r="F200" s="42">
        <f t="shared" si="3"/>
        <v>0.7815640212585413</v>
      </c>
      <c r="G200" t="s">
        <v>4554</v>
      </c>
      <c r="H200" s="4" t="s">
        <v>667</v>
      </c>
    </row>
    <row r="201" spans="1:8" ht="25.5">
      <c r="A201" s="1" t="s">
        <v>447</v>
      </c>
      <c r="B201" s="9"/>
      <c r="C201" s="9" t="s">
        <v>886</v>
      </c>
      <c r="D201" s="10">
        <v>110406</v>
      </c>
      <c r="E201" s="10">
        <v>110064</v>
      </c>
      <c r="F201" s="42">
        <f t="shared" si="3"/>
        <v>-0.30976577359926089</v>
      </c>
      <c r="G201" t="s">
        <v>4554</v>
      </c>
      <c r="H201" s="4" t="s">
        <v>668</v>
      </c>
    </row>
    <row r="202" spans="1:8" ht="25.5">
      <c r="A202" s="1" t="s">
        <v>447</v>
      </c>
      <c r="B202" s="9"/>
      <c r="C202" s="9" t="s">
        <v>912</v>
      </c>
      <c r="D202" s="10">
        <v>97592</v>
      </c>
      <c r="E202" s="10">
        <v>102961</v>
      </c>
      <c r="F202" s="42">
        <f t="shared" si="3"/>
        <v>5.5014755307812111</v>
      </c>
      <c r="G202" t="s">
        <v>4554</v>
      </c>
      <c r="H202" s="4" t="s">
        <v>669</v>
      </c>
    </row>
    <row r="203" spans="1:8">
      <c r="A203" s="1" t="s">
        <v>448</v>
      </c>
      <c r="B203" s="9" t="s">
        <v>670</v>
      </c>
      <c r="C203" s="9" t="s">
        <v>671</v>
      </c>
      <c r="D203" s="10">
        <v>176000</v>
      </c>
      <c r="E203" s="10">
        <v>183000</v>
      </c>
      <c r="F203" s="42">
        <f t="shared" si="3"/>
        <v>3.9772727272727271</v>
      </c>
      <c r="G203" t="s">
        <v>4554</v>
      </c>
      <c r="H203" s="4" t="s">
        <v>672</v>
      </c>
    </row>
    <row r="204" spans="1:8" ht="38.25">
      <c r="A204" s="1" t="s">
        <v>448</v>
      </c>
      <c r="B204" s="9"/>
      <c r="C204" s="9" t="s">
        <v>673</v>
      </c>
      <c r="D204" s="10">
        <v>98000</v>
      </c>
      <c r="E204" s="10">
        <v>106000</v>
      </c>
      <c r="F204" s="42">
        <f t="shared" si="3"/>
        <v>8.1632653061224492</v>
      </c>
      <c r="G204" t="s">
        <v>4554</v>
      </c>
      <c r="H204" s="4" t="s">
        <v>674</v>
      </c>
    </row>
    <row r="205" spans="1:8" ht="38.25">
      <c r="A205" s="1" t="s">
        <v>448</v>
      </c>
      <c r="B205" s="9"/>
      <c r="C205" s="9" t="s">
        <v>675</v>
      </c>
      <c r="D205" s="10">
        <v>145000</v>
      </c>
      <c r="E205" s="10">
        <v>107000</v>
      </c>
      <c r="F205" s="42">
        <f t="shared" si="3"/>
        <v>-26.206896551724139</v>
      </c>
      <c r="G205" t="s">
        <v>4458</v>
      </c>
      <c r="H205" s="4" t="s">
        <v>2962</v>
      </c>
    </row>
    <row r="206" spans="1:8" ht="25.5">
      <c r="A206" s="1" t="s">
        <v>448</v>
      </c>
      <c r="B206" s="9"/>
      <c r="C206" s="9" t="s">
        <v>676</v>
      </c>
      <c r="D206" s="10" t="s">
        <v>899</v>
      </c>
      <c r="E206" s="10">
        <v>114000</v>
      </c>
      <c r="F206" s="42" t="e">
        <f t="shared" si="3"/>
        <v>#VALUE!</v>
      </c>
      <c r="G206" t="s">
        <v>4554</v>
      </c>
      <c r="H206" s="4" t="s">
        <v>688</v>
      </c>
    </row>
    <row r="207" spans="1:8" ht="38.25">
      <c r="A207" s="1" t="s">
        <v>448</v>
      </c>
      <c r="B207" s="9"/>
      <c r="C207" s="9" t="s">
        <v>677</v>
      </c>
      <c r="D207" s="10">
        <v>105000</v>
      </c>
      <c r="E207" s="10">
        <v>119000</v>
      </c>
      <c r="F207" s="42">
        <f t="shared" si="3"/>
        <v>13.333333333333334</v>
      </c>
      <c r="G207" t="s">
        <v>4554</v>
      </c>
      <c r="H207" s="4" t="s">
        <v>678</v>
      </c>
    </row>
    <row r="208" spans="1:8" ht="25.5">
      <c r="A208" s="1" t="s">
        <v>448</v>
      </c>
      <c r="B208" s="9"/>
      <c r="C208" s="9" t="s">
        <v>679</v>
      </c>
      <c r="D208" s="10">
        <v>122000</v>
      </c>
      <c r="E208" s="10">
        <v>126000</v>
      </c>
      <c r="F208" s="42">
        <f t="shared" si="3"/>
        <v>3.278688524590164</v>
      </c>
      <c r="G208" t="s">
        <v>4554</v>
      </c>
      <c r="H208" s="4" t="s">
        <v>680</v>
      </c>
    </row>
    <row r="209" spans="1:8" ht="25.5">
      <c r="A209" s="1" t="s">
        <v>448</v>
      </c>
      <c r="B209" s="9"/>
      <c r="C209" s="9" t="s">
        <v>681</v>
      </c>
      <c r="D209" s="10" t="s">
        <v>899</v>
      </c>
      <c r="E209" s="10">
        <v>126000</v>
      </c>
      <c r="F209" s="42" t="e">
        <f t="shared" si="3"/>
        <v>#VALUE!</v>
      </c>
      <c r="G209" t="s">
        <v>4554</v>
      </c>
      <c r="H209" s="4" t="s">
        <v>687</v>
      </c>
    </row>
    <row r="210" spans="1:8" ht="38.25">
      <c r="A210" s="1" t="s">
        <v>448</v>
      </c>
      <c r="B210" s="9"/>
      <c r="C210" s="9" t="s">
        <v>4463</v>
      </c>
      <c r="D210" s="10">
        <v>111000</v>
      </c>
      <c r="E210" s="10">
        <v>129000</v>
      </c>
      <c r="F210" s="42">
        <f t="shared" si="3"/>
        <v>16.216216216216218</v>
      </c>
      <c r="G210" t="s">
        <v>4458</v>
      </c>
      <c r="H210" s="74" t="s">
        <v>2963</v>
      </c>
    </row>
    <row r="211" spans="1:8" ht="25.5">
      <c r="A211" s="1" t="s">
        <v>448</v>
      </c>
      <c r="B211" s="9"/>
      <c r="C211" s="9" t="s">
        <v>682</v>
      </c>
      <c r="D211" s="10">
        <v>139000</v>
      </c>
      <c r="E211" s="10">
        <v>140000</v>
      </c>
      <c r="F211" s="42">
        <f t="shared" si="3"/>
        <v>0.71942446043165476</v>
      </c>
      <c r="G211" t="s">
        <v>4554</v>
      </c>
      <c r="H211" s="4" t="s">
        <v>683</v>
      </c>
    </row>
    <row r="212" spans="1:8" ht="25.5">
      <c r="A212" s="1" t="s">
        <v>448</v>
      </c>
      <c r="B212" s="9"/>
      <c r="C212" s="9" t="s">
        <v>684</v>
      </c>
      <c r="D212" s="10">
        <v>145000</v>
      </c>
      <c r="E212" s="10">
        <v>145000</v>
      </c>
      <c r="F212" s="42">
        <f t="shared" si="3"/>
        <v>0</v>
      </c>
      <c r="G212" t="s">
        <v>4554</v>
      </c>
      <c r="H212" s="4" t="s">
        <v>685</v>
      </c>
    </row>
    <row r="213" spans="1:8">
      <c r="A213" s="1" t="s">
        <v>448</v>
      </c>
      <c r="B213" s="9"/>
      <c r="C213" s="9" t="s">
        <v>686</v>
      </c>
      <c r="D213" s="10">
        <v>122000</v>
      </c>
      <c r="E213" s="10" t="s">
        <v>899</v>
      </c>
      <c r="F213" s="42" t="e">
        <f t="shared" si="3"/>
        <v>#VALUE!</v>
      </c>
      <c r="G213" t="s">
        <v>4458</v>
      </c>
      <c r="H213" s="4" t="s">
        <v>689</v>
      </c>
    </row>
    <row r="214" spans="1:8" ht="25.5">
      <c r="A214" s="2" t="s">
        <v>449</v>
      </c>
      <c r="B214" s="9" t="s">
        <v>2964</v>
      </c>
      <c r="C214" s="9" t="s">
        <v>886</v>
      </c>
      <c r="D214" s="10">
        <v>168304</v>
      </c>
      <c r="E214" s="10">
        <v>168039</v>
      </c>
      <c r="F214" s="42">
        <f t="shared" si="3"/>
        <v>-0.15745317996007224</v>
      </c>
      <c r="G214" t="s">
        <v>4554</v>
      </c>
      <c r="H214" s="4" t="s">
        <v>4559</v>
      </c>
    </row>
    <row r="215" spans="1:8" ht="38.25">
      <c r="A215" s="2" t="s">
        <v>449</v>
      </c>
      <c r="B215" s="9"/>
      <c r="C215" s="9" t="s">
        <v>2069</v>
      </c>
      <c r="D215" s="10">
        <v>146078</v>
      </c>
      <c r="E215" s="10">
        <v>338447</v>
      </c>
      <c r="F215" s="42">
        <f t="shared" si="3"/>
        <v>131.68923451854488</v>
      </c>
      <c r="G215" t="s">
        <v>4458</v>
      </c>
      <c r="H215" s="4" t="s">
        <v>4574</v>
      </c>
    </row>
    <row r="216" spans="1:8" ht="25.5">
      <c r="A216" s="2" t="s">
        <v>449</v>
      </c>
      <c r="B216" s="9"/>
      <c r="C216" s="9" t="s">
        <v>2070</v>
      </c>
      <c r="D216" s="10">
        <v>137123</v>
      </c>
      <c r="E216" s="10">
        <v>135862</v>
      </c>
      <c r="F216" s="42">
        <f t="shared" si="3"/>
        <v>-0.91961231886700268</v>
      </c>
      <c r="G216" t="s">
        <v>4554</v>
      </c>
      <c r="H216" s="4" t="s">
        <v>4560</v>
      </c>
    </row>
    <row r="217" spans="1:8" ht="38.25">
      <c r="A217" s="2" t="s">
        <v>449</v>
      </c>
      <c r="B217" s="9"/>
      <c r="C217" s="9" t="s">
        <v>2071</v>
      </c>
      <c r="D217" s="10">
        <v>121816</v>
      </c>
      <c r="E217" s="10">
        <v>311864</v>
      </c>
      <c r="F217" s="42">
        <f t="shared" si="3"/>
        <v>156.01234648978789</v>
      </c>
      <c r="G217" t="s">
        <v>4458</v>
      </c>
      <c r="H217" s="4" t="s">
        <v>4561</v>
      </c>
    </row>
    <row r="218" spans="1:8" ht="25.5">
      <c r="A218" s="2" t="s">
        <v>449</v>
      </c>
      <c r="B218" s="9"/>
      <c r="C218" s="9" t="s">
        <v>2072</v>
      </c>
      <c r="D218" s="10">
        <v>119630</v>
      </c>
      <c r="E218" s="10">
        <v>120636</v>
      </c>
      <c r="F218" s="42">
        <f t="shared" si="3"/>
        <v>0.84092618908300587</v>
      </c>
      <c r="G218" t="s">
        <v>4554</v>
      </c>
      <c r="H218" s="74" t="s">
        <v>4562</v>
      </c>
    </row>
    <row r="219" spans="1:8" ht="38.25">
      <c r="A219" s="2" t="s">
        <v>449</v>
      </c>
      <c r="B219" s="9"/>
      <c r="C219" s="9" t="s">
        <v>2073</v>
      </c>
      <c r="D219" s="10">
        <v>111281</v>
      </c>
      <c r="E219" s="10">
        <v>130021</v>
      </c>
      <c r="F219" s="42">
        <f t="shared" si="3"/>
        <v>16.840251255829834</v>
      </c>
      <c r="G219" t="s">
        <v>4458</v>
      </c>
      <c r="H219" s="4" t="s">
        <v>4563</v>
      </c>
    </row>
    <row r="220" spans="1:8" ht="25.5">
      <c r="A220" s="2" t="s">
        <v>449</v>
      </c>
      <c r="B220" s="9"/>
      <c r="C220" s="9" t="s">
        <v>2074</v>
      </c>
      <c r="D220" s="10">
        <v>178385</v>
      </c>
      <c r="E220" s="10">
        <v>175995</v>
      </c>
      <c r="F220" s="42">
        <f t="shared" si="3"/>
        <v>-1.3397987498948902</v>
      </c>
      <c r="G220" t="s">
        <v>4554</v>
      </c>
      <c r="H220" s="4" t="s">
        <v>4564</v>
      </c>
    </row>
    <row r="221" spans="1:8" ht="51">
      <c r="A221" s="1" t="s">
        <v>450</v>
      </c>
      <c r="B221" s="9"/>
      <c r="C221" s="9" t="s">
        <v>886</v>
      </c>
      <c r="D221" s="10">
        <v>135109</v>
      </c>
      <c r="E221" s="10">
        <v>141175</v>
      </c>
      <c r="F221" s="42">
        <f t="shared" si="3"/>
        <v>4.4897083095870736</v>
      </c>
      <c r="G221" t="s">
        <v>4554</v>
      </c>
      <c r="H221" s="4" t="s">
        <v>2965</v>
      </c>
    </row>
    <row r="222" spans="1:8" ht="38.25">
      <c r="A222" s="1" t="s">
        <v>450</v>
      </c>
      <c r="B222" s="11"/>
      <c r="C222" s="9" t="s">
        <v>694</v>
      </c>
      <c r="D222" s="26">
        <v>123814</v>
      </c>
      <c r="E222" s="26">
        <v>123707</v>
      </c>
      <c r="F222" s="42">
        <f t="shared" si="3"/>
        <v>-8.6419952509409273E-2</v>
      </c>
      <c r="G222" t="s">
        <v>4554</v>
      </c>
      <c r="H222" s="4" t="s">
        <v>407</v>
      </c>
    </row>
    <row r="223" spans="1:8" ht="38.25">
      <c r="A223" s="1" t="s">
        <v>450</v>
      </c>
      <c r="B223" s="9"/>
      <c r="C223" s="9" t="s">
        <v>690</v>
      </c>
      <c r="D223" s="10">
        <v>102116</v>
      </c>
      <c r="E223" s="10">
        <v>77896</v>
      </c>
      <c r="F223" s="42">
        <f t="shared" si="3"/>
        <v>-23.718124485878807</v>
      </c>
      <c r="G223" t="s">
        <v>4458</v>
      </c>
      <c r="H223" s="4" t="s">
        <v>2966</v>
      </c>
    </row>
    <row r="224" spans="1:8" ht="38.25">
      <c r="A224" s="1" t="s">
        <v>450</v>
      </c>
      <c r="B224" s="9"/>
      <c r="C224" s="9" t="s">
        <v>691</v>
      </c>
      <c r="D224" s="10">
        <v>100700</v>
      </c>
      <c r="E224" s="10">
        <v>197057</v>
      </c>
      <c r="F224" s="42">
        <f t="shared" si="3"/>
        <v>95.68718967229394</v>
      </c>
      <c r="G224" t="s">
        <v>4458</v>
      </c>
      <c r="H224" s="4" t="s">
        <v>2967</v>
      </c>
    </row>
    <row r="225" spans="1:8" ht="38.25">
      <c r="A225" s="1" t="s">
        <v>450</v>
      </c>
      <c r="B225" s="9"/>
      <c r="C225" s="9" t="s">
        <v>692</v>
      </c>
      <c r="D225" s="10">
        <v>100609</v>
      </c>
      <c r="E225" s="10">
        <v>100663</v>
      </c>
      <c r="F225" s="42">
        <f t="shared" si="3"/>
        <v>5.3673130634436281E-2</v>
      </c>
      <c r="G225" t="s">
        <v>4554</v>
      </c>
      <c r="H225" s="4" t="s">
        <v>408</v>
      </c>
    </row>
    <row r="226" spans="1:8" ht="38.25">
      <c r="A226" s="1" t="s">
        <v>450</v>
      </c>
      <c r="B226" s="9"/>
      <c r="C226" s="9" t="s">
        <v>693</v>
      </c>
      <c r="D226" s="10">
        <v>101188</v>
      </c>
      <c r="E226" s="10">
        <v>100780</v>
      </c>
      <c r="F226" s="42">
        <f t="shared" si="3"/>
        <v>-0.40320986678262244</v>
      </c>
      <c r="G226" t="s">
        <v>4554</v>
      </c>
      <c r="H226" s="4" t="s">
        <v>409</v>
      </c>
    </row>
    <row r="227" spans="1:8" ht="25.5">
      <c r="A227" s="2" t="s">
        <v>451</v>
      </c>
      <c r="B227" s="18" t="s">
        <v>2039</v>
      </c>
      <c r="C227" s="9"/>
      <c r="D227" s="10" t="s">
        <v>899</v>
      </c>
      <c r="E227" s="10" t="s">
        <v>899</v>
      </c>
      <c r="F227" s="42" t="e">
        <f t="shared" si="3"/>
        <v>#VALUE!</v>
      </c>
      <c r="G227" t="s">
        <v>4554</v>
      </c>
      <c r="H227" s="74"/>
    </row>
    <row r="228" spans="1:8" ht="38.25">
      <c r="A228" s="2" t="s">
        <v>452</v>
      </c>
      <c r="B228" s="9" t="s">
        <v>887</v>
      </c>
      <c r="C228" s="9" t="s">
        <v>886</v>
      </c>
      <c r="D228" s="10">
        <v>186443</v>
      </c>
      <c r="E228" s="10">
        <v>190647</v>
      </c>
      <c r="F228" s="42">
        <f t="shared" si="3"/>
        <v>2.2548446442076129</v>
      </c>
      <c r="G228" t="s">
        <v>4554</v>
      </c>
      <c r="H228" s="4" t="s">
        <v>890</v>
      </c>
    </row>
    <row r="229" spans="1:8" ht="38.25">
      <c r="A229" s="2" t="s">
        <v>452</v>
      </c>
      <c r="B229" s="9"/>
      <c r="C229" s="9" t="s">
        <v>888</v>
      </c>
      <c r="D229" s="10">
        <v>148068</v>
      </c>
      <c r="E229" s="10">
        <v>151039</v>
      </c>
      <c r="F229" s="42">
        <f t="shared" si="3"/>
        <v>2.0065105221925061</v>
      </c>
      <c r="G229" t="s">
        <v>4554</v>
      </c>
      <c r="H229" s="4" t="s">
        <v>891</v>
      </c>
    </row>
    <row r="230" spans="1:8" ht="38.25">
      <c r="A230" s="2" t="s">
        <v>452</v>
      </c>
      <c r="B230" s="9"/>
      <c r="C230" s="9" t="s">
        <v>249</v>
      </c>
      <c r="D230" s="10">
        <v>145064</v>
      </c>
      <c r="E230" s="10">
        <v>148101</v>
      </c>
      <c r="F230" s="42">
        <f t="shared" si="3"/>
        <v>2.093558705123256</v>
      </c>
      <c r="G230" t="s">
        <v>4554</v>
      </c>
      <c r="H230" s="4" t="s">
        <v>893</v>
      </c>
    </row>
    <row r="231" spans="1:8" ht="38.25">
      <c r="A231" s="2" t="s">
        <v>452</v>
      </c>
      <c r="B231" s="9"/>
      <c r="C231" s="9" t="s">
        <v>892</v>
      </c>
      <c r="D231" s="10">
        <v>137606</v>
      </c>
      <c r="E231" s="10">
        <v>148774</v>
      </c>
      <c r="F231" s="42">
        <f t="shared" si="3"/>
        <v>8.1159251776812056</v>
      </c>
      <c r="G231" t="s">
        <v>4554</v>
      </c>
      <c r="H231" s="74" t="s">
        <v>2968</v>
      </c>
    </row>
    <row r="232" spans="1:8" ht="38.25">
      <c r="A232" s="2" t="s">
        <v>452</v>
      </c>
      <c r="B232" s="9"/>
      <c r="C232" s="9" t="s">
        <v>894</v>
      </c>
      <c r="D232" s="10">
        <v>137489</v>
      </c>
      <c r="E232" s="10">
        <v>148502</v>
      </c>
      <c r="F232" s="42">
        <f t="shared" si="3"/>
        <v>8.010095353082793</v>
      </c>
      <c r="G232" t="s">
        <v>4554</v>
      </c>
      <c r="H232" s="4" t="s">
        <v>895</v>
      </c>
    </row>
    <row r="233" spans="1:8" ht="38.25">
      <c r="A233" s="2" t="s">
        <v>452</v>
      </c>
      <c r="B233" s="9"/>
      <c r="C233" s="9" t="s">
        <v>896</v>
      </c>
      <c r="D233" s="10">
        <v>117862</v>
      </c>
      <c r="E233" s="10">
        <v>122873</v>
      </c>
      <c r="F233" s="42">
        <f t="shared" si="3"/>
        <v>4.2515823590300519</v>
      </c>
      <c r="G233" t="s">
        <v>4554</v>
      </c>
      <c r="H233" s="4" t="s">
        <v>897</v>
      </c>
    </row>
    <row r="234" spans="1:8" ht="38.25">
      <c r="A234" s="2" t="s">
        <v>452</v>
      </c>
      <c r="B234" s="9"/>
      <c r="C234" s="9" t="s">
        <v>2075</v>
      </c>
      <c r="D234" s="10">
        <v>120923</v>
      </c>
      <c r="E234" s="10">
        <v>125835</v>
      </c>
      <c r="F234" s="42">
        <f t="shared" si="3"/>
        <v>4.0620890980210547</v>
      </c>
      <c r="G234" t="s">
        <v>4554</v>
      </c>
      <c r="H234" s="4" t="s">
        <v>2969</v>
      </c>
    </row>
    <row r="235" spans="1:8" ht="25.5">
      <c r="A235" s="2" t="s">
        <v>452</v>
      </c>
      <c r="B235" s="3" t="s">
        <v>4547</v>
      </c>
      <c r="C235" s="3" t="s">
        <v>4547</v>
      </c>
      <c r="D235" s="72">
        <v>100000</v>
      </c>
      <c r="E235" s="10" t="s">
        <v>899</v>
      </c>
      <c r="F235" s="42" t="e">
        <f t="shared" si="3"/>
        <v>#VALUE!</v>
      </c>
      <c r="G235" t="s">
        <v>4458</v>
      </c>
      <c r="H235" s="4" t="s">
        <v>4549</v>
      </c>
    </row>
    <row r="236" spans="1:8" ht="25.5">
      <c r="A236" s="2" t="s">
        <v>452</v>
      </c>
      <c r="B236" s="3" t="s">
        <v>4547</v>
      </c>
      <c r="C236" s="3" t="s">
        <v>4547</v>
      </c>
      <c r="D236" s="72">
        <v>100000</v>
      </c>
      <c r="E236" s="10" t="s">
        <v>899</v>
      </c>
      <c r="F236" s="42" t="e">
        <f t="shared" si="3"/>
        <v>#VALUE!</v>
      </c>
      <c r="G236" t="s">
        <v>4458</v>
      </c>
      <c r="H236" s="4" t="s">
        <v>4549</v>
      </c>
    </row>
    <row r="237" spans="1:8" ht="63.75">
      <c r="A237" s="1" t="s">
        <v>453</v>
      </c>
      <c r="B237" s="9"/>
      <c r="C237" s="9" t="s">
        <v>886</v>
      </c>
      <c r="D237" s="10">
        <v>114607</v>
      </c>
      <c r="E237" s="10">
        <v>38251</v>
      </c>
      <c r="F237" s="42">
        <f t="shared" si="3"/>
        <v>-66.624202710131144</v>
      </c>
      <c r="G237" t="s">
        <v>4458</v>
      </c>
      <c r="H237" s="4" t="s">
        <v>2970</v>
      </c>
    </row>
    <row r="238" spans="1:8" ht="25.5">
      <c r="A238" s="1" t="s">
        <v>453</v>
      </c>
      <c r="B238" s="9"/>
      <c r="C238" s="9" t="s">
        <v>898</v>
      </c>
      <c r="D238" s="10" t="s">
        <v>899</v>
      </c>
      <c r="E238" s="10">
        <v>101751</v>
      </c>
      <c r="F238" s="42" t="e">
        <f t="shared" si="3"/>
        <v>#VALUE!</v>
      </c>
      <c r="G238" t="s">
        <v>4554</v>
      </c>
      <c r="H238" s="4" t="s">
        <v>900</v>
      </c>
    </row>
    <row r="239" spans="1:8" ht="25.5">
      <c r="A239" s="1" t="s">
        <v>453</v>
      </c>
      <c r="B239" s="9"/>
      <c r="C239" s="9" t="s">
        <v>901</v>
      </c>
      <c r="D239" s="10">
        <v>101676</v>
      </c>
      <c r="E239" s="10" t="s">
        <v>899</v>
      </c>
      <c r="F239" s="42" t="e">
        <f t="shared" si="3"/>
        <v>#VALUE!</v>
      </c>
      <c r="G239" t="s">
        <v>4458</v>
      </c>
      <c r="H239" s="4"/>
    </row>
    <row r="240" spans="1:8" ht="25.5">
      <c r="A240" s="2" t="s">
        <v>454</v>
      </c>
      <c r="B240" s="11"/>
      <c r="C240" s="9" t="s">
        <v>2076</v>
      </c>
      <c r="D240" s="26">
        <v>149269</v>
      </c>
      <c r="E240" s="26">
        <v>149343</v>
      </c>
      <c r="F240" s="42">
        <f t="shared" si="3"/>
        <v>4.9574928484815997E-2</v>
      </c>
      <c r="G240" t="s">
        <v>4554</v>
      </c>
      <c r="H240" s="4" t="s">
        <v>2077</v>
      </c>
    </row>
    <row r="241" spans="1:8" ht="25.5">
      <c r="A241" s="2" t="s">
        <v>454</v>
      </c>
      <c r="B241" s="11"/>
      <c r="C241" s="9" t="s">
        <v>2078</v>
      </c>
      <c r="D241" s="26">
        <v>126870</v>
      </c>
      <c r="E241" s="26">
        <v>125628</v>
      </c>
      <c r="F241" s="42">
        <f t="shared" si="3"/>
        <v>-0.97895483565854824</v>
      </c>
      <c r="G241" t="s">
        <v>4554</v>
      </c>
      <c r="H241" s="4" t="s">
        <v>2079</v>
      </c>
    </row>
    <row r="242" spans="1:8" ht="25.5">
      <c r="A242" s="2" t="s">
        <v>454</v>
      </c>
      <c r="B242" s="11"/>
      <c r="C242" s="9" t="s">
        <v>2080</v>
      </c>
      <c r="D242" s="26">
        <v>123742</v>
      </c>
      <c r="E242" s="26">
        <v>123817</v>
      </c>
      <c r="F242" s="42">
        <f t="shared" si="3"/>
        <v>6.060997882691406E-2</v>
      </c>
      <c r="G242" t="s">
        <v>4554</v>
      </c>
      <c r="H242" s="4" t="s">
        <v>2081</v>
      </c>
    </row>
    <row r="243" spans="1:8" ht="25.5">
      <c r="A243" s="2" t="s">
        <v>454</v>
      </c>
      <c r="B243" s="11"/>
      <c r="C243" s="9" t="s">
        <v>2082</v>
      </c>
      <c r="D243" s="26">
        <v>123744</v>
      </c>
      <c r="E243" s="26">
        <v>123817</v>
      </c>
      <c r="F243" s="42">
        <f t="shared" si="3"/>
        <v>5.8992759244892681E-2</v>
      </c>
      <c r="G243" t="s">
        <v>4554</v>
      </c>
      <c r="H243" s="4" t="s">
        <v>2081</v>
      </c>
    </row>
    <row r="244" spans="1:8" ht="25.5">
      <c r="A244" s="2" t="s">
        <v>454</v>
      </c>
      <c r="B244" s="11"/>
      <c r="C244" s="9" t="s">
        <v>2083</v>
      </c>
      <c r="D244" s="26">
        <v>106315</v>
      </c>
      <c r="E244" s="26">
        <v>106000</v>
      </c>
      <c r="F244" s="42">
        <f t="shared" si="3"/>
        <v>-0.29628932888115506</v>
      </c>
      <c r="G244" t="s">
        <v>4554</v>
      </c>
      <c r="H244" s="4" t="s">
        <v>2084</v>
      </c>
    </row>
    <row r="245" spans="1:8" ht="38.25">
      <c r="A245" s="2" t="s">
        <v>454</v>
      </c>
      <c r="B245" s="11"/>
      <c r="C245" s="9" t="s">
        <v>2085</v>
      </c>
      <c r="D245" s="26">
        <v>84875</v>
      </c>
      <c r="E245" s="26">
        <v>265842</v>
      </c>
      <c r="F245" s="42">
        <f t="shared" si="3"/>
        <v>213.21590574374079</v>
      </c>
      <c r="G245" t="s">
        <v>4458</v>
      </c>
      <c r="H245" s="4" t="s">
        <v>2086</v>
      </c>
    </row>
    <row r="246" spans="1:8">
      <c r="A246" s="2" t="s">
        <v>455</v>
      </c>
      <c r="B246" s="9" t="s">
        <v>2087</v>
      </c>
      <c r="C246" s="9" t="s">
        <v>886</v>
      </c>
      <c r="D246" s="10">
        <v>183400</v>
      </c>
      <c r="E246" s="10">
        <v>182600</v>
      </c>
      <c r="F246" s="42">
        <f t="shared" si="3"/>
        <v>-0.43620501635768816</v>
      </c>
      <c r="G246" t="s">
        <v>4554</v>
      </c>
      <c r="H246" s="4" t="s">
        <v>2088</v>
      </c>
    </row>
    <row r="247" spans="1:8" ht="25.5">
      <c r="A247" s="2" t="s">
        <v>455</v>
      </c>
      <c r="B247" s="9"/>
      <c r="C247" s="9" t="s">
        <v>995</v>
      </c>
      <c r="D247" s="10">
        <v>125300</v>
      </c>
      <c r="E247" s="10">
        <v>131100</v>
      </c>
      <c r="F247" s="42">
        <f t="shared" si="3"/>
        <v>4.6288906624102157</v>
      </c>
      <c r="G247" t="s">
        <v>4554</v>
      </c>
      <c r="H247" s="4" t="s">
        <v>2089</v>
      </c>
    </row>
    <row r="248" spans="1:8" ht="38.25">
      <c r="A248" s="2" t="s">
        <v>455</v>
      </c>
      <c r="B248" s="9"/>
      <c r="C248" s="9" t="s">
        <v>2090</v>
      </c>
      <c r="D248" s="10">
        <v>100500</v>
      </c>
      <c r="E248" s="10">
        <v>77500</v>
      </c>
      <c r="F248" s="42">
        <f t="shared" si="3"/>
        <v>-22.885572139303484</v>
      </c>
      <c r="G248" t="s">
        <v>4458</v>
      </c>
      <c r="H248" s="4" t="s">
        <v>2971</v>
      </c>
    </row>
    <row r="249" spans="1:8" ht="25.5">
      <c r="A249" s="2" t="s">
        <v>455</v>
      </c>
      <c r="B249" s="9"/>
      <c r="C249" s="9" t="s">
        <v>2091</v>
      </c>
      <c r="D249" s="10" t="s">
        <v>899</v>
      </c>
      <c r="E249" s="10">
        <v>112900</v>
      </c>
      <c r="F249" s="42" t="e">
        <f t="shared" si="3"/>
        <v>#VALUE!</v>
      </c>
      <c r="G249" t="s">
        <v>4458</v>
      </c>
      <c r="H249" s="4" t="s">
        <v>2972</v>
      </c>
    </row>
    <row r="250" spans="1:8" ht="25.5">
      <c r="A250" s="2" t="s">
        <v>455</v>
      </c>
      <c r="B250" s="9"/>
      <c r="C250" s="9" t="s">
        <v>2092</v>
      </c>
      <c r="D250" s="10" t="s">
        <v>899</v>
      </c>
      <c r="E250" s="10">
        <v>108200</v>
      </c>
      <c r="F250" s="42" t="e">
        <f t="shared" si="3"/>
        <v>#VALUE!</v>
      </c>
      <c r="G250" t="s">
        <v>4458</v>
      </c>
      <c r="H250" s="4" t="s">
        <v>2973</v>
      </c>
    </row>
    <row r="251" spans="1:8" ht="25.5">
      <c r="A251" s="2" t="s">
        <v>455</v>
      </c>
      <c r="B251" s="9"/>
      <c r="C251" s="9" t="s">
        <v>2093</v>
      </c>
      <c r="D251" s="10">
        <v>134700</v>
      </c>
      <c r="E251" s="10">
        <v>135300</v>
      </c>
      <c r="F251" s="42">
        <f t="shared" si="3"/>
        <v>0.44543429844097993</v>
      </c>
      <c r="G251" t="s">
        <v>4554</v>
      </c>
      <c r="H251" s="4" t="s">
        <v>2094</v>
      </c>
    </row>
    <row r="252" spans="1:8">
      <c r="A252" s="2" t="s">
        <v>455</v>
      </c>
      <c r="B252" s="9"/>
      <c r="C252" s="9" t="s">
        <v>2095</v>
      </c>
      <c r="D252" s="10">
        <v>115200</v>
      </c>
      <c r="E252" s="10">
        <v>117200</v>
      </c>
      <c r="F252" s="42">
        <f t="shared" si="3"/>
        <v>1.7361111111111112</v>
      </c>
      <c r="G252" t="s">
        <v>4554</v>
      </c>
      <c r="H252" s="4" t="s">
        <v>2096</v>
      </c>
    </row>
    <row r="253" spans="1:8">
      <c r="A253" s="2" t="s">
        <v>455</v>
      </c>
      <c r="B253" s="9"/>
      <c r="C253" s="9" t="s">
        <v>2097</v>
      </c>
      <c r="D253" s="10">
        <v>98200</v>
      </c>
      <c r="E253" s="10">
        <v>100400</v>
      </c>
      <c r="F253" s="42">
        <f t="shared" si="3"/>
        <v>2.2403258655804481</v>
      </c>
      <c r="G253" t="s">
        <v>4554</v>
      </c>
      <c r="H253" s="4" t="s">
        <v>2098</v>
      </c>
    </row>
    <row r="254" spans="1:8" ht="38.25">
      <c r="A254" s="1" t="s">
        <v>456</v>
      </c>
      <c r="B254" s="9" t="s">
        <v>695</v>
      </c>
      <c r="C254" s="9" t="s">
        <v>886</v>
      </c>
      <c r="D254" s="10">
        <v>205601</v>
      </c>
      <c r="E254" s="10">
        <v>223760</v>
      </c>
      <c r="F254" s="42">
        <f t="shared" si="3"/>
        <v>8.832155485625071</v>
      </c>
      <c r="G254" t="s">
        <v>4554</v>
      </c>
      <c r="H254" s="4" t="s">
        <v>2974</v>
      </c>
    </row>
    <row r="255" spans="1:8" ht="25.5">
      <c r="A255" s="1" t="s">
        <v>456</v>
      </c>
      <c r="B255" s="9"/>
      <c r="C255" s="9" t="s">
        <v>396</v>
      </c>
      <c r="D255" s="10">
        <v>159113</v>
      </c>
      <c r="E255" s="10">
        <v>174101</v>
      </c>
      <c r="F255" s="42">
        <f t="shared" si="3"/>
        <v>9.4197205759428826</v>
      </c>
      <c r="G255" t="s">
        <v>4554</v>
      </c>
      <c r="H255" s="4" t="s">
        <v>390</v>
      </c>
    </row>
    <row r="256" spans="1:8" ht="38.25">
      <c r="A256" s="1" t="s">
        <v>456</v>
      </c>
      <c r="B256" s="9"/>
      <c r="C256" s="9" t="s">
        <v>397</v>
      </c>
      <c r="D256" s="10">
        <v>130503</v>
      </c>
      <c r="E256" s="10">
        <v>139029</v>
      </c>
      <c r="F256" s="42">
        <f t="shared" si="3"/>
        <v>6.5331831452150517</v>
      </c>
      <c r="G256" t="s">
        <v>4554</v>
      </c>
      <c r="H256" s="4" t="s">
        <v>391</v>
      </c>
    </row>
    <row r="257" spans="1:8" ht="25.5">
      <c r="A257" s="1" t="s">
        <v>456</v>
      </c>
      <c r="B257" s="9"/>
      <c r="C257" s="9" t="s">
        <v>398</v>
      </c>
      <c r="D257" s="10">
        <v>147480</v>
      </c>
      <c r="E257" s="10">
        <v>164483</v>
      </c>
      <c r="F257" s="42">
        <f t="shared" si="3"/>
        <v>11.529020884187686</v>
      </c>
      <c r="G257" t="s">
        <v>4554</v>
      </c>
      <c r="H257" s="4" t="s">
        <v>392</v>
      </c>
    </row>
    <row r="258" spans="1:8" ht="25.5">
      <c r="A258" s="1" t="s">
        <v>456</v>
      </c>
      <c r="B258" s="9"/>
      <c r="C258" s="9" t="s">
        <v>399</v>
      </c>
      <c r="D258" s="10">
        <v>129775</v>
      </c>
      <c r="E258" s="10">
        <v>139466</v>
      </c>
      <c r="F258" s="42">
        <f t="shared" si="3"/>
        <v>7.4675399730302443</v>
      </c>
      <c r="G258" t="s">
        <v>4554</v>
      </c>
      <c r="H258" s="4" t="s">
        <v>393</v>
      </c>
    </row>
    <row r="259" spans="1:8" ht="25.5">
      <c r="A259" s="1" t="s">
        <v>456</v>
      </c>
      <c r="B259" s="9"/>
      <c r="C259" s="9" t="s">
        <v>400</v>
      </c>
      <c r="D259" s="10">
        <v>135615</v>
      </c>
      <c r="E259" s="10">
        <v>140040</v>
      </c>
      <c r="F259" s="42">
        <f t="shared" si="3"/>
        <v>3.2629133945360023</v>
      </c>
      <c r="G259" t="s">
        <v>4554</v>
      </c>
      <c r="H259" s="4" t="s">
        <v>394</v>
      </c>
    </row>
    <row r="260" spans="1:8" ht="38.25">
      <c r="A260" s="1" t="s">
        <v>456</v>
      </c>
      <c r="B260" s="9"/>
      <c r="C260" s="9" t="s">
        <v>401</v>
      </c>
      <c r="D260" s="10">
        <v>107818</v>
      </c>
      <c r="E260" s="10">
        <v>134300</v>
      </c>
      <c r="F260" s="42">
        <f t="shared" si="3"/>
        <v>24.561761486950232</v>
      </c>
      <c r="G260" t="s">
        <v>4554</v>
      </c>
      <c r="H260" s="4" t="s">
        <v>395</v>
      </c>
    </row>
    <row r="261" spans="1:8" ht="38.25">
      <c r="A261" s="1" t="s">
        <v>456</v>
      </c>
      <c r="B261" s="9"/>
      <c r="C261" s="9" t="s">
        <v>402</v>
      </c>
      <c r="D261" s="10">
        <v>105349</v>
      </c>
      <c r="E261" s="10">
        <v>117544</v>
      </c>
      <c r="F261" s="42">
        <f t="shared" si="3"/>
        <v>11.575809927004528</v>
      </c>
      <c r="G261" t="s">
        <v>4554</v>
      </c>
      <c r="H261" s="4" t="s">
        <v>2975</v>
      </c>
    </row>
    <row r="262" spans="1:8" ht="63.75">
      <c r="A262" s="1" t="s">
        <v>456</v>
      </c>
      <c r="B262" s="9"/>
      <c r="C262" s="9" t="s">
        <v>4565</v>
      </c>
      <c r="D262" s="10">
        <v>103460</v>
      </c>
      <c r="E262" s="10">
        <v>64979</v>
      </c>
      <c r="F262" s="42">
        <f t="shared" ref="F262:F325" si="4">(((E262-D262)/D262)*100)</f>
        <v>-37.194084670404024</v>
      </c>
      <c r="G262" t="s">
        <v>4458</v>
      </c>
      <c r="H262" s="4" t="s">
        <v>405</v>
      </c>
    </row>
    <row r="263" spans="1:8" ht="25.5">
      <c r="A263" s="1" t="s">
        <v>456</v>
      </c>
      <c r="B263" s="9" t="s">
        <v>403</v>
      </c>
      <c r="C263" s="9" t="s">
        <v>406</v>
      </c>
      <c r="D263" s="10">
        <v>175201</v>
      </c>
      <c r="E263" s="10" t="s">
        <v>899</v>
      </c>
      <c r="F263" s="42" t="e">
        <f t="shared" si="4"/>
        <v>#VALUE!</v>
      </c>
      <c r="G263" t="s">
        <v>4458</v>
      </c>
      <c r="H263" s="4" t="s">
        <v>404</v>
      </c>
    </row>
    <row r="264" spans="1:8" ht="51">
      <c r="A264" s="1" t="s">
        <v>457</v>
      </c>
      <c r="B264" s="9"/>
      <c r="C264" s="9" t="s">
        <v>886</v>
      </c>
      <c r="D264" s="10">
        <v>140000</v>
      </c>
      <c r="E264" s="10">
        <v>135000</v>
      </c>
      <c r="F264" s="42">
        <f t="shared" si="4"/>
        <v>-3.5714285714285712</v>
      </c>
      <c r="G264" t="s">
        <v>4554</v>
      </c>
      <c r="H264" s="4" t="s">
        <v>324</v>
      </c>
    </row>
    <row r="265" spans="1:8">
      <c r="A265" s="1" t="s">
        <v>457</v>
      </c>
      <c r="B265" s="9"/>
      <c r="C265" s="9" t="s">
        <v>1064</v>
      </c>
      <c r="D265" s="10">
        <v>97000</v>
      </c>
      <c r="E265" s="10" t="s">
        <v>899</v>
      </c>
      <c r="F265" s="42" t="e">
        <f t="shared" si="4"/>
        <v>#VALUE!</v>
      </c>
      <c r="G265" t="s">
        <v>4458</v>
      </c>
      <c r="H265" s="4" t="s">
        <v>689</v>
      </c>
    </row>
    <row r="266" spans="1:8">
      <c r="A266" s="1" t="s">
        <v>457</v>
      </c>
      <c r="B266" s="9"/>
      <c r="C266" s="9" t="s">
        <v>1064</v>
      </c>
      <c r="D266" s="10">
        <v>103000</v>
      </c>
      <c r="E266" s="10" t="s">
        <v>899</v>
      </c>
      <c r="F266" s="42" t="e">
        <f t="shared" si="4"/>
        <v>#VALUE!</v>
      </c>
      <c r="G266" t="s">
        <v>4458</v>
      </c>
      <c r="H266" s="4" t="s">
        <v>689</v>
      </c>
    </row>
    <row r="267" spans="1:8" ht="25.5">
      <c r="A267" s="1" t="s">
        <v>457</v>
      </c>
      <c r="B267" s="9"/>
      <c r="C267" s="9" t="s">
        <v>1064</v>
      </c>
      <c r="D267" s="10" t="s">
        <v>899</v>
      </c>
      <c r="E267" s="10">
        <v>108000</v>
      </c>
      <c r="F267" s="42" t="e">
        <f t="shared" si="4"/>
        <v>#VALUE!</v>
      </c>
      <c r="G267" t="s">
        <v>4554</v>
      </c>
      <c r="H267" s="4" t="s">
        <v>1067</v>
      </c>
    </row>
    <row r="268" spans="1:8" ht="25.5">
      <c r="A268" s="1" t="s">
        <v>457</v>
      </c>
      <c r="B268" s="9"/>
      <c r="C268" s="9" t="s">
        <v>1064</v>
      </c>
      <c r="D268" s="10" t="s">
        <v>899</v>
      </c>
      <c r="E268" s="10">
        <v>104000</v>
      </c>
      <c r="F268" s="42" t="e">
        <f t="shared" si="4"/>
        <v>#VALUE!</v>
      </c>
      <c r="G268" t="s">
        <v>4554</v>
      </c>
      <c r="H268" s="4" t="s">
        <v>1066</v>
      </c>
    </row>
    <row r="269" spans="1:8" ht="25.5">
      <c r="A269" s="1" t="s">
        <v>457</v>
      </c>
      <c r="B269" s="9"/>
      <c r="C269" s="9" t="s">
        <v>1065</v>
      </c>
      <c r="D269" s="10">
        <v>76000</v>
      </c>
      <c r="E269" s="10">
        <v>107000</v>
      </c>
      <c r="F269" s="42">
        <f t="shared" si="4"/>
        <v>40.789473684210527</v>
      </c>
      <c r="G269" t="s">
        <v>4458</v>
      </c>
      <c r="H269" s="4" t="s">
        <v>2976</v>
      </c>
    </row>
    <row r="270" spans="1:8" ht="25.5">
      <c r="A270" s="1" t="s">
        <v>457</v>
      </c>
      <c r="B270" s="9" t="s">
        <v>4547</v>
      </c>
      <c r="C270" s="9" t="s">
        <v>4547</v>
      </c>
      <c r="D270" s="10" t="s">
        <v>899</v>
      </c>
      <c r="E270" s="72">
        <v>100000</v>
      </c>
      <c r="F270" s="42" t="e">
        <f t="shared" si="4"/>
        <v>#VALUE!</v>
      </c>
      <c r="G270" t="s">
        <v>4458</v>
      </c>
      <c r="H270" s="4" t="s">
        <v>4549</v>
      </c>
    </row>
    <row r="271" spans="1:8" ht="25.5">
      <c r="A271" s="2" t="s">
        <v>458</v>
      </c>
      <c r="B271" s="9"/>
      <c r="C271" s="9" t="s">
        <v>886</v>
      </c>
      <c r="D271" s="10">
        <v>129724</v>
      </c>
      <c r="E271" s="10">
        <v>133099</v>
      </c>
      <c r="F271" s="42">
        <f t="shared" si="4"/>
        <v>2.6016774074188276</v>
      </c>
      <c r="G271" t="s">
        <v>4554</v>
      </c>
      <c r="H271" s="4" t="s">
        <v>2099</v>
      </c>
    </row>
    <row r="272" spans="1:8" ht="25.5">
      <c r="A272" s="2" t="s">
        <v>458</v>
      </c>
      <c r="B272" s="9"/>
      <c r="C272" s="9" t="s">
        <v>912</v>
      </c>
      <c r="D272" s="10">
        <v>106303</v>
      </c>
      <c r="E272" s="10">
        <v>105862</v>
      </c>
      <c r="F272" s="42">
        <f t="shared" si="4"/>
        <v>-0.41485188564762993</v>
      </c>
      <c r="G272" t="s">
        <v>4554</v>
      </c>
      <c r="H272" s="4" t="s">
        <v>2100</v>
      </c>
    </row>
    <row r="273" spans="1:8" ht="25.5">
      <c r="A273" s="2" t="s">
        <v>459</v>
      </c>
      <c r="B273" s="9" t="s">
        <v>2101</v>
      </c>
      <c r="C273" s="9" t="s">
        <v>886</v>
      </c>
      <c r="D273" s="10">
        <v>256953</v>
      </c>
      <c r="E273" s="10">
        <v>249884</v>
      </c>
      <c r="F273" s="42">
        <f t="shared" si="4"/>
        <v>-2.7510867746241532</v>
      </c>
      <c r="G273" t="s">
        <v>4554</v>
      </c>
      <c r="H273" s="4" t="s">
        <v>2102</v>
      </c>
    </row>
    <row r="274" spans="1:8" ht="25.5">
      <c r="A274" s="2" t="s">
        <v>459</v>
      </c>
      <c r="B274" s="9"/>
      <c r="C274" s="9" t="s">
        <v>2977</v>
      </c>
      <c r="D274" s="10">
        <v>172684</v>
      </c>
      <c r="E274" s="10">
        <v>172684</v>
      </c>
      <c r="F274" s="42">
        <f t="shared" si="4"/>
        <v>0</v>
      </c>
      <c r="G274" t="s">
        <v>4554</v>
      </c>
      <c r="H274" s="4" t="s">
        <v>2103</v>
      </c>
    </row>
    <row r="275" spans="1:8" ht="25.5">
      <c r="A275" s="2" t="s">
        <v>459</v>
      </c>
      <c r="B275" s="9"/>
      <c r="C275" s="9" t="s">
        <v>2104</v>
      </c>
      <c r="D275" s="10">
        <v>172684</v>
      </c>
      <c r="E275" s="10">
        <v>172684</v>
      </c>
      <c r="F275" s="42">
        <f t="shared" si="4"/>
        <v>0</v>
      </c>
      <c r="G275" t="s">
        <v>4554</v>
      </c>
      <c r="H275" s="4" t="s">
        <v>2103</v>
      </c>
    </row>
    <row r="276" spans="1:8" ht="25.5">
      <c r="A276" s="2" t="s">
        <v>459</v>
      </c>
      <c r="B276" s="9"/>
      <c r="C276" s="9" t="s">
        <v>296</v>
      </c>
      <c r="D276" s="10">
        <v>172684</v>
      </c>
      <c r="E276" s="10">
        <v>172684</v>
      </c>
      <c r="F276" s="42">
        <f t="shared" si="4"/>
        <v>0</v>
      </c>
      <c r="G276" t="s">
        <v>4554</v>
      </c>
      <c r="H276" s="4" t="s">
        <v>2103</v>
      </c>
    </row>
    <row r="277" spans="1:8" ht="25.5">
      <c r="A277" s="2" t="s">
        <v>459</v>
      </c>
      <c r="B277" s="9"/>
      <c r="C277" s="9" t="s">
        <v>2105</v>
      </c>
      <c r="D277" s="10">
        <v>172684</v>
      </c>
      <c r="E277" s="10">
        <v>172684</v>
      </c>
      <c r="F277" s="42">
        <f t="shared" si="4"/>
        <v>0</v>
      </c>
      <c r="G277" t="s">
        <v>4554</v>
      </c>
      <c r="H277" s="4" t="s">
        <v>2103</v>
      </c>
    </row>
    <row r="278" spans="1:8" ht="25.5">
      <c r="A278" s="2" t="s">
        <v>459</v>
      </c>
      <c r="B278" s="9"/>
      <c r="C278" s="9" t="s">
        <v>2106</v>
      </c>
      <c r="D278" s="10">
        <v>171024</v>
      </c>
      <c r="E278" s="10">
        <v>172684</v>
      </c>
      <c r="F278" s="42">
        <f t="shared" si="4"/>
        <v>0.97062400598746379</v>
      </c>
      <c r="G278" t="s">
        <v>4554</v>
      </c>
      <c r="H278" s="4" t="s">
        <v>2103</v>
      </c>
    </row>
    <row r="279" spans="1:8" ht="38.25">
      <c r="A279" s="2" t="s">
        <v>459</v>
      </c>
      <c r="B279" s="9"/>
      <c r="C279" s="9" t="s">
        <v>4464</v>
      </c>
      <c r="D279" s="10">
        <v>22771</v>
      </c>
      <c r="E279" s="10">
        <v>160349</v>
      </c>
      <c r="F279" s="42">
        <f t="shared" si="4"/>
        <v>604.18075622502306</v>
      </c>
      <c r="G279" t="s">
        <v>4458</v>
      </c>
      <c r="H279" s="4" t="s">
        <v>4465</v>
      </c>
    </row>
    <row r="280" spans="1:8" ht="25.5">
      <c r="A280" s="2" t="s">
        <v>459</v>
      </c>
      <c r="B280" s="9"/>
      <c r="C280" s="9" t="s">
        <v>4466</v>
      </c>
      <c r="D280" s="10">
        <v>180059</v>
      </c>
      <c r="E280" s="10" t="s">
        <v>899</v>
      </c>
      <c r="F280" s="42" t="e">
        <f t="shared" si="4"/>
        <v>#VALUE!</v>
      </c>
      <c r="G280" t="s">
        <v>4458</v>
      </c>
      <c r="H280" s="4" t="s">
        <v>4467</v>
      </c>
    </row>
    <row r="281" spans="1:8" ht="38.25">
      <c r="A281" s="2" t="s">
        <v>459</v>
      </c>
      <c r="B281" s="9"/>
      <c r="C281" s="9" t="s">
        <v>2107</v>
      </c>
      <c r="D281" s="10">
        <v>122873</v>
      </c>
      <c r="E281" s="10">
        <v>154864</v>
      </c>
      <c r="F281" s="42">
        <f t="shared" si="4"/>
        <v>26.035825608555175</v>
      </c>
      <c r="G281" t="s">
        <v>4554</v>
      </c>
      <c r="H281" s="4" t="s">
        <v>2108</v>
      </c>
    </row>
    <row r="282" spans="1:8" ht="63.75">
      <c r="A282" s="2" t="s">
        <v>459</v>
      </c>
      <c r="B282" s="9"/>
      <c r="C282" s="9" t="s">
        <v>2097</v>
      </c>
      <c r="D282" s="10">
        <v>132835</v>
      </c>
      <c r="E282" s="10">
        <v>112731</v>
      </c>
      <c r="F282" s="42">
        <f t="shared" si="4"/>
        <v>-15.134565438325742</v>
      </c>
      <c r="G282" t="s">
        <v>4458</v>
      </c>
      <c r="H282" s="4" t="s">
        <v>4468</v>
      </c>
    </row>
    <row r="283" spans="1:8" ht="25.5">
      <c r="A283" s="2" t="s">
        <v>459</v>
      </c>
      <c r="B283" s="9" t="s">
        <v>4547</v>
      </c>
      <c r="C283" s="9" t="s">
        <v>4547</v>
      </c>
      <c r="D283" s="10" t="s">
        <v>899</v>
      </c>
      <c r="E283" s="72">
        <v>100000</v>
      </c>
      <c r="F283" s="42" t="e">
        <f t="shared" si="4"/>
        <v>#VALUE!</v>
      </c>
      <c r="G283" t="s">
        <v>4458</v>
      </c>
      <c r="H283" s="4" t="s">
        <v>4549</v>
      </c>
    </row>
    <row r="284" spans="1:8" ht="25.5">
      <c r="A284" s="2" t="s">
        <v>459</v>
      </c>
      <c r="B284" s="9" t="s">
        <v>4547</v>
      </c>
      <c r="C284" s="9" t="s">
        <v>4547</v>
      </c>
      <c r="D284" s="10" t="s">
        <v>899</v>
      </c>
      <c r="E284" s="72">
        <v>100000</v>
      </c>
      <c r="F284" s="42" t="e">
        <f t="shared" si="4"/>
        <v>#VALUE!</v>
      </c>
      <c r="G284" t="s">
        <v>4458</v>
      </c>
      <c r="H284" s="4" t="s">
        <v>4549</v>
      </c>
    </row>
    <row r="285" spans="1:8" ht="25.5">
      <c r="A285" s="2" t="s">
        <v>459</v>
      </c>
      <c r="B285" s="9" t="s">
        <v>4547</v>
      </c>
      <c r="C285" s="9" t="s">
        <v>4547</v>
      </c>
      <c r="D285" s="10" t="s">
        <v>899</v>
      </c>
      <c r="E285" s="72">
        <v>100000</v>
      </c>
      <c r="F285" s="42" t="e">
        <f t="shared" si="4"/>
        <v>#VALUE!</v>
      </c>
      <c r="G285" t="s">
        <v>4458</v>
      </c>
      <c r="H285" s="4" t="s">
        <v>4549</v>
      </c>
    </row>
    <row r="286" spans="1:8" ht="25.5">
      <c r="A286" s="2" t="s">
        <v>459</v>
      </c>
      <c r="B286" s="9" t="s">
        <v>4547</v>
      </c>
      <c r="C286" s="9" t="s">
        <v>4547</v>
      </c>
      <c r="D286" s="10" t="s">
        <v>899</v>
      </c>
      <c r="E286" s="72">
        <v>100000</v>
      </c>
      <c r="F286" s="42" t="e">
        <f t="shared" si="4"/>
        <v>#VALUE!</v>
      </c>
      <c r="G286" t="s">
        <v>4458</v>
      </c>
      <c r="H286" s="4" t="s">
        <v>4549</v>
      </c>
    </row>
    <row r="287" spans="1:8" ht="25.5">
      <c r="A287" s="2" t="s">
        <v>459</v>
      </c>
      <c r="B287" s="9" t="s">
        <v>4547</v>
      </c>
      <c r="C287" s="9" t="s">
        <v>4547</v>
      </c>
      <c r="D287" s="10" t="s">
        <v>899</v>
      </c>
      <c r="E287" s="72">
        <v>100000</v>
      </c>
      <c r="F287" s="42" t="e">
        <f t="shared" si="4"/>
        <v>#VALUE!</v>
      </c>
      <c r="G287" t="s">
        <v>4458</v>
      </c>
      <c r="H287" s="4" t="s">
        <v>4549</v>
      </c>
    </row>
    <row r="288" spans="1:8" ht="25.5">
      <c r="A288" s="2" t="s">
        <v>459</v>
      </c>
      <c r="B288" s="9" t="s">
        <v>4547</v>
      </c>
      <c r="C288" s="9" t="s">
        <v>4547</v>
      </c>
      <c r="D288" s="10" t="s">
        <v>899</v>
      </c>
      <c r="E288" s="72">
        <v>100000</v>
      </c>
      <c r="F288" s="42" t="e">
        <f t="shared" si="4"/>
        <v>#VALUE!</v>
      </c>
      <c r="G288" t="s">
        <v>4458</v>
      </c>
      <c r="H288" s="4" t="s">
        <v>4549</v>
      </c>
    </row>
    <row r="289" spans="1:8" ht="25.5">
      <c r="A289" s="2" t="s">
        <v>459</v>
      </c>
      <c r="B289" s="9" t="s">
        <v>4547</v>
      </c>
      <c r="C289" s="9" t="s">
        <v>4547</v>
      </c>
      <c r="D289" s="10" t="s">
        <v>899</v>
      </c>
      <c r="E289" s="72">
        <v>100000</v>
      </c>
      <c r="F289" s="42" t="e">
        <f t="shared" si="4"/>
        <v>#VALUE!</v>
      </c>
      <c r="G289" t="s">
        <v>4458</v>
      </c>
      <c r="H289" s="4" t="s">
        <v>4549</v>
      </c>
    </row>
    <row r="290" spans="1:8" ht="25.5">
      <c r="A290" s="2" t="s">
        <v>459</v>
      </c>
      <c r="B290" s="9" t="s">
        <v>4547</v>
      </c>
      <c r="C290" s="9" t="s">
        <v>4547</v>
      </c>
      <c r="D290" s="10" t="s">
        <v>899</v>
      </c>
      <c r="E290" s="72">
        <v>100000</v>
      </c>
      <c r="F290" s="42" t="e">
        <f t="shared" si="4"/>
        <v>#VALUE!</v>
      </c>
      <c r="G290" t="s">
        <v>4458</v>
      </c>
      <c r="H290" s="4" t="s">
        <v>4549</v>
      </c>
    </row>
    <row r="291" spans="1:8" ht="25.5">
      <c r="A291" s="2" t="s">
        <v>459</v>
      </c>
      <c r="B291" s="9" t="s">
        <v>4547</v>
      </c>
      <c r="C291" s="9" t="s">
        <v>4547</v>
      </c>
      <c r="D291" s="10" t="s">
        <v>899</v>
      </c>
      <c r="E291" s="72">
        <v>100000</v>
      </c>
      <c r="F291" s="42" t="e">
        <f t="shared" si="4"/>
        <v>#VALUE!</v>
      </c>
      <c r="G291" t="s">
        <v>4458</v>
      </c>
      <c r="H291" s="4" t="s">
        <v>4549</v>
      </c>
    </row>
    <row r="292" spans="1:8" ht="25.5">
      <c r="A292" s="2" t="s">
        <v>459</v>
      </c>
      <c r="B292" s="9" t="s">
        <v>4547</v>
      </c>
      <c r="C292" s="9" t="s">
        <v>4547</v>
      </c>
      <c r="D292" s="10" t="s">
        <v>899</v>
      </c>
      <c r="E292" s="72">
        <v>100000</v>
      </c>
      <c r="F292" s="42" t="e">
        <f t="shared" si="4"/>
        <v>#VALUE!</v>
      </c>
      <c r="G292" t="s">
        <v>4458</v>
      </c>
      <c r="H292" s="4" t="s">
        <v>4549</v>
      </c>
    </row>
    <row r="293" spans="1:8" ht="25.5">
      <c r="A293" s="2" t="s">
        <v>459</v>
      </c>
      <c r="B293" s="9" t="s">
        <v>4547</v>
      </c>
      <c r="C293" s="9" t="s">
        <v>4547</v>
      </c>
      <c r="D293" s="72">
        <v>100000</v>
      </c>
      <c r="E293" s="10" t="s">
        <v>899</v>
      </c>
      <c r="F293" s="42" t="e">
        <f t="shared" si="4"/>
        <v>#VALUE!</v>
      </c>
      <c r="G293" t="s">
        <v>4458</v>
      </c>
      <c r="H293" s="4" t="s">
        <v>4549</v>
      </c>
    </row>
    <row r="294" spans="1:8" ht="25.5">
      <c r="A294" s="2" t="s">
        <v>459</v>
      </c>
      <c r="B294" s="9" t="s">
        <v>4547</v>
      </c>
      <c r="C294" s="9" t="s">
        <v>4547</v>
      </c>
      <c r="D294" s="72">
        <v>100000</v>
      </c>
      <c r="E294" s="10" t="s">
        <v>899</v>
      </c>
      <c r="F294" s="42" t="e">
        <f t="shared" si="4"/>
        <v>#VALUE!</v>
      </c>
      <c r="G294" t="s">
        <v>4458</v>
      </c>
      <c r="H294" s="4" t="s">
        <v>4549</v>
      </c>
    </row>
    <row r="295" spans="1:8" ht="25.5">
      <c r="A295" s="2" t="s">
        <v>459</v>
      </c>
      <c r="B295" s="9" t="s">
        <v>4547</v>
      </c>
      <c r="C295" s="9" t="s">
        <v>4547</v>
      </c>
      <c r="D295" s="72">
        <v>100000</v>
      </c>
      <c r="E295" s="10" t="s">
        <v>899</v>
      </c>
      <c r="F295" s="42" t="e">
        <f t="shared" si="4"/>
        <v>#VALUE!</v>
      </c>
      <c r="G295" t="s">
        <v>4458</v>
      </c>
      <c r="H295" s="4" t="s">
        <v>4549</v>
      </c>
    </row>
    <row r="296" spans="1:8" ht="25.5">
      <c r="A296" s="2" t="s">
        <v>459</v>
      </c>
      <c r="B296" s="9" t="s">
        <v>4547</v>
      </c>
      <c r="C296" s="9" t="s">
        <v>4547</v>
      </c>
      <c r="D296" s="72">
        <v>100000</v>
      </c>
      <c r="E296" s="10" t="s">
        <v>899</v>
      </c>
      <c r="F296" s="42" t="e">
        <f t="shared" si="4"/>
        <v>#VALUE!</v>
      </c>
      <c r="G296" t="s">
        <v>4458</v>
      </c>
      <c r="H296" s="4" t="s">
        <v>4549</v>
      </c>
    </row>
    <row r="297" spans="1:8" ht="25.5">
      <c r="A297" s="2" t="s">
        <v>459</v>
      </c>
      <c r="B297" s="9" t="s">
        <v>4547</v>
      </c>
      <c r="C297" s="9" t="s">
        <v>4547</v>
      </c>
      <c r="D297" s="72">
        <v>100000</v>
      </c>
      <c r="E297" s="10" t="s">
        <v>899</v>
      </c>
      <c r="F297" s="42" t="e">
        <f t="shared" si="4"/>
        <v>#VALUE!</v>
      </c>
      <c r="G297" t="s">
        <v>4458</v>
      </c>
      <c r="H297" s="4" t="s">
        <v>4549</v>
      </c>
    </row>
    <row r="298" spans="1:8" ht="25.5">
      <c r="A298" s="2" t="s">
        <v>459</v>
      </c>
      <c r="B298" s="9" t="s">
        <v>4547</v>
      </c>
      <c r="C298" s="9" t="s">
        <v>4547</v>
      </c>
      <c r="D298" s="72">
        <v>100000</v>
      </c>
      <c r="E298" s="10" t="s">
        <v>899</v>
      </c>
      <c r="F298" s="42" t="e">
        <f t="shared" si="4"/>
        <v>#VALUE!</v>
      </c>
      <c r="G298" t="s">
        <v>4458</v>
      </c>
      <c r="H298" s="4" t="s">
        <v>4549</v>
      </c>
    </row>
    <row r="299" spans="1:8" ht="25.5">
      <c r="A299" s="2" t="s">
        <v>459</v>
      </c>
      <c r="B299" s="9" t="s">
        <v>4547</v>
      </c>
      <c r="C299" s="9" t="s">
        <v>4547</v>
      </c>
      <c r="D299" s="72">
        <v>100000</v>
      </c>
      <c r="E299" s="10" t="s">
        <v>899</v>
      </c>
      <c r="F299" s="42" t="e">
        <f t="shared" si="4"/>
        <v>#VALUE!</v>
      </c>
      <c r="G299" t="s">
        <v>4458</v>
      </c>
      <c r="H299" s="4" t="s">
        <v>4549</v>
      </c>
    </row>
    <row r="300" spans="1:8" ht="25.5">
      <c r="A300" s="2" t="s">
        <v>459</v>
      </c>
      <c r="B300" s="9" t="s">
        <v>4547</v>
      </c>
      <c r="C300" s="9" t="s">
        <v>4547</v>
      </c>
      <c r="D300" s="72">
        <v>100000</v>
      </c>
      <c r="E300" s="10" t="s">
        <v>899</v>
      </c>
      <c r="F300" s="42" t="e">
        <f t="shared" si="4"/>
        <v>#VALUE!</v>
      </c>
      <c r="G300" t="s">
        <v>4458</v>
      </c>
      <c r="H300" s="4" t="s">
        <v>4549</v>
      </c>
    </row>
    <row r="301" spans="1:8" ht="25.5">
      <c r="A301" s="2" t="s">
        <v>459</v>
      </c>
      <c r="B301" s="9" t="s">
        <v>4547</v>
      </c>
      <c r="C301" s="9" t="s">
        <v>4547</v>
      </c>
      <c r="D301" s="72">
        <v>100000</v>
      </c>
      <c r="E301" s="10" t="s">
        <v>899</v>
      </c>
      <c r="F301" s="42" t="e">
        <f t="shared" si="4"/>
        <v>#VALUE!</v>
      </c>
      <c r="G301" t="s">
        <v>4458</v>
      </c>
      <c r="H301" s="4" t="s">
        <v>4549</v>
      </c>
    </row>
    <row r="302" spans="1:8" ht="63.75">
      <c r="A302" s="1" t="s">
        <v>2909</v>
      </c>
      <c r="B302" s="9"/>
      <c r="C302" s="9" t="s">
        <v>325</v>
      </c>
      <c r="D302" s="10">
        <v>25601</v>
      </c>
      <c r="E302" s="10">
        <v>106561</v>
      </c>
      <c r="F302" s="42">
        <f t="shared" si="4"/>
        <v>316.23764696691535</v>
      </c>
      <c r="G302" t="s">
        <v>4458</v>
      </c>
      <c r="H302" s="4" t="s">
        <v>2991</v>
      </c>
    </row>
    <row r="303" spans="1:8" ht="25.5">
      <c r="A303" s="1" t="s">
        <v>2909</v>
      </c>
      <c r="B303" s="9"/>
      <c r="C303" s="9" t="s">
        <v>326</v>
      </c>
      <c r="D303" s="10">
        <v>335931</v>
      </c>
      <c r="E303" s="10" t="s">
        <v>899</v>
      </c>
      <c r="F303" s="42" t="e">
        <f t="shared" si="4"/>
        <v>#VALUE!</v>
      </c>
      <c r="G303" t="s">
        <v>4458</v>
      </c>
      <c r="H303" s="4" t="s">
        <v>2978</v>
      </c>
    </row>
    <row r="304" spans="1:8" ht="25.5">
      <c r="A304" s="1" t="s">
        <v>460</v>
      </c>
      <c r="B304" s="9"/>
      <c r="C304" s="9" t="s">
        <v>327</v>
      </c>
      <c r="D304" s="10">
        <v>170804</v>
      </c>
      <c r="E304" s="10">
        <v>170310</v>
      </c>
      <c r="F304" s="42">
        <f t="shared" si="4"/>
        <v>-0.28922039296503599</v>
      </c>
      <c r="G304" t="s">
        <v>4554</v>
      </c>
      <c r="H304" s="4" t="s">
        <v>328</v>
      </c>
    </row>
    <row r="305" spans="1:8" ht="25.5">
      <c r="A305" s="1" t="s">
        <v>460</v>
      </c>
      <c r="B305" s="9"/>
      <c r="C305" s="9" t="s">
        <v>919</v>
      </c>
      <c r="D305" s="10">
        <v>135695</v>
      </c>
      <c r="E305" s="10">
        <v>112495</v>
      </c>
      <c r="F305" s="42">
        <f t="shared" si="4"/>
        <v>-17.097166439441395</v>
      </c>
      <c r="G305" t="s">
        <v>4458</v>
      </c>
      <c r="H305" s="4" t="s">
        <v>2979</v>
      </c>
    </row>
    <row r="306" spans="1:8" ht="25.5">
      <c r="A306" s="1" t="s">
        <v>460</v>
      </c>
      <c r="B306" s="9"/>
      <c r="C306" s="9" t="s">
        <v>329</v>
      </c>
      <c r="D306" s="10">
        <v>129996</v>
      </c>
      <c r="E306" s="10">
        <v>130027</v>
      </c>
      <c r="F306" s="42">
        <f t="shared" si="4"/>
        <v>2.3846887596541431E-2</v>
      </c>
      <c r="G306" t="s">
        <v>4554</v>
      </c>
      <c r="H306" s="4" t="s">
        <v>330</v>
      </c>
    </row>
    <row r="307" spans="1:8" ht="25.5">
      <c r="A307" s="1" t="s">
        <v>460</v>
      </c>
      <c r="B307" s="9"/>
      <c r="C307" s="9" t="s">
        <v>918</v>
      </c>
      <c r="D307" s="10">
        <v>124869</v>
      </c>
      <c r="E307" s="10">
        <v>127875</v>
      </c>
      <c r="F307" s="42">
        <f t="shared" si="4"/>
        <v>2.4073228743723423</v>
      </c>
      <c r="G307" t="s">
        <v>4554</v>
      </c>
      <c r="H307" s="4" t="s">
        <v>331</v>
      </c>
    </row>
    <row r="308" spans="1:8" ht="25.5">
      <c r="A308" s="1" t="s">
        <v>460</v>
      </c>
      <c r="B308" s="9"/>
      <c r="C308" s="9" t="s">
        <v>332</v>
      </c>
      <c r="D308" s="10">
        <v>91800</v>
      </c>
      <c r="E308" s="10">
        <v>126773</v>
      </c>
      <c r="F308" s="42">
        <f t="shared" si="4"/>
        <v>38.096949891067538</v>
      </c>
      <c r="G308" t="s">
        <v>4458</v>
      </c>
      <c r="H308" s="4" t="s">
        <v>2980</v>
      </c>
    </row>
    <row r="309" spans="1:8" ht="25.5">
      <c r="A309" s="1" t="s">
        <v>460</v>
      </c>
      <c r="B309" s="9"/>
      <c r="C309" s="9" t="s">
        <v>333</v>
      </c>
      <c r="D309" s="10">
        <v>114851</v>
      </c>
      <c r="E309" s="10">
        <v>116139</v>
      </c>
      <c r="F309" s="42">
        <f t="shared" si="4"/>
        <v>1.1214530130342792</v>
      </c>
      <c r="G309" t="s">
        <v>4554</v>
      </c>
      <c r="H309" s="4" t="s">
        <v>335</v>
      </c>
    </row>
    <row r="310" spans="1:8" ht="25.5">
      <c r="A310" s="1" t="s">
        <v>460</v>
      </c>
      <c r="B310" s="9"/>
      <c r="C310" s="9" t="s">
        <v>334</v>
      </c>
      <c r="D310" s="10">
        <v>110414</v>
      </c>
      <c r="E310" s="10">
        <v>112926</v>
      </c>
      <c r="F310" s="42">
        <f t="shared" si="4"/>
        <v>2.2750738131034107</v>
      </c>
      <c r="G310" t="s">
        <v>4554</v>
      </c>
      <c r="H310" s="4" t="s">
        <v>336</v>
      </c>
    </row>
    <row r="311" spans="1:8" ht="25.5">
      <c r="A311" s="1" t="s">
        <v>461</v>
      </c>
      <c r="B311" s="9" t="s">
        <v>337</v>
      </c>
      <c r="C311" s="9" t="s">
        <v>886</v>
      </c>
      <c r="D311" s="10">
        <v>203200</v>
      </c>
      <c r="E311" s="10">
        <v>22700</v>
      </c>
      <c r="F311" s="42">
        <f t="shared" si="4"/>
        <v>-88.828740157480311</v>
      </c>
      <c r="G311" t="s">
        <v>4458</v>
      </c>
      <c r="H311" s="4" t="s">
        <v>340</v>
      </c>
    </row>
    <row r="312" spans="1:8" ht="25.5">
      <c r="A312" s="1" t="s">
        <v>461</v>
      </c>
      <c r="B312" s="9" t="s">
        <v>338</v>
      </c>
      <c r="C312" s="9" t="s">
        <v>886</v>
      </c>
      <c r="D312" s="10" t="s">
        <v>899</v>
      </c>
      <c r="E312" s="10">
        <v>107900</v>
      </c>
      <c r="F312" s="42" t="e">
        <f t="shared" si="4"/>
        <v>#VALUE!</v>
      </c>
      <c r="G312" t="s">
        <v>4458</v>
      </c>
      <c r="H312" s="4" t="s">
        <v>339</v>
      </c>
    </row>
    <row r="313" spans="1:8" ht="25.5">
      <c r="A313" s="1" t="s">
        <v>461</v>
      </c>
      <c r="B313" s="9"/>
      <c r="C313" s="9" t="s">
        <v>341</v>
      </c>
      <c r="D313" s="10">
        <v>143300</v>
      </c>
      <c r="E313" s="10">
        <v>128500</v>
      </c>
      <c r="F313" s="42">
        <f t="shared" si="4"/>
        <v>-10.327983251919051</v>
      </c>
      <c r="G313" t="s">
        <v>4554</v>
      </c>
      <c r="H313" s="4" t="s">
        <v>342</v>
      </c>
    </row>
    <row r="314" spans="1:8" ht="51">
      <c r="A314" s="1" t="s">
        <v>461</v>
      </c>
      <c r="B314" s="9"/>
      <c r="C314" s="9" t="s">
        <v>343</v>
      </c>
      <c r="D314" s="10">
        <v>70600</v>
      </c>
      <c r="E314" s="10">
        <v>110500</v>
      </c>
      <c r="F314" s="42">
        <f t="shared" si="4"/>
        <v>56.51558073654391</v>
      </c>
      <c r="G314" t="s">
        <v>4458</v>
      </c>
      <c r="H314" s="4" t="s">
        <v>612</v>
      </c>
    </row>
    <row r="315" spans="1:8" ht="25.5">
      <c r="A315" s="1" t="s">
        <v>461</v>
      </c>
      <c r="B315" s="9"/>
      <c r="C315" s="9" t="s">
        <v>613</v>
      </c>
      <c r="D315" s="10">
        <v>128200</v>
      </c>
      <c r="E315" s="10">
        <v>126400</v>
      </c>
      <c r="F315" s="42">
        <f t="shared" si="4"/>
        <v>-1.40405616224649</v>
      </c>
      <c r="G315" t="s">
        <v>4554</v>
      </c>
      <c r="H315" s="74" t="s">
        <v>614</v>
      </c>
    </row>
    <row r="316" spans="1:8" ht="25.5">
      <c r="A316" s="1" t="s">
        <v>461</v>
      </c>
      <c r="B316" s="9"/>
      <c r="C316" s="9" t="s">
        <v>615</v>
      </c>
      <c r="D316" s="10">
        <v>152700</v>
      </c>
      <c r="E316" s="10">
        <v>143400</v>
      </c>
      <c r="F316" s="42">
        <f t="shared" si="4"/>
        <v>-6.0903732809430258</v>
      </c>
      <c r="G316" t="s">
        <v>4554</v>
      </c>
      <c r="H316" s="4" t="s">
        <v>616</v>
      </c>
    </row>
    <row r="317" spans="1:8" ht="25.5">
      <c r="A317" s="1" t="s">
        <v>461</v>
      </c>
      <c r="B317" s="9"/>
      <c r="C317" s="9" t="s">
        <v>617</v>
      </c>
      <c r="D317" s="10">
        <v>109400</v>
      </c>
      <c r="E317" s="10" t="s">
        <v>899</v>
      </c>
      <c r="F317" s="42" t="e">
        <f t="shared" si="4"/>
        <v>#VALUE!</v>
      </c>
      <c r="G317" t="s">
        <v>4458</v>
      </c>
      <c r="H317" s="4" t="s">
        <v>618</v>
      </c>
    </row>
    <row r="318" spans="1:8" ht="25.5">
      <c r="A318" s="2" t="s">
        <v>462</v>
      </c>
      <c r="B318" s="9" t="s">
        <v>2981</v>
      </c>
      <c r="C318" s="9" t="s">
        <v>886</v>
      </c>
      <c r="D318" s="10">
        <v>214204</v>
      </c>
      <c r="E318" s="10">
        <v>220457</v>
      </c>
      <c r="F318" s="42">
        <f t="shared" si="4"/>
        <v>2.9191798472484174</v>
      </c>
      <c r="G318" t="s">
        <v>4554</v>
      </c>
      <c r="H318" s="4" t="s">
        <v>2109</v>
      </c>
    </row>
    <row r="319" spans="1:8" ht="25.5">
      <c r="A319" s="2" t="s">
        <v>462</v>
      </c>
      <c r="B319" s="9"/>
      <c r="C319" s="9" t="s">
        <v>912</v>
      </c>
      <c r="D319" s="10">
        <v>92134</v>
      </c>
      <c r="E319" s="10">
        <v>157876</v>
      </c>
      <c r="F319" s="42">
        <f t="shared" si="4"/>
        <v>71.354765884472613</v>
      </c>
      <c r="G319" t="s">
        <v>4458</v>
      </c>
      <c r="H319" s="4" t="s">
        <v>2110</v>
      </c>
    </row>
    <row r="320" spans="1:8" ht="38.25">
      <c r="A320" s="2" t="s">
        <v>462</v>
      </c>
      <c r="B320" s="9"/>
      <c r="C320" s="9" t="s">
        <v>2111</v>
      </c>
      <c r="D320" s="10">
        <v>127425</v>
      </c>
      <c r="E320" s="10">
        <v>144017</v>
      </c>
      <c r="F320" s="42">
        <f t="shared" si="4"/>
        <v>13.020992740827939</v>
      </c>
      <c r="G320" t="s">
        <v>4554</v>
      </c>
      <c r="H320" s="4" t="s">
        <v>2112</v>
      </c>
    </row>
    <row r="321" spans="1:8" ht="25.5">
      <c r="A321" s="2" t="s">
        <v>462</v>
      </c>
      <c r="B321" s="9"/>
      <c r="C321" s="9" t="s">
        <v>2113</v>
      </c>
      <c r="D321" s="10">
        <v>129941</v>
      </c>
      <c r="E321" s="10">
        <v>130950</v>
      </c>
      <c r="F321" s="42">
        <f t="shared" si="4"/>
        <v>0.77650626053362681</v>
      </c>
      <c r="G321" t="s">
        <v>4554</v>
      </c>
      <c r="H321" s="4" t="s">
        <v>2114</v>
      </c>
    </row>
    <row r="322" spans="1:8" ht="25.5">
      <c r="A322" s="2" t="s">
        <v>462</v>
      </c>
      <c r="B322" s="9"/>
      <c r="C322" s="9" t="s">
        <v>2115</v>
      </c>
      <c r="D322" s="10">
        <v>118085</v>
      </c>
      <c r="E322" s="10">
        <v>122292</v>
      </c>
      <c r="F322" s="42">
        <f t="shared" si="4"/>
        <v>3.5626878943134184</v>
      </c>
      <c r="G322" t="s">
        <v>4554</v>
      </c>
      <c r="H322" s="4" t="s">
        <v>2116</v>
      </c>
    </row>
    <row r="323" spans="1:8" ht="25.5">
      <c r="A323" s="2" t="s">
        <v>462</v>
      </c>
      <c r="B323" s="9"/>
      <c r="C323" s="9" t="s">
        <v>4469</v>
      </c>
      <c r="D323" s="10" t="s">
        <v>899</v>
      </c>
      <c r="E323" s="10">
        <v>103387</v>
      </c>
      <c r="F323" s="42" t="e">
        <f t="shared" si="4"/>
        <v>#VALUE!</v>
      </c>
      <c r="G323" t="s">
        <v>4458</v>
      </c>
      <c r="H323" s="4" t="s">
        <v>4470</v>
      </c>
    </row>
    <row r="324" spans="1:8" ht="25.5">
      <c r="A324" s="2" t="s">
        <v>462</v>
      </c>
      <c r="B324" s="9"/>
      <c r="C324" s="9" t="s">
        <v>2117</v>
      </c>
      <c r="D324" s="10">
        <v>69125</v>
      </c>
      <c r="E324" s="10">
        <v>122273</v>
      </c>
      <c r="F324" s="42">
        <f t="shared" si="4"/>
        <v>76.88679927667269</v>
      </c>
      <c r="G324" t="s">
        <v>4458</v>
      </c>
      <c r="H324" s="74" t="s">
        <v>2118</v>
      </c>
    </row>
    <row r="325" spans="1:8" ht="25.5">
      <c r="A325" s="2" t="s">
        <v>462</v>
      </c>
      <c r="B325" s="9"/>
      <c r="C325" s="9" t="s">
        <v>2119</v>
      </c>
      <c r="D325" s="10" t="s">
        <v>899</v>
      </c>
      <c r="E325" s="10">
        <v>121364</v>
      </c>
      <c r="F325" s="42" t="e">
        <f t="shared" si="4"/>
        <v>#VALUE!</v>
      </c>
      <c r="G325" t="s">
        <v>4554</v>
      </c>
      <c r="H325" s="4" t="s">
        <v>2120</v>
      </c>
    </row>
    <row r="326" spans="1:8" ht="25.5">
      <c r="A326" s="2" t="s">
        <v>462</v>
      </c>
      <c r="B326" s="9"/>
      <c r="C326" s="9" t="s">
        <v>4471</v>
      </c>
      <c r="D326" s="10">
        <v>118500</v>
      </c>
      <c r="E326" s="10">
        <v>160847</v>
      </c>
      <c r="F326" s="42">
        <f t="shared" ref="F326:F389" si="5">(((E326-D326)/D326)*100)</f>
        <v>35.735864978902953</v>
      </c>
      <c r="G326" t="s">
        <v>4458</v>
      </c>
      <c r="H326" s="4" t="s">
        <v>4472</v>
      </c>
    </row>
    <row r="327" spans="1:8" ht="25.5">
      <c r="A327" s="2" t="s">
        <v>462</v>
      </c>
      <c r="B327" s="9" t="s">
        <v>4547</v>
      </c>
      <c r="C327" s="9" t="s">
        <v>4547</v>
      </c>
      <c r="D327" s="72">
        <v>100000</v>
      </c>
      <c r="E327" s="10" t="s">
        <v>899</v>
      </c>
      <c r="F327" s="42" t="e">
        <f t="shared" si="5"/>
        <v>#VALUE!</v>
      </c>
      <c r="G327" t="s">
        <v>4458</v>
      </c>
      <c r="H327" s="4" t="s">
        <v>4549</v>
      </c>
    </row>
    <row r="328" spans="1:8" ht="25.5">
      <c r="A328" s="2" t="s">
        <v>462</v>
      </c>
      <c r="B328" s="9" t="s">
        <v>4547</v>
      </c>
      <c r="C328" s="9" t="s">
        <v>4547</v>
      </c>
      <c r="D328" s="72">
        <v>100000</v>
      </c>
      <c r="E328" s="10" t="s">
        <v>899</v>
      </c>
      <c r="F328" s="42" t="e">
        <f t="shared" si="5"/>
        <v>#VALUE!</v>
      </c>
      <c r="G328" t="s">
        <v>4458</v>
      </c>
      <c r="H328" s="4" t="s">
        <v>4549</v>
      </c>
    </row>
    <row r="329" spans="1:8" ht="25.5">
      <c r="A329" s="2" t="s">
        <v>462</v>
      </c>
      <c r="B329" s="9" t="s">
        <v>4547</v>
      </c>
      <c r="C329" s="9" t="s">
        <v>4547</v>
      </c>
      <c r="D329" s="10" t="s">
        <v>899</v>
      </c>
      <c r="E329" s="72">
        <v>100000</v>
      </c>
      <c r="F329" s="42" t="e">
        <f t="shared" si="5"/>
        <v>#VALUE!</v>
      </c>
      <c r="G329" t="s">
        <v>4458</v>
      </c>
      <c r="H329" s="4" t="s">
        <v>4549</v>
      </c>
    </row>
    <row r="330" spans="1:8" ht="25.5">
      <c r="A330" s="2" t="s">
        <v>462</v>
      </c>
      <c r="B330" s="9" t="s">
        <v>4547</v>
      </c>
      <c r="C330" s="9" t="s">
        <v>4547</v>
      </c>
      <c r="D330" s="10" t="s">
        <v>899</v>
      </c>
      <c r="E330" s="72">
        <v>100000</v>
      </c>
      <c r="F330" s="42" t="e">
        <f t="shared" si="5"/>
        <v>#VALUE!</v>
      </c>
      <c r="G330" t="s">
        <v>4458</v>
      </c>
      <c r="H330" s="4" t="s">
        <v>4549</v>
      </c>
    </row>
    <row r="331" spans="1:8" ht="25.5">
      <c r="A331" s="2" t="s">
        <v>462</v>
      </c>
      <c r="B331" s="9" t="s">
        <v>4547</v>
      </c>
      <c r="C331" s="9" t="s">
        <v>4547</v>
      </c>
      <c r="D331" s="10" t="s">
        <v>899</v>
      </c>
      <c r="E331" s="72">
        <v>100000</v>
      </c>
      <c r="F331" s="42" t="e">
        <f t="shared" si="5"/>
        <v>#VALUE!</v>
      </c>
      <c r="G331" t="s">
        <v>4458</v>
      </c>
      <c r="H331" s="4" t="s">
        <v>4549</v>
      </c>
    </row>
    <row r="332" spans="1:8" ht="25.5">
      <c r="A332" s="2" t="s">
        <v>462</v>
      </c>
      <c r="B332" s="9" t="s">
        <v>4547</v>
      </c>
      <c r="C332" s="9" t="s">
        <v>4547</v>
      </c>
      <c r="D332" s="10" t="s">
        <v>899</v>
      </c>
      <c r="E332" s="72">
        <v>100000</v>
      </c>
      <c r="F332" s="42" t="e">
        <f t="shared" si="5"/>
        <v>#VALUE!</v>
      </c>
      <c r="G332" t="s">
        <v>4458</v>
      </c>
      <c r="H332" s="4" t="s">
        <v>4549</v>
      </c>
    </row>
    <row r="333" spans="1:8" ht="25.5">
      <c r="A333" s="1" t="s">
        <v>463</v>
      </c>
      <c r="B333" s="9"/>
      <c r="C333" s="9" t="s">
        <v>886</v>
      </c>
      <c r="D333" s="10">
        <v>119988</v>
      </c>
      <c r="E333" s="10">
        <v>135371</v>
      </c>
      <c r="F333" s="42">
        <f t="shared" si="5"/>
        <v>12.820448711537821</v>
      </c>
      <c r="G333" t="s">
        <v>4554</v>
      </c>
      <c r="H333" s="4" t="s">
        <v>619</v>
      </c>
    </row>
    <row r="334" spans="1:8" ht="38.25">
      <c r="A334" s="1" t="s">
        <v>464</v>
      </c>
      <c r="B334" s="9" t="s">
        <v>620</v>
      </c>
      <c r="C334" s="9" t="s">
        <v>886</v>
      </c>
      <c r="D334" s="10">
        <v>196954</v>
      </c>
      <c r="E334" s="10">
        <v>215287</v>
      </c>
      <c r="F334" s="42">
        <f t="shared" si="5"/>
        <v>9.308264874031499</v>
      </c>
      <c r="G334" t="s">
        <v>4554</v>
      </c>
      <c r="H334" s="74" t="s">
        <v>2121</v>
      </c>
    </row>
    <row r="335" spans="1:8" ht="25.5">
      <c r="A335" s="1" t="s">
        <v>464</v>
      </c>
      <c r="B335" s="9"/>
      <c r="C335" s="9" t="s">
        <v>994</v>
      </c>
      <c r="D335" s="10">
        <v>153183</v>
      </c>
      <c r="E335" s="10">
        <v>155570</v>
      </c>
      <c r="F335" s="42">
        <f t="shared" si="5"/>
        <v>1.5582669095134578</v>
      </c>
      <c r="G335" t="s">
        <v>4554</v>
      </c>
      <c r="H335" s="4" t="s">
        <v>2122</v>
      </c>
    </row>
    <row r="336" spans="1:8" ht="25.5">
      <c r="A336" s="1" t="s">
        <v>464</v>
      </c>
      <c r="B336" s="9"/>
      <c r="C336" s="9" t="s">
        <v>621</v>
      </c>
      <c r="D336" s="10">
        <v>138453</v>
      </c>
      <c r="E336" s="10">
        <v>124026</v>
      </c>
      <c r="F336" s="42">
        <f t="shared" si="5"/>
        <v>-10.42014257545882</v>
      </c>
      <c r="G336" t="s">
        <v>4554</v>
      </c>
      <c r="H336" s="4" t="s">
        <v>2123</v>
      </c>
    </row>
    <row r="337" spans="1:8" ht="25.5">
      <c r="A337" s="1" t="s">
        <v>464</v>
      </c>
      <c r="B337" s="9"/>
      <c r="C337" s="9" t="s">
        <v>622</v>
      </c>
      <c r="D337" s="10">
        <v>116894</v>
      </c>
      <c r="E337" s="10">
        <v>123687</v>
      </c>
      <c r="F337" s="42">
        <f t="shared" si="5"/>
        <v>5.8112477971495551</v>
      </c>
      <c r="G337" t="s">
        <v>4554</v>
      </c>
      <c r="H337" s="4" t="s">
        <v>2124</v>
      </c>
    </row>
    <row r="338" spans="1:8" ht="51">
      <c r="A338" s="1" t="s">
        <v>464</v>
      </c>
      <c r="B338" s="9"/>
      <c r="C338" s="9" t="s">
        <v>623</v>
      </c>
      <c r="D338" s="10">
        <v>98519</v>
      </c>
      <c r="E338" s="10">
        <v>134014</v>
      </c>
      <c r="F338" s="42">
        <f t="shared" si="5"/>
        <v>36.028583318953707</v>
      </c>
      <c r="G338" t="s">
        <v>4458</v>
      </c>
      <c r="H338" s="4" t="s">
        <v>2125</v>
      </c>
    </row>
    <row r="339" spans="1:8" ht="25.5">
      <c r="A339" s="1" t="s">
        <v>464</v>
      </c>
      <c r="B339" s="9"/>
      <c r="C339" s="9" t="s">
        <v>896</v>
      </c>
      <c r="D339" s="10">
        <v>124506</v>
      </c>
      <c r="E339" s="10">
        <v>134254</v>
      </c>
      <c r="F339" s="42">
        <f t="shared" si="5"/>
        <v>7.829341557836571</v>
      </c>
      <c r="G339" t="s">
        <v>4554</v>
      </c>
      <c r="H339" s="4" t="s">
        <v>2126</v>
      </c>
    </row>
    <row r="340" spans="1:8" ht="25.5">
      <c r="A340" s="1" t="s">
        <v>464</v>
      </c>
      <c r="B340" s="9"/>
      <c r="C340" s="9" t="s">
        <v>624</v>
      </c>
      <c r="D340" s="10">
        <v>147240</v>
      </c>
      <c r="E340" s="10">
        <v>154201</v>
      </c>
      <c r="F340" s="42">
        <f t="shared" si="5"/>
        <v>4.7276555283890254</v>
      </c>
      <c r="G340" t="s">
        <v>4554</v>
      </c>
      <c r="H340" s="4" t="s">
        <v>2127</v>
      </c>
    </row>
    <row r="341" spans="1:8" ht="25.5">
      <c r="A341" s="1" t="s">
        <v>464</v>
      </c>
      <c r="B341" s="9"/>
      <c r="C341" s="9" t="s">
        <v>625</v>
      </c>
      <c r="D341" s="10">
        <v>149792</v>
      </c>
      <c r="E341" s="10">
        <v>153934</v>
      </c>
      <c r="F341" s="42">
        <f t="shared" si="5"/>
        <v>2.7651676992095706</v>
      </c>
      <c r="G341" t="s">
        <v>4554</v>
      </c>
      <c r="H341" s="4" t="s">
        <v>2128</v>
      </c>
    </row>
    <row r="342" spans="1:8" ht="25.5">
      <c r="A342" s="1" t="s">
        <v>464</v>
      </c>
      <c r="B342" s="9" t="s">
        <v>4547</v>
      </c>
      <c r="C342" s="9" t="s">
        <v>4547</v>
      </c>
      <c r="D342" s="10" t="s">
        <v>899</v>
      </c>
      <c r="E342" s="72">
        <v>100000</v>
      </c>
      <c r="F342" s="42" t="e">
        <f t="shared" si="5"/>
        <v>#VALUE!</v>
      </c>
      <c r="G342" t="s">
        <v>4458</v>
      </c>
      <c r="H342" s="4" t="s">
        <v>4549</v>
      </c>
    </row>
    <row r="343" spans="1:8" ht="25.5">
      <c r="A343" s="1" t="s">
        <v>464</v>
      </c>
      <c r="B343" s="9" t="s">
        <v>4547</v>
      </c>
      <c r="C343" s="9" t="s">
        <v>4547</v>
      </c>
      <c r="D343" s="10" t="s">
        <v>899</v>
      </c>
      <c r="E343" s="72">
        <v>100000</v>
      </c>
      <c r="F343" s="42" t="e">
        <f t="shared" si="5"/>
        <v>#VALUE!</v>
      </c>
      <c r="G343" t="s">
        <v>4458</v>
      </c>
      <c r="H343" s="4" t="s">
        <v>4549</v>
      </c>
    </row>
    <row r="344" spans="1:8" ht="25.5">
      <c r="A344" s="1" t="s">
        <v>464</v>
      </c>
      <c r="B344" s="9" t="s">
        <v>4547</v>
      </c>
      <c r="C344" s="9" t="s">
        <v>4547</v>
      </c>
      <c r="D344" s="10" t="s">
        <v>899</v>
      </c>
      <c r="E344" s="72">
        <v>100000</v>
      </c>
      <c r="F344" s="42" t="e">
        <f t="shared" si="5"/>
        <v>#VALUE!</v>
      </c>
      <c r="G344" t="s">
        <v>4458</v>
      </c>
      <c r="H344" s="4" t="s">
        <v>4549</v>
      </c>
    </row>
    <row r="345" spans="1:8" ht="25.5">
      <c r="A345" s="1" t="s">
        <v>464</v>
      </c>
      <c r="B345" s="9" t="s">
        <v>4547</v>
      </c>
      <c r="C345" s="9" t="s">
        <v>4547</v>
      </c>
      <c r="D345" s="10" t="s">
        <v>899</v>
      </c>
      <c r="E345" s="72">
        <v>100000</v>
      </c>
      <c r="F345" s="42" t="e">
        <f t="shared" si="5"/>
        <v>#VALUE!</v>
      </c>
      <c r="G345" t="s">
        <v>4458</v>
      </c>
      <c r="H345" s="4" t="s">
        <v>4549</v>
      </c>
    </row>
    <row r="346" spans="1:8" ht="25.5">
      <c r="A346" s="1" t="s">
        <v>464</v>
      </c>
      <c r="B346" s="9" t="s">
        <v>4547</v>
      </c>
      <c r="C346" s="9" t="s">
        <v>4547</v>
      </c>
      <c r="D346" s="10" t="s">
        <v>899</v>
      </c>
      <c r="E346" s="72">
        <v>100000</v>
      </c>
      <c r="F346" s="42" t="e">
        <f t="shared" si="5"/>
        <v>#VALUE!</v>
      </c>
      <c r="G346" t="s">
        <v>4458</v>
      </c>
      <c r="H346" s="4" t="s">
        <v>4549</v>
      </c>
    </row>
    <row r="347" spans="1:8" ht="25.5">
      <c r="A347" s="1" t="s">
        <v>465</v>
      </c>
      <c r="B347" s="9" t="s">
        <v>2984</v>
      </c>
      <c r="C347" s="9" t="s">
        <v>886</v>
      </c>
      <c r="D347" s="10">
        <v>120568</v>
      </c>
      <c r="E347" s="10">
        <v>143981</v>
      </c>
      <c r="F347" s="42">
        <f t="shared" si="5"/>
        <v>19.418917125605468</v>
      </c>
      <c r="G347" t="s">
        <v>4554</v>
      </c>
      <c r="H347" s="4" t="s">
        <v>628</v>
      </c>
    </row>
    <row r="348" spans="1:8" ht="25.5">
      <c r="A348" s="1" t="s">
        <v>465</v>
      </c>
      <c r="B348" s="9"/>
      <c r="C348" s="9" t="s">
        <v>626</v>
      </c>
      <c r="D348" s="10" t="s">
        <v>899</v>
      </c>
      <c r="E348" s="10">
        <v>104921</v>
      </c>
      <c r="F348" s="42" t="e">
        <f t="shared" si="5"/>
        <v>#VALUE!</v>
      </c>
      <c r="G348" t="s">
        <v>4458</v>
      </c>
      <c r="H348" s="4" t="s">
        <v>2982</v>
      </c>
    </row>
    <row r="349" spans="1:8" ht="25.5">
      <c r="A349" s="1" t="s">
        <v>465</v>
      </c>
      <c r="B349" s="9"/>
      <c r="C349" s="9" t="s">
        <v>627</v>
      </c>
      <c r="D349" s="10" t="s">
        <v>899</v>
      </c>
      <c r="E349" s="10">
        <v>100481</v>
      </c>
      <c r="F349" s="42" t="e">
        <f t="shared" si="5"/>
        <v>#VALUE!</v>
      </c>
      <c r="G349" t="s">
        <v>4458</v>
      </c>
      <c r="H349" s="4" t="s">
        <v>2983</v>
      </c>
    </row>
    <row r="350" spans="1:8" ht="25.5">
      <c r="A350" s="1" t="s">
        <v>466</v>
      </c>
      <c r="B350" s="9" t="s">
        <v>2985</v>
      </c>
      <c r="C350" s="9" t="s">
        <v>630</v>
      </c>
      <c r="D350" s="10">
        <v>129292</v>
      </c>
      <c r="E350" s="10">
        <v>134080</v>
      </c>
      <c r="F350" s="42">
        <f t="shared" si="5"/>
        <v>3.7032453670760761</v>
      </c>
      <c r="G350" t="s">
        <v>4554</v>
      </c>
      <c r="H350" s="4" t="s">
        <v>631</v>
      </c>
    </row>
    <row r="351" spans="1:8" ht="25.5">
      <c r="A351" s="1" t="s">
        <v>467</v>
      </c>
      <c r="B351" s="9"/>
      <c r="C351" s="9" t="s">
        <v>886</v>
      </c>
      <c r="D351" s="10">
        <v>118910</v>
      </c>
      <c r="E351" s="10">
        <v>124328</v>
      </c>
      <c r="F351" s="42">
        <f t="shared" si="5"/>
        <v>4.5563871835842233</v>
      </c>
      <c r="G351" t="s">
        <v>4554</v>
      </c>
      <c r="H351" s="4" t="s">
        <v>632</v>
      </c>
    </row>
    <row r="352" spans="1:8" ht="25.5">
      <c r="A352" s="1" t="s">
        <v>467</v>
      </c>
      <c r="B352" s="9"/>
      <c r="C352" s="9" t="s">
        <v>326</v>
      </c>
      <c r="D352" s="10">
        <v>82505</v>
      </c>
      <c r="E352" s="10">
        <v>105149</v>
      </c>
      <c r="F352" s="42">
        <f t="shared" si="5"/>
        <v>27.445609357008667</v>
      </c>
      <c r="G352" t="s">
        <v>4554</v>
      </c>
      <c r="H352" s="4" t="s">
        <v>633</v>
      </c>
    </row>
    <row r="353" spans="1:8">
      <c r="A353" s="1" t="s">
        <v>468</v>
      </c>
      <c r="B353" s="9" t="s">
        <v>634</v>
      </c>
      <c r="C353" s="9" t="s">
        <v>886</v>
      </c>
      <c r="D353" s="10">
        <v>254084</v>
      </c>
      <c r="E353" s="10">
        <v>258868</v>
      </c>
      <c r="F353" s="42">
        <f t="shared" si="5"/>
        <v>1.8828418948064418</v>
      </c>
      <c r="G353" t="s">
        <v>4554</v>
      </c>
      <c r="H353" s="4" t="s">
        <v>638</v>
      </c>
    </row>
    <row r="354" spans="1:8" ht="63.75">
      <c r="A354" s="1" t="s">
        <v>468</v>
      </c>
      <c r="B354" s="9"/>
      <c r="C354" s="9" t="s">
        <v>4473</v>
      </c>
      <c r="D354" s="10">
        <v>174848</v>
      </c>
      <c r="E354" s="10">
        <v>176174</v>
      </c>
      <c r="F354" s="42">
        <f t="shared" si="5"/>
        <v>0.75837298682284038</v>
      </c>
      <c r="G354" t="s">
        <v>4554</v>
      </c>
      <c r="H354" s="4" t="s">
        <v>2986</v>
      </c>
    </row>
    <row r="355" spans="1:8" ht="51">
      <c r="A355" s="1" t="s">
        <v>468</v>
      </c>
      <c r="B355" s="9"/>
      <c r="C355" s="9" t="s">
        <v>4474</v>
      </c>
      <c r="D355" s="10">
        <v>180869</v>
      </c>
      <c r="E355" s="10">
        <v>180460</v>
      </c>
      <c r="F355" s="42">
        <f t="shared" si="5"/>
        <v>-0.22613051435016507</v>
      </c>
      <c r="G355" t="s">
        <v>4554</v>
      </c>
      <c r="H355" s="74" t="s">
        <v>2987</v>
      </c>
    </row>
    <row r="356" spans="1:8" ht="25.5">
      <c r="A356" s="1" t="s">
        <v>468</v>
      </c>
      <c r="B356" s="9"/>
      <c r="C356" s="9" t="s">
        <v>635</v>
      </c>
      <c r="D356" s="10">
        <v>178191</v>
      </c>
      <c r="E356" s="10" t="s">
        <v>899</v>
      </c>
      <c r="F356" s="42" t="e">
        <f t="shared" si="5"/>
        <v>#VALUE!</v>
      </c>
      <c r="G356" t="s">
        <v>4458</v>
      </c>
      <c r="H356" s="4" t="s">
        <v>2988</v>
      </c>
    </row>
    <row r="357" spans="1:8" ht="38.25">
      <c r="A357" s="1" t="s">
        <v>468</v>
      </c>
      <c r="B357" s="9"/>
      <c r="C357" s="9" t="s">
        <v>4475</v>
      </c>
      <c r="D357" s="10">
        <v>175469</v>
      </c>
      <c r="E357" s="10">
        <v>176290</v>
      </c>
      <c r="F357" s="42">
        <f t="shared" si="5"/>
        <v>0.46788891485105633</v>
      </c>
      <c r="G357" t="s">
        <v>4554</v>
      </c>
      <c r="H357" s="4" t="s">
        <v>639</v>
      </c>
    </row>
    <row r="358" spans="1:8" ht="51">
      <c r="A358" s="1" t="s">
        <v>468</v>
      </c>
      <c r="B358" s="9"/>
      <c r="C358" s="9" t="s">
        <v>4476</v>
      </c>
      <c r="D358" s="10">
        <v>173974</v>
      </c>
      <c r="E358" s="10" t="s">
        <v>899</v>
      </c>
      <c r="F358" s="42" t="e">
        <f t="shared" si="5"/>
        <v>#VALUE!</v>
      </c>
      <c r="G358" t="s">
        <v>4458</v>
      </c>
      <c r="H358" s="4" t="s">
        <v>2989</v>
      </c>
    </row>
    <row r="359" spans="1:8" ht="51">
      <c r="A359" s="1" t="s">
        <v>468</v>
      </c>
      <c r="B359" s="9"/>
      <c r="C359" s="9" t="s">
        <v>4476</v>
      </c>
      <c r="D359" s="10" t="s">
        <v>899</v>
      </c>
      <c r="E359" s="10">
        <v>174621</v>
      </c>
      <c r="F359" s="42" t="e">
        <f t="shared" si="5"/>
        <v>#VALUE!</v>
      </c>
      <c r="G359" t="s">
        <v>4554</v>
      </c>
      <c r="H359" s="4" t="s">
        <v>640</v>
      </c>
    </row>
    <row r="360" spans="1:8" ht="38.25">
      <c r="A360" s="1" t="s">
        <v>468</v>
      </c>
      <c r="B360" s="9"/>
      <c r="C360" s="9" t="s">
        <v>4477</v>
      </c>
      <c r="D360" s="10">
        <v>168355</v>
      </c>
      <c r="E360" s="10">
        <v>171461</v>
      </c>
      <c r="F360" s="42">
        <f t="shared" si="5"/>
        <v>1.8449110510528346</v>
      </c>
      <c r="G360" t="s">
        <v>4554</v>
      </c>
      <c r="H360" s="4" t="s">
        <v>641</v>
      </c>
    </row>
    <row r="361" spans="1:8" ht="25.5">
      <c r="A361" s="1" t="s">
        <v>468</v>
      </c>
      <c r="B361" s="9"/>
      <c r="C361" s="9" t="s">
        <v>636</v>
      </c>
      <c r="D361" s="10">
        <v>101645</v>
      </c>
      <c r="E361" s="10">
        <v>103961</v>
      </c>
      <c r="F361" s="42">
        <f t="shared" si="5"/>
        <v>2.2785183727679672</v>
      </c>
      <c r="G361" t="s">
        <v>4554</v>
      </c>
      <c r="H361" s="4" t="s">
        <v>642</v>
      </c>
    </row>
    <row r="362" spans="1:8" ht="25.5">
      <c r="A362" s="1" t="s">
        <v>468</v>
      </c>
      <c r="B362" s="9"/>
      <c r="C362" s="9" t="s">
        <v>637</v>
      </c>
      <c r="D362" s="10">
        <v>107414</v>
      </c>
      <c r="E362" s="10">
        <v>120055</v>
      </c>
      <c r="F362" s="42">
        <f t="shared" si="5"/>
        <v>11.76848455508593</v>
      </c>
      <c r="G362" t="s">
        <v>4554</v>
      </c>
      <c r="H362" s="4" t="s">
        <v>643</v>
      </c>
    </row>
    <row r="363" spans="1:8" ht="25.5">
      <c r="A363" s="1" t="s">
        <v>469</v>
      </c>
      <c r="B363" s="9" t="s">
        <v>644</v>
      </c>
      <c r="C363" s="9" t="s">
        <v>645</v>
      </c>
      <c r="D363" s="10">
        <v>130431</v>
      </c>
      <c r="E363" s="10">
        <v>135404</v>
      </c>
      <c r="F363" s="42">
        <f t="shared" si="5"/>
        <v>3.8127439029065173</v>
      </c>
      <c r="G363" t="s">
        <v>4554</v>
      </c>
      <c r="H363" s="4" t="s">
        <v>646</v>
      </c>
    </row>
    <row r="364" spans="1:8" ht="38.25">
      <c r="A364" s="1" t="s">
        <v>470</v>
      </c>
      <c r="B364" s="9" t="s">
        <v>647</v>
      </c>
      <c r="C364" s="9" t="s">
        <v>886</v>
      </c>
      <c r="D364" s="10">
        <v>164989</v>
      </c>
      <c r="E364" s="10">
        <v>192982</v>
      </c>
      <c r="F364" s="42">
        <f t="shared" si="5"/>
        <v>16.966585651164621</v>
      </c>
      <c r="G364" t="s">
        <v>4554</v>
      </c>
      <c r="H364" s="4" t="s">
        <v>656</v>
      </c>
    </row>
    <row r="365" spans="1:8" ht="25.5">
      <c r="A365" s="1" t="s">
        <v>470</v>
      </c>
      <c r="B365" s="9"/>
      <c r="C365" s="9" t="s">
        <v>912</v>
      </c>
      <c r="D365" s="10">
        <v>132253</v>
      </c>
      <c r="E365" s="10">
        <v>141870</v>
      </c>
      <c r="F365" s="42">
        <f t="shared" si="5"/>
        <v>7.2716686956061487</v>
      </c>
      <c r="G365" t="s">
        <v>4554</v>
      </c>
      <c r="H365" s="74" t="s">
        <v>648</v>
      </c>
    </row>
    <row r="366" spans="1:8" ht="25.5">
      <c r="A366" s="1" t="s">
        <v>470</v>
      </c>
      <c r="B366" s="9"/>
      <c r="C366" s="9" t="s">
        <v>649</v>
      </c>
      <c r="D366" s="10">
        <v>122610</v>
      </c>
      <c r="E366" s="10">
        <v>125661</v>
      </c>
      <c r="F366" s="42">
        <f t="shared" si="5"/>
        <v>2.4883777832150722</v>
      </c>
      <c r="G366" t="s">
        <v>4554</v>
      </c>
      <c r="H366" s="4" t="s">
        <v>650</v>
      </c>
    </row>
    <row r="367" spans="1:8" ht="25.5">
      <c r="A367" s="1" t="s">
        <v>470</v>
      </c>
      <c r="B367" s="9"/>
      <c r="C367" s="9" t="s">
        <v>651</v>
      </c>
      <c r="D367" s="10">
        <v>110742</v>
      </c>
      <c r="E367" s="10">
        <v>113843</v>
      </c>
      <c r="F367" s="42">
        <f t="shared" si="5"/>
        <v>2.8002022719474091</v>
      </c>
      <c r="G367" t="s">
        <v>4554</v>
      </c>
      <c r="H367" s="4" t="s">
        <v>652</v>
      </c>
    </row>
    <row r="368" spans="1:8" ht="25.5">
      <c r="A368" s="1" t="s">
        <v>470</v>
      </c>
      <c r="B368" s="9"/>
      <c r="C368" s="9" t="s">
        <v>653</v>
      </c>
      <c r="D368" s="10">
        <v>110742</v>
      </c>
      <c r="E368" s="10">
        <v>113843</v>
      </c>
      <c r="F368" s="42">
        <f t="shared" si="5"/>
        <v>2.8002022719474091</v>
      </c>
      <c r="G368" t="s">
        <v>4554</v>
      </c>
      <c r="H368" s="4" t="s">
        <v>652</v>
      </c>
    </row>
    <row r="369" spans="1:8" ht="25.5">
      <c r="A369" s="1" t="s">
        <v>470</v>
      </c>
      <c r="B369" s="9"/>
      <c r="C369" s="9" t="s">
        <v>654</v>
      </c>
      <c r="D369" s="10">
        <v>100587</v>
      </c>
      <c r="E369" s="10">
        <v>103424</v>
      </c>
      <c r="F369" s="42">
        <f t="shared" si="5"/>
        <v>2.8204439937566486</v>
      </c>
      <c r="G369" t="s">
        <v>4554</v>
      </c>
      <c r="H369" s="4" t="s">
        <v>655</v>
      </c>
    </row>
    <row r="370" spans="1:8" ht="38.25">
      <c r="A370" s="1" t="s">
        <v>471</v>
      </c>
      <c r="B370" s="9"/>
      <c r="C370" s="9" t="s">
        <v>886</v>
      </c>
      <c r="D370" s="10">
        <v>156838</v>
      </c>
      <c r="E370" s="10">
        <v>167747</v>
      </c>
      <c r="F370" s="42">
        <f t="shared" si="5"/>
        <v>6.9555847434932856</v>
      </c>
      <c r="G370" t="s">
        <v>4554</v>
      </c>
      <c r="H370" s="4" t="s">
        <v>2990</v>
      </c>
    </row>
    <row r="371" spans="1:8" ht="25.5">
      <c r="A371" s="1" t="s">
        <v>471</v>
      </c>
      <c r="B371" s="9"/>
      <c r="C371" s="9" t="s">
        <v>995</v>
      </c>
      <c r="D371" s="10">
        <v>119814</v>
      </c>
      <c r="E371" s="10">
        <v>123637</v>
      </c>
      <c r="F371" s="42">
        <f t="shared" si="5"/>
        <v>3.1907790408466452</v>
      </c>
      <c r="G371" t="s">
        <v>4554</v>
      </c>
      <c r="H371" s="4" t="s">
        <v>660</v>
      </c>
    </row>
    <row r="372" spans="1:8" ht="25.5">
      <c r="A372" s="1" t="s">
        <v>471</v>
      </c>
      <c r="B372" s="9"/>
      <c r="C372" s="9" t="s">
        <v>657</v>
      </c>
      <c r="D372" s="10">
        <v>117011</v>
      </c>
      <c r="E372" s="10">
        <v>120334</v>
      </c>
      <c r="F372" s="42">
        <f t="shared" si="5"/>
        <v>2.8399039406551521</v>
      </c>
      <c r="G372" t="s">
        <v>4554</v>
      </c>
      <c r="H372" s="4" t="s">
        <v>661</v>
      </c>
    </row>
    <row r="373" spans="1:8" ht="38.25">
      <c r="A373" s="1" t="s">
        <v>471</v>
      </c>
      <c r="B373" s="9"/>
      <c r="C373" s="9" t="s">
        <v>658</v>
      </c>
      <c r="D373" s="10">
        <v>52144</v>
      </c>
      <c r="E373" s="10">
        <v>117480</v>
      </c>
      <c r="F373" s="42">
        <f t="shared" si="5"/>
        <v>125.29917152500767</v>
      </c>
      <c r="G373" t="s">
        <v>4458</v>
      </c>
      <c r="H373" s="4" t="s">
        <v>2992</v>
      </c>
    </row>
    <row r="374" spans="1:8" ht="38.25">
      <c r="A374" s="1" t="s">
        <v>471</v>
      </c>
      <c r="B374" s="9"/>
      <c r="C374" s="9" t="s">
        <v>659</v>
      </c>
      <c r="D374" s="10">
        <v>46792</v>
      </c>
      <c r="E374" s="10">
        <v>116357</v>
      </c>
      <c r="F374" s="42">
        <f t="shared" si="5"/>
        <v>148.66857582492733</v>
      </c>
      <c r="G374" t="s">
        <v>4458</v>
      </c>
      <c r="H374" s="4" t="s">
        <v>2993</v>
      </c>
    </row>
    <row r="375" spans="1:8" ht="51">
      <c r="A375" s="1" t="s">
        <v>472</v>
      </c>
      <c r="B375" s="9"/>
      <c r="C375" s="9" t="s">
        <v>886</v>
      </c>
      <c r="D375" s="10">
        <v>163000</v>
      </c>
      <c r="E375" s="10">
        <v>166000</v>
      </c>
      <c r="F375" s="42">
        <f t="shared" si="5"/>
        <v>1.8404907975460123</v>
      </c>
      <c r="G375" t="s">
        <v>4554</v>
      </c>
      <c r="H375" s="4" t="s">
        <v>1028</v>
      </c>
    </row>
    <row r="376" spans="1:8" ht="25.5">
      <c r="A376" s="1" t="s">
        <v>472</v>
      </c>
      <c r="B376" s="9"/>
      <c r="C376" s="9" t="s">
        <v>912</v>
      </c>
      <c r="D376" s="10">
        <v>75000</v>
      </c>
      <c r="E376" s="10">
        <v>138000</v>
      </c>
      <c r="F376" s="42">
        <f t="shared" si="5"/>
        <v>84</v>
      </c>
      <c r="G376" t="s">
        <v>4458</v>
      </c>
      <c r="H376" s="4" t="s">
        <v>1019</v>
      </c>
    </row>
    <row r="377" spans="1:8" ht="25.5">
      <c r="A377" s="1" t="s">
        <v>472</v>
      </c>
      <c r="B377" s="9"/>
      <c r="C377" s="9" t="s">
        <v>1020</v>
      </c>
      <c r="D377" s="10">
        <v>101000</v>
      </c>
      <c r="E377" s="10">
        <v>103000</v>
      </c>
      <c r="F377" s="42">
        <f t="shared" si="5"/>
        <v>1.9801980198019802</v>
      </c>
      <c r="G377" t="s">
        <v>4554</v>
      </c>
      <c r="H377" s="4" t="s">
        <v>1021</v>
      </c>
    </row>
    <row r="378" spans="1:8" ht="25.5">
      <c r="A378" s="1" t="s">
        <v>472</v>
      </c>
      <c r="B378" s="9"/>
      <c r="C378" s="9" t="s">
        <v>1022</v>
      </c>
      <c r="D378" s="10">
        <v>131000</v>
      </c>
      <c r="E378" s="10">
        <v>134000</v>
      </c>
      <c r="F378" s="42">
        <f t="shared" si="5"/>
        <v>2.2900763358778624</v>
      </c>
      <c r="G378" t="s">
        <v>4554</v>
      </c>
      <c r="H378" s="4" t="s">
        <v>1023</v>
      </c>
    </row>
    <row r="379" spans="1:8" ht="25.5">
      <c r="A379" s="1" t="s">
        <v>472</v>
      </c>
      <c r="B379" s="9"/>
      <c r="C379" s="9" t="s">
        <v>1024</v>
      </c>
      <c r="D379" s="10">
        <v>118000</v>
      </c>
      <c r="E379" s="10">
        <v>246000</v>
      </c>
      <c r="F379" s="42">
        <f t="shared" si="5"/>
        <v>108.47457627118644</v>
      </c>
      <c r="G379" t="s">
        <v>4458</v>
      </c>
      <c r="H379" s="4" t="s">
        <v>1025</v>
      </c>
    </row>
    <row r="380" spans="1:8" ht="25.5">
      <c r="A380" s="1" t="s">
        <v>472</v>
      </c>
      <c r="B380" s="9"/>
      <c r="C380" s="9" t="s">
        <v>1026</v>
      </c>
      <c r="D380" s="10">
        <v>114000</v>
      </c>
      <c r="E380" s="10">
        <v>58000</v>
      </c>
      <c r="F380" s="42">
        <f t="shared" si="5"/>
        <v>-49.122807017543856</v>
      </c>
      <c r="G380" t="s">
        <v>4458</v>
      </c>
      <c r="H380" s="4" t="s">
        <v>1027</v>
      </c>
    </row>
    <row r="381" spans="1:8" ht="25.5">
      <c r="A381" s="1" t="s">
        <v>472</v>
      </c>
      <c r="B381" s="9" t="s">
        <v>4547</v>
      </c>
      <c r="C381" s="9" t="s">
        <v>4547</v>
      </c>
      <c r="D381" s="72">
        <v>100000</v>
      </c>
      <c r="E381" s="10" t="s">
        <v>899</v>
      </c>
      <c r="F381" s="42" t="e">
        <f t="shared" si="5"/>
        <v>#VALUE!</v>
      </c>
      <c r="G381" t="s">
        <v>4458</v>
      </c>
      <c r="H381" s="4" t="s">
        <v>4549</v>
      </c>
    </row>
    <row r="382" spans="1:8" ht="25.5">
      <c r="A382" s="1" t="s">
        <v>472</v>
      </c>
      <c r="B382" s="9" t="s">
        <v>4547</v>
      </c>
      <c r="C382" s="9" t="s">
        <v>4547</v>
      </c>
      <c r="D382" s="10" t="s">
        <v>899</v>
      </c>
      <c r="E382" s="72">
        <v>100000</v>
      </c>
      <c r="F382" s="42" t="e">
        <f t="shared" si="5"/>
        <v>#VALUE!</v>
      </c>
      <c r="G382" t="s">
        <v>4458</v>
      </c>
      <c r="H382" s="4" t="s">
        <v>4549</v>
      </c>
    </row>
    <row r="383" spans="1:8" ht="25.5">
      <c r="A383" s="1" t="s">
        <v>472</v>
      </c>
      <c r="B383" s="9" t="s">
        <v>4547</v>
      </c>
      <c r="C383" s="9" t="s">
        <v>4547</v>
      </c>
      <c r="D383" s="10" t="s">
        <v>899</v>
      </c>
      <c r="E383" s="72">
        <v>100000</v>
      </c>
      <c r="F383" s="42" t="e">
        <f t="shared" si="5"/>
        <v>#VALUE!</v>
      </c>
      <c r="G383" t="s">
        <v>4458</v>
      </c>
      <c r="H383" s="4" t="s">
        <v>4549</v>
      </c>
    </row>
    <row r="384" spans="1:8" ht="25.5">
      <c r="A384" s="1" t="s">
        <v>472</v>
      </c>
      <c r="B384" s="9" t="s">
        <v>4547</v>
      </c>
      <c r="C384" s="9" t="s">
        <v>4547</v>
      </c>
      <c r="D384" s="10" t="s">
        <v>899</v>
      </c>
      <c r="E384" s="72">
        <v>100000</v>
      </c>
      <c r="F384" s="42" t="e">
        <f t="shared" si="5"/>
        <v>#VALUE!</v>
      </c>
      <c r="G384" t="s">
        <v>4458</v>
      </c>
      <c r="H384" s="4" t="s">
        <v>4549</v>
      </c>
    </row>
    <row r="385" spans="1:8" ht="25.5">
      <c r="A385" s="1" t="s">
        <v>472</v>
      </c>
      <c r="B385" s="9" t="s">
        <v>4547</v>
      </c>
      <c r="C385" s="9" t="s">
        <v>4547</v>
      </c>
      <c r="D385" s="10" t="s">
        <v>899</v>
      </c>
      <c r="E385" s="72">
        <v>100000</v>
      </c>
      <c r="F385" s="42" t="e">
        <f t="shared" si="5"/>
        <v>#VALUE!</v>
      </c>
      <c r="G385" t="s">
        <v>4458</v>
      </c>
      <c r="H385" s="4" t="s">
        <v>4549</v>
      </c>
    </row>
    <row r="386" spans="1:8" ht="25.5">
      <c r="A386" s="1" t="s">
        <v>472</v>
      </c>
      <c r="B386" s="9" t="s">
        <v>4547</v>
      </c>
      <c r="C386" s="9" t="s">
        <v>4547</v>
      </c>
      <c r="D386" s="10" t="s">
        <v>899</v>
      </c>
      <c r="E386" s="72">
        <v>100000</v>
      </c>
      <c r="F386" s="42" t="e">
        <f t="shared" si="5"/>
        <v>#VALUE!</v>
      </c>
      <c r="G386" t="s">
        <v>4458</v>
      </c>
      <c r="H386" s="4" t="s">
        <v>4549</v>
      </c>
    </row>
    <row r="387" spans="1:8" ht="25.5">
      <c r="A387" s="1" t="s">
        <v>472</v>
      </c>
      <c r="B387" s="9" t="s">
        <v>4547</v>
      </c>
      <c r="C387" s="9" t="s">
        <v>4547</v>
      </c>
      <c r="D387" s="10" t="s">
        <v>899</v>
      </c>
      <c r="E387" s="72">
        <v>100000</v>
      </c>
      <c r="F387" s="42" t="e">
        <f t="shared" si="5"/>
        <v>#VALUE!</v>
      </c>
      <c r="G387" t="s">
        <v>4458</v>
      </c>
      <c r="H387" s="4" t="s">
        <v>4549</v>
      </c>
    </row>
    <row r="388" spans="1:8" ht="25.5">
      <c r="A388" s="1" t="s">
        <v>472</v>
      </c>
      <c r="B388" s="9" t="s">
        <v>4547</v>
      </c>
      <c r="C388" s="9" t="s">
        <v>4547</v>
      </c>
      <c r="D388" s="10" t="s">
        <v>899</v>
      </c>
      <c r="E388" s="72">
        <v>100000</v>
      </c>
      <c r="F388" s="42" t="e">
        <f t="shared" si="5"/>
        <v>#VALUE!</v>
      </c>
      <c r="G388" t="s">
        <v>4458</v>
      </c>
      <c r="H388" s="4" t="s">
        <v>4549</v>
      </c>
    </row>
    <row r="389" spans="1:8" ht="25.5">
      <c r="A389" s="1" t="s">
        <v>472</v>
      </c>
      <c r="B389" s="9" t="s">
        <v>4547</v>
      </c>
      <c r="C389" s="9" t="s">
        <v>4547</v>
      </c>
      <c r="D389" s="10" t="s">
        <v>899</v>
      </c>
      <c r="E389" s="72">
        <v>100000</v>
      </c>
      <c r="F389" s="42" t="e">
        <f t="shared" si="5"/>
        <v>#VALUE!</v>
      </c>
      <c r="G389" t="s">
        <v>4458</v>
      </c>
      <c r="H389" s="4" t="s">
        <v>4549</v>
      </c>
    </row>
    <row r="390" spans="1:8" ht="25.5">
      <c r="A390" s="1" t="s">
        <v>472</v>
      </c>
      <c r="B390" s="9" t="s">
        <v>4547</v>
      </c>
      <c r="C390" s="9" t="s">
        <v>4547</v>
      </c>
      <c r="D390" s="10" t="s">
        <v>899</v>
      </c>
      <c r="E390" s="72">
        <v>100000</v>
      </c>
      <c r="F390" s="42" t="e">
        <f t="shared" ref="F390:F453" si="6">(((E390-D390)/D390)*100)</f>
        <v>#VALUE!</v>
      </c>
      <c r="G390" t="s">
        <v>4458</v>
      </c>
      <c r="H390" s="74" t="s">
        <v>4549</v>
      </c>
    </row>
    <row r="391" spans="1:8" ht="25.5">
      <c r="A391" s="1" t="s">
        <v>473</v>
      </c>
      <c r="B391" s="9" t="s">
        <v>1029</v>
      </c>
      <c r="C391" s="9" t="s">
        <v>886</v>
      </c>
      <c r="D391" s="10">
        <v>148164</v>
      </c>
      <c r="E391" s="10">
        <v>34933</v>
      </c>
      <c r="F391" s="42">
        <f t="shared" si="6"/>
        <v>-76.422747765989044</v>
      </c>
      <c r="G391" t="s">
        <v>4458</v>
      </c>
      <c r="H391" s="4" t="s">
        <v>1030</v>
      </c>
    </row>
    <row r="392" spans="1:8" ht="51">
      <c r="A392" s="1" t="s">
        <v>473</v>
      </c>
      <c r="B392" s="9" t="s">
        <v>1031</v>
      </c>
      <c r="C392" s="9" t="s">
        <v>4478</v>
      </c>
      <c r="D392" s="10">
        <v>95242</v>
      </c>
      <c r="E392" s="10">
        <v>126527</v>
      </c>
      <c r="F392" s="42">
        <f t="shared" si="6"/>
        <v>32.847903235967323</v>
      </c>
      <c r="G392" t="s">
        <v>4458</v>
      </c>
      <c r="H392" s="4" t="s">
        <v>2994</v>
      </c>
    </row>
    <row r="393" spans="1:8">
      <c r="A393" s="1" t="s">
        <v>473</v>
      </c>
      <c r="B393" s="9" t="s">
        <v>1032</v>
      </c>
      <c r="C393" s="9" t="s">
        <v>1015</v>
      </c>
      <c r="D393" s="10">
        <v>103590</v>
      </c>
      <c r="E393" s="10">
        <v>109196</v>
      </c>
      <c r="F393" s="42">
        <f t="shared" si="6"/>
        <v>5.4117192779225798</v>
      </c>
      <c r="G393" t="s">
        <v>4554</v>
      </c>
      <c r="H393" s="4" t="s">
        <v>1033</v>
      </c>
    </row>
    <row r="394" spans="1:8" ht="25.5">
      <c r="A394" s="1" t="s">
        <v>473</v>
      </c>
      <c r="B394" s="9" t="s">
        <v>1034</v>
      </c>
      <c r="C394" s="9" t="s">
        <v>1035</v>
      </c>
      <c r="D394" s="10">
        <v>99835</v>
      </c>
      <c r="E394" s="10">
        <v>100650</v>
      </c>
      <c r="F394" s="42">
        <f t="shared" si="6"/>
        <v>0.81634697250463262</v>
      </c>
      <c r="G394" t="s">
        <v>4554</v>
      </c>
      <c r="H394" s="4" t="s">
        <v>1036</v>
      </c>
    </row>
    <row r="395" spans="1:8" ht="25.5">
      <c r="A395" s="1" t="s">
        <v>473</v>
      </c>
      <c r="B395" s="9" t="s">
        <v>1038</v>
      </c>
      <c r="C395" s="9" t="s">
        <v>1037</v>
      </c>
      <c r="D395" s="10">
        <v>103546</v>
      </c>
      <c r="E395" s="10">
        <v>104944</v>
      </c>
      <c r="F395" s="42">
        <f t="shared" si="6"/>
        <v>1.3501245823112433</v>
      </c>
      <c r="G395" t="s">
        <v>4554</v>
      </c>
      <c r="H395" s="4" t="s">
        <v>1039</v>
      </c>
    </row>
    <row r="396" spans="1:8" ht="25.5">
      <c r="A396" s="2" t="s">
        <v>474</v>
      </c>
      <c r="B396" s="9" t="s">
        <v>2129</v>
      </c>
      <c r="C396" s="9" t="s">
        <v>886</v>
      </c>
      <c r="D396" s="10">
        <v>227908</v>
      </c>
      <c r="E396" s="10">
        <v>230456</v>
      </c>
      <c r="F396" s="42">
        <f t="shared" si="6"/>
        <v>1.1179949804307001</v>
      </c>
      <c r="G396" t="s">
        <v>4554</v>
      </c>
      <c r="H396" s="4" t="s">
        <v>2130</v>
      </c>
    </row>
    <row r="397" spans="1:8" ht="63.75">
      <c r="A397" s="2" t="s">
        <v>474</v>
      </c>
      <c r="B397" s="9" t="s">
        <v>2131</v>
      </c>
      <c r="C397" s="9" t="s">
        <v>4566</v>
      </c>
      <c r="D397" s="10">
        <v>181386</v>
      </c>
      <c r="E397" s="10">
        <v>178166</v>
      </c>
      <c r="F397" s="42">
        <f t="shared" si="6"/>
        <v>-1.7752196972202927</v>
      </c>
      <c r="G397" t="s">
        <v>4554</v>
      </c>
      <c r="H397" s="4" t="s">
        <v>2132</v>
      </c>
    </row>
    <row r="398" spans="1:8" ht="38.25">
      <c r="A398" s="2" t="s">
        <v>474</v>
      </c>
      <c r="B398" s="57"/>
      <c r="C398" s="57" t="s">
        <v>2133</v>
      </c>
      <c r="D398" s="66" t="s">
        <v>899</v>
      </c>
      <c r="E398" s="66">
        <v>167270</v>
      </c>
      <c r="F398" s="42" t="e">
        <f t="shared" si="6"/>
        <v>#VALUE!</v>
      </c>
      <c r="G398" t="s">
        <v>4458</v>
      </c>
      <c r="H398" s="86" t="s">
        <v>2134</v>
      </c>
    </row>
    <row r="399" spans="1:8" ht="38.25">
      <c r="A399" s="2" t="s">
        <v>474</v>
      </c>
      <c r="B399" s="9"/>
      <c r="C399" s="9" t="s">
        <v>2135</v>
      </c>
      <c r="D399" s="10" t="s">
        <v>899</v>
      </c>
      <c r="E399" s="10">
        <v>144823</v>
      </c>
      <c r="F399" s="42" t="e">
        <f t="shared" si="6"/>
        <v>#VALUE!</v>
      </c>
      <c r="G399" t="s">
        <v>4458</v>
      </c>
      <c r="H399" s="4" t="s">
        <v>2136</v>
      </c>
    </row>
    <row r="400" spans="1:8" ht="38.25">
      <c r="A400" s="2" t="s">
        <v>474</v>
      </c>
      <c r="B400" s="9"/>
      <c r="C400" s="9" t="s">
        <v>2137</v>
      </c>
      <c r="D400" s="10" t="s">
        <v>899</v>
      </c>
      <c r="E400" s="10">
        <v>140761</v>
      </c>
      <c r="F400" s="42" t="e">
        <f t="shared" si="6"/>
        <v>#VALUE!</v>
      </c>
      <c r="G400" t="s">
        <v>4458</v>
      </c>
      <c r="H400" s="4" t="s">
        <v>2138</v>
      </c>
    </row>
    <row r="401" spans="1:8" ht="38.25">
      <c r="A401" s="2" t="s">
        <v>474</v>
      </c>
      <c r="B401" s="9"/>
      <c r="C401" s="9" t="s">
        <v>2139</v>
      </c>
      <c r="D401" s="10" t="s">
        <v>899</v>
      </c>
      <c r="E401" s="10">
        <v>136904</v>
      </c>
      <c r="F401" s="42" t="e">
        <f t="shared" si="6"/>
        <v>#VALUE!</v>
      </c>
      <c r="G401" t="s">
        <v>4458</v>
      </c>
      <c r="H401" s="4" t="s">
        <v>2140</v>
      </c>
    </row>
    <row r="402" spans="1:8" ht="38.25">
      <c r="A402" s="2" t="s">
        <v>474</v>
      </c>
      <c r="B402" s="9"/>
      <c r="C402" s="9" t="s">
        <v>2141</v>
      </c>
      <c r="D402" s="10" t="s">
        <v>899</v>
      </c>
      <c r="E402" s="10">
        <v>121598</v>
      </c>
      <c r="F402" s="42" t="e">
        <f t="shared" si="6"/>
        <v>#VALUE!</v>
      </c>
      <c r="G402" t="s">
        <v>4458</v>
      </c>
      <c r="H402" s="4" t="s">
        <v>2142</v>
      </c>
    </row>
    <row r="403" spans="1:8" ht="38.25">
      <c r="A403" s="2" t="s">
        <v>474</v>
      </c>
      <c r="B403" s="9"/>
      <c r="C403" s="9" t="s">
        <v>2143</v>
      </c>
      <c r="D403" s="10">
        <v>170610</v>
      </c>
      <c r="E403" s="10" t="s">
        <v>899</v>
      </c>
      <c r="F403" s="42" t="e">
        <f t="shared" si="6"/>
        <v>#VALUE!</v>
      </c>
      <c r="G403" t="s">
        <v>4458</v>
      </c>
      <c r="H403" s="4" t="s">
        <v>2144</v>
      </c>
    </row>
    <row r="404" spans="1:8" ht="25.5">
      <c r="A404" s="2" t="s">
        <v>474</v>
      </c>
      <c r="B404" s="9"/>
      <c r="C404" s="9" t="s">
        <v>4344</v>
      </c>
      <c r="D404" s="10">
        <v>152474</v>
      </c>
      <c r="E404" s="10" t="s">
        <v>899</v>
      </c>
      <c r="F404" s="42" t="e">
        <f t="shared" si="6"/>
        <v>#VALUE!</v>
      </c>
      <c r="G404" t="s">
        <v>4458</v>
      </c>
      <c r="H404" s="4" t="s">
        <v>2144</v>
      </c>
    </row>
    <row r="405" spans="1:8" ht="25.5">
      <c r="A405" s="2" t="s">
        <v>474</v>
      </c>
      <c r="B405" s="9"/>
      <c r="C405" s="9" t="s">
        <v>4345</v>
      </c>
      <c r="D405" s="10">
        <v>128813</v>
      </c>
      <c r="E405" s="10" t="s">
        <v>899</v>
      </c>
      <c r="F405" s="42" t="e">
        <f t="shared" si="6"/>
        <v>#VALUE!</v>
      </c>
      <c r="G405" t="s">
        <v>4458</v>
      </c>
      <c r="H405" s="4" t="s">
        <v>2144</v>
      </c>
    </row>
    <row r="406" spans="1:8" ht="25.5">
      <c r="A406" s="1" t="s">
        <v>475</v>
      </c>
      <c r="B406" s="9" t="s">
        <v>70</v>
      </c>
      <c r="C406" s="9" t="s">
        <v>886</v>
      </c>
      <c r="D406" s="10" t="s">
        <v>899</v>
      </c>
      <c r="E406" s="10">
        <v>241440</v>
      </c>
      <c r="F406" s="42" t="e">
        <f t="shared" si="6"/>
        <v>#VALUE!</v>
      </c>
      <c r="G406" t="s">
        <v>4458</v>
      </c>
      <c r="H406" s="4" t="s">
        <v>47</v>
      </c>
    </row>
    <row r="407" spans="1:8" ht="25.5">
      <c r="A407" s="1" t="s">
        <v>475</v>
      </c>
      <c r="B407" s="9" t="s">
        <v>71</v>
      </c>
      <c r="C407" s="9" t="s">
        <v>46</v>
      </c>
      <c r="D407" s="10" t="s">
        <v>899</v>
      </c>
      <c r="E407" s="10">
        <v>183229</v>
      </c>
      <c r="F407" s="42" t="e">
        <f t="shared" si="6"/>
        <v>#VALUE!</v>
      </c>
      <c r="G407" t="s">
        <v>4458</v>
      </c>
      <c r="H407" s="4" t="s">
        <v>48</v>
      </c>
    </row>
    <row r="408" spans="1:8" ht="25.5">
      <c r="A408" s="1" t="s">
        <v>475</v>
      </c>
      <c r="B408" s="9"/>
      <c r="C408" s="9" t="s">
        <v>31</v>
      </c>
      <c r="D408" s="10" t="s">
        <v>899</v>
      </c>
      <c r="E408" s="10">
        <v>179116</v>
      </c>
      <c r="F408" s="42" t="e">
        <f t="shared" si="6"/>
        <v>#VALUE!</v>
      </c>
      <c r="G408" t="s">
        <v>4458</v>
      </c>
      <c r="H408" s="4" t="s">
        <v>49</v>
      </c>
    </row>
    <row r="409" spans="1:8" ht="25.5">
      <c r="A409" s="1" t="s">
        <v>475</v>
      </c>
      <c r="B409" s="9"/>
      <c r="C409" s="9" t="s">
        <v>32</v>
      </c>
      <c r="D409" s="10" t="s">
        <v>899</v>
      </c>
      <c r="E409" s="10">
        <v>180153</v>
      </c>
      <c r="F409" s="42" t="e">
        <f t="shared" si="6"/>
        <v>#VALUE!</v>
      </c>
      <c r="G409" t="s">
        <v>4458</v>
      </c>
      <c r="H409" s="4" t="s">
        <v>50</v>
      </c>
    </row>
    <row r="410" spans="1:8" ht="38.25">
      <c r="A410" s="1" t="s">
        <v>475</v>
      </c>
      <c r="B410" s="9"/>
      <c r="C410" s="9" t="s">
        <v>33</v>
      </c>
      <c r="D410" s="10" t="s">
        <v>899</v>
      </c>
      <c r="E410" s="10">
        <v>169637</v>
      </c>
      <c r="F410" s="42" t="e">
        <f t="shared" si="6"/>
        <v>#VALUE!</v>
      </c>
      <c r="G410" t="s">
        <v>4458</v>
      </c>
      <c r="H410" s="4" t="s">
        <v>51</v>
      </c>
    </row>
    <row r="411" spans="1:8" ht="25.5">
      <c r="A411" s="1" t="s">
        <v>475</v>
      </c>
      <c r="B411" s="9"/>
      <c r="C411" s="9" t="s">
        <v>34</v>
      </c>
      <c r="D411" s="10" t="s">
        <v>899</v>
      </c>
      <c r="E411" s="10">
        <v>134239</v>
      </c>
      <c r="F411" s="42" t="e">
        <f t="shared" si="6"/>
        <v>#VALUE!</v>
      </c>
      <c r="G411" t="s">
        <v>4458</v>
      </c>
      <c r="H411" s="74" t="s">
        <v>52</v>
      </c>
    </row>
    <row r="412" spans="1:8" ht="63.75">
      <c r="A412" s="1" t="s">
        <v>475</v>
      </c>
      <c r="B412" s="9"/>
      <c r="C412" s="9" t="s">
        <v>4479</v>
      </c>
      <c r="D412" s="10" t="s">
        <v>899</v>
      </c>
      <c r="E412" s="10">
        <v>127433</v>
      </c>
      <c r="F412" s="42" t="e">
        <f t="shared" si="6"/>
        <v>#VALUE!</v>
      </c>
      <c r="G412" t="s">
        <v>4458</v>
      </c>
      <c r="H412" s="4" t="s">
        <v>53</v>
      </c>
    </row>
    <row r="413" spans="1:8" ht="25.5">
      <c r="A413" s="1" t="s">
        <v>475</v>
      </c>
      <c r="B413" s="9"/>
      <c r="C413" s="9" t="s">
        <v>2995</v>
      </c>
      <c r="D413" s="10" t="s">
        <v>899</v>
      </c>
      <c r="E413" s="10">
        <v>124865</v>
      </c>
      <c r="F413" s="42" t="e">
        <f t="shared" si="6"/>
        <v>#VALUE!</v>
      </c>
      <c r="G413" t="s">
        <v>4458</v>
      </c>
      <c r="H413" s="4" t="s">
        <v>54</v>
      </c>
    </row>
    <row r="414" spans="1:8" ht="25.5">
      <c r="A414" s="1" t="s">
        <v>475</v>
      </c>
      <c r="B414" s="9"/>
      <c r="C414" s="9" t="s">
        <v>35</v>
      </c>
      <c r="D414" s="10" t="s">
        <v>899</v>
      </c>
      <c r="E414" s="10">
        <v>125971</v>
      </c>
      <c r="F414" s="42" t="e">
        <f t="shared" si="6"/>
        <v>#VALUE!</v>
      </c>
      <c r="G414" t="s">
        <v>4458</v>
      </c>
      <c r="H414" s="4" t="s">
        <v>55</v>
      </c>
    </row>
    <row r="415" spans="1:8" ht="25.5">
      <c r="A415" s="1" t="s">
        <v>475</v>
      </c>
      <c r="B415" s="9"/>
      <c r="C415" s="9" t="s">
        <v>36</v>
      </c>
      <c r="D415" s="10" t="s">
        <v>899</v>
      </c>
      <c r="E415" s="10">
        <v>123665</v>
      </c>
      <c r="F415" s="42" t="e">
        <f t="shared" si="6"/>
        <v>#VALUE!</v>
      </c>
      <c r="G415" t="s">
        <v>4458</v>
      </c>
      <c r="H415" s="4" t="s">
        <v>56</v>
      </c>
    </row>
    <row r="416" spans="1:8" ht="38.25">
      <c r="A416" s="1" t="s">
        <v>475</v>
      </c>
      <c r="B416" s="9"/>
      <c r="C416" s="9" t="s">
        <v>2996</v>
      </c>
      <c r="D416" s="10" t="s">
        <v>899</v>
      </c>
      <c r="E416" s="10">
        <v>123443</v>
      </c>
      <c r="F416" s="42" t="e">
        <f t="shared" si="6"/>
        <v>#VALUE!</v>
      </c>
      <c r="G416" t="s">
        <v>4458</v>
      </c>
      <c r="H416" s="4" t="s">
        <v>57</v>
      </c>
    </row>
    <row r="417" spans="1:8" ht="38.25">
      <c r="A417" s="1" t="s">
        <v>475</v>
      </c>
      <c r="B417" s="9"/>
      <c r="C417" s="9" t="s">
        <v>2997</v>
      </c>
      <c r="D417" s="10" t="s">
        <v>899</v>
      </c>
      <c r="E417" s="10">
        <v>126111</v>
      </c>
      <c r="F417" s="42" t="e">
        <f t="shared" si="6"/>
        <v>#VALUE!</v>
      </c>
      <c r="G417" t="s">
        <v>4458</v>
      </c>
      <c r="H417" s="4" t="s">
        <v>58</v>
      </c>
    </row>
    <row r="418" spans="1:8" ht="25.5">
      <c r="A418" s="1" t="s">
        <v>475</v>
      </c>
      <c r="B418" s="9"/>
      <c r="C418" s="9" t="s">
        <v>37</v>
      </c>
      <c r="D418" s="10" t="s">
        <v>899</v>
      </c>
      <c r="E418" s="10">
        <v>121848</v>
      </c>
      <c r="F418" s="42" t="e">
        <f t="shared" si="6"/>
        <v>#VALUE!</v>
      </c>
      <c r="G418" t="s">
        <v>4458</v>
      </c>
      <c r="H418" s="4" t="s">
        <v>59</v>
      </c>
    </row>
    <row r="419" spans="1:8" ht="25.5">
      <c r="A419" s="1" t="s">
        <v>475</v>
      </c>
      <c r="B419" s="9"/>
      <c r="C419" s="9" t="s">
        <v>38</v>
      </c>
      <c r="D419" s="10" t="s">
        <v>899</v>
      </c>
      <c r="E419" s="10">
        <v>121139</v>
      </c>
      <c r="F419" s="42" t="e">
        <f t="shared" si="6"/>
        <v>#VALUE!</v>
      </c>
      <c r="G419" t="s">
        <v>4458</v>
      </c>
      <c r="H419" s="4" t="s">
        <v>60</v>
      </c>
    </row>
    <row r="420" spans="1:8" ht="25.5">
      <c r="A420" s="1" t="s">
        <v>475</v>
      </c>
      <c r="B420" s="9"/>
      <c r="C420" s="9" t="s">
        <v>39</v>
      </c>
      <c r="D420" s="10" t="s">
        <v>899</v>
      </c>
      <c r="E420" s="10">
        <v>131262</v>
      </c>
      <c r="F420" s="42" t="e">
        <f t="shared" si="6"/>
        <v>#VALUE!</v>
      </c>
      <c r="G420" t="s">
        <v>4458</v>
      </c>
      <c r="H420" s="4" t="s">
        <v>61</v>
      </c>
    </row>
    <row r="421" spans="1:8" ht="63.75">
      <c r="A421" s="1" t="s">
        <v>475</v>
      </c>
      <c r="B421" s="9"/>
      <c r="C421" s="9" t="s">
        <v>4480</v>
      </c>
      <c r="D421" s="10" t="s">
        <v>899</v>
      </c>
      <c r="E421" s="10">
        <v>118552</v>
      </c>
      <c r="F421" s="42" t="e">
        <f t="shared" si="6"/>
        <v>#VALUE!</v>
      </c>
      <c r="G421" t="s">
        <v>4458</v>
      </c>
      <c r="H421" s="74" t="s">
        <v>62</v>
      </c>
    </row>
    <row r="422" spans="1:8" ht="25.5">
      <c r="A422" s="1" t="s">
        <v>475</v>
      </c>
      <c r="B422" s="9"/>
      <c r="C422" s="9" t="s">
        <v>40</v>
      </c>
      <c r="D422" s="10" t="s">
        <v>899</v>
      </c>
      <c r="E422" s="10">
        <v>128308</v>
      </c>
      <c r="F422" s="42" t="e">
        <f t="shared" si="6"/>
        <v>#VALUE!</v>
      </c>
      <c r="G422" t="s">
        <v>4458</v>
      </c>
      <c r="H422" s="74" t="s">
        <v>63</v>
      </c>
    </row>
    <row r="423" spans="1:8" ht="25.5">
      <c r="A423" s="1" t="s">
        <v>475</v>
      </c>
      <c r="B423" s="9"/>
      <c r="C423" s="9" t="s">
        <v>41</v>
      </c>
      <c r="D423" s="10" t="s">
        <v>899</v>
      </c>
      <c r="E423" s="10">
        <v>111519</v>
      </c>
      <c r="F423" s="42" t="e">
        <f t="shared" si="6"/>
        <v>#VALUE!</v>
      </c>
      <c r="G423" t="s">
        <v>4458</v>
      </c>
      <c r="H423" s="4" t="s">
        <v>64</v>
      </c>
    </row>
    <row r="424" spans="1:8" ht="38.25">
      <c r="A424" s="1" t="s">
        <v>475</v>
      </c>
      <c r="B424" s="9"/>
      <c r="C424" s="9" t="s">
        <v>2998</v>
      </c>
      <c r="D424" s="10" t="s">
        <v>899</v>
      </c>
      <c r="E424" s="10">
        <v>112432</v>
      </c>
      <c r="F424" s="42" t="e">
        <f t="shared" si="6"/>
        <v>#VALUE!</v>
      </c>
      <c r="G424" t="s">
        <v>4458</v>
      </c>
      <c r="H424" s="4" t="s">
        <v>65</v>
      </c>
    </row>
    <row r="425" spans="1:8" ht="25.5">
      <c r="A425" s="1" t="s">
        <v>475</v>
      </c>
      <c r="B425" s="9"/>
      <c r="C425" s="9" t="s">
        <v>42</v>
      </c>
      <c r="D425" s="10" t="s">
        <v>899</v>
      </c>
      <c r="E425" s="10">
        <v>110084</v>
      </c>
      <c r="F425" s="42" t="e">
        <f t="shared" si="6"/>
        <v>#VALUE!</v>
      </c>
      <c r="G425" t="s">
        <v>4458</v>
      </c>
      <c r="H425" s="4" t="s">
        <v>66</v>
      </c>
    </row>
    <row r="426" spans="1:8" ht="25.5">
      <c r="A426" s="1" t="s">
        <v>475</v>
      </c>
      <c r="B426" s="11"/>
      <c r="C426" s="9" t="s">
        <v>43</v>
      </c>
      <c r="D426" s="26" t="s">
        <v>899</v>
      </c>
      <c r="E426" s="26">
        <v>108448</v>
      </c>
      <c r="F426" s="42" t="e">
        <f t="shared" si="6"/>
        <v>#VALUE!</v>
      </c>
      <c r="G426" t="s">
        <v>4458</v>
      </c>
      <c r="H426" s="4" t="s">
        <v>67</v>
      </c>
    </row>
    <row r="427" spans="1:8" ht="25.5">
      <c r="A427" s="1" t="s">
        <v>475</v>
      </c>
      <c r="B427" s="9"/>
      <c r="C427" s="9" t="s">
        <v>44</v>
      </c>
      <c r="D427" s="10" t="s">
        <v>899</v>
      </c>
      <c r="E427" s="10">
        <v>104634</v>
      </c>
      <c r="F427" s="42" t="e">
        <f t="shared" si="6"/>
        <v>#VALUE!</v>
      </c>
      <c r="G427" t="s">
        <v>4458</v>
      </c>
      <c r="H427" s="4" t="s">
        <v>68</v>
      </c>
    </row>
    <row r="428" spans="1:8" ht="51">
      <c r="A428" s="1" t="s">
        <v>475</v>
      </c>
      <c r="B428" s="9"/>
      <c r="C428" s="9" t="s">
        <v>45</v>
      </c>
      <c r="D428" s="10" t="s">
        <v>899</v>
      </c>
      <c r="E428" s="10">
        <v>114402</v>
      </c>
      <c r="F428" s="42" t="e">
        <f t="shared" si="6"/>
        <v>#VALUE!</v>
      </c>
      <c r="G428" t="s">
        <v>4458</v>
      </c>
      <c r="H428" s="4" t="s">
        <v>69</v>
      </c>
    </row>
    <row r="429" spans="1:8" ht="25.5">
      <c r="A429" s="1" t="s">
        <v>475</v>
      </c>
      <c r="B429" s="9"/>
      <c r="C429" s="9" t="s">
        <v>2951</v>
      </c>
      <c r="D429" s="53">
        <v>100000</v>
      </c>
      <c r="E429" s="10" t="s">
        <v>899</v>
      </c>
      <c r="F429" s="42" t="e">
        <f t="shared" si="6"/>
        <v>#VALUE!</v>
      </c>
      <c r="G429" t="s">
        <v>4458</v>
      </c>
      <c r="H429" s="4" t="s">
        <v>2952</v>
      </c>
    </row>
    <row r="430" spans="1:8" ht="25.5">
      <c r="A430" s="1" t="s">
        <v>475</v>
      </c>
      <c r="B430" s="9"/>
      <c r="C430" s="9" t="s">
        <v>2951</v>
      </c>
      <c r="D430" s="53">
        <v>100000</v>
      </c>
      <c r="E430" s="10" t="s">
        <v>899</v>
      </c>
      <c r="F430" s="42" t="e">
        <f t="shared" si="6"/>
        <v>#VALUE!</v>
      </c>
      <c r="G430" t="s">
        <v>4458</v>
      </c>
      <c r="H430" s="4" t="s">
        <v>2952</v>
      </c>
    </row>
    <row r="431" spans="1:8" ht="25.5">
      <c r="A431" s="1" t="s">
        <v>475</v>
      </c>
      <c r="B431" s="9"/>
      <c r="C431" s="9" t="s">
        <v>2951</v>
      </c>
      <c r="D431" s="53">
        <v>100000</v>
      </c>
      <c r="E431" s="10" t="s">
        <v>899</v>
      </c>
      <c r="F431" s="42" t="e">
        <f t="shared" si="6"/>
        <v>#VALUE!</v>
      </c>
      <c r="G431" t="s">
        <v>4458</v>
      </c>
      <c r="H431" s="4" t="s">
        <v>2952</v>
      </c>
    </row>
    <row r="432" spans="1:8" ht="25.5">
      <c r="A432" s="1" t="s">
        <v>475</v>
      </c>
      <c r="B432" s="9"/>
      <c r="C432" s="9" t="s">
        <v>2951</v>
      </c>
      <c r="D432" s="53">
        <v>100000</v>
      </c>
      <c r="E432" s="10" t="s">
        <v>899</v>
      </c>
      <c r="F432" s="42" t="e">
        <f t="shared" si="6"/>
        <v>#VALUE!</v>
      </c>
      <c r="G432" t="s">
        <v>4458</v>
      </c>
      <c r="H432" s="4" t="s">
        <v>2952</v>
      </c>
    </row>
    <row r="433" spans="1:8" ht="25.5">
      <c r="A433" s="1" t="s">
        <v>475</v>
      </c>
      <c r="B433" s="9"/>
      <c r="C433" s="9" t="s">
        <v>2951</v>
      </c>
      <c r="D433" s="53">
        <v>100000</v>
      </c>
      <c r="E433" s="10" t="s">
        <v>899</v>
      </c>
      <c r="F433" s="42" t="e">
        <f t="shared" si="6"/>
        <v>#VALUE!</v>
      </c>
      <c r="G433" t="s">
        <v>4458</v>
      </c>
      <c r="H433" s="74" t="s">
        <v>2952</v>
      </c>
    </row>
    <row r="434" spans="1:8" ht="25.5">
      <c r="A434" s="1" t="s">
        <v>475</v>
      </c>
      <c r="B434" s="9"/>
      <c r="C434" s="9" t="s">
        <v>2951</v>
      </c>
      <c r="D434" s="53">
        <v>100000</v>
      </c>
      <c r="E434" s="10" t="s">
        <v>899</v>
      </c>
      <c r="F434" s="42" t="e">
        <f t="shared" si="6"/>
        <v>#VALUE!</v>
      </c>
      <c r="G434" t="s">
        <v>4458</v>
      </c>
      <c r="H434" s="4" t="s">
        <v>2952</v>
      </c>
    </row>
    <row r="435" spans="1:8" ht="25.5">
      <c r="A435" s="1" t="s">
        <v>475</v>
      </c>
      <c r="B435" s="9"/>
      <c r="C435" s="9" t="s">
        <v>2951</v>
      </c>
      <c r="D435" s="53">
        <v>100000</v>
      </c>
      <c r="E435" s="10" t="s">
        <v>899</v>
      </c>
      <c r="F435" s="42" t="e">
        <f t="shared" si="6"/>
        <v>#VALUE!</v>
      </c>
      <c r="G435" t="s">
        <v>4458</v>
      </c>
      <c r="H435" s="4" t="s">
        <v>2952</v>
      </c>
    </row>
    <row r="436" spans="1:8" ht="25.5">
      <c r="A436" s="1" t="s">
        <v>475</v>
      </c>
      <c r="B436" s="9"/>
      <c r="C436" s="9" t="s">
        <v>2951</v>
      </c>
      <c r="D436" s="53">
        <v>100000</v>
      </c>
      <c r="E436" s="10" t="s">
        <v>899</v>
      </c>
      <c r="F436" s="42" t="e">
        <f t="shared" si="6"/>
        <v>#VALUE!</v>
      </c>
      <c r="G436" t="s">
        <v>4458</v>
      </c>
      <c r="H436" s="4" t="s">
        <v>2952</v>
      </c>
    </row>
    <row r="437" spans="1:8" ht="25.5">
      <c r="A437" s="1" t="s">
        <v>475</v>
      </c>
      <c r="B437" s="9"/>
      <c r="C437" s="9" t="s">
        <v>2951</v>
      </c>
      <c r="D437" s="53">
        <v>100000</v>
      </c>
      <c r="E437" s="10" t="s">
        <v>899</v>
      </c>
      <c r="F437" s="42" t="e">
        <f t="shared" si="6"/>
        <v>#VALUE!</v>
      </c>
      <c r="G437" t="s">
        <v>4458</v>
      </c>
      <c r="H437" s="74" t="s">
        <v>2952</v>
      </c>
    </row>
    <row r="438" spans="1:8" ht="25.5">
      <c r="A438" s="1" t="s">
        <v>475</v>
      </c>
      <c r="B438" s="9"/>
      <c r="C438" s="9" t="s">
        <v>2951</v>
      </c>
      <c r="D438" s="53">
        <v>100000</v>
      </c>
      <c r="E438" s="10" t="s">
        <v>899</v>
      </c>
      <c r="F438" s="42" t="e">
        <f t="shared" si="6"/>
        <v>#VALUE!</v>
      </c>
      <c r="G438" t="s">
        <v>4458</v>
      </c>
      <c r="H438" s="4" t="s">
        <v>2952</v>
      </c>
    </row>
    <row r="439" spans="1:8" ht="25.5">
      <c r="A439" s="1" t="s">
        <v>475</v>
      </c>
      <c r="B439" s="9"/>
      <c r="C439" s="9" t="s">
        <v>2951</v>
      </c>
      <c r="D439" s="53">
        <v>100000</v>
      </c>
      <c r="E439" s="10" t="s">
        <v>899</v>
      </c>
      <c r="F439" s="42" t="e">
        <f t="shared" si="6"/>
        <v>#VALUE!</v>
      </c>
      <c r="G439" t="s">
        <v>4458</v>
      </c>
      <c r="H439" s="4" t="s">
        <v>2952</v>
      </c>
    </row>
    <row r="440" spans="1:8" ht="25.5">
      <c r="A440" s="1" t="s">
        <v>475</v>
      </c>
      <c r="B440" s="9"/>
      <c r="C440" s="9" t="s">
        <v>2951</v>
      </c>
      <c r="D440" s="53">
        <v>100000</v>
      </c>
      <c r="E440" s="10" t="s">
        <v>899</v>
      </c>
      <c r="F440" s="42" t="e">
        <f t="shared" si="6"/>
        <v>#VALUE!</v>
      </c>
      <c r="G440" t="s">
        <v>4458</v>
      </c>
      <c r="H440" s="4" t="s">
        <v>2952</v>
      </c>
    </row>
    <row r="441" spans="1:8" ht="25.5">
      <c r="A441" s="1" t="s">
        <v>475</v>
      </c>
      <c r="B441" s="9"/>
      <c r="C441" s="9" t="s">
        <v>2951</v>
      </c>
      <c r="D441" s="53">
        <v>100000</v>
      </c>
      <c r="E441" s="10" t="s">
        <v>899</v>
      </c>
      <c r="F441" s="42" t="e">
        <f t="shared" si="6"/>
        <v>#VALUE!</v>
      </c>
      <c r="G441" t="s">
        <v>4458</v>
      </c>
      <c r="H441" s="4" t="s">
        <v>2952</v>
      </c>
    </row>
    <row r="442" spans="1:8" ht="25.5">
      <c r="A442" s="1" t="s">
        <v>475</v>
      </c>
      <c r="B442" s="9"/>
      <c r="C442" s="9" t="s">
        <v>2951</v>
      </c>
      <c r="D442" s="53">
        <v>100000</v>
      </c>
      <c r="E442" s="10" t="s">
        <v>899</v>
      </c>
      <c r="F442" s="42" t="e">
        <f t="shared" si="6"/>
        <v>#VALUE!</v>
      </c>
      <c r="G442" t="s">
        <v>4458</v>
      </c>
      <c r="H442" s="4" t="s">
        <v>2952</v>
      </c>
    </row>
    <row r="443" spans="1:8" ht="25.5">
      <c r="A443" s="1" t="s">
        <v>476</v>
      </c>
      <c r="B443" s="9"/>
      <c r="C443" s="9" t="s">
        <v>886</v>
      </c>
      <c r="D443" s="10">
        <v>115463</v>
      </c>
      <c r="E443" s="10">
        <v>136053</v>
      </c>
      <c r="F443" s="42">
        <f t="shared" si="6"/>
        <v>17.83255241938976</v>
      </c>
      <c r="G443" t="s">
        <v>4554</v>
      </c>
      <c r="H443" s="74" t="s">
        <v>2999</v>
      </c>
    </row>
    <row r="444" spans="1:8" ht="25.5">
      <c r="A444" s="1" t="s">
        <v>476</v>
      </c>
      <c r="B444" s="9"/>
      <c r="C444" s="9" t="s">
        <v>326</v>
      </c>
      <c r="D444" s="10" t="s">
        <v>899</v>
      </c>
      <c r="E444" s="10">
        <v>113931</v>
      </c>
      <c r="F444" s="42" t="e">
        <f t="shared" si="6"/>
        <v>#VALUE!</v>
      </c>
      <c r="G444" t="s">
        <v>4554</v>
      </c>
      <c r="H444" s="4" t="s">
        <v>3000</v>
      </c>
    </row>
    <row r="445" spans="1:8" ht="51">
      <c r="A445" s="1" t="s">
        <v>477</v>
      </c>
      <c r="B445" s="9"/>
      <c r="C445" s="9" t="s">
        <v>72</v>
      </c>
      <c r="D445" s="10">
        <v>134000</v>
      </c>
      <c r="E445" s="10">
        <v>174000</v>
      </c>
      <c r="F445" s="42">
        <f t="shared" si="6"/>
        <v>29.850746268656714</v>
      </c>
      <c r="G445" t="s">
        <v>4554</v>
      </c>
      <c r="H445" s="4" t="s">
        <v>3001</v>
      </c>
    </row>
    <row r="446" spans="1:8" ht="51">
      <c r="A446" s="1" t="s">
        <v>477</v>
      </c>
      <c r="B446" s="9"/>
      <c r="C446" s="9" t="s">
        <v>73</v>
      </c>
      <c r="D446" s="10">
        <v>99000</v>
      </c>
      <c r="E446" s="10">
        <v>123000</v>
      </c>
      <c r="F446" s="42">
        <f t="shared" si="6"/>
        <v>24.242424242424242</v>
      </c>
      <c r="G446" t="s">
        <v>4554</v>
      </c>
      <c r="H446" s="4" t="s">
        <v>3002</v>
      </c>
    </row>
    <row r="447" spans="1:8" ht="51">
      <c r="A447" s="1" t="s">
        <v>477</v>
      </c>
      <c r="B447" s="9"/>
      <c r="C447" s="9" t="s">
        <v>74</v>
      </c>
      <c r="D447" s="10">
        <v>87000</v>
      </c>
      <c r="E447" s="10">
        <v>104000</v>
      </c>
      <c r="F447" s="42">
        <f t="shared" si="6"/>
        <v>19.540229885057471</v>
      </c>
      <c r="G447" t="s">
        <v>4554</v>
      </c>
      <c r="H447" s="4" t="s">
        <v>3003</v>
      </c>
    </row>
    <row r="448" spans="1:8" ht="51">
      <c r="A448" s="1" t="s">
        <v>477</v>
      </c>
      <c r="B448" s="9"/>
      <c r="C448" s="9" t="s">
        <v>613</v>
      </c>
      <c r="D448" s="10">
        <v>94000</v>
      </c>
      <c r="E448" s="10">
        <v>111000</v>
      </c>
      <c r="F448" s="42">
        <f t="shared" si="6"/>
        <v>18.085106382978726</v>
      </c>
      <c r="G448" t="s">
        <v>4554</v>
      </c>
      <c r="H448" s="4" t="s">
        <v>3004</v>
      </c>
    </row>
    <row r="449" spans="1:8" ht="63.75">
      <c r="A449" s="1" t="s">
        <v>478</v>
      </c>
      <c r="B449" s="9" t="s">
        <v>2145</v>
      </c>
      <c r="C449" s="9" t="s">
        <v>75</v>
      </c>
      <c r="D449" s="10" t="s">
        <v>899</v>
      </c>
      <c r="E449" s="10">
        <v>177001</v>
      </c>
      <c r="F449" s="42" t="e">
        <f t="shared" si="6"/>
        <v>#VALUE!</v>
      </c>
      <c r="G449" t="s">
        <v>4458</v>
      </c>
      <c r="H449" s="4" t="s">
        <v>2146</v>
      </c>
    </row>
    <row r="450" spans="1:8" ht="89.25">
      <c r="A450" s="1" t="s">
        <v>478</v>
      </c>
      <c r="B450" s="9" t="s">
        <v>76</v>
      </c>
      <c r="C450" s="9" t="s">
        <v>77</v>
      </c>
      <c r="D450" s="10">
        <v>247530</v>
      </c>
      <c r="E450" s="10">
        <v>163404</v>
      </c>
      <c r="F450" s="42">
        <f t="shared" si="6"/>
        <v>-33.986183492909952</v>
      </c>
      <c r="G450" t="s">
        <v>4458</v>
      </c>
      <c r="H450" s="4" t="s">
        <v>3006</v>
      </c>
    </row>
    <row r="451" spans="1:8" ht="25.5">
      <c r="A451" s="1" t="s">
        <v>478</v>
      </c>
      <c r="B451" s="9"/>
      <c r="C451" s="9" t="s">
        <v>1064</v>
      </c>
      <c r="D451" s="10">
        <v>152482</v>
      </c>
      <c r="E451" s="10" t="s">
        <v>899</v>
      </c>
      <c r="F451" s="42" t="e">
        <f t="shared" si="6"/>
        <v>#VALUE!</v>
      </c>
      <c r="G451" t="s">
        <v>4458</v>
      </c>
      <c r="H451" s="4" t="s">
        <v>353</v>
      </c>
    </row>
    <row r="452" spans="1:8" ht="25.5">
      <c r="A452" s="1" t="s">
        <v>478</v>
      </c>
      <c r="B452" s="9"/>
      <c r="C452" s="9" t="s">
        <v>1064</v>
      </c>
      <c r="D452" s="10">
        <v>152377</v>
      </c>
      <c r="E452" s="10" t="s">
        <v>899</v>
      </c>
      <c r="F452" s="42" t="e">
        <f t="shared" si="6"/>
        <v>#VALUE!</v>
      </c>
      <c r="G452" t="s">
        <v>4458</v>
      </c>
      <c r="H452" s="4" t="s">
        <v>353</v>
      </c>
    </row>
    <row r="453" spans="1:8" ht="25.5">
      <c r="A453" s="1" t="s">
        <v>478</v>
      </c>
      <c r="B453" s="9"/>
      <c r="C453" s="9" t="s">
        <v>1064</v>
      </c>
      <c r="D453" s="10">
        <v>152316</v>
      </c>
      <c r="E453" s="10" t="s">
        <v>899</v>
      </c>
      <c r="F453" s="42" t="e">
        <f t="shared" si="6"/>
        <v>#VALUE!</v>
      </c>
      <c r="G453" t="s">
        <v>4458</v>
      </c>
      <c r="H453" s="4" t="s">
        <v>353</v>
      </c>
    </row>
    <row r="454" spans="1:8" ht="25.5">
      <c r="A454" s="1" t="s">
        <v>478</v>
      </c>
      <c r="B454" s="9"/>
      <c r="C454" s="9" t="s">
        <v>78</v>
      </c>
      <c r="D454" s="10" t="s">
        <v>899</v>
      </c>
      <c r="E454" s="10">
        <v>158980</v>
      </c>
      <c r="F454" s="42" t="e">
        <f t="shared" ref="F454:F517" si="7">(((E454-D454)/D454)*100)</f>
        <v>#VALUE!</v>
      </c>
      <c r="G454" t="s">
        <v>4554</v>
      </c>
      <c r="H454" s="4" t="s">
        <v>79</v>
      </c>
    </row>
    <row r="455" spans="1:8" ht="25.5">
      <c r="A455" s="1" t="s">
        <v>478</v>
      </c>
      <c r="B455" s="9"/>
      <c r="C455" s="9" t="s">
        <v>80</v>
      </c>
      <c r="D455" s="10">
        <v>129469</v>
      </c>
      <c r="E455" s="10">
        <v>129576</v>
      </c>
      <c r="F455" s="42">
        <f t="shared" si="7"/>
        <v>8.2645266434436038E-2</v>
      </c>
      <c r="G455" t="s">
        <v>4554</v>
      </c>
      <c r="H455" s="4" t="s">
        <v>81</v>
      </c>
    </row>
    <row r="456" spans="1:8" ht="25.5">
      <c r="A456" s="1" t="s">
        <v>478</v>
      </c>
      <c r="B456" s="9"/>
      <c r="C456" s="9" t="s">
        <v>82</v>
      </c>
      <c r="D456" s="10">
        <v>124395</v>
      </c>
      <c r="E456" s="10">
        <v>129576</v>
      </c>
      <c r="F456" s="42">
        <f t="shared" si="7"/>
        <v>4.1649583986494632</v>
      </c>
      <c r="G456" t="s">
        <v>4554</v>
      </c>
      <c r="H456" s="4" t="s">
        <v>81</v>
      </c>
    </row>
    <row r="457" spans="1:8" ht="25.5">
      <c r="A457" s="1" t="s">
        <v>478</v>
      </c>
      <c r="B457" s="9"/>
      <c r="C457" s="9" t="s">
        <v>83</v>
      </c>
      <c r="D457" s="10">
        <v>115594</v>
      </c>
      <c r="E457" s="10">
        <v>120766</v>
      </c>
      <c r="F457" s="42">
        <f t="shared" si="7"/>
        <v>4.4742806720071977</v>
      </c>
      <c r="G457" t="s">
        <v>4554</v>
      </c>
      <c r="H457" s="4" t="s">
        <v>84</v>
      </c>
    </row>
    <row r="458" spans="1:8" ht="38.25">
      <c r="A458" s="1" t="s">
        <v>478</v>
      </c>
      <c r="B458" s="9"/>
      <c r="C458" s="9" t="s">
        <v>85</v>
      </c>
      <c r="D458" s="10">
        <v>115505</v>
      </c>
      <c r="E458" s="10">
        <v>120687</v>
      </c>
      <c r="F458" s="42">
        <f t="shared" si="7"/>
        <v>4.4863858707415263</v>
      </c>
      <c r="G458" t="s">
        <v>4554</v>
      </c>
      <c r="H458" s="4" t="s">
        <v>86</v>
      </c>
    </row>
    <row r="459" spans="1:8" ht="38.25">
      <c r="A459" s="1" t="s">
        <v>478</v>
      </c>
      <c r="B459" s="9"/>
      <c r="C459" s="9" t="s">
        <v>4481</v>
      </c>
      <c r="D459" s="10" t="s">
        <v>899</v>
      </c>
      <c r="E459" s="10">
        <v>113041</v>
      </c>
      <c r="F459" s="42" t="e">
        <f t="shared" si="7"/>
        <v>#VALUE!</v>
      </c>
      <c r="G459" t="s">
        <v>4458</v>
      </c>
      <c r="H459" s="4" t="s">
        <v>3005</v>
      </c>
    </row>
    <row r="460" spans="1:8" ht="25.5">
      <c r="A460" s="1" t="s">
        <v>478</v>
      </c>
      <c r="B460" s="9"/>
      <c r="C460" s="9" t="s">
        <v>344</v>
      </c>
      <c r="D460" s="10">
        <v>101582</v>
      </c>
      <c r="E460" s="10">
        <v>101629</v>
      </c>
      <c r="F460" s="42">
        <f t="shared" si="7"/>
        <v>4.6268039613317317E-2</v>
      </c>
      <c r="G460" t="s">
        <v>4554</v>
      </c>
      <c r="H460" s="4" t="s">
        <v>345</v>
      </c>
    </row>
    <row r="461" spans="1:8" ht="25.5">
      <c r="A461" s="1" t="s">
        <v>478</v>
      </c>
      <c r="B461" s="9"/>
      <c r="C461" s="9" t="s">
        <v>346</v>
      </c>
      <c r="D461" s="10" t="s">
        <v>899</v>
      </c>
      <c r="E461" s="10">
        <v>101629</v>
      </c>
      <c r="F461" s="42" t="e">
        <f t="shared" si="7"/>
        <v>#VALUE!</v>
      </c>
      <c r="G461" t="s">
        <v>4554</v>
      </c>
      <c r="H461" s="4" t="s">
        <v>345</v>
      </c>
    </row>
    <row r="462" spans="1:8" ht="25.5">
      <c r="A462" s="1" t="s">
        <v>478</v>
      </c>
      <c r="B462" s="9"/>
      <c r="C462" s="9" t="s">
        <v>347</v>
      </c>
      <c r="D462" s="10" t="s">
        <v>899</v>
      </c>
      <c r="E462" s="10">
        <v>101629</v>
      </c>
      <c r="F462" s="42" t="e">
        <f t="shared" si="7"/>
        <v>#VALUE!</v>
      </c>
      <c r="G462" t="s">
        <v>4554</v>
      </c>
      <c r="H462" s="4" t="s">
        <v>345</v>
      </c>
    </row>
    <row r="463" spans="1:8" ht="38.25">
      <c r="A463" s="1" t="s">
        <v>478</v>
      </c>
      <c r="B463" s="9"/>
      <c r="C463" s="9" t="s">
        <v>348</v>
      </c>
      <c r="D463" s="10">
        <v>100780</v>
      </c>
      <c r="E463" s="10">
        <v>101629</v>
      </c>
      <c r="F463" s="42">
        <f t="shared" si="7"/>
        <v>0.84242905338360785</v>
      </c>
      <c r="G463" t="s">
        <v>4554</v>
      </c>
      <c r="H463" s="4" t="s">
        <v>345</v>
      </c>
    </row>
    <row r="464" spans="1:8" ht="25.5">
      <c r="A464" s="1" t="s">
        <v>478</v>
      </c>
      <c r="B464" s="9"/>
      <c r="C464" s="9" t="s">
        <v>349</v>
      </c>
      <c r="D464" s="10">
        <v>101545</v>
      </c>
      <c r="E464" s="10">
        <v>101629</v>
      </c>
      <c r="F464" s="42">
        <f t="shared" si="7"/>
        <v>8.2721945935299621E-2</v>
      </c>
      <c r="G464" t="s">
        <v>4554</v>
      </c>
      <c r="H464" s="4" t="s">
        <v>345</v>
      </c>
    </row>
    <row r="465" spans="1:8" ht="25.5">
      <c r="A465" s="1" t="s">
        <v>478</v>
      </c>
      <c r="B465" s="9"/>
      <c r="C465" s="9" t="s">
        <v>350</v>
      </c>
      <c r="D465" s="10">
        <v>101545</v>
      </c>
      <c r="E465" s="10">
        <v>101629</v>
      </c>
      <c r="F465" s="42">
        <f t="shared" si="7"/>
        <v>8.2721945935299621E-2</v>
      </c>
      <c r="G465" t="s">
        <v>4554</v>
      </c>
      <c r="H465" s="4" t="s">
        <v>345</v>
      </c>
    </row>
    <row r="466" spans="1:8" ht="25.5">
      <c r="A466" s="1" t="s">
        <v>478</v>
      </c>
      <c r="B466" s="9"/>
      <c r="C466" s="9" t="s">
        <v>351</v>
      </c>
      <c r="D466" s="10">
        <v>101410</v>
      </c>
      <c r="E466" s="10">
        <v>101629</v>
      </c>
      <c r="F466" s="42">
        <f t="shared" si="7"/>
        <v>0.21595503402031357</v>
      </c>
      <c r="G466" t="s">
        <v>4554</v>
      </c>
      <c r="H466" s="4" t="s">
        <v>345</v>
      </c>
    </row>
    <row r="467" spans="1:8" ht="25.5">
      <c r="A467" s="1" t="s">
        <v>478</v>
      </c>
      <c r="B467" s="9"/>
      <c r="C467" s="9" t="s">
        <v>352</v>
      </c>
      <c r="D467" s="10">
        <v>101545</v>
      </c>
      <c r="E467" s="10" t="s">
        <v>899</v>
      </c>
      <c r="F467" s="42" t="e">
        <f t="shared" si="7"/>
        <v>#VALUE!</v>
      </c>
      <c r="G467" t="s">
        <v>4458</v>
      </c>
      <c r="H467" s="4" t="s">
        <v>353</v>
      </c>
    </row>
    <row r="468" spans="1:8" ht="25.5">
      <c r="A468" s="1" t="s">
        <v>478</v>
      </c>
      <c r="B468" s="9"/>
      <c r="C468" s="9" t="s">
        <v>354</v>
      </c>
      <c r="D468" s="10">
        <v>101545</v>
      </c>
      <c r="E468" s="10" t="s">
        <v>899</v>
      </c>
      <c r="F468" s="42" t="e">
        <f t="shared" si="7"/>
        <v>#VALUE!</v>
      </c>
      <c r="G468" t="s">
        <v>4458</v>
      </c>
      <c r="H468" s="4" t="s">
        <v>353</v>
      </c>
    </row>
    <row r="469" spans="1:8" ht="25.5">
      <c r="A469" s="1" t="s">
        <v>478</v>
      </c>
      <c r="B469" s="9"/>
      <c r="C469" s="9" t="s">
        <v>355</v>
      </c>
      <c r="D469" s="10">
        <v>101602</v>
      </c>
      <c r="E469" s="10">
        <v>38199</v>
      </c>
      <c r="F469" s="42">
        <f t="shared" si="7"/>
        <v>-62.403299147654579</v>
      </c>
      <c r="G469" t="s">
        <v>4458</v>
      </c>
      <c r="H469" s="4" t="s">
        <v>3007</v>
      </c>
    </row>
    <row r="470" spans="1:8" ht="25.5">
      <c r="A470" s="1" t="s">
        <v>478</v>
      </c>
      <c r="B470" s="9"/>
      <c r="C470" s="9" t="s">
        <v>356</v>
      </c>
      <c r="D470" s="10">
        <v>104116</v>
      </c>
      <c r="E470" s="10" t="s">
        <v>899</v>
      </c>
      <c r="F470" s="42" t="e">
        <f t="shared" si="7"/>
        <v>#VALUE!</v>
      </c>
      <c r="G470" t="s">
        <v>4458</v>
      </c>
      <c r="H470" s="74" t="s">
        <v>353</v>
      </c>
    </row>
    <row r="471" spans="1:8" ht="38.25">
      <c r="A471" s="1" t="s">
        <v>478</v>
      </c>
      <c r="B471" s="9"/>
      <c r="C471" s="9" t="s">
        <v>85</v>
      </c>
      <c r="D471" s="10">
        <v>115505</v>
      </c>
      <c r="E471" s="10" t="s">
        <v>899</v>
      </c>
      <c r="F471" s="42" t="e">
        <f t="shared" si="7"/>
        <v>#VALUE!</v>
      </c>
      <c r="G471" t="s">
        <v>4458</v>
      </c>
      <c r="H471" s="74" t="s">
        <v>353</v>
      </c>
    </row>
    <row r="472" spans="1:8" ht="89.25">
      <c r="A472" s="1" t="s">
        <v>479</v>
      </c>
      <c r="B472" s="9"/>
      <c r="C472" s="9" t="s">
        <v>886</v>
      </c>
      <c r="D472" s="10">
        <v>143000</v>
      </c>
      <c r="E472" s="10">
        <v>130000</v>
      </c>
      <c r="F472" s="42">
        <f t="shared" si="7"/>
        <v>-9.0909090909090917</v>
      </c>
      <c r="G472" t="s">
        <v>4554</v>
      </c>
      <c r="H472" s="4" t="s">
        <v>4567</v>
      </c>
    </row>
    <row r="473" spans="1:8" ht="89.25">
      <c r="A473" s="1" t="s">
        <v>479</v>
      </c>
      <c r="B473" s="9"/>
      <c r="C473" s="9" t="s">
        <v>357</v>
      </c>
      <c r="D473" s="10">
        <v>98000</v>
      </c>
      <c r="E473" s="10">
        <v>100000</v>
      </c>
      <c r="F473" s="42">
        <f t="shared" si="7"/>
        <v>2.0408163265306123</v>
      </c>
      <c r="G473" t="s">
        <v>4554</v>
      </c>
      <c r="H473" s="4" t="s">
        <v>4568</v>
      </c>
    </row>
    <row r="474" spans="1:8" ht="89.25">
      <c r="A474" s="1" t="s">
        <v>479</v>
      </c>
      <c r="B474" s="9"/>
      <c r="C474" s="9" t="s">
        <v>74</v>
      </c>
      <c r="D474" s="10">
        <v>88000</v>
      </c>
      <c r="E474" s="10">
        <v>264000</v>
      </c>
      <c r="F474" s="42">
        <f t="shared" si="7"/>
        <v>200</v>
      </c>
      <c r="G474" t="s">
        <v>4458</v>
      </c>
      <c r="H474" s="4" t="s">
        <v>4569</v>
      </c>
    </row>
    <row r="475" spans="1:8" ht="89.25">
      <c r="A475" s="1" t="s">
        <v>479</v>
      </c>
      <c r="B475" s="9"/>
      <c r="C475" s="9" t="s">
        <v>621</v>
      </c>
      <c r="D475" s="10">
        <v>88000</v>
      </c>
      <c r="E475" s="10">
        <v>220000</v>
      </c>
      <c r="F475" s="42">
        <f t="shared" si="7"/>
        <v>150</v>
      </c>
      <c r="G475" t="s">
        <v>4458</v>
      </c>
      <c r="H475" s="4" t="s">
        <v>4570</v>
      </c>
    </row>
    <row r="476" spans="1:8" ht="89.25">
      <c r="A476" s="1" t="s">
        <v>479</v>
      </c>
      <c r="B476" s="9"/>
      <c r="C476" s="9" t="s">
        <v>995</v>
      </c>
      <c r="D476" s="10">
        <v>83000</v>
      </c>
      <c r="E476" s="10">
        <v>140000</v>
      </c>
      <c r="F476" s="42">
        <f t="shared" si="7"/>
        <v>68.674698795180717</v>
      </c>
      <c r="G476" t="s">
        <v>4458</v>
      </c>
      <c r="H476" s="4" t="s">
        <v>4571</v>
      </c>
    </row>
    <row r="477" spans="1:8" ht="89.25">
      <c r="A477" s="1" t="s">
        <v>479</v>
      </c>
      <c r="B477" s="11"/>
      <c r="C477" s="9" t="s">
        <v>4482</v>
      </c>
      <c r="D477" s="26">
        <v>30000</v>
      </c>
      <c r="E477" s="26">
        <v>133000</v>
      </c>
      <c r="F477" s="42">
        <f t="shared" si="7"/>
        <v>343.33333333333331</v>
      </c>
      <c r="G477" t="s">
        <v>4458</v>
      </c>
      <c r="H477" s="4" t="s">
        <v>4572</v>
      </c>
    </row>
    <row r="478" spans="1:8" ht="89.25">
      <c r="A478" s="1" t="s">
        <v>479</v>
      </c>
      <c r="B478" s="9"/>
      <c r="C478" s="9" t="s">
        <v>4483</v>
      </c>
      <c r="D478" s="10">
        <v>30000</v>
      </c>
      <c r="E478" s="10">
        <v>170000</v>
      </c>
      <c r="F478" s="42">
        <f t="shared" si="7"/>
        <v>466.66666666666669</v>
      </c>
      <c r="G478" t="s">
        <v>4458</v>
      </c>
      <c r="H478" s="4" t="s">
        <v>4573</v>
      </c>
    </row>
    <row r="479" spans="1:8" ht="51">
      <c r="A479" s="1" t="s">
        <v>480</v>
      </c>
      <c r="B479" s="9" t="s">
        <v>733</v>
      </c>
      <c r="C479" s="9" t="s">
        <v>886</v>
      </c>
      <c r="D479" s="10">
        <v>198370</v>
      </c>
      <c r="E479" s="10">
        <v>188018</v>
      </c>
      <c r="F479" s="42">
        <f t="shared" si="7"/>
        <v>-5.2185310278771988</v>
      </c>
      <c r="G479" t="s">
        <v>4554</v>
      </c>
      <c r="H479" s="4" t="s">
        <v>3008</v>
      </c>
    </row>
    <row r="480" spans="1:8" ht="25.5">
      <c r="A480" s="1" t="s">
        <v>480</v>
      </c>
      <c r="B480" s="9"/>
      <c r="C480" s="9" t="s">
        <v>739</v>
      </c>
      <c r="D480" s="10">
        <v>146845</v>
      </c>
      <c r="E480" s="10">
        <v>147637</v>
      </c>
      <c r="F480" s="42">
        <f t="shared" si="7"/>
        <v>0.53934420647621639</v>
      </c>
      <c r="G480" t="s">
        <v>4554</v>
      </c>
      <c r="H480" s="4" t="s">
        <v>740</v>
      </c>
    </row>
    <row r="481" spans="1:8" ht="25.5">
      <c r="A481" s="1" t="s">
        <v>480</v>
      </c>
      <c r="B481" s="9"/>
      <c r="C481" s="9" t="s">
        <v>734</v>
      </c>
      <c r="D481" s="10">
        <v>134579</v>
      </c>
      <c r="E481" s="10">
        <v>135451</v>
      </c>
      <c r="F481" s="42">
        <f t="shared" si="7"/>
        <v>0.64794655927001976</v>
      </c>
      <c r="G481" t="s">
        <v>4554</v>
      </c>
      <c r="H481" s="4" t="s">
        <v>741</v>
      </c>
    </row>
    <row r="482" spans="1:8" ht="25.5">
      <c r="A482" s="1" t="s">
        <v>480</v>
      </c>
      <c r="B482" s="9"/>
      <c r="C482" s="9" t="s">
        <v>736</v>
      </c>
      <c r="D482" s="10">
        <v>134505</v>
      </c>
      <c r="E482" s="10">
        <v>135189</v>
      </c>
      <c r="F482" s="42">
        <f t="shared" si="7"/>
        <v>0.50853128136500503</v>
      </c>
      <c r="G482" t="s">
        <v>4554</v>
      </c>
      <c r="H482" s="4" t="s">
        <v>3009</v>
      </c>
    </row>
    <row r="483" spans="1:8" ht="25.5">
      <c r="A483" s="1" t="s">
        <v>480</v>
      </c>
      <c r="B483" s="9"/>
      <c r="C483" s="9" t="s">
        <v>994</v>
      </c>
      <c r="D483" s="10">
        <v>134460</v>
      </c>
      <c r="E483" s="10">
        <v>135219</v>
      </c>
      <c r="F483" s="42">
        <f t="shared" si="7"/>
        <v>0.56448014279339576</v>
      </c>
      <c r="G483" t="s">
        <v>4554</v>
      </c>
      <c r="H483" s="4" t="s">
        <v>3010</v>
      </c>
    </row>
    <row r="484" spans="1:8" ht="25.5">
      <c r="A484" s="1" t="s">
        <v>480</v>
      </c>
      <c r="B484" s="9"/>
      <c r="C484" s="9" t="s">
        <v>735</v>
      </c>
      <c r="D484" s="10">
        <v>134633</v>
      </c>
      <c r="E484" s="10">
        <v>135333</v>
      </c>
      <c r="F484" s="42">
        <f t="shared" si="7"/>
        <v>0.51993196318881707</v>
      </c>
      <c r="G484" t="s">
        <v>4554</v>
      </c>
      <c r="H484" s="74" t="s">
        <v>3011</v>
      </c>
    </row>
    <row r="485" spans="1:8" ht="25.5">
      <c r="A485" s="2" t="s">
        <v>481</v>
      </c>
      <c r="B485" s="18" t="s">
        <v>2039</v>
      </c>
      <c r="C485" s="9"/>
      <c r="D485" s="10" t="s">
        <v>899</v>
      </c>
      <c r="E485" s="10" t="s">
        <v>899</v>
      </c>
      <c r="F485" s="42" t="e">
        <f t="shared" si="7"/>
        <v>#VALUE!</v>
      </c>
      <c r="G485" t="s">
        <v>4554</v>
      </c>
      <c r="H485" s="4"/>
    </row>
    <row r="486" spans="1:8" ht="76.5">
      <c r="A486" s="1" t="s">
        <v>482</v>
      </c>
      <c r="B486" s="9" t="s">
        <v>742</v>
      </c>
      <c r="C486" s="9" t="s">
        <v>886</v>
      </c>
      <c r="D486" s="10">
        <v>174788</v>
      </c>
      <c r="E486" s="10">
        <v>186293</v>
      </c>
      <c r="F486" s="42">
        <f t="shared" si="7"/>
        <v>6.5822596516923362</v>
      </c>
      <c r="G486" t="s">
        <v>4554</v>
      </c>
      <c r="H486" s="4" t="s">
        <v>746</v>
      </c>
    </row>
    <row r="487" spans="1:8" ht="38.25">
      <c r="A487" s="1" t="s">
        <v>482</v>
      </c>
      <c r="B487" s="9"/>
      <c r="C487" s="9" t="s">
        <v>898</v>
      </c>
      <c r="D487" s="10">
        <v>119129</v>
      </c>
      <c r="E487" s="10">
        <v>118852</v>
      </c>
      <c r="F487" s="42">
        <f t="shared" si="7"/>
        <v>-0.23252104861116943</v>
      </c>
      <c r="G487" t="s">
        <v>4554</v>
      </c>
      <c r="H487" s="4" t="s">
        <v>744</v>
      </c>
    </row>
    <row r="488" spans="1:8" ht="38.25">
      <c r="A488" s="1" t="s">
        <v>482</v>
      </c>
      <c r="B488" s="9"/>
      <c r="C488" s="9" t="s">
        <v>898</v>
      </c>
      <c r="D488" s="10">
        <v>112321</v>
      </c>
      <c r="E488" s="10">
        <v>111775</v>
      </c>
      <c r="F488" s="42">
        <f t="shared" si="7"/>
        <v>-0.48610678323732875</v>
      </c>
      <c r="G488" t="s">
        <v>4554</v>
      </c>
      <c r="H488" s="4" t="s">
        <v>745</v>
      </c>
    </row>
    <row r="489" spans="1:8" ht="51">
      <c r="A489" s="1" t="s">
        <v>482</v>
      </c>
      <c r="B489" s="9"/>
      <c r="C489" s="9" t="s">
        <v>74</v>
      </c>
      <c r="D489" s="10">
        <v>253685</v>
      </c>
      <c r="E489" s="10" t="s">
        <v>899</v>
      </c>
      <c r="F489" s="42" t="e">
        <f t="shared" si="7"/>
        <v>#VALUE!</v>
      </c>
      <c r="G489" t="s">
        <v>4458</v>
      </c>
      <c r="H489" s="4" t="s">
        <v>747</v>
      </c>
    </row>
    <row r="490" spans="1:8" ht="76.5">
      <c r="A490" s="1" t="s">
        <v>482</v>
      </c>
      <c r="B490" s="9"/>
      <c r="C490" s="9" t="s">
        <v>743</v>
      </c>
      <c r="D490" s="10">
        <v>100094</v>
      </c>
      <c r="E490" s="10">
        <v>73488</v>
      </c>
      <c r="F490" s="42">
        <f t="shared" si="7"/>
        <v>-26.581013846983836</v>
      </c>
      <c r="G490" t="s">
        <v>4554</v>
      </c>
      <c r="H490" s="4" t="s">
        <v>748</v>
      </c>
    </row>
    <row r="491" spans="1:8" ht="25.5">
      <c r="A491" s="2" t="s">
        <v>483</v>
      </c>
      <c r="B491" s="16" t="s">
        <v>2039</v>
      </c>
      <c r="C491" s="9"/>
      <c r="D491" s="26" t="s">
        <v>899</v>
      </c>
      <c r="E491" s="26" t="s">
        <v>899</v>
      </c>
      <c r="F491" s="42" t="e">
        <f t="shared" si="7"/>
        <v>#VALUE!</v>
      </c>
      <c r="G491" t="s">
        <v>4554</v>
      </c>
      <c r="H491" s="4"/>
    </row>
    <row r="492" spans="1:8" ht="38.25">
      <c r="A492" s="3" t="s">
        <v>484</v>
      </c>
      <c r="B492" s="9" t="s">
        <v>2147</v>
      </c>
      <c r="C492" s="9" t="s">
        <v>1205</v>
      </c>
      <c r="D492" s="10" t="s">
        <v>899</v>
      </c>
      <c r="E492" s="10">
        <v>152306</v>
      </c>
      <c r="F492" s="42" t="e">
        <f t="shared" si="7"/>
        <v>#VALUE!</v>
      </c>
      <c r="G492" t="s">
        <v>4554</v>
      </c>
      <c r="H492" s="4" t="s">
        <v>3012</v>
      </c>
    </row>
    <row r="493" spans="1:8" ht="38.25">
      <c r="A493" s="3" t="s">
        <v>484</v>
      </c>
      <c r="B493" s="9" t="s">
        <v>2149</v>
      </c>
      <c r="C493" s="9" t="s">
        <v>2150</v>
      </c>
      <c r="D493" s="10" t="s">
        <v>899</v>
      </c>
      <c r="E493" s="10">
        <v>153478</v>
      </c>
      <c r="F493" s="42" t="e">
        <f t="shared" si="7"/>
        <v>#VALUE!</v>
      </c>
      <c r="G493" t="s">
        <v>4554</v>
      </c>
      <c r="H493" s="4" t="s">
        <v>3013</v>
      </c>
    </row>
    <row r="494" spans="1:8" ht="38.25">
      <c r="A494" s="3" t="s">
        <v>484</v>
      </c>
      <c r="B494" s="9" t="s">
        <v>2151</v>
      </c>
      <c r="C494" s="9" t="s">
        <v>2152</v>
      </c>
      <c r="D494" s="10" t="s">
        <v>899</v>
      </c>
      <c r="E494" s="10">
        <v>195927</v>
      </c>
      <c r="F494" s="42" t="e">
        <f t="shared" si="7"/>
        <v>#VALUE!</v>
      </c>
      <c r="G494" t="s">
        <v>4554</v>
      </c>
      <c r="H494" s="74" t="s">
        <v>3014</v>
      </c>
    </row>
    <row r="495" spans="1:8" ht="38.25">
      <c r="A495" s="3" t="s">
        <v>484</v>
      </c>
      <c r="B495" s="9" t="s">
        <v>2153</v>
      </c>
      <c r="C495" s="9" t="s">
        <v>736</v>
      </c>
      <c r="D495" s="10" t="s">
        <v>899</v>
      </c>
      <c r="E495" s="10">
        <v>176011</v>
      </c>
      <c r="F495" s="42" t="e">
        <f t="shared" si="7"/>
        <v>#VALUE!</v>
      </c>
      <c r="G495" t="s">
        <v>4554</v>
      </c>
      <c r="H495" s="74" t="s">
        <v>3015</v>
      </c>
    </row>
    <row r="496" spans="1:8" ht="51">
      <c r="A496" s="3" t="s">
        <v>484</v>
      </c>
      <c r="B496" s="9" t="s">
        <v>2154</v>
      </c>
      <c r="C496" s="9" t="s">
        <v>2155</v>
      </c>
      <c r="D496" s="10" t="s">
        <v>899</v>
      </c>
      <c r="E496" s="10">
        <v>368788</v>
      </c>
      <c r="F496" s="42" t="e">
        <f t="shared" si="7"/>
        <v>#VALUE!</v>
      </c>
      <c r="G496" t="s">
        <v>4554</v>
      </c>
      <c r="H496" s="4" t="s">
        <v>3016</v>
      </c>
    </row>
    <row r="497" spans="1:8" ht="38.25">
      <c r="A497" s="3" t="s">
        <v>484</v>
      </c>
      <c r="B497" s="9"/>
      <c r="C497" s="9" t="s">
        <v>2156</v>
      </c>
      <c r="D497" s="10" t="s">
        <v>899</v>
      </c>
      <c r="E497" s="10">
        <v>106485</v>
      </c>
      <c r="F497" s="42" t="e">
        <f t="shared" si="7"/>
        <v>#VALUE!</v>
      </c>
      <c r="G497" t="s">
        <v>4554</v>
      </c>
      <c r="H497" s="4" t="s">
        <v>3017</v>
      </c>
    </row>
    <row r="498" spans="1:8" ht="25.5">
      <c r="A498" s="1" t="s">
        <v>485</v>
      </c>
      <c r="B498" s="9"/>
      <c r="C498" s="9" t="s">
        <v>886</v>
      </c>
      <c r="D498" s="10">
        <v>114452</v>
      </c>
      <c r="E498" s="10">
        <v>118571</v>
      </c>
      <c r="F498" s="42">
        <f t="shared" si="7"/>
        <v>3.5988886170621743</v>
      </c>
      <c r="G498" t="s">
        <v>4554</v>
      </c>
      <c r="H498" s="4" t="s">
        <v>749</v>
      </c>
    </row>
    <row r="499" spans="1:8" ht="25.5">
      <c r="A499" s="1" t="s">
        <v>486</v>
      </c>
      <c r="B499" s="9"/>
      <c r="C499" s="9" t="s">
        <v>886</v>
      </c>
      <c r="D499" s="10">
        <v>137741</v>
      </c>
      <c r="E499" s="10">
        <v>35037</v>
      </c>
      <c r="F499" s="42">
        <f t="shared" si="7"/>
        <v>-74.563129351463971</v>
      </c>
      <c r="G499" t="s">
        <v>4458</v>
      </c>
      <c r="H499" s="4" t="s">
        <v>3018</v>
      </c>
    </row>
    <row r="500" spans="1:8" ht="38.25">
      <c r="A500" s="1" t="s">
        <v>486</v>
      </c>
      <c r="B500" s="9"/>
      <c r="C500" s="9" t="s">
        <v>4484</v>
      </c>
      <c r="D500" s="10">
        <v>108865</v>
      </c>
      <c r="E500" s="10">
        <v>131430</v>
      </c>
      <c r="F500" s="42">
        <f t="shared" si="7"/>
        <v>20.727506544803195</v>
      </c>
      <c r="G500" t="s">
        <v>4554</v>
      </c>
      <c r="H500" s="4" t="s">
        <v>3019</v>
      </c>
    </row>
    <row r="501" spans="1:8" ht="51">
      <c r="A501" s="2" t="s">
        <v>2911</v>
      </c>
      <c r="B501" s="20" t="s">
        <v>4342</v>
      </c>
      <c r="C501" s="9" t="s">
        <v>886</v>
      </c>
      <c r="D501" s="27">
        <v>187376</v>
      </c>
      <c r="E501" s="27">
        <v>189116</v>
      </c>
      <c r="F501" s="42">
        <f t="shared" si="7"/>
        <v>0.92861412347365713</v>
      </c>
      <c r="G501" t="s">
        <v>4554</v>
      </c>
      <c r="H501" s="4" t="s">
        <v>2157</v>
      </c>
    </row>
    <row r="502" spans="1:8" ht="51">
      <c r="A502" s="2" t="s">
        <v>2911</v>
      </c>
      <c r="B502" s="20"/>
      <c r="C502" s="9" t="s">
        <v>912</v>
      </c>
      <c r="D502" s="27">
        <v>149918</v>
      </c>
      <c r="E502" s="27">
        <v>144537</v>
      </c>
      <c r="F502" s="42">
        <f t="shared" si="7"/>
        <v>-3.589295481529903</v>
      </c>
      <c r="G502" t="s">
        <v>4554</v>
      </c>
      <c r="H502" s="4" t="s">
        <v>2158</v>
      </c>
    </row>
    <row r="503" spans="1:8" ht="51">
      <c r="A503" s="2" t="s">
        <v>2911</v>
      </c>
      <c r="B503" s="20"/>
      <c r="C503" s="9" t="s">
        <v>995</v>
      </c>
      <c r="D503" s="27">
        <v>130719</v>
      </c>
      <c r="E503" s="27">
        <v>128040</v>
      </c>
      <c r="F503" s="42">
        <f t="shared" si="7"/>
        <v>-2.0494342826980012</v>
      </c>
      <c r="G503" t="s">
        <v>4554</v>
      </c>
      <c r="H503" s="4" t="s">
        <v>2159</v>
      </c>
    </row>
    <row r="504" spans="1:8" ht="51">
      <c r="A504" s="2" t="s">
        <v>2911</v>
      </c>
      <c r="B504" s="20"/>
      <c r="C504" s="9" t="s">
        <v>1346</v>
      </c>
      <c r="D504" s="27">
        <v>130716</v>
      </c>
      <c r="E504" s="27">
        <v>128320</v>
      </c>
      <c r="F504" s="42">
        <f t="shared" si="7"/>
        <v>-1.8329814253802135</v>
      </c>
      <c r="G504" t="s">
        <v>4554</v>
      </c>
      <c r="H504" s="4" t="s">
        <v>2160</v>
      </c>
    </row>
    <row r="505" spans="1:8" ht="51">
      <c r="A505" s="2" t="s">
        <v>2911</v>
      </c>
      <c r="B505" s="20"/>
      <c r="C505" s="9" t="s">
        <v>2161</v>
      </c>
      <c r="D505" s="27">
        <v>105740</v>
      </c>
      <c r="E505" s="27">
        <v>108510</v>
      </c>
      <c r="F505" s="42">
        <f t="shared" si="7"/>
        <v>2.6196330622281065</v>
      </c>
      <c r="G505" t="s">
        <v>4554</v>
      </c>
      <c r="H505" s="4" t="s">
        <v>2162</v>
      </c>
    </row>
    <row r="506" spans="1:8" ht="51">
      <c r="A506" s="2" t="s">
        <v>2911</v>
      </c>
      <c r="B506" s="20"/>
      <c r="C506" s="9" t="s">
        <v>2163</v>
      </c>
      <c r="D506" s="27">
        <v>82152</v>
      </c>
      <c r="E506" s="27">
        <v>121713</v>
      </c>
      <c r="F506" s="42">
        <f t="shared" si="7"/>
        <v>48.155857434998538</v>
      </c>
      <c r="G506" t="s">
        <v>4458</v>
      </c>
      <c r="H506" s="4" t="s">
        <v>2164</v>
      </c>
    </row>
    <row r="507" spans="1:8" ht="51">
      <c r="A507" s="2" t="s">
        <v>2911</v>
      </c>
      <c r="B507" s="20"/>
      <c r="C507" s="9" t="s">
        <v>2165</v>
      </c>
      <c r="D507" s="27">
        <v>96718</v>
      </c>
      <c r="E507" s="27">
        <v>102514</v>
      </c>
      <c r="F507" s="42">
        <f t="shared" si="7"/>
        <v>5.9926797493744699</v>
      </c>
      <c r="G507" t="s">
        <v>4554</v>
      </c>
      <c r="H507" s="4" t="s">
        <v>2166</v>
      </c>
    </row>
    <row r="508" spans="1:8" ht="51">
      <c r="A508" s="2" t="s">
        <v>2911</v>
      </c>
      <c r="B508" s="20"/>
      <c r="C508" s="9" t="s">
        <v>1205</v>
      </c>
      <c r="D508" s="27">
        <v>131962</v>
      </c>
      <c r="E508" s="27">
        <v>129573</v>
      </c>
      <c r="F508" s="42">
        <f t="shared" si="7"/>
        <v>-1.8103696518694776</v>
      </c>
      <c r="G508" t="s">
        <v>4554</v>
      </c>
      <c r="H508" s="4" t="s">
        <v>2167</v>
      </c>
    </row>
    <row r="509" spans="1:8" ht="25.5">
      <c r="A509" s="1" t="s">
        <v>487</v>
      </c>
      <c r="B509" s="9"/>
      <c r="C509" s="9" t="s">
        <v>886</v>
      </c>
      <c r="D509" s="10">
        <v>126934</v>
      </c>
      <c r="E509" s="10">
        <v>127690</v>
      </c>
      <c r="F509" s="42">
        <f t="shared" si="7"/>
        <v>0.59558510722107549</v>
      </c>
      <c r="G509" t="s">
        <v>4554</v>
      </c>
      <c r="H509" s="4" t="s">
        <v>225</v>
      </c>
    </row>
    <row r="510" spans="1:8" ht="38.25">
      <c r="A510" s="1" t="s">
        <v>487</v>
      </c>
      <c r="B510" s="9"/>
      <c r="C510" s="9" t="s">
        <v>226</v>
      </c>
      <c r="D510" s="10">
        <v>104847</v>
      </c>
      <c r="E510" s="10">
        <v>93821</v>
      </c>
      <c r="F510" s="42">
        <f t="shared" si="7"/>
        <v>-10.516276097551671</v>
      </c>
      <c r="G510" t="s">
        <v>4554</v>
      </c>
      <c r="H510" s="4" t="s">
        <v>227</v>
      </c>
    </row>
    <row r="511" spans="1:8" ht="76.5">
      <c r="A511" s="2" t="s">
        <v>488</v>
      </c>
      <c r="B511" s="9"/>
      <c r="C511" s="9" t="s">
        <v>2168</v>
      </c>
      <c r="D511" s="10">
        <v>102392</v>
      </c>
      <c r="E511" s="10">
        <v>151594</v>
      </c>
      <c r="F511" s="42">
        <f t="shared" si="7"/>
        <v>48.05258223298695</v>
      </c>
      <c r="G511" t="s">
        <v>4458</v>
      </c>
      <c r="H511" s="4" t="s">
        <v>2169</v>
      </c>
    </row>
    <row r="512" spans="1:8" ht="76.5">
      <c r="A512" s="2" t="s">
        <v>488</v>
      </c>
      <c r="B512" s="9"/>
      <c r="C512" s="9" t="s">
        <v>886</v>
      </c>
      <c r="D512" s="10">
        <v>132286</v>
      </c>
      <c r="E512" s="10">
        <v>138056</v>
      </c>
      <c r="F512" s="42">
        <f t="shared" si="7"/>
        <v>4.3617616376638493</v>
      </c>
      <c r="G512" t="s">
        <v>4292</v>
      </c>
      <c r="H512" s="4" t="s">
        <v>2170</v>
      </c>
    </row>
    <row r="513" spans="1:8" ht="63.75">
      <c r="A513" s="2" t="s">
        <v>488</v>
      </c>
      <c r="B513" s="9"/>
      <c r="C513" s="9" t="s">
        <v>2171</v>
      </c>
      <c r="D513" s="10">
        <v>97702</v>
      </c>
      <c r="E513" s="10">
        <v>101010</v>
      </c>
      <c r="F513" s="42">
        <f t="shared" si="7"/>
        <v>3.3858058176905286</v>
      </c>
      <c r="G513" t="s">
        <v>4292</v>
      </c>
      <c r="H513" s="4" t="s">
        <v>2172</v>
      </c>
    </row>
    <row r="514" spans="1:8" ht="102">
      <c r="A514" s="3" t="s">
        <v>489</v>
      </c>
      <c r="B514" s="9" t="s">
        <v>233</v>
      </c>
      <c r="C514" s="9" t="s">
        <v>886</v>
      </c>
      <c r="D514" s="10">
        <v>175000</v>
      </c>
      <c r="E514" s="10">
        <v>229291</v>
      </c>
      <c r="F514" s="42">
        <f t="shared" si="7"/>
        <v>31.023428571428575</v>
      </c>
      <c r="G514" t="s">
        <v>4458</v>
      </c>
      <c r="H514" s="4" t="s">
        <v>3020</v>
      </c>
    </row>
    <row r="515" spans="1:8" ht="38.25">
      <c r="A515" s="3" t="s">
        <v>489</v>
      </c>
      <c r="B515" s="9"/>
      <c r="C515" s="9" t="s">
        <v>228</v>
      </c>
      <c r="D515" s="10" t="s">
        <v>899</v>
      </c>
      <c r="E515" s="10">
        <v>158426</v>
      </c>
      <c r="F515" s="42" t="e">
        <f t="shared" si="7"/>
        <v>#VALUE!</v>
      </c>
      <c r="G515" t="s">
        <v>4554</v>
      </c>
      <c r="H515" s="4" t="s">
        <v>3021</v>
      </c>
    </row>
    <row r="516" spans="1:8" ht="38.25">
      <c r="A516" s="3" t="s">
        <v>489</v>
      </c>
      <c r="B516" s="9"/>
      <c r="C516" s="9" t="s">
        <v>229</v>
      </c>
      <c r="D516" s="10" t="s">
        <v>899</v>
      </c>
      <c r="E516" s="10">
        <v>148287</v>
      </c>
      <c r="F516" s="42" t="e">
        <f t="shared" si="7"/>
        <v>#VALUE!</v>
      </c>
      <c r="G516" t="s">
        <v>4554</v>
      </c>
      <c r="H516" s="4" t="s">
        <v>3022</v>
      </c>
    </row>
    <row r="517" spans="1:8" ht="38.25">
      <c r="A517" s="3" t="s">
        <v>489</v>
      </c>
      <c r="B517" s="9"/>
      <c r="C517" s="9" t="s">
        <v>230</v>
      </c>
      <c r="D517" s="10" t="s">
        <v>899</v>
      </c>
      <c r="E517" s="10">
        <v>109554</v>
      </c>
      <c r="F517" s="42" t="e">
        <f t="shared" si="7"/>
        <v>#VALUE!</v>
      </c>
      <c r="G517" t="s">
        <v>4554</v>
      </c>
      <c r="H517" s="4" t="s">
        <v>3023</v>
      </c>
    </row>
    <row r="518" spans="1:8" ht="38.25">
      <c r="A518" s="3" t="s">
        <v>489</v>
      </c>
      <c r="B518" s="9"/>
      <c r="C518" s="9" t="s">
        <v>231</v>
      </c>
      <c r="D518" s="10" t="s">
        <v>899</v>
      </c>
      <c r="E518" s="10">
        <v>109821</v>
      </c>
      <c r="F518" s="42" t="e">
        <f t="shared" ref="F518:F581" si="8">(((E518-D518)/D518)*100)</f>
        <v>#VALUE!</v>
      </c>
      <c r="G518" t="s">
        <v>4554</v>
      </c>
      <c r="H518" s="4" t="s">
        <v>3024</v>
      </c>
    </row>
    <row r="519" spans="1:8" ht="38.25">
      <c r="A519" s="3" t="s">
        <v>489</v>
      </c>
      <c r="B519" s="9"/>
      <c r="C519" s="9" t="s">
        <v>232</v>
      </c>
      <c r="D519" s="10" t="s">
        <v>899</v>
      </c>
      <c r="E519" s="10">
        <v>110274</v>
      </c>
      <c r="F519" s="42" t="e">
        <f t="shared" si="8"/>
        <v>#VALUE!</v>
      </c>
      <c r="G519" t="s">
        <v>4554</v>
      </c>
      <c r="H519" s="4" t="s">
        <v>3025</v>
      </c>
    </row>
    <row r="520" spans="1:8" ht="38.25">
      <c r="A520" s="1" t="s">
        <v>4396</v>
      </c>
      <c r="B520" s="51" t="s">
        <v>4400</v>
      </c>
      <c r="C520" s="51" t="s">
        <v>4401</v>
      </c>
      <c r="D520" s="54">
        <v>108616</v>
      </c>
      <c r="E520" s="54" t="s">
        <v>899</v>
      </c>
      <c r="F520" s="42" t="e">
        <f t="shared" si="8"/>
        <v>#VALUE!</v>
      </c>
      <c r="G520" t="s">
        <v>4458</v>
      </c>
      <c r="H520" s="75" t="s">
        <v>4450</v>
      </c>
    </row>
    <row r="521" spans="1:8" ht="38.25">
      <c r="A521" s="1" t="s">
        <v>4396</v>
      </c>
      <c r="B521" s="51" t="s">
        <v>4406</v>
      </c>
      <c r="C521" s="51" t="s">
        <v>4407</v>
      </c>
      <c r="D521" s="54">
        <v>114329</v>
      </c>
      <c r="E521" s="54" t="s">
        <v>899</v>
      </c>
      <c r="F521" s="42" t="e">
        <f t="shared" si="8"/>
        <v>#VALUE!</v>
      </c>
      <c r="G521" t="s">
        <v>4458</v>
      </c>
      <c r="H521" s="75" t="s">
        <v>4450</v>
      </c>
    </row>
    <row r="522" spans="1:8" ht="38.25">
      <c r="A522" s="1" t="s">
        <v>490</v>
      </c>
      <c r="B522" s="9" t="s">
        <v>234</v>
      </c>
      <c r="C522" s="9" t="s">
        <v>886</v>
      </c>
      <c r="D522" s="10" t="s">
        <v>899</v>
      </c>
      <c r="E522" s="10">
        <v>218000</v>
      </c>
      <c r="F522" s="42" t="e">
        <f t="shared" si="8"/>
        <v>#VALUE!</v>
      </c>
      <c r="G522" t="s">
        <v>4554</v>
      </c>
      <c r="H522" s="4" t="s">
        <v>3045</v>
      </c>
    </row>
    <row r="523" spans="1:8" ht="38.25">
      <c r="A523" s="1" t="s">
        <v>490</v>
      </c>
      <c r="B523" s="9"/>
      <c r="C523" s="9" t="s">
        <v>3034</v>
      </c>
      <c r="D523" s="10" t="s">
        <v>899</v>
      </c>
      <c r="E523" s="10">
        <v>152325</v>
      </c>
      <c r="F523" s="42" t="e">
        <f t="shared" si="8"/>
        <v>#VALUE!</v>
      </c>
      <c r="G523" t="s">
        <v>4554</v>
      </c>
      <c r="H523" s="4" t="s">
        <v>3046</v>
      </c>
    </row>
    <row r="524" spans="1:8" ht="51">
      <c r="A524" s="1" t="s">
        <v>490</v>
      </c>
      <c r="B524" s="9"/>
      <c r="C524" s="9" t="s">
        <v>3035</v>
      </c>
      <c r="D524" s="10" t="s">
        <v>899</v>
      </c>
      <c r="E524" s="10">
        <v>108670</v>
      </c>
      <c r="F524" s="42" t="e">
        <f t="shared" si="8"/>
        <v>#VALUE!</v>
      </c>
      <c r="G524" t="s">
        <v>4554</v>
      </c>
      <c r="H524" s="4" t="s">
        <v>3047</v>
      </c>
    </row>
    <row r="525" spans="1:8" ht="38.25">
      <c r="A525" s="1" t="s">
        <v>490</v>
      </c>
      <c r="B525" s="9"/>
      <c r="C525" s="9" t="s">
        <v>3036</v>
      </c>
      <c r="D525" s="10" t="s">
        <v>899</v>
      </c>
      <c r="E525" s="10">
        <v>152436</v>
      </c>
      <c r="F525" s="42" t="e">
        <f t="shared" si="8"/>
        <v>#VALUE!</v>
      </c>
      <c r="G525" t="s">
        <v>4554</v>
      </c>
      <c r="H525" s="4" t="s">
        <v>3048</v>
      </c>
    </row>
    <row r="526" spans="1:8" ht="38.25">
      <c r="A526" s="1" t="s">
        <v>490</v>
      </c>
      <c r="B526" s="9"/>
      <c r="C526" s="9" t="s">
        <v>3037</v>
      </c>
      <c r="D526" s="10" t="s">
        <v>899</v>
      </c>
      <c r="E526" s="10">
        <v>134253</v>
      </c>
      <c r="F526" s="42" t="e">
        <f t="shared" si="8"/>
        <v>#VALUE!</v>
      </c>
      <c r="G526" t="s">
        <v>4554</v>
      </c>
      <c r="H526" s="4" t="s">
        <v>3049</v>
      </c>
    </row>
    <row r="527" spans="1:8" ht="38.25">
      <c r="A527" s="1" t="s">
        <v>490</v>
      </c>
      <c r="B527" s="9"/>
      <c r="C527" s="9" t="s">
        <v>3038</v>
      </c>
      <c r="D527" s="10" t="s">
        <v>899</v>
      </c>
      <c r="E527" s="10">
        <v>134493</v>
      </c>
      <c r="F527" s="42" t="e">
        <f t="shared" si="8"/>
        <v>#VALUE!</v>
      </c>
      <c r="G527" t="s">
        <v>4554</v>
      </c>
      <c r="H527" s="4" t="s">
        <v>3050</v>
      </c>
    </row>
    <row r="528" spans="1:8" ht="38.25">
      <c r="A528" s="1" t="s">
        <v>490</v>
      </c>
      <c r="B528" s="9"/>
      <c r="C528" s="9" t="s">
        <v>994</v>
      </c>
      <c r="D528" s="10" t="s">
        <v>899</v>
      </c>
      <c r="E528" s="10">
        <v>151258</v>
      </c>
      <c r="F528" s="42" t="e">
        <f t="shared" si="8"/>
        <v>#VALUE!</v>
      </c>
      <c r="G528" t="s">
        <v>4554</v>
      </c>
      <c r="H528" s="4" t="s">
        <v>3051</v>
      </c>
    </row>
    <row r="529" spans="1:8" ht="38.25">
      <c r="A529" s="1" t="s">
        <v>490</v>
      </c>
      <c r="B529" s="9"/>
      <c r="C529" s="9" t="s">
        <v>3039</v>
      </c>
      <c r="D529" s="10" t="s">
        <v>899</v>
      </c>
      <c r="E529" s="10">
        <v>104451</v>
      </c>
      <c r="F529" s="42" t="e">
        <f t="shared" si="8"/>
        <v>#VALUE!</v>
      </c>
      <c r="G529" t="s">
        <v>4554</v>
      </c>
      <c r="H529" s="4" t="s">
        <v>3052</v>
      </c>
    </row>
    <row r="530" spans="1:8" ht="51">
      <c r="A530" s="1" t="s">
        <v>490</v>
      </c>
      <c r="B530" s="9"/>
      <c r="C530" s="9" t="s">
        <v>3040</v>
      </c>
      <c r="D530" s="10" t="s">
        <v>899</v>
      </c>
      <c r="E530" s="10">
        <v>117896</v>
      </c>
      <c r="F530" s="42" t="e">
        <f t="shared" si="8"/>
        <v>#VALUE!</v>
      </c>
      <c r="G530" t="s">
        <v>4554</v>
      </c>
      <c r="H530" s="4" t="s">
        <v>3053</v>
      </c>
    </row>
    <row r="531" spans="1:8" ht="38.25">
      <c r="A531" s="1" t="s">
        <v>490</v>
      </c>
      <c r="B531" s="9"/>
      <c r="C531" s="9" t="s">
        <v>3041</v>
      </c>
      <c r="D531" s="10" t="s">
        <v>899</v>
      </c>
      <c r="E531" s="10">
        <v>104782</v>
      </c>
      <c r="F531" s="42" t="e">
        <f t="shared" si="8"/>
        <v>#VALUE!</v>
      </c>
      <c r="G531" t="s">
        <v>4554</v>
      </c>
      <c r="H531" s="4" t="s">
        <v>3054</v>
      </c>
    </row>
    <row r="532" spans="1:8" ht="38.25">
      <c r="A532" s="1" t="s">
        <v>490</v>
      </c>
      <c r="B532" s="9"/>
      <c r="C532" s="9" t="s">
        <v>3042</v>
      </c>
      <c r="D532" s="10" t="s">
        <v>899</v>
      </c>
      <c r="E532" s="10">
        <v>101979</v>
      </c>
      <c r="F532" s="42" t="e">
        <f t="shared" si="8"/>
        <v>#VALUE!</v>
      </c>
      <c r="G532" t="s">
        <v>4554</v>
      </c>
      <c r="H532" s="4" t="s">
        <v>3055</v>
      </c>
    </row>
    <row r="533" spans="1:8" ht="38.25">
      <c r="A533" s="1" t="s">
        <v>490</v>
      </c>
      <c r="B533" s="9"/>
      <c r="C533" s="9" t="s">
        <v>3043</v>
      </c>
      <c r="D533" s="10" t="s">
        <v>899</v>
      </c>
      <c r="E533" s="10">
        <v>101648</v>
      </c>
      <c r="F533" s="42" t="e">
        <f t="shared" si="8"/>
        <v>#VALUE!</v>
      </c>
      <c r="G533" t="s">
        <v>4554</v>
      </c>
      <c r="H533" s="4" t="s">
        <v>3057</v>
      </c>
    </row>
    <row r="534" spans="1:8" ht="38.25">
      <c r="A534" s="1" t="s">
        <v>490</v>
      </c>
      <c r="B534" s="9"/>
      <c r="C534" s="9" t="s">
        <v>3044</v>
      </c>
      <c r="D534" s="10" t="s">
        <v>899</v>
      </c>
      <c r="E534" s="10">
        <v>102235</v>
      </c>
      <c r="F534" s="42" t="e">
        <f t="shared" si="8"/>
        <v>#VALUE!</v>
      </c>
      <c r="G534" t="s">
        <v>4554</v>
      </c>
      <c r="H534" s="4" t="s">
        <v>3056</v>
      </c>
    </row>
    <row r="535" spans="1:8" ht="25.5">
      <c r="A535" s="2" t="s">
        <v>491</v>
      </c>
      <c r="B535" s="9"/>
      <c r="C535" s="9" t="s">
        <v>886</v>
      </c>
      <c r="D535" s="10">
        <v>112488</v>
      </c>
      <c r="E535" s="10">
        <v>124868</v>
      </c>
      <c r="F535" s="42">
        <f t="shared" si="8"/>
        <v>11.005618377071331</v>
      </c>
      <c r="G535" t="s">
        <v>4554</v>
      </c>
      <c r="H535" s="4" t="s">
        <v>2173</v>
      </c>
    </row>
    <row r="536" spans="1:8" ht="38.25">
      <c r="A536" s="1" t="s">
        <v>492</v>
      </c>
      <c r="B536" s="9"/>
      <c r="C536" s="9" t="s">
        <v>886</v>
      </c>
      <c r="D536" s="10">
        <v>134827</v>
      </c>
      <c r="E536" s="10">
        <v>138375</v>
      </c>
      <c r="F536" s="42">
        <f t="shared" si="8"/>
        <v>2.6315203927996618</v>
      </c>
      <c r="G536" t="s">
        <v>4554</v>
      </c>
      <c r="H536" s="4" t="s">
        <v>976</v>
      </c>
    </row>
    <row r="537" spans="1:8" ht="38.25">
      <c r="A537" s="1" t="s">
        <v>492</v>
      </c>
      <c r="B537" s="9"/>
      <c r="C537" s="9" t="s">
        <v>912</v>
      </c>
      <c r="D537" s="10">
        <v>123494</v>
      </c>
      <c r="E537" s="10">
        <v>253177</v>
      </c>
      <c r="F537" s="42">
        <f t="shared" si="8"/>
        <v>105.01157950993571</v>
      </c>
      <c r="G537" t="s">
        <v>4458</v>
      </c>
      <c r="H537" s="4" t="s">
        <v>3058</v>
      </c>
    </row>
    <row r="538" spans="1:8" ht="38.25">
      <c r="A538" s="1" t="s">
        <v>492</v>
      </c>
      <c r="B538" s="9"/>
      <c r="C538" s="9" t="s">
        <v>912</v>
      </c>
      <c r="D538" s="10">
        <v>121873</v>
      </c>
      <c r="E538" s="10">
        <v>248367</v>
      </c>
      <c r="F538" s="42">
        <f t="shared" si="8"/>
        <v>103.79165196557072</v>
      </c>
      <c r="G538" t="s">
        <v>4458</v>
      </c>
      <c r="H538" s="4" t="s">
        <v>3059</v>
      </c>
    </row>
    <row r="539" spans="1:8" ht="38.25">
      <c r="A539" s="1" t="s">
        <v>493</v>
      </c>
      <c r="B539" s="9"/>
      <c r="C539" s="9" t="s">
        <v>886</v>
      </c>
      <c r="D539" s="10">
        <v>134359</v>
      </c>
      <c r="E539" s="10">
        <v>132149</v>
      </c>
      <c r="F539" s="42">
        <f t="shared" si="8"/>
        <v>-1.644847014342173</v>
      </c>
      <c r="G539" t="s">
        <v>4554</v>
      </c>
      <c r="H539" s="4" t="s">
        <v>978</v>
      </c>
    </row>
    <row r="540" spans="1:8" ht="38.25">
      <c r="A540" s="1" t="s">
        <v>493</v>
      </c>
      <c r="B540" s="9"/>
      <c r="C540" s="9" t="s">
        <v>977</v>
      </c>
      <c r="D540" s="10">
        <v>109674</v>
      </c>
      <c r="E540" s="10">
        <v>107683</v>
      </c>
      <c r="F540" s="42">
        <f t="shared" si="8"/>
        <v>-1.8153801265568865</v>
      </c>
      <c r="G540" t="s">
        <v>4554</v>
      </c>
      <c r="H540" s="4" t="s">
        <v>979</v>
      </c>
    </row>
    <row r="541" spans="1:8" ht="38.25">
      <c r="A541" s="1" t="s">
        <v>494</v>
      </c>
      <c r="B541" s="9"/>
      <c r="C541" s="9" t="s">
        <v>886</v>
      </c>
      <c r="D541" s="10">
        <v>153370</v>
      </c>
      <c r="E541" s="10">
        <v>157144</v>
      </c>
      <c r="F541" s="42">
        <f t="shared" si="8"/>
        <v>2.4607159157592746</v>
      </c>
      <c r="G541" t="s">
        <v>4554</v>
      </c>
      <c r="H541" s="4" t="s">
        <v>983</v>
      </c>
    </row>
    <row r="542" spans="1:8" ht="38.25">
      <c r="A542" s="1" t="s">
        <v>494</v>
      </c>
      <c r="B542" s="9"/>
      <c r="C542" s="9" t="s">
        <v>981</v>
      </c>
      <c r="D542" s="10">
        <v>93101</v>
      </c>
      <c r="E542" s="10">
        <v>121450</v>
      </c>
      <c r="F542" s="42">
        <f t="shared" si="8"/>
        <v>30.449726640959817</v>
      </c>
      <c r="G542" t="s">
        <v>4458</v>
      </c>
      <c r="H542" s="4" t="s">
        <v>984</v>
      </c>
    </row>
    <row r="543" spans="1:8" ht="51">
      <c r="A543" s="1" t="s">
        <v>494</v>
      </c>
      <c r="B543" s="9"/>
      <c r="C543" s="9" t="s">
        <v>980</v>
      </c>
      <c r="D543" s="10">
        <v>99391</v>
      </c>
      <c r="E543" s="10">
        <v>103938</v>
      </c>
      <c r="F543" s="42">
        <f t="shared" si="8"/>
        <v>4.5748609028986529</v>
      </c>
      <c r="G543" t="s">
        <v>4554</v>
      </c>
      <c r="H543" s="4" t="s">
        <v>985</v>
      </c>
    </row>
    <row r="544" spans="1:8" ht="38.25">
      <c r="A544" s="1" t="s">
        <v>494</v>
      </c>
      <c r="B544" s="9"/>
      <c r="C544" s="9" t="s">
        <v>982</v>
      </c>
      <c r="D544" s="10">
        <v>99079</v>
      </c>
      <c r="E544" s="10">
        <v>103330</v>
      </c>
      <c r="F544" s="42">
        <f t="shared" si="8"/>
        <v>4.2905156491284737</v>
      </c>
      <c r="G544" t="s">
        <v>4554</v>
      </c>
      <c r="H544" s="4" t="s">
        <v>986</v>
      </c>
    </row>
    <row r="545" spans="1:8" ht="38.25">
      <c r="A545" s="1" t="s">
        <v>495</v>
      </c>
      <c r="B545" s="9"/>
      <c r="C545" s="9" t="s">
        <v>886</v>
      </c>
      <c r="D545" s="10" t="s">
        <v>899</v>
      </c>
      <c r="E545" s="10">
        <v>108473</v>
      </c>
      <c r="F545" s="42" t="e">
        <f t="shared" si="8"/>
        <v>#VALUE!</v>
      </c>
      <c r="G545" t="s">
        <v>4458</v>
      </c>
      <c r="H545" s="4" t="s">
        <v>3060</v>
      </c>
    </row>
    <row r="546" spans="1:8" ht="38.25">
      <c r="A546" s="1" t="s">
        <v>496</v>
      </c>
      <c r="B546" s="11" t="s">
        <v>2892</v>
      </c>
      <c r="C546" s="11" t="s">
        <v>2893</v>
      </c>
      <c r="D546" s="26">
        <v>151000</v>
      </c>
      <c r="E546" s="26">
        <v>158000</v>
      </c>
      <c r="F546" s="42">
        <f t="shared" si="8"/>
        <v>4.6357615894039732</v>
      </c>
      <c r="G546" t="s">
        <v>4554</v>
      </c>
      <c r="H546" s="4" t="s">
        <v>2894</v>
      </c>
    </row>
    <row r="547" spans="1:8" ht="38.25">
      <c r="A547" s="1" t="s">
        <v>496</v>
      </c>
      <c r="B547" s="11" t="s">
        <v>2895</v>
      </c>
      <c r="C547" s="11" t="s">
        <v>3061</v>
      </c>
      <c r="D547" s="26">
        <v>120000</v>
      </c>
      <c r="E547" s="26">
        <v>126000</v>
      </c>
      <c r="F547" s="42">
        <f t="shared" si="8"/>
        <v>5</v>
      </c>
      <c r="G547" t="s">
        <v>4554</v>
      </c>
      <c r="H547" s="4" t="s">
        <v>2896</v>
      </c>
    </row>
    <row r="548" spans="1:8" ht="38.25">
      <c r="A548" s="1" t="s">
        <v>496</v>
      </c>
      <c r="B548" s="11" t="s">
        <v>2897</v>
      </c>
      <c r="C548" s="11" t="s">
        <v>3062</v>
      </c>
      <c r="D548" s="26">
        <v>207000</v>
      </c>
      <c r="E548" s="26">
        <v>215000</v>
      </c>
      <c r="F548" s="42">
        <f t="shared" si="8"/>
        <v>3.8647342995169081</v>
      </c>
      <c r="G548" t="s">
        <v>4554</v>
      </c>
      <c r="H548" s="4" t="s">
        <v>2898</v>
      </c>
    </row>
    <row r="549" spans="1:8" ht="38.25">
      <c r="A549" s="1" t="s">
        <v>496</v>
      </c>
      <c r="B549" s="11"/>
      <c r="C549" s="11" t="s">
        <v>2899</v>
      </c>
      <c r="D549" s="26">
        <v>147000</v>
      </c>
      <c r="E549" s="26">
        <v>149000</v>
      </c>
      <c r="F549" s="42">
        <f t="shared" si="8"/>
        <v>1.3605442176870748</v>
      </c>
      <c r="G549" t="s">
        <v>4554</v>
      </c>
      <c r="H549" s="4" t="s">
        <v>2900</v>
      </c>
    </row>
    <row r="550" spans="1:8" ht="63.75">
      <c r="A550" s="1" t="s">
        <v>496</v>
      </c>
      <c r="B550" s="11"/>
      <c r="C550" s="11" t="s">
        <v>2901</v>
      </c>
      <c r="D550" s="26">
        <v>145000</v>
      </c>
      <c r="E550" s="26">
        <v>114000</v>
      </c>
      <c r="F550" s="42">
        <f t="shared" si="8"/>
        <v>-21.379310344827587</v>
      </c>
      <c r="G550" t="s">
        <v>4458</v>
      </c>
      <c r="H550" s="4" t="s">
        <v>3064</v>
      </c>
    </row>
    <row r="551" spans="1:8" ht="63.75">
      <c r="A551" s="1" t="s">
        <v>496</v>
      </c>
      <c r="B551" s="11"/>
      <c r="C551" s="11" t="s">
        <v>2902</v>
      </c>
      <c r="D551" s="26">
        <v>116000</v>
      </c>
      <c r="E551" s="26">
        <v>27000</v>
      </c>
      <c r="F551" s="42">
        <f t="shared" si="8"/>
        <v>-76.724137931034491</v>
      </c>
      <c r="G551" t="s">
        <v>4458</v>
      </c>
      <c r="H551" s="4" t="s">
        <v>3063</v>
      </c>
    </row>
    <row r="552" spans="1:8" ht="63.75">
      <c r="A552" s="1" t="s">
        <v>496</v>
      </c>
      <c r="B552" s="11"/>
      <c r="C552" s="11" t="s">
        <v>2903</v>
      </c>
      <c r="D552" s="26" t="s">
        <v>899</v>
      </c>
      <c r="E552" s="26">
        <v>101000</v>
      </c>
      <c r="F552" s="42" t="e">
        <f t="shared" si="8"/>
        <v>#VALUE!</v>
      </c>
      <c r="G552" t="s">
        <v>4458</v>
      </c>
      <c r="H552" s="4" t="s">
        <v>2904</v>
      </c>
    </row>
    <row r="553" spans="1:8" ht="38.25">
      <c r="A553" s="1" t="s">
        <v>496</v>
      </c>
      <c r="B553" s="11"/>
      <c r="C553" s="11" t="s">
        <v>2905</v>
      </c>
      <c r="D553" s="26">
        <v>149000</v>
      </c>
      <c r="E553" s="26">
        <v>153000</v>
      </c>
      <c r="F553" s="42">
        <f t="shared" si="8"/>
        <v>2.6845637583892619</v>
      </c>
      <c r="G553" t="s">
        <v>4554</v>
      </c>
      <c r="H553" s="4" t="s">
        <v>2906</v>
      </c>
    </row>
    <row r="554" spans="1:8" ht="38.25">
      <c r="A554" s="1" t="s">
        <v>496</v>
      </c>
      <c r="B554" s="11"/>
      <c r="C554" s="11" t="s">
        <v>2907</v>
      </c>
      <c r="D554" s="26">
        <v>102000</v>
      </c>
      <c r="E554" s="26">
        <v>102000</v>
      </c>
      <c r="F554" s="42">
        <f t="shared" si="8"/>
        <v>0</v>
      </c>
      <c r="G554" t="s">
        <v>4554</v>
      </c>
      <c r="H554" s="4" t="s">
        <v>2908</v>
      </c>
    </row>
    <row r="555" spans="1:8" ht="25.5">
      <c r="A555" s="2" t="s">
        <v>497</v>
      </c>
      <c r="B555" s="18" t="s">
        <v>4349</v>
      </c>
      <c r="C555" s="9"/>
      <c r="D555" s="10" t="s">
        <v>899</v>
      </c>
      <c r="E555" s="10" t="s">
        <v>899</v>
      </c>
      <c r="F555" s="42" t="e">
        <f t="shared" si="8"/>
        <v>#VALUE!</v>
      </c>
      <c r="G555" t="s">
        <v>4554</v>
      </c>
      <c r="H555" s="4"/>
    </row>
    <row r="556" spans="1:8" ht="25.5">
      <c r="A556" s="1" t="s">
        <v>498</v>
      </c>
      <c r="B556" s="9"/>
      <c r="C556" s="9" t="s">
        <v>886</v>
      </c>
      <c r="D556" s="10">
        <v>129421</v>
      </c>
      <c r="E556" s="10">
        <v>131518</v>
      </c>
      <c r="F556" s="42">
        <f t="shared" si="8"/>
        <v>1.6202934608757467</v>
      </c>
      <c r="G556" t="s">
        <v>4554</v>
      </c>
      <c r="H556" s="4" t="s">
        <v>591</v>
      </c>
    </row>
    <row r="557" spans="1:8" ht="25.5">
      <c r="A557" s="1" t="s">
        <v>498</v>
      </c>
      <c r="B557" s="9"/>
      <c r="C557" s="9" t="s">
        <v>990</v>
      </c>
      <c r="D557" s="10" t="s">
        <v>899</v>
      </c>
      <c r="E557" s="10">
        <v>104351</v>
      </c>
      <c r="F557" s="42" t="e">
        <f t="shared" si="8"/>
        <v>#VALUE!</v>
      </c>
      <c r="G557" t="s">
        <v>4458</v>
      </c>
      <c r="H557" s="4" t="s">
        <v>592</v>
      </c>
    </row>
    <row r="558" spans="1:8" ht="25.5">
      <c r="A558" s="1" t="s">
        <v>498</v>
      </c>
      <c r="B558" s="9"/>
      <c r="C558" s="9" t="s">
        <v>990</v>
      </c>
      <c r="D558" s="10" t="s">
        <v>899</v>
      </c>
      <c r="E558" s="10">
        <v>104220</v>
      </c>
      <c r="F558" s="42" t="e">
        <f t="shared" si="8"/>
        <v>#VALUE!</v>
      </c>
      <c r="G558" t="s">
        <v>4458</v>
      </c>
      <c r="H558" s="4" t="s">
        <v>593</v>
      </c>
    </row>
    <row r="559" spans="1:8" ht="25.5">
      <c r="A559" s="1" t="s">
        <v>498</v>
      </c>
      <c r="B559" s="9"/>
      <c r="C559" s="9" t="s">
        <v>990</v>
      </c>
      <c r="D559" s="10" t="s">
        <v>899</v>
      </c>
      <c r="E559" s="10">
        <v>104252</v>
      </c>
      <c r="F559" s="42" t="e">
        <f t="shared" si="8"/>
        <v>#VALUE!</v>
      </c>
      <c r="G559" t="s">
        <v>4458</v>
      </c>
      <c r="H559" s="4" t="s">
        <v>594</v>
      </c>
    </row>
    <row r="560" spans="1:8">
      <c r="A560" s="1" t="s">
        <v>498</v>
      </c>
      <c r="B560" s="9"/>
      <c r="C560" s="9" t="s">
        <v>990</v>
      </c>
      <c r="D560" s="10">
        <v>102812</v>
      </c>
      <c r="E560" s="10" t="s">
        <v>899</v>
      </c>
      <c r="F560" s="42" t="e">
        <f t="shared" si="8"/>
        <v>#VALUE!</v>
      </c>
      <c r="G560" t="s">
        <v>4458</v>
      </c>
      <c r="H560" s="4" t="s">
        <v>595</v>
      </c>
    </row>
    <row r="561" spans="1:8">
      <c r="A561" s="1" t="s">
        <v>498</v>
      </c>
      <c r="B561" s="9"/>
      <c r="C561" s="9" t="s">
        <v>990</v>
      </c>
      <c r="D561" s="10">
        <v>101620</v>
      </c>
      <c r="E561" s="10" t="s">
        <v>899</v>
      </c>
      <c r="F561" s="42" t="e">
        <f t="shared" si="8"/>
        <v>#VALUE!</v>
      </c>
      <c r="G561" t="s">
        <v>4458</v>
      </c>
      <c r="H561" s="4" t="s">
        <v>595</v>
      </c>
    </row>
    <row r="562" spans="1:8">
      <c r="A562" s="1" t="s">
        <v>498</v>
      </c>
      <c r="B562" s="9"/>
      <c r="C562" s="9" t="s">
        <v>990</v>
      </c>
      <c r="D562" s="10">
        <v>100560</v>
      </c>
      <c r="E562" s="10" t="s">
        <v>899</v>
      </c>
      <c r="F562" s="42" t="e">
        <f t="shared" si="8"/>
        <v>#VALUE!</v>
      </c>
      <c r="G562" t="s">
        <v>4458</v>
      </c>
      <c r="H562" s="4" t="s">
        <v>595</v>
      </c>
    </row>
    <row r="563" spans="1:8" ht="25.5">
      <c r="A563" s="1" t="s">
        <v>498</v>
      </c>
      <c r="B563" s="9"/>
      <c r="C563" s="9" t="s">
        <v>990</v>
      </c>
      <c r="D563" s="10">
        <v>181253</v>
      </c>
      <c r="E563" s="10" t="s">
        <v>899</v>
      </c>
      <c r="F563" s="42" t="e">
        <f t="shared" si="8"/>
        <v>#VALUE!</v>
      </c>
      <c r="G563" t="s">
        <v>4458</v>
      </c>
      <c r="H563" s="4" t="s">
        <v>590</v>
      </c>
    </row>
    <row r="564" spans="1:8" ht="25.5">
      <c r="A564" s="2" t="s">
        <v>499</v>
      </c>
      <c r="B564" s="18" t="s">
        <v>2039</v>
      </c>
      <c r="C564" s="9"/>
      <c r="D564" s="10" t="s">
        <v>899</v>
      </c>
      <c r="E564" s="10" t="s">
        <v>899</v>
      </c>
      <c r="F564" s="42" t="e">
        <f t="shared" si="8"/>
        <v>#VALUE!</v>
      </c>
      <c r="G564" t="s">
        <v>4554</v>
      </c>
      <c r="H564" s="4"/>
    </row>
    <row r="565" spans="1:8" ht="25.5">
      <c r="A565" s="1" t="s">
        <v>500</v>
      </c>
      <c r="B565" s="9"/>
      <c r="C565" s="9" t="s">
        <v>886</v>
      </c>
      <c r="D565" s="10" t="s">
        <v>899</v>
      </c>
      <c r="E565" s="10">
        <v>147452</v>
      </c>
      <c r="F565" s="42" t="e">
        <f t="shared" si="8"/>
        <v>#VALUE!</v>
      </c>
      <c r="G565" t="s">
        <v>4458</v>
      </c>
      <c r="H565" s="4" t="s">
        <v>738</v>
      </c>
    </row>
    <row r="566" spans="1:8">
      <c r="A566" s="1" t="s">
        <v>500</v>
      </c>
      <c r="B566" s="9"/>
      <c r="C566" s="9" t="s">
        <v>886</v>
      </c>
      <c r="D566" s="10">
        <v>174577</v>
      </c>
      <c r="E566" s="10" t="s">
        <v>899</v>
      </c>
      <c r="F566" s="42" t="e">
        <f t="shared" si="8"/>
        <v>#VALUE!</v>
      </c>
      <c r="G566" t="s">
        <v>4458</v>
      </c>
      <c r="H566" s="4" t="s">
        <v>3065</v>
      </c>
    </row>
    <row r="567" spans="1:8" ht="25.5">
      <c r="A567" s="1" t="s">
        <v>500</v>
      </c>
      <c r="B567" s="9"/>
      <c r="C567" s="9" t="s">
        <v>737</v>
      </c>
      <c r="D567" s="10" t="s">
        <v>899</v>
      </c>
      <c r="E567" s="10">
        <v>112145</v>
      </c>
      <c r="F567" s="42" t="e">
        <f t="shared" si="8"/>
        <v>#VALUE!</v>
      </c>
      <c r="G567" t="s">
        <v>4458</v>
      </c>
      <c r="H567" s="74" t="s">
        <v>287</v>
      </c>
    </row>
    <row r="568" spans="1:8" ht="25.5">
      <c r="A568" s="2" t="s">
        <v>501</v>
      </c>
      <c r="B568" s="18" t="s">
        <v>2039</v>
      </c>
      <c r="C568" s="9"/>
      <c r="D568" s="10" t="s">
        <v>899</v>
      </c>
      <c r="E568" s="10" t="s">
        <v>899</v>
      </c>
      <c r="F568" s="42" t="e">
        <f t="shared" si="8"/>
        <v>#VALUE!</v>
      </c>
      <c r="G568" t="s">
        <v>4554</v>
      </c>
      <c r="H568" s="4"/>
    </row>
    <row r="569" spans="1:8" ht="89.25">
      <c r="A569" s="1" t="s">
        <v>502</v>
      </c>
      <c r="B569" s="9"/>
      <c r="C569" s="9" t="s">
        <v>886</v>
      </c>
      <c r="D569" s="10">
        <v>115629</v>
      </c>
      <c r="E569" s="10">
        <v>68825</v>
      </c>
      <c r="F569" s="42">
        <f t="shared" si="8"/>
        <v>-40.477734824308783</v>
      </c>
      <c r="G569" t="s">
        <v>4458</v>
      </c>
      <c r="H569" s="4" t="s">
        <v>973</v>
      </c>
    </row>
    <row r="570" spans="1:8" ht="51">
      <c r="A570" s="1" t="s">
        <v>502</v>
      </c>
      <c r="B570" s="9"/>
      <c r="C570" s="9" t="s">
        <v>4485</v>
      </c>
      <c r="D570" s="10">
        <v>95894</v>
      </c>
      <c r="E570" s="10">
        <v>111293</v>
      </c>
      <c r="F570" s="42">
        <f t="shared" si="8"/>
        <v>16.058356101528769</v>
      </c>
      <c r="G570" t="s">
        <v>4554</v>
      </c>
      <c r="H570" s="4" t="s">
        <v>3066</v>
      </c>
    </row>
    <row r="571" spans="1:8" ht="25.5">
      <c r="A571" s="1" t="s">
        <v>503</v>
      </c>
      <c r="B571" s="9"/>
      <c r="C571" s="9" t="s">
        <v>886</v>
      </c>
      <c r="D571" s="10">
        <v>118674</v>
      </c>
      <c r="E571" s="10">
        <v>120814</v>
      </c>
      <c r="F571" s="42">
        <f t="shared" si="8"/>
        <v>1.8032593491413451</v>
      </c>
      <c r="G571" t="s">
        <v>4554</v>
      </c>
      <c r="H571" s="4" t="s">
        <v>974</v>
      </c>
    </row>
    <row r="572" spans="1:8" ht="25.5">
      <c r="A572" s="1" t="s">
        <v>503</v>
      </c>
      <c r="B572" s="9"/>
      <c r="C572" s="9" t="s">
        <v>1016</v>
      </c>
      <c r="D572" s="10">
        <v>100868</v>
      </c>
      <c r="E572" s="10">
        <v>90982</v>
      </c>
      <c r="F572" s="42">
        <f t="shared" si="8"/>
        <v>-9.8009279454336369</v>
      </c>
      <c r="G572" t="s">
        <v>4554</v>
      </c>
      <c r="H572" s="4" t="s">
        <v>975</v>
      </c>
    </row>
    <row r="573" spans="1:8" ht="25.5">
      <c r="A573" s="2" t="s">
        <v>504</v>
      </c>
      <c r="B573" s="9" t="s">
        <v>3067</v>
      </c>
      <c r="C573" s="9" t="s">
        <v>886</v>
      </c>
      <c r="D573" s="10" t="s">
        <v>899</v>
      </c>
      <c r="E573" s="10">
        <v>238800</v>
      </c>
      <c r="F573" s="42" t="e">
        <f t="shared" si="8"/>
        <v>#VALUE!</v>
      </c>
      <c r="G573" t="s">
        <v>4554</v>
      </c>
      <c r="H573" s="4" t="s">
        <v>2174</v>
      </c>
    </row>
    <row r="574" spans="1:8" ht="25.5">
      <c r="A574" s="2" t="s">
        <v>504</v>
      </c>
      <c r="B574" s="9"/>
      <c r="C574" s="9" t="s">
        <v>1016</v>
      </c>
      <c r="D574" s="10" t="s">
        <v>899</v>
      </c>
      <c r="E574" s="10">
        <v>131340</v>
      </c>
      <c r="F574" s="42" t="e">
        <f t="shared" si="8"/>
        <v>#VALUE!</v>
      </c>
      <c r="G574" t="s">
        <v>4554</v>
      </c>
      <c r="H574" s="4" t="s">
        <v>2175</v>
      </c>
    </row>
    <row r="575" spans="1:8" ht="25.5">
      <c r="A575" s="2" t="s">
        <v>504</v>
      </c>
      <c r="B575" s="9"/>
      <c r="C575" s="9" t="s">
        <v>2176</v>
      </c>
      <c r="D575" s="10" t="s">
        <v>899</v>
      </c>
      <c r="E575" s="10">
        <v>143280</v>
      </c>
      <c r="F575" s="42" t="e">
        <f t="shared" si="8"/>
        <v>#VALUE!</v>
      </c>
      <c r="G575" t="s">
        <v>4554</v>
      </c>
      <c r="H575" s="4" t="s">
        <v>2177</v>
      </c>
    </row>
    <row r="576" spans="1:8" ht="25.5">
      <c r="A576" s="2" t="s">
        <v>504</v>
      </c>
      <c r="B576" s="9"/>
      <c r="C576" s="9" t="s">
        <v>2178</v>
      </c>
      <c r="D576" s="10" t="s">
        <v>899</v>
      </c>
      <c r="E576" s="10">
        <v>167160</v>
      </c>
      <c r="F576" s="42" t="e">
        <f t="shared" si="8"/>
        <v>#VALUE!</v>
      </c>
      <c r="G576" t="s">
        <v>4554</v>
      </c>
      <c r="H576" s="4" t="s">
        <v>2179</v>
      </c>
    </row>
    <row r="577" spans="1:8" ht="38.25">
      <c r="A577" s="2" t="s">
        <v>504</v>
      </c>
      <c r="B577" s="9"/>
      <c r="C577" s="9" t="s">
        <v>2180</v>
      </c>
      <c r="D577" s="10" t="s">
        <v>899</v>
      </c>
      <c r="E577" s="10">
        <v>231274</v>
      </c>
      <c r="F577" s="42" t="e">
        <f t="shared" si="8"/>
        <v>#VALUE!</v>
      </c>
      <c r="G577" t="s">
        <v>4458</v>
      </c>
      <c r="H577" s="4" t="s">
        <v>3068</v>
      </c>
    </row>
    <row r="578" spans="1:8" ht="25.5">
      <c r="A578" s="2" t="s">
        <v>504</v>
      </c>
      <c r="B578" s="9"/>
      <c r="C578" s="9" t="s">
        <v>2181</v>
      </c>
      <c r="D578" s="10" t="s">
        <v>899</v>
      </c>
      <c r="E578" s="10">
        <v>107266</v>
      </c>
      <c r="F578" s="42" t="e">
        <f t="shared" si="8"/>
        <v>#VALUE!</v>
      </c>
      <c r="G578" t="s">
        <v>4554</v>
      </c>
      <c r="H578" s="4" t="s">
        <v>2182</v>
      </c>
    </row>
    <row r="579" spans="1:8" ht="25.5">
      <c r="A579" s="2" t="s">
        <v>504</v>
      </c>
      <c r="B579" s="9"/>
      <c r="C579" s="9" t="s">
        <v>2183</v>
      </c>
      <c r="D579" s="10" t="s">
        <v>899</v>
      </c>
      <c r="E579" s="10">
        <v>155220</v>
      </c>
      <c r="F579" s="42" t="e">
        <f t="shared" si="8"/>
        <v>#VALUE!</v>
      </c>
      <c r="G579" t="s">
        <v>4554</v>
      </c>
      <c r="H579" s="4" t="s">
        <v>2184</v>
      </c>
    </row>
    <row r="580" spans="1:8" ht="25.5">
      <c r="A580" s="2" t="s">
        <v>504</v>
      </c>
      <c r="B580" s="11"/>
      <c r="C580" s="11" t="s">
        <v>886</v>
      </c>
      <c r="D580" s="26">
        <v>118920</v>
      </c>
      <c r="E580" s="26" t="s">
        <v>899</v>
      </c>
      <c r="F580" s="42" t="e">
        <f t="shared" si="8"/>
        <v>#VALUE!</v>
      </c>
      <c r="G580" t="s">
        <v>4458</v>
      </c>
      <c r="H580" s="42" t="s">
        <v>2185</v>
      </c>
    </row>
    <row r="581" spans="1:8" ht="25.5">
      <c r="A581" s="2" t="s">
        <v>504</v>
      </c>
      <c r="B581" s="9"/>
      <c r="C581" s="9" t="s">
        <v>2186</v>
      </c>
      <c r="D581" s="10">
        <v>178645</v>
      </c>
      <c r="E581" s="10" t="s">
        <v>899</v>
      </c>
      <c r="F581" s="42" t="e">
        <f t="shared" si="8"/>
        <v>#VALUE!</v>
      </c>
      <c r="G581" t="s">
        <v>4458</v>
      </c>
      <c r="H581" s="4" t="s">
        <v>2187</v>
      </c>
    </row>
    <row r="582" spans="1:8" ht="25.5">
      <c r="A582" s="2" t="s">
        <v>504</v>
      </c>
      <c r="B582" s="9"/>
      <c r="C582" s="9" t="s">
        <v>2188</v>
      </c>
      <c r="D582" s="10">
        <v>187459</v>
      </c>
      <c r="E582" s="10" t="s">
        <v>899</v>
      </c>
      <c r="F582" s="42" t="e">
        <f t="shared" ref="F582:F645" si="9">(((E582-D582)/D582)*100)</f>
        <v>#VALUE!</v>
      </c>
      <c r="G582" t="s">
        <v>4458</v>
      </c>
      <c r="H582" s="4" t="s">
        <v>2189</v>
      </c>
    </row>
    <row r="583" spans="1:8" ht="38.25">
      <c r="A583" s="2" t="s">
        <v>504</v>
      </c>
      <c r="B583" s="9"/>
      <c r="C583" s="9" t="s">
        <v>2190</v>
      </c>
      <c r="D583" s="10">
        <v>137369</v>
      </c>
      <c r="E583" s="10">
        <v>77610</v>
      </c>
      <c r="F583" s="42">
        <f t="shared" si="9"/>
        <v>-43.502536962487895</v>
      </c>
      <c r="G583" t="s">
        <v>4458</v>
      </c>
      <c r="H583" s="4" t="s">
        <v>3069</v>
      </c>
    </row>
    <row r="584" spans="1:8" ht="38.25">
      <c r="A584" s="2" t="s">
        <v>504</v>
      </c>
      <c r="B584" s="9"/>
      <c r="C584" s="9" t="s">
        <v>2191</v>
      </c>
      <c r="D584" s="10">
        <v>177968</v>
      </c>
      <c r="E584" s="10" t="s">
        <v>899</v>
      </c>
      <c r="F584" s="42" t="e">
        <f t="shared" si="9"/>
        <v>#VALUE!</v>
      </c>
      <c r="G584" t="s">
        <v>4458</v>
      </c>
      <c r="H584" s="4" t="s">
        <v>2192</v>
      </c>
    </row>
    <row r="585" spans="1:8" ht="38.25">
      <c r="A585" s="2" t="s">
        <v>504</v>
      </c>
      <c r="B585" s="9"/>
      <c r="C585" s="9" t="s">
        <v>2193</v>
      </c>
      <c r="D585" s="10">
        <v>101913</v>
      </c>
      <c r="E585" s="10" t="s">
        <v>899</v>
      </c>
      <c r="F585" s="42" t="e">
        <f t="shared" si="9"/>
        <v>#VALUE!</v>
      </c>
      <c r="G585" t="s">
        <v>4458</v>
      </c>
      <c r="H585" s="4" t="s">
        <v>2194</v>
      </c>
    </row>
    <row r="586" spans="1:8">
      <c r="A586" s="2" t="s">
        <v>504</v>
      </c>
      <c r="B586" s="9"/>
      <c r="C586" s="9" t="s">
        <v>1274</v>
      </c>
      <c r="D586" s="10">
        <v>126478</v>
      </c>
      <c r="E586" s="10" t="s">
        <v>899</v>
      </c>
      <c r="F586" s="42" t="e">
        <f t="shared" si="9"/>
        <v>#VALUE!</v>
      </c>
      <c r="G586" t="s">
        <v>4458</v>
      </c>
      <c r="H586" s="4" t="s">
        <v>4343</v>
      </c>
    </row>
    <row r="587" spans="1:8" ht="25.5">
      <c r="A587" s="2" t="s">
        <v>504</v>
      </c>
      <c r="B587" s="9" t="s">
        <v>4547</v>
      </c>
      <c r="C587" s="9" t="s">
        <v>4547</v>
      </c>
      <c r="D587" s="10" t="s">
        <v>899</v>
      </c>
      <c r="E587" s="72">
        <v>100000</v>
      </c>
      <c r="F587" s="42" t="e">
        <f t="shared" si="9"/>
        <v>#VALUE!</v>
      </c>
      <c r="G587" t="s">
        <v>4458</v>
      </c>
      <c r="H587" s="4" t="s">
        <v>4549</v>
      </c>
    </row>
    <row r="588" spans="1:8" ht="25.5">
      <c r="A588" s="2" t="s">
        <v>504</v>
      </c>
      <c r="B588" s="9" t="s">
        <v>4547</v>
      </c>
      <c r="C588" s="9" t="s">
        <v>4547</v>
      </c>
      <c r="D588" s="10" t="s">
        <v>899</v>
      </c>
      <c r="E588" s="72">
        <v>100000</v>
      </c>
      <c r="F588" s="42" t="e">
        <f t="shared" si="9"/>
        <v>#VALUE!</v>
      </c>
      <c r="G588" t="s">
        <v>4458</v>
      </c>
      <c r="H588" s="4" t="s">
        <v>4549</v>
      </c>
    </row>
    <row r="589" spans="1:8" ht="25.5">
      <c r="A589" s="2" t="s">
        <v>504</v>
      </c>
      <c r="B589" s="9" t="s">
        <v>4547</v>
      </c>
      <c r="C589" s="9" t="s">
        <v>4547</v>
      </c>
      <c r="D589" s="10" t="s">
        <v>899</v>
      </c>
      <c r="E589" s="72">
        <v>100000</v>
      </c>
      <c r="F589" s="42" t="e">
        <f t="shared" si="9"/>
        <v>#VALUE!</v>
      </c>
      <c r="G589" t="s">
        <v>4458</v>
      </c>
      <c r="H589" s="4" t="s">
        <v>4549</v>
      </c>
    </row>
    <row r="590" spans="1:8" ht="25.5">
      <c r="A590" s="2" t="s">
        <v>504</v>
      </c>
      <c r="B590" s="9" t="s">
        <v>4547</v>
      </c>
      <c r="C590" s="9" t="s">
        <v>4547</v>
      </c>
      <c r="D590" s="10" t="s">
        <v>899</v>
      </c>
      <c r="E590" s="72">
        <v>100000</v>
      </c>
      <c r="F590" s="42" t="e">
        <f t="shared" si="9"/>
        <v>#VALUE!</v>
      </c>
      <c r="G590" t="s">
        <v>4458</v>
      </c>
      <c r="H590" s="4" t="s">
        <v>4549</v>
      </c>
    </row>
    <row r="591" spans="1:8" ht="25.5">
      <c r="A591" s="2" t="s">
        <v>504</v>
      </c>
      <c r="B591" s="9" t="s">
        <v>4547</v>
      </c>
      <c r="C591" s="9" t="s">
        <v>4547</v>
      </c>
      <c r="D591" s="10" t="s">
        <v>899</v>
      </c>
      <c r="E591" s="72">
        <v>100000</v>
      </c>
      <c r="F591" s="42" t="e">
        <f t="shared" si="9"/>
        <v>#VALUE!</v>
      </c>
      <c r="G591" t="s">
        <v>4458</v>
      </c>
      <c r="H591" s="4" t="s">
        <v>4549</v>
      </c>
    </row>
    <row r="592" spans="1:8" ht="25.5">
      <c r="A592" s="2" t="s">
        <v>504</v>
      </c>
      <c r="B592" s="9" t="s">
        <v>4547</v>
      </c>
      <c r="C592" s="9" t="s">
        <v>4547</v>
      </c>
      <c r="D592" s="10" t="s">
        <v>899</v>
      </c>
      <c r="E592" s="72">
        <v>100000</v>
      </c>
      <c r="F592" s="42" t="e">
        <f t="shared" si="9"/>
        <v>#VALUE!</v>
      </c>
      <c r="G592" t="s">
        <v>4458</v>
      </c>
      <c r="H592" s="4" t="s">
        <v>4549</v>
      </c>
    </row>
    <row r="593" spans="1:8" ht="25.5">
      <c r="A593" s="2" t="s">
        <v>504</v>
      </c>
      <c r="B593" s="9" t="s">
        <v>4547</v>
      </c>
      <c r="C593" s="9" t="s">
        <v>4547</v>
      </c>
      <c r="D593" s="10" t="s">
        <v>899</v>
      </c>
      <c r="E593" s="72">
        <v>100000</v>
      </c>
      <c r="F593" s="42" t="e">
        <f t="shared" si="9"/>
        <v>#VALUE!</v>
      </c>
      <c r="G593" t="s">
        <v>4458</v>
      </c>
      <c r="H593" s="4" t="s">
        <v>4549</v>
      </c>
    </row>
    <row r="594" spans="1:8" ht="25.5">
      <c r="A594" s="2" t="s">
        <v>504</v>
      </c>
      <c r="B594" s="9" t="s">
        <v>4547</v>
      </c>
      <c r="C594" s="9" t="s">
        <v>4547</v>
      </c>
      <c r="D594" s="10" t="s">
        <v>899</v>
      </c>
      <c r="E594" s="72">
        <v>100000</v>
      </c>
      <c r="F594" s="42" t="e">
        <f t="shared" si="9"/>
        <v>#VALUE!</v>
      </c>
      <c r="G594" t="s">
        <v>4458</v>
      </c>
      <c r="H594" s="4" t="s">
        <v>4549</v>
      </c>
    </row>
    <row r="595" spans="1:8" ht="25.5">
      <c r="A595" s="2" t="s">
        <v>504</v>
      </c>
      <c r="B595" s="9" t="s">
        <v>4547</v>
      </c>
      <c r="C595" s="9" t="s">
        <v>4547</v>
      </c>
      <c r="D595" s="10" t="s">
        <v>899</v>
      </c>
      <c r="E595" s="72">
        <v>100000</v>
      </c>
      <c r="F595" s="42" t="e">
        <f t="shared" si="9"/>
        <v>#VALUE!</v>
      </c>
      <c r="G595" t="s">
        <v>4458</v>
      </c>
      <c r="H595" s="4" t="s">
        <v>4549</v>
      </c>
    </row>
    <row r="596" spans="1:8" ht="25.5">
      <c r="A596" s="2" t="s">
        <v>504</v>
      </c>
      <c r="B596" s="9" t="s">
        <v>4547</v>
      </c>
      <c r="C596" s="9" t="s">
        <v>4547</v>
      </c>
      <c r="D596" s="10" t="s">
        <v>899</v>
      </c>
      <c r="E596" s="72">
        <v>100000</v>
      </c>
      <c r="F596" s="42" t="e">
        <f t="shared" si="9"/>
        <v>#VALUE!</v>
      </c>
      <c r="G596" t="s">
        <v>4458</v>
      </c>
      <c r="H596" s="4" t="s">
        <v>4549</v>
      </c>
    </row>
    <row r="597" spans="1:8" ht="25.5">
      <c r="A597" s="2" t="s">
        <v>504</v>
      </c>
      <c r="B597" s="9" t="s">
        <v>4547</v>
      </c>
      <c r="C597" s="9" t="s">
        <v>4547</v>
      </c>
      <c r="D597" s="10" t="s">
        <v>899</v>
      </c>
      <c r="E597" s="72">
        <v>100000</v>
      </c>
      <c r="F597" s="42" t="e">
        <f t="shared" si="9"/>
        <v>#VALUE!</v>
      </c>
      <c r="G597" t="s">
        <v>4458</v>
      </c>
      <c r="H597" s="4" t="s">
        <v>4549</v>
      </c>
    </row>
    <row r="598" spans="1:8" ht="25.5">
      <c r="A598" s="2" t="s">
        <v>504</v>
      </c>
      <c r="B598" s="9" t="s">
        <v>4547</v>
      </c>
      <c r="C598" s="9" t="s">
        <v>4547</v>
      </c>
      <c r="D598" s="10" t="s">
        <v>899</v>
      </c>
      <c r="E598" s="72">
        <v>100000</v>
      </c>
      <c r="F598" s="42" t="e">
        <f t="shared" si="9"/>
        <v>#VALUE!</v>
      </c>
      <c r="G598" t="s">
        <v>4458</v>
      </c>
      <c r="H598" s="4" t="s">
        <v>4549</v>
      </c>
    </row>
    <row r="599" spans="1:8" ht="25.5">
      <c r="A599" s="2" t="s">
        <v>504</v>
      </c>
      <c r="B599" s="9" t="s">
        <v>4547</v>
      </c>
      <c r="C599" s="9" t="s">
        <v>4547</v>
      </c>
      <c r="D599" s="10" t="s">
        <v>899</v>
      </c>
      <c r="E599" s="72">
        <v>100000</v>
      </c>
      <c r="F599" s="42" t="e">
        <f t="shared" si="9"/>
        <v>#VALUE!</v>
      </c>
      <c r="G599" t="s">
        <v>4458</v>
      </c>
      <c r="H599" s="4" t="s">
        <v>4549</v>
      </c>
    </row>
    <row r="600" spans="1:8" ht="25.5">
      <c r="A600" s="2" t="s">
        <v>504</v>
      </c>
      <c r="B600" s="9" t="s">
        <v>4547</v>
      </c>
      <c r="C600" s="9" t="s">
        <v>4547</v>
      </c>
      <c r="D600" s="10" t="s">
        <v>899</v>
      </c>
      <c r="E600" s="72">
        <v>100000</v>
      </c>
      <c r="F600" s="42" t="e">
        <f t="shared" si="9"/>
        <v>#VALUE!</v>
      </c>
      <c r="G600" t="s">
        <v>4458</v>
      </c>
      <c r="H600" s="4" t="s">
        <v>4549</v>
      </c>
    </row>
    <row r="601" spans="1:8" ht="25.5">
      <c r="A601" s="2" t="s">
        <v>504</v>
      </c>
      <c r="B601" s="9" t="s">
        <v>4547</v>
      </c>
      <c r="C601" s="9" t="s">
        <v>4547</v>
      </c>
      <c r="D601" s="10" t="s">
        <v>899</v>
      </c>
      <c r="E601" s="72">
        <v>100000</v>
      </c>
      <c r="F601" s="42" t="e">
        <f t="shared" si="9"/>
        <v>#VALUE!</v>
      </c>
      <c r="G601" t="s">
        <v>4458</v>
      </c>
      <c r="H601" s="4" t="s">
        <v>4549</v>
      </c>
    </row>
    <row r="602" spans="1:8" ht="25.5">
      <c r="A602" s="2" t="s">
        <v>504</v>
      </c>
      <c r="B602" s="9" t="s">
        <v>4547</v>
      </c>
      <c r="C602" s="9" t="s">
        <v>4547</v>
      </c>
      <c r="D602" s="10" t="s">
        <v>899</v>
      </c>
      <c r="E602" s="72">
        <v>100000</v>
      </c>
      <c r="F602" s="42" t="e">
        <f t="shared" si="9"/>
        <v>#VALUE!</v>
      </c>
      <c r="G602" t="s">
        <v>4458</v>
      </c>
      <c r="H602" s="4" t="s">
        <v>4549</v>
      </c>
    </row>
    <row r="603" spans="1:8" ht="25.5">
      <c r="A603" s="2" t="s">
        <v>504</v>
      </c>
      <c r="B603" s="9" t="s">
        <v>4547</v>
      </c>
      <c r="C603" s="9" t="s">
        <v>4547</v>
      </c>
      <c r="D603" s="10" t="s">
        <v>899</v>
      </c>
      <c r="E603" s="72">
        <v>100000</v>
      </c>
      <c r="F603" s="42" t="e">
        <f t="shared" si="9"/>
        <v>#VALUE!</v>
      </c>
      <c r="G603" t="s">
        <v>4458</v>
      </c>
      <c r="H603" s="4" t="s">
        <v>4549</v>
      </c>
    </row>
    <row r="604" spans="1:8" ht="25.5">
      <c r="A604" s="2" t="s">
        <v>504</v>
      </c>
      <c r="B604" s="9" t="s">
        <v>4547</v>
      </c>
      <c r="C604" s="9" t="s">
        <v>4547</v>
      </c>
      <c r="D604" s="10" t="s">
        <v>899</v>
      </c>
      <c r="E604" s="72">
        <v>100000</v>
      </c>
      <c r="F604" s="42" t="e">
        <f t="shared" si="9"/>
        <v>#VALUE!</v>
      </c>
      <c r="G604" t="s">
        <v>4458</v>
      </c>
      <c r="H604" s="4" t="s">
        <v>4549</v>
      </c>
    </row>
    <row r="605" spans="1:8" ht="25.5">
      <c r="A605" s="2" t="s">
        <v>504</v>
      </c>
      <c r="B605" s="9" t="s">
        <v>4547</v>
      </c>
      <c r="C605" s="9" t="s">
        <v>4547</v>
      </c>
      <c r="D605" s="10" t="s">
        <v>899</v>
      </c>
      <c r="E605" s="72">
        <v>100000</v>
      </c>
      <c r="F605" s="42" t="e">
        <f t="shared" si="9"/>
        <v>#VALUE!</v>
      </c>
      <c r="G605" t="s">
        <v>4458</v>
      </c>
      <c r="H605" s="4" t="s">
        <v>4549</v>
      </c>
    </row>
    <row r="606" spans="1:8" ht="25.5">
      <c r="A606" s="2" t="s">
        <v>504</v>
      </c>
      <c r="B606" s="9" t="s">
        <v>4547</v>
      </c>
      <c r="C606" s="9" t="s">
        <v>4547</v>
      </c>
      <c r="D606" s="10" t="s">
        <v>899</v>
      </c>
      <c r="E606" s="72">
        <v>100000</v>
      </c>
      <c r="F606" s="42" t="e">
        <f t="shared" si="9"/>
        <v>#VALUE!</v>
      </c>
      <c r="G606" t="s">
        <v>4458</v>
      </c>
      <c r="H606" s="4" t="s">
        <v>4549</v>
      </c>
    </row>
    <row r="607" spans="1:8" ht="25.5">
      <c r="A607" s="2" t="s">
        <v>504</v>
      </c>
      <c r="B607" s="9" t="s">
        <v>4547</v>
      </c>
      <c r="C607" s="9" t="s">
        <v>4547</v>
      </c>
      <c r="D607" s="10" t="s">
        <v>899</v>
      </c>
      <c r="E607" s="72">
        <v>100000</v>
      </c>
      <c r="F607" s="42" t="e">
        <f t="shared" si="9"/>
        <v>#VALUE!</v>
      </c>
      <c r="G607" t="s">
        <v>4458</v>
      </c>
      <c r="H607" s="4" t="s">
        <v>4549</v>
      </c>
    </row>
    <row r="608" spans="1:8" ht="25.5">
      <c r="A608" s="2" t="s">
        <v>504</v>
      </c>
      <c r="B608" s="9" t="s">
        <v>4547</v>
      </c>
      <c r="C608" s="9" t="s">
        <v>4547</v>
      </c>
      <c r="D608" s="10" t="s">
        <v>899</v>
      </c>
      <c r="E608" s="72">
        <v>100000</v>
      </c>
      <c r="F608" s="42" t="e">
        <f t="shared" si="9"/>
        <v>#VALUE!</v>
      </c>
      <c r="G608" t="s">
        <v>4458</v>
      </c>
      <c r="H608" s="4" t="s">
        <v>4549</v>
      </c>
    </row>
    <row r="609" spans="1:8" ht="25.5">
      <c r="A609" s="2" t="s">
        <v>504</v>
      </c>
      <c r="B609" s="9" t="s">
        <v>4547</v>
      </c>
      <c r="C609" s="9" t="s">
        <v>4547</v>
      </c>
      <c r="D609" s="10" t="s">
        <v>899</v>
      </c>
      <c r="E609" s="72">
        <v>100000</v>
      </c>
      <c r="F609" s="42" t="e">
        <f t="shared" si="9"/>
        <v>#VALUE!</v>
      </c>
      <c r="G609" t="s">
        <v>4458</v>
      </c>
      <c r="H609" s="4" t="s">
        <v>4549</v>
      </c>
    </row>
    <row r="610" spans="1:8" ht="25.5">
      <c r="A610" s="2" t="s">
        <v>504</v>
      </c>
      <c r="B610" s="9" t="s">
        <v>4547</v>
      </c>
      <c r="C610" s="9" t="s">
        <v>4547</v>
      </c>
      <c r="D610" s="10" t="s">
        <v>899</v>
      </c>
      <c r="E610" s="72">
        <v>100000</v>
      </c>
      <c r="F610" s="42" t="e">
        <f t="shared" si="9"/>
        <v>#VALUE!</v>
      </c>
      <c r="G610" t="s">
        <v>4458</v>
      </c>
      <c r="H610" s="4" t="s">
        <v>4549</v>
      </c>
    </row>
    <row r="611" spans="1:8" ht="25.5">
      <c r="A611" s="2" t="s">
        <v>504</v>
      </c>
      <c r="B611" s="9" t="s">
        <v>4547</v>
      </c>
      <c r="C611" s="9" t="s">
        <v>4547</v>
      </c>
      <c r="D611" s="10" t="s">
        <v>899</v>
      </c>
      <c r="E611" s="72">
        <v>100000</v>
      </c>
      <c r="F611" s="42" t="e">
        <f t="shared" si="9"/>
        <v>#VALUE!</v>
      </c>
      <c r="G611" t="s">
        <v>4458</v>
      </c>
      <c r="H611" s="4" t="s">
        <v>4549</v>
      </c>
    </row>
    <row r="612" spans="1:8" ht="26.25">
      <c r="A612" s="1" t="s">
        <v>505</v>
      </c>
      <c r="B612" s="51"/>
      <c r="C612" s="51" t="s">
        <v>4486</v>
      </c>
      <c r="D612" s="54" t="s">
        <v>899</v>
      </c>
      <c r="E612" s="54" t="s">
        <v>899</v>
      </c>
      <c r="F612" s="42" t="e">
        <f t="shared" si="9"/>
        <v>#VALUE!</v>
      </c>
      <c r="G612" t="s">
        <v>4554</v>
      </c>
      <c r="H612" s="75"/>
    </row>
    <row r="613" spans="1:8" ht="38.25">
      <c r="A613" s="1" t="s">
        <v>506</v>
      </c>
      <c r="B613" s="9" t="s">
        <v>596</v>
      </c>
      <c r="C613" s="9" t="s">
        <v>886</v>
      </c>
      <c r="D613" s="10" t="s">
        <v>899</v>
      </c>
      <c r="E613" s="10">
        <v>221949</v>
      </c>
      <c r="F613" s="42" t="e">
        <f t="shared" si="9"/>
        <v>#VALUE!</v>
      </c>
      <c r="G613" t="s">
        <v>4554</v>
      </c>
      <c r="H613" s="4" t="s">
        <v>611</v>
      </c>
    </row>
    <row r="614" spans="1:8" ht="25.5">
      <c r="A614" s="1" t="s">
        <v>506</v>
      </c>
      <c r="B614" s="9"/>
      <c r="C614" s="9" t="s">
        <v>597</v>
      </c>
      <c r="D614" s="10">
        <v>138239</v>
      </c>
      <c r="E614" s="10">
        <v>145875</v>
      </c>
      <c r="F614" s="42">
        <f t="shared" si="9"/>
        <v>5.5237668096557409</v>
      </c>
      <c r="G614" t="s">
        <v>4554</v>
      </c>
      <c r="H614" s="4" t="s">
        <v>603</v>
      </c>
    </row>
    <row r="615" spans="1:8" ht="38.25">
      <c r="A615" s="1" t="s">
        <v>506</v>
      </c>
      <c r="B615" s="9"/>
      <c r="C615" s="9" t="s">
        <v>598</v>
      </c>
      <c r="D615" s="10">
        <v>123919</v>
      </c>
      <c r="E615" s="10">
        <v>131346</v>
      </c>
      <c r="F615" s="42">
        <f t="shared" si="9"/>
        <v>5.993431192956689</v>
      </c>
      <c r="G615" t="s">
        <v>4554</v>
      </c>
      <c r="H615" s="4" t="s">
        <v>604</v>
      </c>
    </row>
    <row r="616" spans="1:8" ht="25.5">
      <c r="A616" s="1" t="s">
        <v>506</v>
      </c>
      <c r="B616" s="9"/>
      <c r="C616" s="9" t="s">
        <v>599</v>
      </c>
      <c r="D616" s="10" t="s">
        <v>899</v>
      </c>
      <c r="E616" s="10">
        <v>124355</v>
      </c>
      <c r="F616" s="42" t="e">
        <f t="shared" si="9"/>
        <v>#VALUE!</v>
      </c>
      <c r="G616" t="s">
        <v>4554</v>
      </c>
      <c r="H616" s="4" t="s">
        <v>605</v>
      </c>
    </row>
    <row r="617" spans="1:8">
      <c r="A617" s="1" t="s">
        <v>506</v>
      </c>
      <c r="B617" s="9"/>
      <c r="C617" s="9" t="s">
        <v>2716</v>
      </c>
      <c r="D617" s="10">
        <v>142052</v>
      </c>
      <c r="E617" s="10" t="s">
        <v>899</v>
      </c>
      <c r="F617" s="42" t="e">
        <f t="shared" si="9"/>
        <v>#VALUE!</v>
      </c>
      <c r="G617" t="s">
        <v>4458</v>
      </c>
      <c r="H617" s="4" t="s">
        <v>3914</v>
      </c>
    </row>
    <row r="618" spans="1:8" ht="25.5">
      <c r="A618" s="1" t="s">
        <v>506</v>
      </c>
      <c r="B618" s="9"/>
      <c r="C618" s="9" t="s">
        <v>600</v>
      </c>
      <c r="D618" s="10" t="s">
        <v>899</v>
      </c>
      <c r="E618" s="10">
        <v>136600</v>
      </c>
      <c r="F618" s="42" t="e">
        <f t="shared" si="9"/>
        <v>#VALUE!</v>
      </c>
      <c r="G618" t="s">
        <v>4554</v>
      </c>
      <c r="H618" s="4" t="s">
        <v>606</v>
      </c>
    </row>
    <row r="619" spans="1:8" ht="25.5">
      <c r="A619" s="1" t="s">
        <v>506</v>
      </c>
      <c r="B619" s="1"/>
      <c r="C619" s="1" t="s">
        <v>74</v>
      </c>
      <c r="D619" s="54">
        <v>130511</v>
      </c>
      <c r="E619" s="54">
        <v>108622</v>
      </c>
      <c r="F619" s="42">
        <f t="shared" si="9"/>
        <v>-16.771766364521</v>
      </c>
      <c r="G619" t="s">
        <v>4554</v>
      </c>
      <c r="H619" s="75" t="s">
        <v>607</v>
      </c>
    </row>
    <row r="620" spans="1:8" ht="25.5">
      <c r="A620" s="1" t="s">
        <v>506</v>
      </c>
      <c r="B620" s="9"/>
      <c r="C620" s="9" t="s">
        <v>601</v>
      </c>
      <c r="D620" s="10">
        <v>137407</v>
      </c>
      <c r="E620" s="10">
        <v>128705</v>
      </c>
      <c r="F620" s="42">
        <f t="shared" si="9"/>
        <v>-6.333010690867277</v>
      </c>
      <c r="G620" t="s">
        <v>4554</v>
      </c>
      <c r="H620" s="4" t="s">
        <v>608</v>
      </c>
    </row>
    <row r="621" spans="1:8" ht="25.5">
      <c r="A621" s="1" t="s">
        <v>506</v>
      </c>
      <c r="B621" s="9"/>
      <c r="C621" s="9" t="s">
        <v>602</v>
      </c>
      <c r="D621" s="10">
        <v>118371</v>
      </c>
      <c r="E621" s="10">
        <v>125595</v>
      </c>
      <c r="F621" s="42">
        <f t="shared" si="9"/>
        <v>6.1028461363002764</v>
      </c>
      <c r="G621" t="s">
        <v>4554</v>
      </c>
      <c r="H621" s="4" t="s">
        <v>609</v>
      </c>
    </row>
    <row r="622" spans="1:8" ht="25.5">
      <c r="A622" s="1" t="s">
        <v>506</v>
      </c>
      <c r="B622" s="9"/>
      <c r="C622" s="9" t="s">
        <v>1016</v>
      </c>
      <c r="D622" s="10">
        <v>106560</v>
      </c>
      <c r="E622" s="10">
        <v>113106</v>
      </c>
      <c r="F622" s="42">
        <f t="shared" si="9"/>
        <v>6.1430180180180178</v>
      </c>
      <c r="G622" t="s">
        <v>4554</v>
      </c>
      <c r="H622" s="4" t="s">
        <v>610</v>
      </c>
    </row>
    <row r="623" spans="1:8" ht="25.5">
      <c r="A623" s="1" t="s">
        <v>506</v>
      </c>
      <c r="B623" s="9" t="s">
        <v>4547</v>
      </c>
      <c r="C623" s="9" t="s">
        <v>4547</v>
      </c>
      <c r="D623" s="10" t="s">
        <v>899</v>
      </c>
      <c r="E623" s="72">
        <v>100000</v>
      </c>
      <c r="F623" s="42" t="e">
        <f t="shared" si="9"/>
        <v>#VALUE!</v>
      </c>
      <c r="G623" t="s">
        <v>4458</v>
      </c>
      <c r="H623" s="4" t="s">
        <v>4549</v>
      </c>
    </row>
    <row r="624" spans="1:8" ht="25.5">
      <c r="A624" s="1" t="s">
        <v>506</v>
      </c>
      <c r="B624" s="9" t="s">
        <v>4547</v>
      </c>
      <c r="C624" s="9" t="s">
        <v>4547</v>
      </c>
      <c r="D624" s="10" t="s">
        <v>899</v>
      </c>
      <c r="E624" s="72">
        <v>100000</v>
      </c>
      <c r="F624" s="42" t="e">
        <f t="shared" si="9"/>
        <v>#VALUE!</v>
      </c>
      <c r="G624" t="s">
        <v>4458</v>
      </c>
      <c r="H624" s="4" t="s">
        <v>4549</v>
      </c>
    </row>
    <row r="625" spans="1:8" ht="25.5">
      <c r="A625" s="1" t="s">
        <v>506</v>
      </c>
      <c r="B625" s="9" t="s">
        <v>4547</v>
      </c>
      <c r="C625" s="9" t="s">
        <v>4547</v>
      </c>
      <c r="D625" s="10" t="s">
        <v>899</v>
      </c>
      <c r="E625" s="72">
        <v>100000</v>
      </c>
      <c r="F625" s="42" t="e">
        <f t="shared" si="9"/>
        <v>#VALUE!</v>
      </c>
      <c r="G625" t="s">
        <v>4458</v>
      </c>
      <c r="H625" s="4" t="s">
        <v>4549</v>
      </c>
    </row>
    <row r="626" spans="1:8" ht="25.5">
      <c r="A626" s="1" t="s">
        <v>506</v>
      </c>
      <c r="B626" s="9" t="s">
        <v>4547</v>
      </c>
      <c r="C626" s="9" t="s">
        <v>4547</v>
      </c>
      <c r="D626" s="10" t="s">
        <v>899</v>
      </c>
      <c r="E626" s="72">
        <v>100000</v>
      </c>
      <c r="F626" s="42" t="e">
        <f t="shared" si="9"/>
        <v>#VALUE!</v>
      </c>
      <c r="G626" t="s">
        <v>4458</v>
      </c>
      <c r="H626" s="4" t="s">
        <v>4549</v>
      </c>
    </row>
    <row r="627" spans="1:8" ht="25.5">
      <c r="A627" s="2" t="s">
        <v>507</v>
      </c>
      <c r="B627" s="18" t="s">
        <v>2039</v>
      </c>
      <c r="C627" s="9"/>
      <c r="D627" s="10" t="s">
        <v>899</v>
      </c>
      <c r="E627" s="10" t="s">
        <v>899</v>
      </c>
      <c r="F627" s="42" t="e">
        <f t="shared" si="9"/>
        <v>#VALUE!</v>
      </c>
      <c r="G627" t="s">
        <v>4554</v>
      </c>
      <c r="H627" s="4"/>
    </row>
    <row r="628" spans="1:8" ht="38.25">
      <c r="A628" s="1" t="s">
        <v>508</v>
      </c>
      <c r="B628" s="9"/>
      <c r="C628" s="9" t="s">
        <v>729</v>
      </c>
      <c r="D628" s="10">
        <v>40000</v>
      </c>
      <c r="E628" s="10">
        <v>120000</v>
      </c>
      <c r="F628" s="42">
        <f t="shared" si="9"/>
        <v>200</v>
      </c>
      <c r="G628" t="s">
        <v>4458</v>
      </c>
      <c r="H628" s="4" t="s">
        <v>732</v>
      </c>
    </row>
    <row r="629" spans="1:8" ht="25.5">
      <c r="A629" s="1" t="s">
        <v>508</v>
      </c>
      <c r="B629" s="9"/>
      <c r="C629" s="9" t="s">
        <v>730</v>
      </c>
      <c r="D629" s="10" t="s">
        <v>899</v>
      </c>
      <c r="E629" s="10">
        <v>100500</v>
      </c>
      <c r="F629" s="42" t="e">
        <f t="shared" si="9"/>
        <v>#VALUE!</v>
      </c>
      <c r="G629" t="s">
        <v>4554</v>
      </c>
      <c r="H629" s="4" t="s">
        <v>731</v>
      </c>
    </row>
    <row r="630" spans="1:8" ht="38.25">
      <c r="A630" s="1" t="s">
        <v>509</v>
      </c>
      <c r="B630" s="1"/>
      <c r="C630" s="1" t="s">
        <v>1080</v>
      </c>
      <c r="D630" s="54">
        <v>61689</v>
      </c>
      <c r="E630" s="54">
        <v>136324</v>
      </c>
      <c r="F630" s="42">
        <f t="shared" si="9"/>
        <v>120.98591320981049</v>
      </c>
      <c r="G630" t="s">
        <v>4458</v>
      </c>
      <c r="H630" s="75" t="s">
        <v>4487</v>
      </c>
    </row>
    <row r="631" spans="1:8" ht="51">
      <c r="A631" s="2" t="s">
        <v>510</v>
      </c>
      <c r="B631" s="9" t="s">
        <v>2195</v>
      </c>
      <c r="C631" s="9" t="s">
        <v>886</v>
      </c>
      <c r="D631" s="10">
        <v>250273</v>
      </c>
      <c r="E631" s="10">
        <v>246810</v>
      </c>
      <c r="F631" s="42">
        <f t="shared" si="9"/>
        <v>-1.3836890115993337</v>
      </c>
      <c r="G631" t="s">
        <v>4554</v>
      </c>
      <c r="H631" s="4" t="s">
        <v>2196</v>
      </c>
    </row>
    <row r="632" spans="1:8" ht="38.25">
      <c r="A632" s="2" t="s">
        <v>510</v>
      </c>
      <c r="B632" s="9" t="s">
        <v>2197</v>
      </c>
      <c r="C632" s="9" t="s">
        <v>2198</v>
      </c>
      <c r="D632" s="10">
        <v>175285</v>
      </c>
      <c r="E632" s="10">
        <v>195453</v>
      </c>
      <c r="F632" s="42">
        <f t="shared" si="9"/>
        <v>11.505833357104144</v>
      </c>
      <c r="G632" t="s">
        <v>4554</v>
      </c>
      <c r="H632" s="4" t="s">
        <v>2199</v>
      </c>
    </row>
    <row r="633" spans="1:8" ht="51">
      <c r="A633" s="2" t="s">
        <v>510</v>
      </c>
      <c r="B633" s="9" t="s">
        <v>2200</v>
      </c>
      <c r="C633" s="9" t="s">
        <v>2201</v>
      </c>
      <c r="D633" s="10">
        <v>182571</v>
      </c>
      <c r="E633" s="10">
        <v>192672</v>
      </c>
      <c r="F633" s="42">
        <f t="shared" si="9"/>
        <v>5.5326420954039799</v>
      </c>
      <c r="G633" t="s">
        <v>4554</v>
      </c>
      <c r="H633" s="4" t="s">
        <v>3070</v>
      </c>
    </row>
    <row r="634" spans="1:8" ht="38.25">
      <c r="A634" s="2" t="s">
        <v>510</v>
      </c>
      <c r="B634" s="9" t="s">
        <v>2202</v>
      </c>
      <c r="C634" s="9" t="s">
        <v>2203</v>
      </c>
      <c r="D634" s="10">
        <v>57673</v>
      </c>
      <c r="E634" s="10">
        <v>175315</v>
      </c>
      <c r="F634" s="42">
        <f t="shared" si="9"/>
        <v>203.98106566330867</v>
      </c>
      <c r="G634" t="s">
        <v>4458</v>
      </c>
      <c r="H634" s="4" t="s">
        <v>2204</v>
      </c>
    </row>
    <row r="635" spans="1:8" ht="38.25">
      <c r="A635" s="2" t="s">
        <v>510</v>
      </c>
      <c r="B635" s="9" t="s">
        <v>2205</v>
      </c>
      <c r="C635" s="9" t="s">
        <v>2206</v>
      </c>
      <c r="D635" s="10">
        <v>84349</v>
      </c>
      <c r="E635" s="10">
        <v>172389</v>
      </c>
      <c r="F635" s="42">
        <f t="shared" si="9"/>
        <v>104.37586693381071</v>
      </c>
      <c r="G635" t="s">
        <v>4458</v>
      </c>
      <c r="H635" s="4" t="s">
        <v>2207</v>
      </c>
    </row>
    <row r="636" spans="1:8" ht="38.25">
      <c r="A636" s="2" t="s">
        <v>510</v>
      </c>
      <c r="B636" s="9" t="s">
        <v>2208</v>
      </c>
      <c r="C636" s="9" t="s">
        <v>2209</v>
      </c>
      <c r="D636" s="10">
        <v>133894</v>
      </c>
      <c r="E636" s="10">
        <v>167569</v>
      </c>
      <c r="F636" s="42">
        <f t="shared" si="9"/>
        <v>25.150492180381494</v>
      </c>
      <c r="G636" t="s">
        <v>4554</v>
      </c>
      <c r="H636" s="4" t="s">
        <v>2210</v>
      </c>
    </row>
    <row r="637" spans="1:8" ht="38.25">
      <c r="A637" s="2" t="s">
        <v>510</v>
      </c>
      <c r="B637" s="9" t="s">
        <v>2211</v>
      </c>
      <c r="C637" s="9" t="s">
        <v>2212</v>
      </c>
      <c r="D637" s="10">
        <v>121723</v>
      </c>
      <c r="E637" s="10">
        <v>124985</v>
      </c>
      <c r="F637" s="42">
        <f t="shared" si="9"/>
        <v>2.6798550807982058</v>
      </c>
      <c r="G637" t="s">
        <v>4554</v>
      </c>
      <c r="H637" s="4" t="s">
        <v>2213</v>
      </c>
    </row>
    <row r="638" spans="1:8" ht="38.25">
      <c r="A638" s="2" t="s">
        <v>510</v>
      </c>
      <c r="B638" s="9" t="s">
        <v>2214</v>
      </c>
      <c r="C638" s="9" t="s">
        <v>2215</v>
      </c>
      <c r="D638" s="10">
        <v>129901</v>
      </c>
      <c r="E638" s="10">
        <v>124985</v>
      </c>
      <c r="F638" s="42">
        <f t="shared" si="9"/>
        <v>-3.7844204432606365</v>
      </c>
      <c r="G638" t="s">
        <v>4554</v>
      </c>
      <c r="H638" s="4" t="s">
        <v>2213</v>
      </c>
    </row>
    <row r="639" spans="1:8" ht="38.25">
      <c r="A639" s="2" t="s">
        <v>510</v>
      </c>
      <c r="B639" s="9" t="s">
        <v>2216</v>
      </c>
      <c r="C639" s="9" t="s">
        <v>2217</v>
      </c>
      <c r="D639" s="10">
        <v>132787</v>
      </c>
      <c r="E639" s="10">
        <v>134442</v>
      </c>
      <c r="F639" s="42">
        <f t="shared" si="9"/>
        <v>1.2463569475927614</v>
      </c>
      <c r="G639" t="s">
        <v>4554</v>
      </c>
      <c r="H639" s="4" t="s">
        <v>2218</v>
      </c>
    </row>
    <row r="640" spans="1:8" ht="25.5">
      <c r="A640" s="2" t="s">
        <v>510</v>
      </c>
      <c r="B640" s="9" t="s">
        <v>4547</v>
      </c>
      <c r="C640" s="9" t="s">
        <v>4547</v>
      </c>
      <c r="D640" s="10" t="s">
        <v>899</v>
      </c>
      <c r="E640" s="72">
        <v>100000</v>
      </c>
      <c r="F640" s="42" t="e">
        <f t="shared" si="9"/>
        <v>#VALUE!</v>
      </c>
      <c r="G640" t="s">
        <v>4458</v>
      </c>
      <c r="H640" s="4" t="s">
        <v>4549</v>
      </c>
    </row>
    <row r="641" spans="1:8" ht="25.5">
      <c r="A641" s="2" t="s">
        <v>510</v>
      </c>
      <c r="B641" s="9" t="s">
        <v>4547</v>
      </c>
      <c r="C641" s="9" t="s">
        <v>4547</v>
      </c>
      <c r="D641" s="10" t="s">
        <v>899</v>
      </c>
      <c r="E641" s="72">
        <v>100000</v>
      </c>
      <c r="F641" s="42" t="e">
        <f t="shared" si="9"/>
        <v>#VALUE!</v>
      </c>
      <c r="G641" t="s">
        <v>4458</v>
      </c>
      <c r="H641" s="4" t="s">
        <v>4549</v>
      </c>
    </row>
    <row r="642" spans="1:8" ht="25.5">
      <c r="A642" s="2" t="s">
        <v>510</v>
      </c>
      <c r="B642" s="9" t="s">
        <v>4547</v>
      </c>
      <c r="C642" s="9" t="s">
        <v>4547</v>
      </c>
      <c r="D642" s="10" t="s">
        <v>899</v>
      </c>
      <c r="E642" s="72">
        <v>100000</v>
      </c>
      <c r="F642" s="42" t="e">
        <f t="shared" si="9"/>
        <v>#VALUE!</v>
      </c>
      <c r="G642" t="s">
        <v>4458</v>
      </c>
      <c r="H642" s="4" t="s">
        <v>4549</v>
      </c>
    </row>
    <row r="643" spans="1:8" ht="25.5">
      <c r="A643" s="2" t="s">
        <v>510</v>
      </c>
      <c r="B643" s="9" t="s">
        <v>4547</v>
      </c>
      <c r="C643" s="9" t="s">
        <v>4547</v>
      </c>
      <c r="D643" s="10" t="s">
        <v>899</v>
      </c>
      <c r="E643" s="72">
        <v>100000</v>
      </c>
      <c r="F643" s="42" t="e">
        <f t="shared" si="9"/>
        <v>#VALUE!</v>
      </c>
      <c r="G643" t="s">
        <v>4458</v>
      </c>
      <c r="H643" s="4" t="s">
        <v>4549</v>
      </c>
    </row>
    <row r="644" spans="1:8" ht="25.5">
      <c r="A644" s="2" t="s">
        <v>510</v>
      </c>
      <c r="B644" s="9" t="s">
        <v>4547</v>
      </c>
      <c r="C644" s="9" t="s">
        <v>4547</v>
      </c>
      <c r="D644" s="10" t="s">
        <v>899</v>
      </c>
      <c r="E644" s="72">
        <v>100000</v>
      </c>
      <c r="F644" s="42" t="e">
        <f t="shared" si="9"/>
        <v>#VALUE!</v>
      </c>
      <c r="G644" t="s">
        <v>4458</v>
      </c>
      <c r="H644" s="4" t="s">
        <v>4549</v>
      </c>
    </row>
    <row r="645" spans="1:8" ht="25.5">
      <c r="A645" s="2" t="s">
        <v>510</v>
      </c>
      <c r="B645" s="9" t="s">
        <v>4547</v>
      </c>
      <c r="C645" s="9" t="s">
        <v>4547</v>
      </c>
      <c r="D645" s="10" t="s">
        <v>899</v>
      </c>
      <c r="E645" s="72">
        <v>100000</v>
      </c>
      <c r="F645" s="42" t="e">
        <f t="shared" si="9"/>
        <v>#VALUE!</v>
      </c>
      <c r="G645" t="s">
        <v>4458</v>
      </c>
      <c r="H645" s="4" t="s">
        <v>4549</v>
      </c>
    </row>
    <row r="646" spans="1:8" ht="25.5">
      <c r="A646" s="2" t="s">
        <v>510</v>
      </c>
      <c r="B646" s="9" t="s">
        <v>4547</v>
      </c>
      <c r="C646" s="9" t="s">
        <v>4547</v>
      </c>
      <c r="D646" s="10" t="s">
        <v>899</v>
      </c>
      <c r="E646" s="72">
        <v>100000</v>
      </c>
      <c r="F646" s="42" t="e">
        <f t="shared" ref="F646:F709" si="10">(((E646-D646)/D646)*100)</f>
        <v>#VALUE!</v>
      </c>
      <c r="G646" t="s">
        <v>4458</v>
      </c>
      <c r="H646" s="4" t="s">
        <v>4549</v>
      </c>
    </row>
    <row r="647" spans="1:8" ht="25.5">
      <c r="A647" s="2" t="s">
        <v>510</v>
      </c>
      <c r="B647" s="9" t="s">
        <v>4547</v>
      </c>
      <c r="C647" s="9" t="s">
        <v>4547</v>
      </c>
      <c r="D647" s="10" t="s">
        <v>899</v>
      </c>
      <c r="E647" s="72">
        <v>100000</v>
      </c>
      <c r="F647" s="42" t="e">
        <f t="shared" si="10"/>
        <v>#VALUE!</v>
      </c>
      <c r="G647" t="s">
        <v>4458</v>
      </c>
      <c r="H647" s="4" t="s">
        <v>4549</v>
      </c>
    </row>
    <row r="648" spans="1:8" ht="25.5">
      <c r="A648" s="2" t="s">
        <v>510</v>
      </c>
      <c r="B648" s="9" t="s">
        <v>4547</v>
      </c>
      <c r="C648" s="9" t="s">
        <v>4547</v>
      </c>
      <c r="D648" s="10" t="s">
        <v>899</v>
      </c>
      <c r="E648" s="72">
        <v>100000</v>
      </c>
      <c r="F648" s="42" t="e">
        <f t="shared" si="10"/>
        <v>#VALUE!</v>
      </c>
      <c r="G648" t="s">
        <v>4458</v>
      </c>
      <c r="H648" s="4" t="s">
        <v>4549</v>
      </c>
    </row>
    <row r="649" spans="1:8" ht="25.5">
      <c r="A649" s="2" t="s">
        <v>510</v>
      </c>
      <c r="B649" s="9" t="s">
        <v>4547</v>
      </c>
      <c r="C649" s="9" t="s">
        <v>4547</v>
      </c>
      <c r="D649" s="10" t="s">
        <v>899</v>
      </c>
      <c r="E649" s="72">
        <v>100000</v>
      </c>
      <c r="F649" s="42" t="e">
        <f t="shared" si="10"/>
        <v>#VALUE!</v>
      </c>
      <c r="G649" t="s">
        <v>4458</v>
      </c>
      <c r="H649" s="4" t="s">
        <v>4549</v>
      </c>
    </row>
    <row r="650" spans="1:8" ht="25.5">
      <c r="A650" s="2" t="s">
        <v>510</v>
      </c>
      <c r="B650" s="9" t="s">
        <v>4547</v>
      </c>
      <c r="C650" s="9" t="s">
        <v>4547</v>
      </c>
      <c r="D650" s="72">
        <v>100000</v>
      </c>
      <c r="E650" s="10" t="s">
        <v>899</v>
      </c>
      <c r="F650" s="42" t="e">
        <f t="shared" si="10"/>
        <v>#VALUE!</v>
      </c>
      <c r="G650" t="s">
        <v>4458</v>
      </c>
      <c r="H650" s="4" t="s">
        <v>4549</v>
      </c>
    </row>
    <row r="651" spans="1:8" ht="25.5">
      <c r="A651" s="2" t="s">
        <v>510</v>
      </c>
      <c r="B651" s="9" t="s">
        <v>4547</v>
      </c>
      <c r="C651" s="9" t="s">
        <v>4547</v>
      </c>
      <c r="D651" s="72">
        <v>100000</v>
      </c>
      <c r="E651" s="10" t="s">
        <v>899</v>
      </c>
      <c r="F651" s="42" t="e">
        <f t="shared" si="10"/>
        <v>#VALUE!</v>
      </c>
      <c r="G651" t="s">
        <v>4458</v>
      </c>
      <c r="H651" s="4" t="s">
        <v>4549</v>
      </c>
    </row>
    <row r="652" spans="1:8" ht="25.5">
      <c r="A652" s="2" t="s">
        <v>510</v>
      </c>
      <c r="B652" s="9" t="s">
        <v>4547</v>
      </c>
      <c r="C652" s="9" t="s">
        <v>4547</v>
      </c>
      <c r="D652" s="72">
        <v>100000</v>
      </c>
      <c r="E652" s="10" t="s">
        <v>899</v>
      </c>
      <c r="F652" s="42" t="e">
        <f t="shared" si="10"/>
        <v>#VALUE!</v>
      </c>
      <c r="G652" t="s">
        <v>4458</v>
      </c>
      <c r="H652" s="4" t="s">
        <v>4549</v>
      </c>
    </row>
    <row r="653" spans="1:8" ht="25.5">
      <c r="A653" s="2" t="s">
        <v>510</v>
      </c>
      <c r="B653" s="9" t="s">
        <v>4547</v>
      </c>
      <c r="C653" s="9" t="s">
        <v>4547</v>
      </c>
      <c r="D653" s="72">
        <v>100000</v>
      </c>
      <c r="E653" s="10" t="s">
        <v>899</v>
      </c>
      <c r="F653" s="42" t="e">
        <f t="shared" si="10"/>
        <v>#VALUE!</v>
      </c>
      <c r="G653" t="s">
        <v>4458</v>
      </c>
      <c r="H653" s="74" t="s">
        <v>4549</v>
      </c>
    </row>
    <row r="654" spans="1:8" ht="25.5">
      <c r="A654" s="2" t="s">
        <v>510</v>
      </c>
      <c r="B654" s="9" t="s">
        <v>4547</v>
      </c>
      <c r="C654" s="9" t="s">
        <v>4547</v>
      </c>
      <c r="D654" s="72">
        <v>100000</v>
      </c>
      <c r="E654" s="10" t="s">
        <v>899</v>
      </c>
      <c r="F654" s="42" t="e">
        <f t="shared" si="10"/>
        <v>#VALUE!</v>
      </c>
      <c r="G654" t="s">
        <v>4458</v>
      </c>
      <c r="H654" s="4" t="s">
        <v>4549</v>
      </c>
    </row>
    <row r="655" spans="1:8" ht="25.5">
      <c r="A655" s="2" t="s">
        <v>510</v>
      </c>
      <c r="B655" s="9" t="s">
        <v>4547</v>
      </c>
      <c r="C655" s="9" t="s">
        <v>4547</v>
      </c>
      <c r="D655" s="72">
        <v>100000</v>
      </c>
      <c r="E655" s="10" t="s">
        <v>899</v>
      </c>
      <c r="F655" s="42" t="e">
        <f t="shared" si="10"/>
        <v>#VALUE!</v>
      </c>
      <c r="G655" t="s">
        <v>4458</v>
      </c>
      <c r="H655" s="4" t="s">
        <v>4549</v>
      </c>
    </row>
    <row r="656" spans="1:8" ht="25.5">
      <c r="A656" s="2" t="s">
        <v>510</v>
      </c>
      <c r="B656" s="9" t="s">
        <v>4547</v>
      </c>
      <c r="C656" s="9" t="s">
        <v>4547</v>
      </c>
      <c r="D656" s="72">
        <v>100000</v>
      </c>
      <c r="E656" s="10" t="s">
        <v>899</v>
      </c>
      <c r="F656" s="42" t="e">
        <f t="shared" si="10"/>
        <v>#VALUE!</v>
      </c>
      <c r="G656" t="s">
        <v>4458</v>
      </c>
      <c r="H656" s="4" t="s">
        <v>4549</v>
      </c>
    </row>
    <row r="657" spans="1:8" ht="25.5">
      <c r="A657" s="2" t="s">
        <v>510</v>
      </c>
      <c r="B657" s="9" t="s">
        <v>4547</v>
      </c>
      <c r="C657" s="9" t="s">
        <v>4547</v>
      </c>
      <c r="D657" s="72">
        <v>100000</v>
      </c>
      <c r="E657" s="10" t="s">
        <v>899</v>
      </c>
      <c r="F657" s="42" t="e">
        <f t="shared" si="10"/>
        <v>#VALUE!</v>
      </c>
      <c r="G657" t="s">
        <v>4458</v>
      </c>
      <c r="H657" s="4" t="s">
        <v>4549</v>
      </c>
    </row>
    <row r="658" spans="1:8" ht="25.5">
      <c r="A658" s="2" t="s">
        <v>510</v>
      </c>
      <c r="B658" s="9" t="s">
        <v>4547</v>
      </c>
      <c r="C658" s="9" t="s">
        <v>4547</v>
      </c>
      <c r="D658" s="72">
        <v>100000</v>
      </c>
      <c r="E658" s="10" t="s">
        <v>899</v>
      </c>
      <c r="F658" s="42" t="e">
        <f t="shared" si="10"/>
        <v>#VALUE!</v>
      </c>
      <c r="G658" t="s">
        <v>4458</v>
      </c>
      <c r="H658" s="4" t="s">
        <v>4549</v>
      </c>
    </row>
    <row r="659" spans="1:8" ht="25.5">
      <c r="A659" s="2" t="s">
        <v>510</v>
      </c>
      <c r="B659" s="9" t="s">
        <v>4547</v>
      </c>
      <c r="C659" s="9" t="s">
        <v>4547</v>
      </c>
      <c r="D659" s="72">
        <v>100000</v>
      </c>
      <c r="E659" s="10" t="s">
        <v>899</v>
      </c>
      <c r="F659" s="42" t="e">
        <f t="shared" si="10"/>
        <v>#VALUE!</v>
      </c>
      <c r="G659" t="s">
        <v>4458</v>
      </c>
      <c r="H659" s="4" t="s">
        <v>4549</v>
      </c>
    </row>
    <row r="660" spans="1:8" ht="25.5">
      <c r="A660" s="2" t="s">
        <v>510</v>
      </c>
      <c r="B660" s="9" t="s">
        <v>4547</v>
      </c>
      <c r="C660" s="9" t="s">
        <v>4547</v>
      </c>
      <c r="D660" s="72">
        <v>100000</v>
      </c>
      <c r="E660" s="10" t="s">
        <v>899</v>
      </c>
      <c r="F660" s="42" t="e">
        <f t="shared" si="10"/>
        <v>#VALUE!</v>
      </c>
      <c r="G660" t="s">
        <v>4458</v>
      </c>
      <c r="H660" s="4" t="s">
        <v>4549</v>
      </c>
    </row>
    <row r="661" spans="1:8" ht="25.5">
      <c r="A661" s="2" t="s">
        <v>510</v>
      </c>
      <c r="B661" s="9" t="s">
        <v>4547</v>
      </c>
      <c r="C661" s="9" t="s">
        <v>4547</v>
      </c>
      <c r="D661" s="72">
        <v>100000</v>
      </c>
      <c r="E661" s="10" t="s">
        <v>899</v>
      </c>
      <c r="F661" s="42" t="e">
        <f t="shared" si="10"/>
        <v>#VALUE!</v>
      </c>
      <c r="G661" t="s">
        <v>4458</v>
      </c>
      <c r="H661" s="4" t="s">
        <v>4549</v>
      </c>
    </row>
    <row r="662" spans="1:8" ht="25.5">
      <c r="A662" s="2" t="s">
        <v>510</v>
      </c>
      <c r="B662" s="9" t="s">
        <v>4547</v>
      </c>
      <c r="C662" s="9" t="s">
        <v>4547</v>
      </c>
      <c r="D662" s="72">
        <v>100000</v>
      </c>
      <c r="E662" s="10" t="s">
        <v>899</v>
      </c>
      <c r="F662" s="42" t="e">
        <f t="shared" si="10"/>
        <v>#VALUE!</v>
      </c>
      <c r="G662" t="s">
        <v>4458</v>
      </c>
      <c r="H662" s="4" t="s">
        <v>4549</v>
      </c>
    </row>
    <row r="663" spans="1:8" ht="25.5">
      <c r="A663" s="2" t="s">
        <v>510</v>
      </c>
      <c r="B663" s="9" t="s">
        <v>4547</v>
      </c>
      <c r="C663" s="9" t="s">
        <v>4547</v>
      </c>
      <c r="D663" s="72">
        <v>100000</v>
      </c>
      <c r="E663" s="10" t="s">
        <v>899</v>
      </c>
      <c r="F663" s="42" t="e">
        <f t="shared" si="10"/>
        <v>#VALUE!</v>
      </c>
      <c r="G663" t="s">
        <v>4458</v>
      </c>
      <c r="H663" s="4" t="s">
        <v>4549</v>
      </c>
    </row>
    <row r="664" spans="1:8" ht="38.25">
      <c r="A664" s="1" t="s">
        <v>511</v>
      </c>
      <c r="B664" s="9" t="s">
        <v>362</v>
      </c>
      <c r="C664" s="9" t="s">
        <v>886</v>
      </c>
      <c r="D664" s="10">
        <v>199233</v>
      </c>
      <c r="E664" s="10">
        <v>464113</v>
      </c>
      <c r="F664" s="42">
        <f t="shared" si="10"/>
        <v>132.94986272354478</v>
      </c>
      <c r="G664" t="s">
        <v>4458</v>
      </c>
      <c r="H664" s="4" t="s">
        <v>387</v>
      </c>
    </row>
    <row r="665" spans="1:8" ht="51">
      <c r="A665" s="1" t="s">
        <v>511</v>
      </c>
      <c r="B665" s="9" t="s">
        <v>363</v>
      </c>
      <c r="C665" s="9" t="s">
        <v>4575</v>
      </c>
      <c r="D665" s="10">
        <v>156605</v>
      </c>
      <c r="E665" s="10">
        <v>186705</v>
      </c>
      <c r="F665" s="42">
        <f t="shared" si="10"/>
        <v>19.220331407043197</v>
      </c>
      <c r="G665" t="s">
        <v>4554</v>
      </c>
      <c r="H665" s="4" t="s">
        <v>3071</v>
      </c>
    </row>
    <row r="666" spans="1:8" ht="25.5">
      <c r="A666" s="1" t="s">
        <v>511</v>
      </c>
      <c r="B666" s="9" t="s">
        <v>364</v>
      </c>
      <c r="C666" s="9" t="s">
        <v>372</v>
      </c>
      <c r="D666" s="10" t="s">
        <v>899</v>
      </c>
      <c r="E666" s="10">
        <v>155359</v>
      </c>
      <c r="F666" s="42" t="e">
        <f t="shared" si="10"/>
        <v>#VALUE!</v>
      </c>
      <c r="G666" t="s">
        <v>4458</v>
      </c>
      <c r="H666" s="4" t="s">
        <v>3072</v>
      </c>
    </row>
    <row r="667" spans="1:8" ht="25.5">
      <c r="A667" s="1" t="s">
        <v>511</v>
      </c>
      <c r="B667" s="9" t="s">
        <v>365</v>
      </c>
      <c r="C667" s="9" t="s">
        <v>373</v>
      </c>
      <c r="D667" s="10">
        <v>162292</v>
      </c>
      <c r="E667" s="10">
        <v>147680</v>
      </c>
      <c r="F667" s="42">
        <f t="shared" si="10"/>
        <v>-9.0035245113745592</v>
      </c>
      <c r="G667" t="s">
        <v>4554</v>
      </c>
      <c r="H667" s="4" t="s">
        <v>378</v>
      </c>
    </row>
    <row r="668" spans="1:8" ht="38.25">
      <c r="A668" s="1" t="s">
        <v>511</v>
      </c>
      <c r="B668" s="9" t="s">
        <v>366</v>
      </c>
      <c r="C668" s="9" t="s">
        <v>692</v>
      </c>
      <c r="D668" s="10">
        <v>12240</v>
      </c>
      <c r="E668" s="10">
        <v>147221</v>
      </c>
      <c r="F668" s="42">
        <f t="shared" si="10"/>
        <v>1102.7859477124184</v>
      </c>
      <c r="G668" t="s">
        <v>4458</v>
      </c>
      <c r="H668" s="4" t="s">
        <v>381</v>
      </c>
    </row>
    <row r="669" spans="1:8" ht="38.25">
      <c r="A669" s="1" t="s">
        <v>511</v>
      </c>
      <c r="B669" s="9" t="s">
        <v>367</v>
      </c>
      <c r="C669" s="9" t="s">
        <v>693</v>
      </c>
      <c r="D669" s="10">
        <v>96283</v>
      </c>
      <c r="E669" s="10">
        <v>150566</v>
      </c>
      <c r="F669" s="42">
        <f t="shared" si="10"/>
        <v>56.378592274856409</v>
      </c>
      <c r="G669" t="s">
        <v>4458</v>
      </c>
      <c r="H669" s="4" t="s">
        <v>382</v>
      </c>
    </row>
    <row r="670" spans="1:8" ht="25.5">
      <c r="A670" s="1" t="s">
        <v>511</v>
      </c>
      <c r="B670" s="9" t="s">
        <v>368</v>
      </c>
      <c r="C670" s="9" t="s">
        <v>374</v>
      </c>
      <c r="D670" s="10">
        <v>145712</v>
      </c>
      <c r="E670" s="10">
        <v>139150</v>
      </c>
      <c r="F670" s="42">
        <f t="shared" si="10"/>
        <v>-4.5034039749643133</v>
      </c>
      <c r="G670" t="s">
        <v>4554</v>
      </c>
      <c r="H670" s="4" t="s">
        <v>379</v>
      </c>
    </row>
    <row r="671" spans="1:8" ht="25.5">
      <c r="A671" s="1" t="s">
        <v>511</v>
      </c>
      <c r="B671" s="9" t="s">
        <v>369</v>
      </c>
      <c r="C671" s="9" t="s">
        <v>375</v>
      </c>
      <c r="D671" s="10">
        <v>145193</v>
      </c>
      <c r="E671" s="10">
        <v>139495</v>
      </c>
      <c r="F671" s="42">
        <f t="shared" si="10"/>
        <v>-3.9244316186042023</v>
      </c>
      <c r="G671" t="s">
        <v>4554</v>
      </c>
      <c r="H671" s="4" t="s">
        <v>380</v>
      </c>
    </row>
    <row r="672" spans="1:8" ht="38.25">
      <c r="A672" s="1" t="s">
        <v>511</v>
      </c>
      <c r="B672" s="9" t="s">
        <v>370</v>
      </c>
      <c r="C672" s="9" t="s">
        <v>376</v>
      </c>
      <c r="D672" s="10">
        <v>49782</v>
      </c>
      <c r="E672" s="10">
        <v>110046</v>
      </c>
      <c r="F672" s="42">
        <f t="shared" si="10"/>
        <v>121.05580330239847</v>
      </c>
      <c r="G672" t="s">
        <v>4458</v>
      </c>
      <c r="H672" s="4" t="s">
        <v>385</v>
      </c>
    </row>
    <row r="673" spans="1:8" ht="38.25">
      <c r="A673" s="1" t="s">
        <v>511</v>
      </c>
      <c r="B673" s="9" t="s">
        <v>371</v>
      </c>
      <c r="C673" s="9" t="s">
        <v>377</v>
      </c>
      <c r="D673" s="10">
        <v>58897</v>
      </c>
      <c r="E673" s="10">
        <v>106572</v>
      </c>
      <c r="F673" s="42">
        <f t="shared" si="10"/>
        <v>80.946397948961746</v>
      </c>
      <c r="G673" t="s">
        <v>4458</v>
      </c>
      <c r="H673" s="4" t="s">
        <v>386</v>
      </c>
    </row>
    <row r="674" spans="1:8" ht="25.5">
      <c r="A674" s="1" t="s">
        <v>511</v>
      </c>
      <c r="B674" s="9" t="s">
        <v>383</v>
      </c>
      <c r="C674" s="9" t="s">
        <v>693</v>
      </c>
      <c r="D674" s="10">
        <v>350020</v>
      </c>
      <c r="E674" s="10" t="s">
        <v>899</v>
      </c>
      <c r="F674" s="42" t="e">
        <f t="shared" si="10"/>
        <v>#VALUE!</v>
      </c>
      <c r="G674" t="s">
        <v>4458</v>
      </c>
      <c r="H674" s="4" t="s">
        <v>384</v>
      </c>
    </row>
    <row r="675" spans="1:8" ht="25.5">
      <c r="A675" s="1" t="s">
        <v>511</v>
      </c>
      <c r="B675" s="9" t="s">
        <v>4547</v>
      </c>
      <c r="C675" s="9" t="s">
        <v>4547</v>
      </c>
      <c r="D675" s="10" t="s">
        <v>899</v>
      </c>
      <c r="E675" s="72">
        <v>100000</v>
      </c>
      <c r="F675" s="42" t="e">
        <f t="shared" si="10"/>
        <v>#VALUE!</v>
      </c>
      <c r="G675" t="s">
        <v>4458</v>
      </c>
      <c r="H675" s="4" t="s">
        <v>4549</v>
      </c>
    </row>
    <row r="676" spans="1:8" ht="25.5">
      <c r="A676" s="1" t="s">
        <v>511</v>
      </c>
      <c r="B676" s="9" t="s">
        <v>4547</v>
      </c>
      <c r="C676" s="9" t="s">
        <v>4547</v>
      </c>
      <c r="D676" s="10" t="s">
        <v>899</v>
      </c>
      <c r="E676" s="72">
        <v>100000</v>
      </c>
      <c r="F676" s="42" t="e">
        <f t="shared" si="10"/>
        <v>#VALUE!</v>
      </c>
      <c r="G676" t="s">
        <v>4458</v>
      </c>
      <c r="H676" s="4" t="s">
        <v>4549</v>
      </c>
    </row>
    <row r="677" spans="1:8" ht="25.5">
      <c r="A677" s="1" t="s">
        <v>511</v>
      </c>
      <c r="B677" s="9" t="s">
        <v>4547</v>
      </c>
      <c r="C677" s="9" t="s">
        <v>4547</v>
      </c>
      <c r="D677" s="72">
        <v>100000</v>
      </c>
      <c r="E677" s="10" t="s">
        <v>899</v>
      </c>
      <c r="F677" s="42" t="e">
        <f t="shared" si="10"/>
        <v>#VALUE!</v>
      </c>
      <c r="G677" t="s">
        <v>4458</v>
      </c>
      <c r="H677" s="4" t="s">
        <v>4549</v>
      </c>
    </row>
    <row r="678" spans="1:8" ht="25.5">
      <c r="A678" s="1" t="s">
        <v>512</v>
      </c>
      <c r="B678" s="9"/>
      <c r="C678" s="9" t="s">
        <v>388</v>
      </c>
      <c r="D678" s="10">
        <v>145424</v>
      </c>
      <c r="E678" s="10">
        <v>148237</v>
      </c>
      <c r="F678" s="42">
        <f t="shared" si="10"/>
        <v>1.9343437121795579</v>
      </c>
      <c r="G678" t="s">
        <v>4554</v>
      </c>
      <c r="H678" s="4" t="s">
        <v>389</v>
      </c>
    </row>
    <row r="679" spans="1:8" ht="25.5">
      <c r="A679" s="1" t="s">
        <v>512</v>
      </c>
      <c r="B679" s="9"/>
      <c r="C679" s="9" t="s">
        <v>3073</v>
      </c>
      <c r="D679" s="10">
        <v>87347</v>
      </c>
      <c r="E679" s="10">
        <v>116789</v>
      </c>
      <c r="F679" s="42">
        <f t="shared" si="10"/>
        <v>33.706938990463328</v>
      </c>
      <c r="G679" t="s">
        <v>4458</v>
      </c>
      <c r="H679" s="4" t="s">
        <v>3074</v>
      </c>
    </row>
    <row r="680" spans="1:8" ht="25.5">
      <c r="A680" s="1" t="s">
        <v>512</v>
      </c>
      <c r="B680" s="9"/>
      <c r="C680" s="9" t="s">
        <v>3075</v>
      </c>
      <c r="D680" s="10">
        <v>108627</v>
      </c>
      <c r="E680" s="10">
        <v>107635</v>
      </c>
      <c r="F680" s="42">
        <f t="shared" si="10"/>
        <v>-0.91321678772312598</v>
      </c>
      <c r="G680" t="s">
        <v>4458</v>
      </c>
      <c r="H680" s="4" t="s">
        <v>3076</v>
      </c>
    </row>
    <row r="681" spans="1:8" ht="25.5">
      <c r="A681" s="1" t="s">
        <v>512</v>
      </c>
      <c r="B681" s="9"/>
      <c r="C681" s="9" t="s">
        <v>3079</v>
      </c>
      <c r="D681" s="10">
        <v>107747</v>
      </c>
      <c r="E681" s="10">
        <v>63395</v>
      </c>
      <c r="F681" s="42">
        <f t="shared" si="10"/>
        <v>-41.163095028167838</v>
      </c>
      <c r="G681" t="s">
        <v>4458</v>
      </c>
      <c r="H681" s="4" t="s">
        <v>3080</v>
      </c>
    </row>
    <row r="682" spans="1:8" ht="25.5">
      <c r="A682" s="1" t="s">
        <v>512</v>
      </c>
      <c r="B682" s="9"/>
      <c r="C682" s="9" t="s">
        <v>3077</v>
      </c>
      <c r="D682" s="10">
        <v>25935</v>
      </c>
      <c r="E682" s="10">
        <v>109786</v>
      </c>
      <c r="F682" s="42">
        <f t="shared" si="10"/>
        <v>323.31212647002121</v>
      </c>
      <c r="G682" t="s">
        <v>4458</v>
      </c>
      <c r="H682" s="4" t="s">
        <v>3078</v>
      </c>
    </row>
    <row r="683" spans="1:8" ht="25.5">
      <c r="A683" s="2" t="s">
        <v>513</v>
      </c>
      <c r="B683" s="9" t="s">
        <v>2219</v>
      </c>
      <c r="C683" s="9" t="s">
        <v>2220</v>
      </c>
      <c r="D683" s="10">
        <v>188130</v>
      </c>
      <c r="E683" s="10">
        <v>188060</v>
      </c>
      <c r="F683" s="42">
        <f t="shared" si="10"/>
        <v>-3.72083134003083E-2</v>
      </c>
      <c r="G683" t="s">
        <v>4554</v>
      </c>
      <c r="H683" s="4" t="s">
        <v>2221</v>
      </c>
    </row>
    <row r="684" spans="1:8" ht="25.5">
      <c r="A684" s="2" t="s">
        <v>513</v>
      </c>
      <c r="B684" s="9"/>
      <c r="C684" s="9" t="s">
        <v>74</v>
      </c>
      <c r="D684" s="10">
        <v>154061</v>
      </c>
      <c r="E684" s="10">
        <v>154476</v>
      </c>
      <c r="F684" s="42">
        <f t="shared" si="10"/>
        <v>0.26937381946112254</v>
      </c>
      <c r="G684" t="s">
        <v>4554</v>
      </c>
      <c r="H684" s="4" t="s">
        <v>2222</v>
      </c>
    </row>
    <row r="685" spans="1:8" ht="25.5">
      <c r="A685" s="2" t="s">
        <v>513</v>
      </c>
      <c r="B685" s="9"/>
      <c r="C685" s="9" t="s">
        <v>249</v>
      </c>
      <c r="D685" s="10">
        <v>134276</v>
      </c>
      <c r="E685" s="10">
        <v>139481</v>
      </c>
      <c r="F685" s="42">
        <f t="shared" si="10"/>
        <v>3.876344246179511</v>
      </c>
      <c r="G685" t="s">
        <v>4554</v>
      </c>
      <c r="H685" s="4" t="s">
        <v>2223</v>
      </c>
    </row>
    <row r="686" spans="1:8" ht="25.5">
      <c r="A686" s="2" t="s">
        <v>513</v>
      </c>
      <c r="B686" s="9"/>
      <c r="C686" s="9" t="s">
        <v>995</v>
      </c>
      <c r="D686" s="10">
        <v>134109</v>
      </c>
      <c r="E686" s="10">
        <v>139844</v>
      </c>
      <c r="F686" s="42">
        <f t="shared" si="10"/>
        <v>4.2763722046991619</v>
      </c>
      <c r="G686" t="s">
        <v>4554</v>
      </c>
      <c r="H686" s="4" t="s">
        <v>2224</v>
      </c>
    </row>
    <row r="687" spans="1:8" ht="25.5">
      <c r="A687" s="2" t="s">
        <v>513</v>
      </c>
      <c r="B687" s="9"/>
      <c r="C687" s="9" t="s">
        <v>2225</v>
      </c>
      <c r="D687" s="10">
        <v>109747</v>
      </c>
      <c r="E687" s="10">
        <v>110645</v>
      </c>
      <c r="F687" s="42">
        <f t="shared" si="10"/>
        <v>0.81824560124650336</v>
      </c>
      <c r="G687" t="s">
        <v>4554</v>
      </c>
      <c r="H687" s="4" t="s">
        <v>2226</v>
      </c>
    </row>
    <row r="688" spans="1:8" ht="38.25">
      <c r="A688" s="1" t="s">
        <v>514</v>
      </c>
      <c r="B688" s="9"/>
      <c r="C688" s="9" t="s">
        <v>696</v>
      </c>
      <c r="D688" s="10">
        <v>117248</v>
      </c>
      <c r="E688" s="10">
        <v>137147</v>
      </c>
      <c r="F688" s="42">
        <f t="shared" si="10"/>
        <v>16.97171806768559</v>
      </c>
      <c r="G688" t="s">
        <v>4554</v>
      </c>
      <c r="H688" s="4" t="s">
        <v>3081</v>
      </c>
    </row>
    <row r="689" spans="1:8" ht="38.25">
      <c r="A689" s="1" t="s">
        <v>514</v>
      </c>
      <c r="B689" s="9"/>
      <c r="C689" s="9" t="s">
        <v>990</v>
      </c>
      <c r="D689" s="10">
        <v>104230</v>
      </c>
      <c r="E689" s="10">
        <v>120883</v>
      </c>
      <c r="F689" s="42">
        <f t="shared" si="10"/>
        <v>15.97716588314305</v>
      </c>
      <c r="G689" t="s">
        <v>4554</v>
      </c>
      <c r="H689" s="4" t="s">
        <v>3082</v>
      </c>
    </row>
    <row r="690" spans="1:8" ht="25.5">
      <c r="A690" s="1" t="s">
        <v>514</v>
      </c>
      <c r="B690" s="9"/>
      <c r="C690" s="9" t="s">
        <v>898</v>
      </c>
      <c r="D690" s="10" t="s">
        <v>899</v>
      </c>
      <c r="E690" s="10">
        <v>113012</v>
      </c>
      <c r="F690" s="42" t="e">
        <f t="shared" si="10"/>
        <v>#VALUE!</v>
      </c>
      <c r="G690" t="s">
        <v>4554</v>
      </c>
      <c r="H690" s="4" t="s">
        <v>3083</v>
      </c>
    </row>
    <row r="691" spans="1:8" ht="25.5">
      <c r="A691" s="1" t="s">
        <v>514</v>
      </c>
      <c r="B691" s="9"/>
      <c r="C691" s="9" t="s">
        <v>697</v>
      </c>
      <c r="D691" s="10" t="s">
        <v>899</v>
      </c>
      <c r="E691" s="10">
        <v>111414</v>
      </c>
      <c r="F691" s="42" t="e">
        <f t="shared" si="10"/>
        <v>#VALUE!</v>
      </c>
      <c r="G691" t="s">
        <v>4554</v>
      </c>
      <c r="H691" s="4" t="s">
        <v>3084</v>
      </c>
    </row>
    <row r="692" spans="1:8" ht="25.5">
      <c r="A692" s="1" t="s">
        <v>514</v>
      </c>
      <c r="B692" s="9"/>
      <c r="C692" s="9" t="s">
        <v>698</v>
      </c>
      <c r="D692" s="10" t="s">
        <v>899</v>
      </c>
      <c r="E692" s="10">
        <v>113484</v>
      </c>
      <c r="F692" s="42" t="e">
        <f t="shared" si="10"/>
        <v>#VALUE!</v>
      </c>
      <c r="G692" t="s">
        <v>4554</v>
      </c>
      <c r="H692" s="4" t="s">
        <v>3085</v>
      </c>
    </row>
    <row r="693" spans="1:8" ht="25.5">
      <c r="A693" s="1" t="s">
        <v>515</v>
      </c>
      <c r="B693" s="9"/>
      <c r="C693" s="9" t="s">
        <v>699</v>
      </c>
      <c r="D693" s="10">
        <v>106384</v>
      </c>
      <c r="E693" s="10">
        <v>116349</v>
      </c>
      <c r="F693" s="42">
        <f t="shared" si="10"/>
        <v>9.3670100767032629</v>
      </c>
      <c r="G693" t="s">
        <v>4554</v>
      </c>
      <c r="H693" s="4" t="s">
        <v>700</v>
      </c>
    </row>
    <row r="694" spans="1:8" ht="25.5">
      <c r="A694" s="1" t="s">
        <v>515</v>
      </c>
      <c r="B694" s="9"/>
      <c r="C694" s="9" t="s">
        <v>990</v>
      </c>
      <c r="D694" s="10" t="s">
        <v>899</v>
      </c>
      <c r="E694" s="10">
        <v>111237</v>
      </c>
      <c r="F694" s="42" t="e">
        <f t="shared" si="10"/>
        <v>#VALUE!</v>
      </c>
      <c r="G694" t="s">
        <v>4554</v>
      </c>
      <c r="H694" s="4" t="s">
        <v>3087</v>
      </c>
    </row>
    <row r="695" spans="1:8" ht="25.5">
      <c r="A695" s="1" t="s">
        <v>515</v>
      </c>
      <c r="B695" s="9"/>
      <c r="C695" s="9" t="s">
        <v>990</v>
      </c>
      <c r="D695" s="10" t="s">
        <v>899</v>
      </c>
      <c r="E695" s="10">
        <v>108391</v>
      </c>
      <c r="F695" s="42" t="e">
        <f t="shared" si="10"/>
        <v>#VALUE!</v>
      </c>
      <c r="G695" t="s">
        <v>4554</v>
      </c>
      <c r="H695" s="4" t="s">
        <v>3088</v>
      </c>
    </row>
    <row r="696" spans="1:8">
      <c r="A696" s="1" t="s">
        <v>515</v>
      </c>
      <c r="B696" s="9"/>
      <c r="C696" s="9" t="s">
        <v>990</v>
      </c>
      <c r="D696" s="10">
        <v>102088</v>
      </c>
      <c r="E696" s="10" t="s">
        <v>899</v>
      </c>
      <c r="F696" s="42" t="e">
        <f t="shared" si="10"/>
        <v>#VALUE!</v>
      </c>
      <c r="G696" t="s">
        <v>4458</v>
      </c>
      <c r="H696" s="4" t="s">
        <v>2511</v>
      </c>
    </row>
    <row r="697" spans="1:8">
      <c r="A697" s="1" t="s">
        <v>515</v>
      </c>
      <c r="B697" s="9"/>
      <c r="C697" s="9" t="s">
        <v>990</v>
      </c>
      <c r="D697" s="10">
        <v>98811</v>
      </c>
      <c r="E697" s="10" t="s">
        <v>899</v>
      </c>
      <c r="F697" s="42" t="e">
        <f t="shared" si="10"/>
        <v>#VALUE!</v>
      </c>
      <c r="G697" t="s">
        <v>4458</v>
      </c>
      <c r="H697" s="4" t="s">
        <v>2511</v>
      </c>
    </row>
    <row r="698" spans="1:8" ht="25.5">
      <c r="A698" s="1" t="s">
        <v>515</v>
      </c>
      <c r="B698" s="9"/>
      <c r="C698" s="9" t="s">
        <v>701</v>
      </c>
      <c r="D698" s="10">
        <v>101692</v>
      </c>
      <c r="E698" s="10">
        <v>71692</v>
      </c>
      <c r="F698" s="42">
        <f t="shared" si="10"/>
        <v>-29.500845690909806</v>
      </c>
      <c r="G698" t="s">
        <v>4554</v>
      </c>
      <c r="H698" s="4" t="s">
        <v>3086</v>
      </c>
    </row>
    <row r="699" spans="1:8" ht="38.25">
      <c r="A699" s="1" t="s">
        <v>516</v>
      </c>
      <c r="B699" s="9"/>
      <c r="C699" s="9" t="s">
        <v>886</v>
      </c>
      <c r="D699" s="10" t="s">
        <v>899</v>
      </c>
      <c r="E699" s="10">
        <v>140742</v>
      </c>
      <c r="F699" s="42" t="e">
        <f t="shared" si="10"/>
        <v>#VALUE!</v>
      </c>
      <c r="G699" t="s">
        <v>4554</v>
      </c>
      <c r="H699" s="4" t="s">
        <v>4350</v>
      </c>
    </row>
    <row r="700" spans="1:8" ht="38.25">
      <c r="A700" s="1" t="s">
        <v>516</v>
      </c>
      <c r="B700" s="9"/>
      <c r="C700" s="9" t="s">
        <v>702</v>
      </c>
      <c r="D700" s="10" t="s">
        <v>899</v>
      </c>
      <c r="E700" s="10">
        <v>113382</v>
      </c>
      <c r="F700" s="42" t="e">
        <f t="shared" si="10"/>
        <v>#VALUE!</v>
      </c>
      <c r="G700" t="s">
        <v>4554</v>
      </c>
      <c r="H700" s="4" t="s">
        <v>4351</v>
      </c>
    </row>
    <row r="701" spans="1:8" ht="25.5">
      <c r="A701" s="1" t="s">
        <v>516</v>
      </c>
      <c r="B701" s="9"/>
      <c r="C701" s="9" t="s">
        <v>3089</v>
      </c>
      <c r="D701" s="10">
        <v>116820</v>
      </c>
      <c r="E701" s="10" t="s">
        <v>899</v>
      </c>
      <c r="F701" s="42" t="e">
        <f t="shared" si="10"/>
        <v>#VALUE!</v>
      </c>
      <c r="G701" t="s">
        <v>4458</v>
      </c>
      <c r="H701" s="4" t="s">
        <v>4356</v>
      </c>
    </row>
    <row r="702" spans="1:8" ht="38.25">
      <c r="A702" s="1" t="s">
        <v>516</v>
      </c>
      <c r="B702" s="9"/>
      <c r="C702" s="9" t="s">
        <v>703</v>
      </c>
      <c r="D702" s="10">
        <v>104088</v>
      </c>
      <c r="E702" s="10">
        <v>104187</v>
      </c>
      <c r="F702" s="42">
        <f t="shared" si="10"/>
        <v>9.5111828452847588E-2</v>
      </c>
      <c r="G702" t="s">
        <v>4554</v>
      </c>
      <c r="H702" s="4" t="s">
        <v>4352</v>
      </c>
    </row>
    <row r="703" spans="1:8" ht="38.25">
      <c r="A703" s="1" t="s">
        <v>516</v>
      </c>
      <c r="B703" s="9"/>
      <c r="C703" s="9" t="s">
        <v>704</v>
      </c>
      <c r="D703" s="10">
        <v>104092</v>
      </c>
      <c r="E703" s="10">
        <v>104092</v>
      </c>
      <c r="F703" s="42">
        <f t="shared" si="10"/>
        <v>0</v>
      </c>
      <c r="G703" t="s">
        <v>4554</v>
      </c>
      <c r="H703" s="4" t="s">
        <v>4353</v>
      </c>
    </row>
    <row r="704" spans="1:8" ht="51">
      <c r="A704" s="1" t="s">
        <v>516</v>
      </c>
      <c r="B704" s="51"/>
      <c r="C704" s="51" t="s">
        <v>4354</v>
      </c>
      <c r="D704" s="10">
        <v>111615</v>
      </c>
      <c r="E704" s="10">
        <v>139335</v>
      </c>
      <c r="F704" s="42">
        <f t="shared" si="10"/>
        <v>24.835371589840076</v>
      </c>
      <c r="G704" t="s">
        <v>4554</v>
      </c>
      <c r="H704" s="75" t="s">
        <v>4355</v>
      </c>
    </row>
    <row r="705" spans="1:8" ht="38.25">
      <c r="A705" s="1" t="s">
        <v>517</v>
      </c>
      <c r="B705" s="9" t="s">
        <v>705</v>
      </c>
      <c r="C705" s="9" t="s">
        <v>886</v>
      </c>
      <c r="D705" s="10" t="s">
        <v>899</v>
      </c>
      <c r="E705" s="10">
        <v>128712</v>
      </c>
      <c r="F705" s="42" t="e">
        <f t="shared" si="10"/>
        <v>#VALUE!</v>
      </c>
      <c r="G705" t="s">
        <v>4458</v>
      </c>
      <c r="H705" s="4" t="s">
        <v>4357</v>
      </c>
    </row>
    <row r="706" spans="1:8" ht="25.5">
      <c r="A706" s="1" t="s">
        <v>517</v>
      </c>
      <c r="B706" s="9" t="s">
        <v>711</v>
      </c>
      <c r="C706" s="9" t="s">
        <v>886</v>
      </c>
      <c r="D706" s="10">
        <v>150701</v>
      </c>
      <c r="E706" s="10">
        <v>57549</v>
      </c>
      <c r="F706" s="42">
        <f t="shared" si="10"/>
        <v>-61.812463089163302</v>
      </c>
      <c r="G706" t="s">
        <v>4458</v>
      </c>
      <c r="H706" s="4" t="s">
        <v>4358</v>
      </c>
    </row>
    <row r="707" spans="1:8" ht="25.5">
      <c r="A707" s="1" t="s">
        <v>517</v>
      </c>
      <c r="B707" s="9"/>
      <c r="C707" s="9" t="s">
        <v>712</v>
      </c>
      <c r="D707" s="10">
        <v>122813</v>
      </c>
      <c r="E707" s="10">
        <v>150723</v>
      </c>
      <c r="F707" s="42">
        <f t="shared" si="10"/>
        <v>22.725607223990945</v>
      </c>
      <c r="G707" t="s">
        <v>4554</v>
      </c>
      <c r="H707" s="4" t="s">
        <v>706</v>
      </c>
    </row>
    <row r="708" spans="1:8" ht="25.5">
      <c r="A708" s="1" t="s">
        <v>517</v>
      </c>
      <c r="B708" s="9"/>
      <c r="C708" s="9" t="s">
        <v>713</v>
      </c>
      <c r="D708" s="10">
        <v>117526</v>
      </c>
      <c r="E708" s="10">
        <v>141538</v>
      </c>
      <c r="F708" s="42">
        <f t="shared" si="10"/>
        <v>20.431223729217365</v>
      </c>
      <c r="G708" t="s">
        <v>4554</v>
      </c>
      <c r="H708" s="4" t="s">
        <v>707</v>
      </c>
    </row>
    <row r="709" spans="1:8" ht="25.5">
      <c r="A709" s="1" t="s">
        <v>517</v>
      </c>
      <c r="B709" s="9"/>
      <c r="C709" s="9" t="s">
        <v>896</v>
      </c>
      <c r="D709" s="10">
        <v>113765</v>
      </c>
      <c r="E709" s="10">
        <v>136626</v>
      </c>
      <c r="F709" s="42">
        <f t="shared" si="10"/>
        <v>20.09493253636883</v>
      </c>
      <c r="G709" t="s">
        <v>4554</v>
      </c>
      <c r="H709" s="4" t="s">
        <v>708</v>
      </c>
    </row>
    <row r="710" spans="1:8" ht="25.5">
      <c r="A710" s="1" t="s">
        <v>517</v>
      </c>
      <c r="B710" s="9"/>
      <c r="C710" s="9" t="s">
        <v>994</v>
      </c>
      <c r="D710" s="10">
        <v>112157</v>
      </c>
      <c r="E710" s="10">
        <v>134970</v>
      </c>
      <c r="F710" s="42">
        <f t="shared" ref="F710:F773" si="11">(((E710-D710)/D710)*100)</f>
        <v>20.340237345863386</v>
      </c>
      <c r="G710" t="s">
        <v>4554</v>
      </c>
      <c r="H710" s="4" t="s">
        <v>709</v>
      </c>
    </row>
    <row r="711" spans="1:8" ht="26.25">
      <c r="A711" s="1" t="s">
        <v>517</v>
      </c>
      <c r="B711" s="51"/>
      <c r="C711" s="51" t="s">
        <v>714</v>
      </c>
      <c r="D711" s="54">
        <v>120907</v>
      </c>
      <c r="E711" s="54">
        <v>141903</v>
      </c>
      <c r="F711" s="42">
        <f t="shared" si="11"/>
        <v>17.36541308609096</v>
      </c>
      <c r="G711" t="s">
        <v>4554</v>
      </c>
      <c r="H711" s="75" t="s">
        <v>710</v>
      </c>
    </row>
    <row r="712" spans="1:8" ht="25.5">
      <c r="A712" s="1" t="s">
        <v>518</v>
      </c>
      <c r="B712" s="9" t="s">
        <v>715</v>
      </c>
      <c r="C712" s="9" t="s">
        <v>886</v>
      </c>
      <c r="D712" s="10">
        <v>179134</v>
      </c>
      <c r="E712" s="10">
        <v>179643</v>
      </c>
      <c r="F712" s="42">
        <f t="shared" si="11"/>
        <v>0.28414483012716735</v>
      </c>
      <c r="G712" t="s">
        <v>4554</v>
      </c>
      <c r="H712" s="4" t="s">
        <v>3090</v>
      </c>
    </row>
    <row r="713" spans="1:8" ht="38.25">
      <c r="A713" s="1" t="s">
        <v>518</v>
      </c>
      <c r="B713" s="9"/>
      <c r="C713" s="9" t="s">
        <v>716</v>
      </c>
      <c r="D713" s="10">
        <v>149938</v>
      </c>
      <c r="E713" s="10">
        <v>154208</v>
      </c>
      <c r="F713" s="42">
        <f t="shared" si="11"/>
        <v>2.8478437754271764</v>
      </c>
      <c r="G713" t="s">
        <v>4554</v>
      </c>
      <c r="H713" s="4" t="s">
        <v>3091</v>
      </c>
    </row>
    <row r="714" spans="1:8" ht="25.5">
      <c r="A714" s="1" t="s">
        <v>518</v>
      </c>
      <c r="B714" s="9"/>
      <c r="C714" s="9" t="s">
        <v>717</v>
      </c>
      <c r="D714" s="10">
        <v>132894</v>
      </c>
      <c r="E714" s="10">
        <v>138528</v>
      </c>
      <c r="F714" s="42">
        <f t="shared" si="11"/>
        <v>4.2394690505214685</v>
      </c>
      <c r="G714" t="s">
        <v>4554</v>
      </c>
      <c r="H714" s="4" t="s">
        <v>724</v>
      </c>
    </row>
    <row r="715" spans="1:8" ht="25.5">
      <c r="A715" s="1" t="s">
        <v>518</v>
      </c>
      <c r="B715" s="9"/>
      <c r="C715" s="9" t="s">
        <v>718</v>
      </c>
      <c r="D715" s="10">
        <v>134969</v>
      </c>
      <c r="E715" s="10">
        <v>138463</v>
      </c>
      <c r="F715" s="42">
        <f t="shared" si="11"/>
        <v>2.5887426001526279</v>
      </c>
      <c r="G715" t="s">
        <v>4554</v>
      </c>
      <c r="H715" s="4" t="s">
        <v>725</v>
      </c>
    </row>
    <row r="716" spans="1:8" ht="25.5">
      <c r="A716" s="1" t="s">
        <v>518</v>
      </c>
      <c r="B716" s="9"/>
      <c r="C716" s="9" t="s">
        <v>719</v>
      </c>
      <c r="D716" s="10">
        <v>114395</v>
      </c>
      <c r="E716" s="10">
        <v>115200</v>
      </c>
      <c r="F716" s="42">
        <f t="shared" si="11"/>
        <v>0.70370208488133223</v>
      </c>
      <c r="G716" t="s">
        <v>4554</v>
      </c>
      <c r="H716" s="4" t="s">
        <v>726</v>
      </c>
    </row>
    <row r="717" spans="1:8" ht="25.5">
      <c r="A717" s="1" t="s">
        <v>518</v>
      </c>
      <c r="B717" s="9"/>
      <c r="C717" s="9" t="s">
        <v>720</v>
      </c>
      <c r="D717" s="10">
        <v>109701</v>
      </c>
      <c r="E717" s="10">
        <v>112591</v>
      </c>
      <c r="F717" s="42">
        <f t="shared" si="11"/>
        <v>2.634433596776693</v>
      </c>
      <c r="G717" t="s">
        <v>4554</v>
      </c>
      <c r="H717" s="4" t="s">
        <v>727</v>
      </c>
    </row>
    <row r="718" spans="1:8" ht="25.5">
      <c r="A718" s="1" t="s">
        <v>518</v>
      </c>
      <c r="B718" s="9"/>
      <c r="C718" s="9" t="s">
        <v>1056</v>
      </c>
      <c r="D718" s="10">
        <v>98892</v>
      </c>
      <c r="E718" s="10">
        <v>112050</v>
      </c>
      <c r="F718" s="42">
        <f t="shared" si="11"/>
        <v>13.30542409901711</v>
      </c>
      <c r="G718" t="s">
        <v>4554</v>
      </c>
      <c r="H718" s="4" t="s">
        <v>728</v>
      </c>
    </row>
    <row r="719" spans="1:8" ht="25.5">
      <c r="A719" s="1" t="s">
        <v>518</v>
      </c>
      <c r="B719" s="9"/>
      <c r="C719" s="9" t="s">
        <v>721</v>
      </c>
      <c r="D719" s="10">
        <v>108259</v>
      </c>
      <c r="E719" s="10">
        <v>108826</v>
      </c>
      <c r="F719" s="42">
        <f t="shared" si="11"/>
        <v>0.52374398433386604</v>
      </c>
      <c r="G719" t="s">
        <v>4554</v>
      </c>
      <c r="H719" s="4" t="s">
        <v>0</v>
      </c>
    </row>
    <row r="720" spans="1:8" ht="25.5">
      <c r="A720" s="1" t="s">
        <v>518</v>
      </c>
      <c r="B720" s="9"/>
      <c r="C720" s="9" t="s">
        <v>1015</v>
      </c>
      <c r="D720" s="10">
        <v>104783</v>
      </c>
      <c r="E720" s="10">
        <v>106458</v>
      </c>
      <c r="F720" s="42">
        <f t="shared" si="11"/>
        <v>1.5985417481843429</v>
      </c>
      <c r="G720" t="s">
        <v>4554</v>
      </c>
      <c r="H720" s="4" t="s">
        <v>1</v>
      </c>
    </row>
    <row r="721" spans="1:8" ht="25.5">
      <c r="A721" s="1" t="s">
        <v>518</v>
      </c>
      <c r="B721" s="9"/>
      <c r="C721" s="9" t="s">
        <v>722</v>
      </c>
      <c r="D721" s="10">
        <v>101289</v>
      </c>
      <c r="E721" s="10">
        <v>104146</v>
      </c>
      <c r="F721" s="42">
        <f t="shared" si="11"/>
        <v>2.8206419255792832</v>
      </c>
      <c r="G721" t="s">
        <v>4554</v>
      </c>
      <c r="H721" s="4" t="s">
        <v>2</v>
      </c>
    </row>
    <row r="722" spans="1:8" ht="25.5">
      <c r="A722" s="1" t="s">
        <v>518</v>
      </c>
      <c r="B722" s="9"/>
      <c r="C722" s="9" t="s">
        <v>723</v>
      </c>
      <c r="D722" s="10">
        <v>99708</v>
      </c>
      <c r="E722" s="10">
        <v>103033</v>
      </c>
      <c r="F722" s="42">
        <f t="shared" si="11"/>
        <v>3.3347374333052517</v>
      </c>
      <c r="G722" t="s">
        <v>4554</v>
      </c>
      <c r="H722" s="4" t="s">
        <v>3</v>
      </c>
    </row>
    <row r="723" spans="1:8" ht="25.5">
      <c r="A723" s="1" t="s">
        <v>518</v>
      </c>
      <c r="B723" s="9"/>
      <c r="C723" s="9" t="s">
        <v>1338</v>
      </c>
      <c r="D723" s="10">
        <v>90502</v>
      </c>
      <c r="E723" s="10">
        <v>101754</v>
      </c>
      <c r="F723" s="42">
        <f t="shared" si="11"/>
        <v>12.432874411615213</v>
      </c>
      <c r="G723" t="s">
        <v>4458</v>
      </c>
      <c r="H723" s="4" t="s">
        <v>3092</v>
      </c>
    </row>
    <row r="724" spans="1:8" ht="25.5">
      <c r="A724" s="1" t="s">
        <v>519</v>
      </c>
      <c r="B724" s="9"/>
      <c r="C724" s="9" t="s">
        <v>886</v>
      </c>
      <c r="D724" s="10">
        <v>150000</v>
      </c>
      <c r="E724" s="10">
        <v>148000</v>
      </c>
      <c r="F724" s="42">
        <f t="shared" si="11"/>
        <v>-1.3333333333333335</v>
      </c>
      <c r="G724" t="s">
        <v>4554</v>
      </c>
      <c r="H724" s="4" t="s">
        <v>4</v>
      </c>
    </row>
    <row r="725" spans="1:8" ht="25.5">
      <c r="A725" s="2" t="s">
        <v>520</v>
      </c>
      <c r="B725" s="9" t="s">
        <v>2918</v>
      </c>
      <c r="C725" s="9" t="s">
        <v>2918</v>
      </c>
      <c r="D725" s="10" t="s">
        <v>899</v>
      </c>
      <c r="E725" s="10">
        <v>110180.24</v>
      </c>
      <c r="F725" s="42" t="e">
        <f t="shared" si="11"/>
        <v>#VALUE!</v>
      </c>
      <c r="G725" t="s">
        <v>4458</v>
      </c>
      <c r="H725" s="4" t="s">
        <v>3093</v>
      </c>
    </row>
    <row r="726" spans="1:8" ht="76.5">
      <c r="A726" s="1" t="s">
        <v>521</v>
      </c>
      <c r="B726" s="9" t="s">
        <v>5</v>
      </c>
      <c r="C726" s="9" t="s">
        <v>886</v>
      </c>
      <c r="D726" s="10">
        <v>189428</v>
      </c>
      <c r="E726" s="10">
        <v>187246</v>
      </c>
      <c r="F726" s="42">
        <f t="shared" si="11"/>
        <v>-1.1518888443102393</v>
      </c>
      <c r="G726" t="s">
        <v>4554</v>
      </c>
      <c r="H726" s="4" t="s">
        <v>3094</v>
      </c>
    </row>
    <row r="727" spans="1:8" ht="114.75">
      <c r="A727" s="1" t="s">
        <v>521</v>
      </c>
      <c r="B727" s="9"/>
      <c r="C727" s="9" t="s">
        <v>4488</v>
      </c>
      <c r="D727" s="10">
        <v>155357</v>
      </c>
      <c r="E727" s="10">
        <v>159155</v>
      </c>
      <c r="F727" s="42">
        <f t="shared" si="11"/>
        <v>2.4446919031649683</v>
      </c>
      <c r="G727" t="s">
        <v>4554</v>
      </c>
      <c r="H727" s="4" t="s">
        <v>3095</v>
      </c>
    </row>
    <row r="728" spans="1:8" ht="25.5">
      <c r="A728" s="1" t="s">
        <v>521</v>
      </c>
      <c r="B728" s="9"/>
      <c r="C728" s="9" t="s">
        <v>8</v>
      </c>
      <c r="D728" s="10">
        <v>155512</v>
      </c>
      <c r="E728" s="10">
        <v>155839</v>
      </c>
      <c r="F728" s="42">
        <f t="shared" si="11"/>
        <v>0.21027316219970166</v>
      </c>
      <c r="G728" t="s">
        <v>4554</v>
      </c>
      <c r="H728" s="4" t="s">
        <v>3096</v>
      </c>
    </row>
    <row r="729" spans="1:8" ht="38.25">
      <c r="A729" s="1" t="s">
        <v>521</v>
      </c>
      <c r="B729" s="9"/>
      <c r="C729" s="9" t="s">
        <v>7</v>
      </c>
      <c r="D729" s="10" t="s">
        <v>899</v>
      </c>
      <c r="E729" s="10">
        <v>104148</v>
      </c>
      <c r="F729" s="42" t="e">
        <f t="shared" si="11"/>
        <v>#VALUE!</v>
      </c>
      <c r="G729" t="s">
        <v>4458</v>
      </c>
      <c r="H729" s="4" t="s">
        <v>3097</v>
      </c>
    </row>
    <row r="730" spans="1:8" ht="25.5">
      <c r="A730" s="1" t="s">
        <v>521</v>
      </c>
      <c r="B730" s="9"/>
      <c r="C730" s="9" t="s">
        <v>1015</v>
      </c>
      <c r="D730" s="10" t="s">
        <v>899</v>
      </c>
      <c r="E730" s="10">
        <v>129036</v>
      </c>
      <c r="F730" s="42" t="e">
        <f t="shared" si="11"/>
        <v>#VALUE!</v>
      </c>
      <c r="G730" t="s">
        <v>4554</v>
      </c>
      <c r="H730" s="4" t="s">
        <v>3099</v>
      </c>
    </row>
    <row r="731" spans="1:8" ht="63.75">
      <c r="A731" s="1" t="s">
        <v>521</v>
      </c>
      <c r="B731" s="9"/>
      <c r="C731" s="9" t="s">
        <v>6</v>
      </c>
      <c r="D731" s="10">
        <v>154594</v>
      </c>
      <c r="E731" s="10">
        <v>110098</v>
      </c>
      <c r="F731" s="42">
        <f t="shared" si="11"/>
        <v>-28.782488324255795</v>
      </c>
      <c r="G731" t="s">
        <v>4458</v>
      </c>
      <c r="H731" s="4" t="s">
        <v>3100</v>
      </c>
    </row>
    <row r="732" spans="1:8" ht="38.25">
      <c r="A732" s="1" t="s">
        <v>521</v>
      </c>
      <c r="B732" s="9"/>
      <c r="C732" s="9" t="s">
        <v>9</v>
      </c>
      <c r="D732" s="10">
        <v>154328</v>
      </c>
      <c r="E732" s="10">
        <v>33719</v>
      </c>
      <c r="F732" s="42">
        <f t="shared" si="11"/>
        <v>-78.151080814887777</v>
      </c>
      <c r="G732" t="s">
        <v>4458</v>
      </c>
      <c r="H732" s="4" t="s">
        <v>3104</v>
      </c>
    </row>
    <row r="733" spans="1:8" ht="38.25">
      <c r="A733" s="1" t="s">
        <v>521</v>
      </c>
      <c r="B733" s="9"/>
      <c r="C733" s="9" t="s">
        <v>10</v>
      </c>
      <c r="D733" s="10">
        <v>156033</v>
      </c>
      <c r="E733" s="10">
        <v>39037</v>
      </c>
      <c r="F733" s="42">
        <f t="shared" si="11"/>
        <v>-74.981574410541356</v>
      </c>
      <c r="G733" t="s">
        <v>4458</v>
      </c>
      <c r="H733" s="4" t="s">
        <v>3103</v>
      </c>
    </row>
    <row r="734" spans="1:8" ht="63.75">
      <c r="A734" s="1" t="s">
        <v>521</v>
      </c>
      <c r="B734" s="9"/>
      <c r="C734" s="9" t="s">
        <v>3098</v>
      </c>
      <c r="D734" s="10">
        <v>171193</v>
      </c>
      <c r="E734" s="10">
        <v>100558</v>
      </c>
      <c r="F734" s="42">
        <f t="shared" si="11"/>
        <v>-41.260448733301011</v>
      </c>
      <c r="G734" t="s">
        <v>4458</v>
      </c>
      <c r="H734" s="4" t="s">
        <v>3101</v>
      </c>
    </row>
    <row r="735" spans="1:8" ht="25.5">
      <c r="A735" s="1" t="s">
        <v>521</v>
      </c>
      <c r="B735" s="9"/>
      <c r="C735" s="9" t="s">
        <v>1020</v>
      </c>
      <c r="D735" s="10">
        <v>131819</v>
      </c>
      <c r="E735" s="10" t="s">
        <v>899</v>
      </c>
      <c r="F735" s="42" t="e">
        <f t="shared" si="11"/>
        <v>#VALUE!</v>
      </c>
      <c r="G735" t="s">
        <v>4458</v>
      </c>
      <c r="H735" s="4" t="s">
        <v>3102</v>
      </c>
    </row>
    <row r="736" spans="1:8" ht="25.5">
      <c r="A736" s="1" t="s">
        <v>522</v>
      </c>
      <c r="B736" s="9" t="s">
        <v>2611</v>
      </c>
      <c r="C736" s="9" t="s">
        <v>886</v>
      </c>
      <c r="D736" s="10">
        <v>214883</v>
      </c>
      <c r="E736" s="10">
        <v>227729</v>
      </c>
      <c r="F736" s="42">
        <f t="shared" si="11"/>
        <v>5.9781369396369186</v>
      </c>
      <c r="G736" t="s">
        <v>4554</v>
      </c>
      <c r="H736" s="4" t="s">
        <v>4489</v>
      </c>
    </row>
    <row r="737" spans="1:8" ht="38.25">
      <c r="A737" s="1" t="s">
        <v>522</v>
      </c>
      <c r="B737" s="9"/>
      <c r="C737" s="9" t="s">
        <v>3108</v>
      </c>
      <c r="D737" s="10">
        <v>159556</v>
      </c>
      <c r="E737" s="10">
        <v>139375</v>
      </c>
      <c r="F737" s="42">
        <f t="shared" si="11"/>
        <v>-12.648223821103564</v>
      </c>
      <c r="G737" t="s">
        <v>4554</v>
      </c>
      <c r="H737" s="4" t="s">
        <v>929</v>
      </c>
    </row>
    <row r="738" spans="1:8" ht="76.5">
      <c r="A738" s="1" t="s">
        <v>522</v>
      </c>
      <c r="B738" s="9"/>
      <c r="C738" s="9" t="s">
        <v>994</v>
      </c>
      <c r="D738" s="10">
        <v>153655</v>
      </c>
      <c r="E738" s="10" t="s">
        <v>899</v>
      </c>
      <c r="F738" s="42" t="e">
        <f t="shared" si="11"/>
        <v>#VALUE!</v>
      </c>
      <c r="G738" t="s">
        <v>4458</v>
      </c>
      <c r="H738" s="4" t="s">
        <v>3105</v>
      </c>
    </row>
    <row r="739" spans="1:8" ht="25.5">
      <c r="A739" s="1" t="s">
        <v>522</v>
      </c>
      <c r="B739" s="9"/>
      <c r="C739" s="9" t="s">
        <v>11</v>
      </c>
      <c r="D739" s="10">
        <v>151570</v>
      </c>
      <c r="E739" s="10">
        <v>166491</v>
      </c>
      <c r="F739" s="42">
        <f t="shared" si="11"/>
        <v>9.8442963647159729</v>
      </c>
      <c r="G739" t="s">
        <v>4554</v>
      </c>
      <c r="H739" s="4" t="s">
        <v>930</v>
      </c>
    </row>
    <row r="740" spans="1:8">
      <c r="A740" s="1" t="s">
        <v>522</v>
      </c>
      <c r="B740" s="9"/>
      <c r="C740" s="9" t="s">
        <v>1235</v>
      </c>
      <c r="D740" s="10">
        <v>145930</v>
      </c>
      <c r="E740" s="10">
        <v>139315</v>
      </c>
      <c r="F740" s="42">
        <f t="shared" si="11"/>
        <v>-4.5329952717056123</v>
      </c>
      <c r="G740" t="s">
        <v>4554</v>
      </c>
      <c r="H740" s="4" t="s">
        <v>931</v>
      </c>
    </row>
    <row r="741" spans="1:8" ht="25.5">
      <c r="A741" s="1" t="s">
        <v>522</v>
      </c>
      <c r="B741" s="9"/>
      <c r="C741" s="9" t="s">
        <v>3107</v>
      </c>
      <c r="D741" s="10">
        <v>127066</v>
      </c>
      <c r="E741" s="10">
        <v>121333</v>
      </c>
      <c r="F741" s="42">
        <f t="shared" si="11"/>
        <v>-4.5118284985755439</v>
      </c>
      <c r="G741" t="s">
        <v>4554</v>
      </c>
      <c r="H741" s="4" t="s">
        <v>932</v>
      </c>
    </row>
    <row r="742" spans="1:8">
      <c r="A742" s="1" t="s">
        <v>522</v>
      </c>
      <c r="B742" s="9"/>
      <c r="C742" s="9" t="s">
        <v>12</v>
      </c>
      <c r="D742" s="10">
        <v>45292</v>
      </c>
      <c r="E742" s="10">
        <v>103175</v>
      </c>
      <c r="F742" s="42">
        <f t="shared" si="11"/>
        <v>127.79961141040361</v>
      </c>
      <c r="G742" t="s">
        <v>4458</v>
      </c>
      <c r="H742" s="4" t="s">
        <v>933</v>
      </c>
    </row>
    <row r="743" spans="1:8" ht="76.5">
      <c r="A743" s="1" t="s">
        <v>522</v>
      </c>
      <c r="B743" s="9"/>
      <c r="C743" s="9" t="s">
        <v>1015</v>
      </c>
      <c r="D743" s="10">
        <v>130707</v>
      </c>
      <c r="E743" s="10" t="s">
        <v>899</v>
      </c>
      <c r="F743" s="42" t="e">
        <f t="shared" si="11"/>
        <v>#VALUE!</v>
      </c>
      <c r="G743" t="s">
        <v>4458</v>
      </c>
      <c r="H743" s="74" t="s">
        <v>3106</v>
      </c>
    </row>
    <row r="744" spans="1:8" ht="25.5">
      <c r="A744" s="2" t="s">
        <v>523</v>
      </c>
      <c r="B744" s="9" t="s">
        <v>2227</v>
      </c>
      <c r="C744" s="9" t="s">
        <v>3109</v>
      </c>
      <c r="D744" s="10">
        <v>142000</v>
      </c>
      <c r="E744" s="10">
        <v>112000</v>
      </c>
      <c r="F744" s="42">
        <f t="shared" si="11"/>
        <v>-21.12676056338028</v>
      </c>
      <c r="G744" t="s">
        <v>4292</v>
      </c>
      <c r="H744" s="4" t="s">
        <v>2228</v>
      </c>
    </row>
    <row r="745" spans="1:8" ht="25.5">
      <c r="A745" s="2" t="s">
        <v>523</v>
      </c>
      <c r="B745" s="9" t="s">
        <v>2229</v>
      </c>
      <c r="C745" s="9" t="s">
        <v>12</v>
      </c>
      <c r="D745" s="10">
        <v>122000</v>
      </c>
      <c r="E745" s="10">
        <v>122000</v>
      </c>
      <c r="F745" s="42">
        <f t="shared" si="11"/>
        <v>0</v>
      </c>
      <c r="G745" t="s">
        <v>4554</v>
      </c>
      <c r="H745" s="4" t="s">
        <v>2230</v>
      </c>
    </row>
    <row r="746" spans="1:8" ht="25.5">
      <c r="A746" s="2" t="s">
        <v>523</v>
      </c>
      <c r="B746" s="9" t="s">
        <v>2231</v>
      </c>
      <c r="C746" s="9" t="s">
        <v>2232</v>
      </c>
      <c r="D746" s="10">
        <v>76000</v>
      </c>
      <c r="E746" s="10">
        <v>132000</v>
      </c>
      <c r="F746" s="42">
        <f t="shared" si="11"/>
        <v>73.68421052631578</v>
      </c>
      <c r="G746" t="s">
        <v>4458</v>
      </c>
      <c r="H746" s="4" t="s">
        <v>2233</v>
      </c>
    </row>
    <row r="747" spans="1:8" ht="25.5">
      <c r="A747" s="2" t="s">
        <v>523</v>
      </c>
      <c r="B747" s="9" t="s">
        <v>2234</v>
      </c>
      <c r="C747" s="9" t="s">
        <v>2235</v>
      </c>
      <c r="D747" s="10">
        <v>145000</v>
      </c>
      <c r="E747" s="10">
        <v>149000</v>
      </c>
      <c r="F747" s="42">
        <f t="shared" si="11"/>
        <v>2.7586206896551726</v>
      </c>
      <c r="G747" t="s">
        <v>4554</v>
      </c>
      <c r="H747" s="4" t="s">
        <v>2236</v>
      </c>
    </row>
    <row r="748" spans="1:8" ht="25.5">
      <c r="A748" s="2" t="s">
        <v>523</v>
      </c>
      <c r="B748" s="9" t="s">
        <v>2237</v>
      </c>
      <c r="C748" s="9" t="s">
        <v>2238</v>
      </c>
      <c r="D748" s="10">
        <v>153000</v>
      </c>
      <c r="E748" s="10">
        <v>157000</v>
      </c>
      <c r="F748" s="42">
        <f t="shared" si="11"/>
        <v>2.6143790849673203</v>
      </c>
      <c r="G748" t="s">
        <v>4554</v>
      </c>
      <c r="H748" s="4" t="s">
        <v>2239</v>
      </c>
    </row>
    <row r="749" spans="1:8" ht="25.5">
      <c r="A749" s="2" t="s">
        <v>523</v>
      </c>
      <c r="B749" s="9" t="s">
        <v>2240</v>
      </c>
      <c r="C749" s="9" t="s">
        <v>886</v>
      </c>
      <c r="D749" s="10">
        <v>197000</v>
      </c>
      <c r="E749" s="10">
        <v>197000</v>
      </c>
      <c r="F749" s="42">
        <f t="shared" si="11"/>
        <v>0</v>
      </c>
      <c r="G749" t="s">
        <v>4554</v>
      </c>
      <c r="H749" s="4" t="s">
        <v>2241</v>
      </c>
    </row>
    <row r="750" spans="1:8" ht="38.25">
      <c r="A750" s="1" t="s">
        <v>524</v>
      </c>
      <c r="B750" s="9"/>
      <c r="C750" s="9" t="s">
        <v>886</v>
      </c>
      <c r="D750" s="10">
        <v>132000</v>
      </c>
      <c r="E750" s="10">
        <v>136000</v>
      </c>
      <c r="F750" s="42">
        <f t="shared" si="11"/>
        <v>3.0303030303030303</v>
      </c>
      <c r="G750" t="s">
        <v>4554</v>
      </c>
      <c r="H750" s="4" t="s">
        <v>934</v>
      </c>
    </row>
    <row r="751" spans="1:8" ht="25.5">
      <c r="A751" s="2" t="s">
        <v>525</v>
      </c>
      <c r="B751" s="18" t="s">
        <v>2039</v>
      </c>
      <c r="C751" s="9"/>
      <c r="D751" s="10" t="s">
        <v>899</v>
      </c>
      <c r="E751" s="10" t="s">
        <v>899</v>
      </c>
      <c r="F751" s="42" t="e">
        <f t="shared" si="11"/>
        <v>#VALUE!</v>
      </c>
      <c r="G751" t="s">
        <v>4554</v>
      </c>
      <c r="H751" s="4"/>
    </row>
    <row r="752" spans="1:8" ht="89.25">
      <c r="A752" s="1" t="s">
        <v>526</v>
      </c>
      <c r="B752" s="9" t="s">
        <v>935</v>
      </c>
      <c r="C752" s="9" t="s">
        <v>4490</v>
      </c>
      <c r="D752" s="10">
        <v>159156</v>
      </c>
      <c r="E752" s="10">
        <v>180666</v>
      </c>
      <c r="F752" s="42">
        <f t="shared" si="11"/>
        <v>13.515041845736258</v>
      </c>
      <c r="G752" t="s">
        <v>4458</v>
      </c>
      <c r="H752" s="4" t="s">
        <v>3110</v>
      </c>
    </row>
    <row r="753" spans="1:8" ht="38.25">
      <c r="A753" s="1" t="s">
        <v>526</v>
      </c>
      <c r="B753" s="9" t="s">
        <v>941</v>
      </c>
      <c r="C753" s="9" t="s">
        <v>886</v>
      </c>
      <c r="D753" s="10">
        <v>120486</v>
      </c>
      <c r="E753" s="10" t="s">
        <v>899</v>
      </c>
      <c r="F753" s="42" t="e">
        <f t="shared" si="11"/>
        <v>#VALUE!</v>
      </c>
      <c r="G753" t="s">
        <v>4458</v>
      </c>
      <c r="H753" s="4" t="s">
        <v>942</v>
      </c>
    </row>
    <row r="754" spans="1:8" ht="153">
      <c r="A754" s="1" t="s">
        <v>526</v>
      </c>
      <c r="B754" s="9"/>
      <c r="C754" s="9" t="s">
        <v>4491</v>
      </c>
      <c r="D754" s="10">
        <v>69861</v>
      </c>
      <c r="E754" s="10">
        <v>147909</v>
      </c>
      <c r="F754" s="42">
        <f t="shared" si="11"/>
        <v>111.71898484132778</v>
      </c>
      <c r="G754" t="s">
        <v>4458</v>
      </c>
      <c r="H754" s="4" t="s">
        <v>3111</v>
      </c>
    </row>
    <row r="755" spans="1:8" ht="38.25">
      <c r="A755" s="1" t="s">
        <v>526</v>
      </c>
      <c r="B755" s="9"/>
      <c r="C755" s="9" t="s">
        <v>3112</v>
      </c>
      <c r="D755" s="10">
        <v>152483</v>
      </c>
      <c r="E755" s="10" t="s">
        <v>899</v>
      </c>
      <c r="F755" s="42" t="e">
        <f t="shared" si="11"/>
        <v>#VALUE!</v>
      </c>
      <c r="G755" t="s">
        <v>4458</v>
      </c>
      <c r="H755" s="4" t="s">
        <v>3113</v>
      </c>
    </row>
    <row r="756" spans="1:8" ht="51">
      <c r="A756" s="1" t="s">
        <v>526</v>
      </c>
      <c r="B756" s="9"/>
      <c r="C756" s="9" t="s">
        <v>936</v>
      </c>
      <c r="D756" s="10" t="s">
        <v>899</v>
      </c>
      <c r="E756" s="10">
        <v>126767</v>
      </c>
      <c r="F756" s="42" t="e">
        <f t="shared" si="11"/>
        <v>#VALUE!</v>
      </c>
      <c r="G756" t="s">
        <v>4458</v>
      </c>
      <c r="H756" s="4" t="s">
        <v>3114</v>
      </c>
    </row>
    <row r="757" spans="1:8" ht="25.5">
      <c r="A757" s="1" t="s">
        <v>526</v>
      </c>
      <c r="B757" s="9"/>
      <c r="C757" s="9" t="s">
        <v>937</v>
      </c>
      <c r="D757" s="10">
        <v>118497</v>
      </c>
      <c r="E757" s="10">
        <v>118630</v>
      </c>
      <c r="F757" s="42">
        <f t="shared" si="11"/>
        <v>0.11223912841675317</v>
      </c>
      <c r="G757" t="s">
        <v>4554</v>
      </c>
      <c r="H757" s="4" t="s">
        <v>939</v>
      </c>
    </row>
    <row r="758" spans="1:8" ht="25.5">
      <c r="A758" s="1" t="s">
        <v>526</v>
      </c>
      <c r="B758" s="9"/>
      <c r="C758" s="9" t="s">
        <v>938</v>
      </c>
      <c r="D758" s="10">
        <v>118458</v>
      </c>
      <c r="E758" s="10">
        <v>118530</v>
      </c>
      <c r="F758" s="42">
        <f t="shared" si="11"/>
        <v>6.0781036316669201E-2</v>
      </c>
      <c r="G758" t="s">
        <v>4554</v>
      </c>
      <c r="H758" s="4" t="s">
        <v>940</v>
      </c>
    </row>
    <row r="759" spans="1:8" ht="25.5">
      <c r="A759" s="1" t="s">
        <v>526</v>
      </c>
      <c r="B759" s="9" t="s">
        <v>4547</v>
      </c>
      <c r="C759" s="9" t="s">
        <v>4547</v>
      </c>
      <c r="D759" s="10" t="s">
        <v>899</v>
      </c>
      <c r="E759" s="72">
        <v>100000</v>
      </c>
      <c r="F759" s="42" t="e">
        <f t="shared" si="11"/>
        <v>#VALUE!</v>
      </c>
      <c r="G759" t="s">
        <v>4458</v>
      </c>
      <c r="H759" s="4" t="s">
        <v>4549</v>
      </c>
    </row>
    <row r="760" spans="1:8" ht="25.5">
      <c r="A760" s="1" t="s">
        <v>526</v>
      </c>
      <c r="B760" s="9" t="s">
        <v>4547</v>
      </c>
      <c r="C760" s="9" t="s">
        <v>4547</v>
      </c>
      <c r="D760" s="10" t="s">
        <v>899</v>
      </c>
      <c r="E760" s="72">
        <v>100000</v>
      </c>
      <c r="F760" s="42" t="e">
        <f t="shared" si="11"/>
        <v>#VALUE!</v>
      </c>
      <c r="G760" t="s">
        <v>4458</v>
      </c>
      <c r="H760" s="4" t="s">
        <v>4549</v>
      </c>
    </row>
    <row r="761" spans="1:8" ht="25.5">
      <c r="A761" s="1" t="s">
        <v>526</v>
      </c>
      <c r="B761" s="9" t="s">
        <v>4547</v>
      </c>
      <c r="C761" s="9" t="s">
        <v>4547</v>
      </c>
      <c r="D761" s="10" t="s">
        <v>899</v>
      </c>
      <c r="E761" s="72">
        <v>100000</v>
      </c>
      <c r="F761" s="42" t="e">
        <f t="shared" si="11"/>
        <v>#VALUE!</v>
      </c>
      <c r="G761" t="s">
        <v>4458</v>
      </c>
      <c r="H761" s="4" t="s">
        <v>4549</v>
      </c>
    </row>
    <row r="762" spans="1:8">
      <c r="A762" s="2" t="s">
        <v>527</v>
      </c>
      <c r="B762" s="11" t="s">
        <v>3686</v>
      </c>
      <c r="C762" s="11" t="s">
        <v>886</v>
      </c>
      <c r="D762" s="26">
        <v>129455.17000000001</v>
      </c>
      <c r="E762" s="26" t="s">
        <v>899</v>
      </c>
      <c r="F762" s="42" t="e">
        <f t="shared" si="11"/>
        <v>#VALUE!</v>
      </c>
      <c r="G762" t="s">
        <v>4458</v>
      </c>
      <c r="H762" s="42" t="s">
        <v>3914</v>
      </c>
    </row>
    <row r="763" spans="1:8" ht="38.25">
      <c r="A763" s="2" t="s">
        <v>527</v>
      </c>
      <c r="B763" s="11" t="s">
        <v>3687</v>
      </c>
      <c r="C763" s="11" t="s">
        <v>1274</v>
      </c>
      <c r="D763" s="26" t="s">
        <v>899</v>
      </c>
      <c r="E763" s="26">
        <v>104916.59999999999</v>
      </c>
      <c r="F763" s="42" t="e">
        <f t="shared" si="11"/>
        <v>#VALUE!</v>
      </c>
      <c r="G763" t="s">
        <v>4554</v>
      </c>
      <c r="H763" s="42" t="s">
        <v>4188</v>
      </c>
    </row>
    <row r="764" spans="1:8" ht="51">
      <c r="A764" s="2" t="s">
        <v>528</v>
      </c>
      <c r="B764" s="51" t="s">
        <v>4189</v>
      </c>
      <c r="C764" s="51" t="s">
        <v>886</v>
      </c>
      <c r="D764" s="54">
        <v>129504</v>
      </c>
      <c r="E764" s="54">
        <v>66368.94</v>
      </c>
      <c r="F764" s="42">
        <f t="shared" si="11"/>
        <v>-48.751436249073386</v>
      </c>
      <c r="G764" t="s">
        <v>4458</v>
      </c>
      <c r="H764" s="75" t="s">
        <v>4492</v>
      </c>
    </row>
    <row r="765" spans="1:8" ht="25.5">
      <c r="A765" s="2" t="s">
        <v>529</v>
      </c>
      <c r="B765" s="18" t="s">
        <v>2039</v>
      </c>
      <c r="C765" s="9"/>
      <c r="D765" s="10" t="s">
        <v>899</v>
      </c>
      <c r="E765" s="10" t="s">
        <v>899</v>
      </c>
      <c r="F765" s="42" t="e">
        <f t="shared" si="11"/>
        <v>#VALUE!</v>
      </c>
      <c r="G765" t="s">
        <v>4554</v>
      </c>
      <c r="H765" s="4"/>
    </row>
    <row r="766" spans="1:8" ht="25.5">
      <c r="A766" s="1" t="s">
        <v>530</v>
      </c>
      <c r="B766" s="9" t="s">
        <v>943</v>
      </c>
      <c r="C766" s="9" t="s">
        <v>886</v>
      </c>
      <c r="D766" s="10">
        <v>125337</v>
      </c>
      <c r="E766" s="10">
        <v>242485</v>
      </c>
      <c r="F766" s="42">
        <f t="shared" si="11"/>
        <v>93.46641454638295</v>
      </c>
      <c r="G766" t="s">
        <v>4458</v>
      </c>
      <c r="H766" s="4" t="s">
        <v>3115</v>
      </c>
    </row>
    <row r="767" spans="1:8">
      <c r="A767" s="1" t="s">
        <v>530</v>
      </c>
      <c r="B767" s="9" t="s">
        <v>944</v>
      </c>
      <c r="C767" s="9" t="s">
        <v>886</v>
      </c>
      <c r="D767" s="10">
        <v>179846</v>
      </c>
      <c r="E767" s="10" t="s">
        <v>899</v>
      </c>
      <c r="F767" s="42" t="e">
        <f t="shared" si="11"/>
        <v>#VALUE!</v>
      </c>
      <c r="G767" t="s">
        <v>4458</v>
      </c>
      <c r="H767" s="4" t="s">
        <v>3116</v>
      </c>
    </row>
    <row r="768" spans="1:8" ht="25.5">
      <c r="A768" s="1" t="s">
        <v>530</v>
      </c>
      <c r="B768" s="9"/>
      <c r="C768" s="9" t="s">
        <v>919</v>
      </c>
      <c r="D768" s="10">
        <v>151715</v>
      </c>
      <c r="E768" s="10">
        <v>169260</v>
      </c>
      <c r="F768" s="42">
        <f t="shared" si="11"/>
        <v>11.564446495072998</v>
      </c>
      <c r="G768" t="s">
        <v>4554</v>
      </c>
      <c r="H768" s="4" t="s">
        <v>945</v>
      </c>
    </row>
    <row r="769" spans="1:8" ht="25.5">
      <c r="A769" s="1" t="s">
        <v>530</v>
      </c>
      <c r="B769" s="9"/>
      <c r="C769" s="9" t="s">
        <v>946</v>
      </c>
      <c r="D769" s="10">
        <v>150928</v>
      </c>
      <c r="E769" s="10">
        <v>149129</v>
      </c>
      <c r="F769" s="42">
        <f t="shared" si="11"/>
        <v>-1.1919590798261424</v>
      </c>
      <c r="G769" t="s">
        <v>4554</v>
      </c>
      <c r="H769" s="4" t="s">
        <v>951</v>
      </c>
    </row>
    <row r="770" spans="1:8" ht="25.5">
      <c r="A770" s="1" t="s">
        <v>530</v>
      </c>
      <c r="B770" s="9"/>
      <c r="C770" s="9" t="s">
        <v>947</v>
      </c>
      <c r="D770" s="10">
        <v>159470</v>
      </c>
      <c r="E770" s="10">
        <v>170163</v>
      </c>
      <c r="F770" s="42">
        <f t="shared" si="11"/>
        <v>6.7053364269141529</v>
      </c>
      <c r="G770" t="s">
        <v>4554</v>
      </c>
      <c r="H770" s="4" t="s">
        <v>948</v>
      </c>
    </row>
    <row r="771" spans="1:8" ht="25.5">
      <c r="A771" s="1" t="s">
        <v>530</v>
      </c>
      <c r="B771" s="9"/>
      <c r="C771" s="9" t="s">
        <v>949</v>
      </c>
      <c r="D771" s="10">
        <v>27248</v>
      </c>
      <c r="E771" s="10">
        <v>169260</v>
      </c>
      <c r="F771" s="42">
        <f t="shared" si="11"/>
        <v>521.18320610687022</v>
      </c>
      <c r="G771" t="s">
        <v>4458</v>
      </c>
      <c r="H771" s="4" t="s">
        <v>3117</v>
      </c>
    </row>
    <row r="772" spans="1:8" ht="38.25">
      <c r="A772" s="1" t="s">
        <v>530</v>
      </c>
      <c r="B772" s="9"/>
      <c r="C772" s="9" t="s">
        <v>950</v>
      </c>
      <c r="D772" s="10">
        <v>30428</v>
      </c>
      <c r="E772" s="10">
        <v>169624</v>
      </c>
      <c r="F772" s="42">
        <f t="shared" si="11"/>
        <v>457.46023399500461</v>
      </c>
      <c r="G772" t="s">
        <v>4458</v>
      </c>
      <c r="H772" s="4" t="s">
        <v>3118</v>
      </c>
    </row>
    <row r="773" spans="1:8" ht="25.5">
      <c r="A773" s="1" t="s">
        <v>530</v>
      </c>
      <c r="B773" s="9"/>
      <c r="C773" s="9" t="s">
        <v>1016</v>
      </c>
      <c r="D773" s="10">
        <v>28767</v>
      </c>
      <c r="E773" s="10">
        <v>145251</v>
      </c>
      <c r="F773" s="42">
        <f t="shared" si="11"/>
        <v>404.92230680988632</v>
      </c>
      <c r="G773" t="s">
        <v>4458</v>
      </c>
      <c r="H773" s="4" t="s">
        <v>3119</v>
      </c>
    </row>
    <row r="774" spans="1:8" ht="25.5">
      <c r="A774" s="1" t="s">
        <v>530</v>
      </c>
      <c r="B774" s="9"/>
      <c r="C774" s="9" t="s">
        <v>2337</v>
      </c>
      <c r="D774" s="10" t="s">
        <v>899</v>
      </c>
      <c r="E774" s="10">
        <v>114567</v>
      </c>
      <c r="F774" s="42" t="e">
        <f t="shared" ref="F774:F837" si="12">(((E774-D774)/D774)*100)</f>
        <v>#VALUE!</v>
      </c>
      <c r="G774" t="s">
        <v>4458</v>
      </c>
      <c r="H774" s="4" t="s">
        <v>3121</v>
      </c>
    </row>
    <row r="775" spans="1:8" ht="25.5">
      <c r="A775" s="1" t="s">
        <v>530</v>
      </c>
      <c r="B775" s="9"/>
      <c r="C775" s="9" t="s">
        <v>2337</v>
      </c>
      <c r="D775" s="10">
        <v>125662</v>
      </c>
      <c r="E775" s="10">
        <v>57535</v>
      </c>
      <c r="F775" s="42">
        <f t="shared" si="12"/>
        <v>-54.214480113319865</v>
      </c>
      <c r="G775" t="s">
        <v>4458</v>
      </c>
      <c r="H775" s="4" t="s">
        <v>3120</v>
      </c>
    </row>
    <row r="776" spans="1:8" ht="25.5">
      <c r="A776" s="1" t="s">
        <v>530</v>
      </c>
      <c r="B776" s="9" t="s">
        <v>4547</v>
      </c>
      <c r="C776" s="9" t="s">
        <v>4547</v>
      </c>
      <c r="D776" s="10" t="s">
        <v>899</v>
      </c>
      <c r="E776" s="72">
        <v>100000</v>
      </c>
      <c r="F776" s="42" t="e">
        <f t="shared" si="12"/>
        <v>#VALUE!</v>
      </c>
      <c r="G776" t="s">
        <v>4458</v>
      </c>
      <c r="H776" s="4" t="s">
        <v>4549</v>
      </c>
    </row>
    <row r="777" spans="1:8" ht="25.5">
      <c r="A777" s="1" t="s">
        <v>530</v>
      </c>
      <c r="B777" s="9" t="s">
        <v>4547</v>
      </c>
      <c r="C777" s="9" t="s">
        <v>4547</v>
      </c>
      <c r="D777" s="10" t="s">
        <v>899</v>
      </c>
      <c r="E777" s="72">
        <v>100000</v>
      </c>
      <c r="F777" s="42" t="e">
        <f t="shared" si="12"/>
        <v>#VALUE!</v>
      </c>
      <c r="G777" t="s">
        <v>4458</v>
      </c>
      <c r="H777" s="4" t="s">
        <v>4549</v>
      </c>
    </row>
    <row r="778" spans="1:8" ht="25.5">
      <c r="A778" s="1" t="s">
        <v>530</v>
      </c>
      <c r="B778" s="9" t="s">
        <v>4547</v>
      </c>
      <c r="C778" s="9" t="s">
        <v>4547</v>
      </c>
      <c r="D778" s="10" t="s">
        <v>899</v>
      </c>
      <c r="E778" s="72">
        <v>100000</v>
      </c>
      <c r="F778" s="42" t="e">
        <f t="shared" si="12"/>
        <v>#VALUE!</v>
      </c>
      <c r="G778" t="s">
        <v>4458</v>
      </c>
      <c r="H778" s="4" t="s">
        <v>4549</v>
      </c>
    </row>
    <row r="779" spans="1:8" ht="25.5">
      <c r="A779" s="1" t="s">
        <v>530</v>
      </c>
      <c r="B779" s="9" t="s">
        <v>4547</v>
      </c>
      <c r="C779" s="9" t="s">
        <v>4547</v>
      </c>
      <c r="D779" s="10" t="s">
        <v>899</v>
      </c>
      <c r="E779" s="72">
        <v>100000</v>
      </c>
      <c r="F779" s="42" t="e">
        <f t="shared" si="12"/>
        <v>#VALUE!</v>
      </c>
      <c r="G779" t="s">
        <v>4458</v>
      </c>
      <c r="H779" s="4" t="s">
        <v>4549</v>
      </c>
    </row>
    <row r="780" spans="1:8" ht="25.5">
      <c r="A780" s="1" t="s">
        <v>530</v>
      </c>
      <c r="B780" s="9" t="s">
        <v>4547</v>
      </c>
      <c r="C780" s="9" t="s">
        <v>4547</v>
      </c>
      <c r="D780" s="10" t="s">
        <v>899</v>
      </c>
      <c r="E780" s="72">
        <v>100000</v>
      </c>
      <c r="F780" s="42" t="e">
        <f t="shared" si="12"/>
        <v>#VALUE!</v>
      </c>
      <c r="G780" t="s">
        <v>4458</v>
      </c>
      <c r="H780" s="4" t="s">
        <v>4549</v>
      </c>
    </row>
    <row r="781" spans="1:8" ht="25.5">
      <c r="A781" s="1" t="s">
        <v>530</v>
      </c>
      <c r="B781" s="9" t="s">
        <v>4547</v>
      </c>
      <c r="C781" s="9" t="s">
        <v>4547</v>
      </c>
      <c r="D781" s="10" t="s">
        <v>899</v>
      </c>
      <c r="E781" s="72">
        <v>100000</v>
      </c>
      <c r="F781" s="42" t="e">
        <f t="shared" si="12"/>
        <v>#VALUE!</v>
      </c>
      <c r="G781" t="s">
        <v>4458</v>
      </c>
      <c r="H781" s="4" t="s">
        <v>4549</v>
      </c>
    </row>
    <row r="782" spans="1:8" ht="25.5">
      <c r="A782" s="1" t="s">
        <v>530</v>
      </c>
      <c r="B782" s="9" t="s">
        <v>4547</v>
      </c>
      <c r="C782" s="9" t="s">
        <v>4547</v>
      </c>
      <c r="D782" s="10" t="s">
        <v>899</v>
      </c>
      <c r="E782" s="72">
        <v>100000</v>
      </c>
      <c r="F782" s="42" t="e">
        <f t="shared" si="12"/>
        <v>#VALUE!</v>
      </c>
      <c r="G782" t="s">
        <v>4458</v>
      </c>
      <c r="H782" s="4" t="s">
        <v>4549</v>
      </c>
    </row>
    <row r="783" spans="1:8" ht="25.5">
      <c r="A783" s="1" t="s">
        <v>530</v>
      </c>
      <c r="B783" s="9" t="s">
        <v>4547</v>
      </c>
      <c r="C783" s="9" t="s">
        <v>4547</v>
      </c>
      <c r="D783" s="10" t="s">
        <v>899</v>
      </c>
      <c r="E783" s="72">
        <v>100000</v>
      </c>
      <c r="F783" s="42" t="e">
        <f t="shared" si="12"/>
        <v>#VALUE!</v>
      </c>
      <c r="G783" t="s">
        <v>4458</v>
      </c>
      <c r="H783" s="4" t="s">
        <v>4549</v>
      </c>
    </row>
    <row r="784" spans="1:8" ht="25.5">
      <c r="A784" s="1" t="s">
        <v>530</v>
      </c>
      <c r="B784" s="9" t="s">
        <v>4547</v>
      </c>
      <c r="C784" s="9" t="s">
        <v>4547</v>
      </c>
      <c r="D784" s="10" t="s">
        <v>899</v>
      </c>
      <c r="E784" s="72">
        <v>100000</v>
      </c>
      <c r="F784" s="42" t="e">
        <f t="shared" si="12"/>
        <v>#VALUE!</v>
      </c>
      <c r="G784" t="s">
        <v>4458</v>
      </c>
      <c r="H784" s="4" t="s">
        <v>4549</v>
      </c>
    </row>
    <row r="785" spans="1:8" ht="25.5">
      <c r="A785" s="1" t="s">
        <v>530</v>
      </c>
      <c r="B785" s="9" t="s">
        <v>4547</v>
      </c>
      <c r="C785" s="9" t="s">
        <v>4547</v>
      </c>
      <c r="D785" s="10" t="s">
        <v>899</v>
      </c>
      <c r="E785" s="72">
        <v>100000</v>
      </c>
      <c r="F785" s="42" t="e">
        <f t="shared" si="12"/>
        <v>#VALUE!</v>
      </c>
      <c r="G785" t="s">
        <v>4458</v>
      </c>
      <c r="H785" s="4" t="s">
        <v>4549</v>
      </c>
    </row>
    <row r="786" spans="1:8" ht="25.5">
      <c r="A786" s="1" t="s">
        <v>530</v>
      </c>
      <c r="B786" s="9" t="s">
        <v>4547</v>
      </c>
      <c r="C786" s="9" t="s">
        <v>4547</v>
      </c>
      <c r="D786" s="10" t="s">
        <v>899</v>
      </c>
      <c r="E786" s="72">
        <v>100000</v>
      </c>
      <c r="F786" s="42" t="e">
        <f t="shared" si="12"/>
        <v>#VALUE!</v>
      </c>
      <c r="G786" t="s">
        <v>4458</v>
      </c>
      <c r="H786" s="4" t="s">
        <v>4549</v>
      </c>
    </row>
    <row r="787" spans="1:8" ht="25.5">
      <c r="A787" s="1" t="s">
        <v>530</v>
      </c>
      <c r="B787" s="9" t="s">
        <v>4547</v>
      </c>
      <c r="C787" s="9" t="s">
        <v>4547</v>
      </c>
      <c r="D787" s="10" t="s">
        <v>899</v>
      </c>
      <c r="E787" s="72">
        <v>100000</v>
      </c>
      <c r="F787" s="42" t="e">
        <f t="shared" si="12"/>
        <v>#VALUE!</v>
      </c>
      <c r="G787" t="s">
        <v>4458</v>
      </c>
      <c r="H787" s="4" t="s">
        <v>4549</v>
      </c>
    </row>
    <row r="788" spans="1:8" ht="25.5">
      <c r="A788" s="1" t="s">
        <v>530</v>
      </c>
      <c r="B788" s="9" t="s">
        <v>4547</v>
      </c>
      <c r="C788" s="9" t="s">
        <v>4547</v>
      </c>
      <c r="D788" s="10" t="s">
        <v>899</v>
      </c>
      <c r="E788" s="72">
        <v>100000</v>
      </c>
      <c r="F788" s="42" t="e">
        <f t="shared" si="12"/>
        <v>#VALUE!</v>
      </c>
      <c r="G788" t="s">
        <v>4458</v>
      </c>
      <c r="H788" s="4" t="s">
        <v>4549</v>
      </c>
    </row>
    <row r="789" spans="1:8" ht="25.5">
      <c r="A789" s="1" t="s">
        <v>530</v>
      </c>
      <c r="B789" s="9" t="s">
        <v>4547</v>
      </c>
      <c r="C789" s="9" t="s">
        <v>4547</v>
      </c>
      <c r="D789" s="72">
        <v>100000</v>
      </c>
      <c r="E789" s="10" t="s">
        <v>899</v>
      </c>
      <c r="F789" s="42" t="e">
        <f t="shared" si="12"/>
        <v>#VALUE!</v>
      </c>
      <c r="G789" t="s">
        <v>4458</v>
      </c>
      <c r="H789" s="4" t="s">
        <v>4549</v>
      </c>
    </row>
    <row r="790" spans="1:8" ht="25.5">
      <c r="A790" s="1" t="s">
        <v>530</v>
      </c>
      <c r="B790" s="9" t="s">
        <v>4547</v>
      </c>
      <c r="C790" s="9" t="s">
        <v>4547</v>
      </c>
      <c r="D790" s="72">
        <v>100000</v>
      </c>
      <c r="E790" s="10" t="s">
        <v>899</v>
      </c>
      <c r="F790" s="42" t="e">
        <f t="shared" si="12"/>
        <v>#VALUE!</v>
      </c>
      <c r="G790" t="s">
        <v>4458</v>
      </c>
      <c r="H790" s="4" t="s">
        <v>4549</v>
      </c>
    </row>
    <row r="791" spans="1:8" ht="25.5">
      <c r="A791" s="1" t="s">
        <v>530</v>
      </c>
      <c r="B791" s="9" t="s">
        <v>4547</v>
      </c>
      <c r="C791" s="9" t="s">
        <v>4547</v>
      </c>
      <c r="D791" s="72">
        <v>100000</v>
      </c>
      <c r="E791" s="10" t="s">
        <v>899</v>
      </c>
      <c r="F791" s="42" t="e">
        <f t="shared" si="12"/>
        <v>#VALUE!</v>
      </c>
      <c r="G791" t="s">
        <v>4458</v>
      </c>
      <c r="H791" s="4" t="s">
        <v>4549</v>
      </c>
    </row>
    <row r="792" spans="1:8" ht="25.5">
      <c r="A792" s="1" t="s">
        <v>530</v>
      </c>
      <c r="B792" s="9" t="s">
        <v>4547</v>
      </c>
      <c r="C792" s="9" t="s">
        <v>4547</v>
      </c>
      <c r="D792" s="72">
        <v>100000</v>
      </c>
      <c r="E792" s="10" t="s">
        <v>899</v>
      </c>
      <c r="F792" s="42" t="e">
        <f t="shared" si="12"/>
        <v>#VALUE!</v>
      </c>
      <c r="G792" t="s">
        <v>4458</v>
      </c>
      <c r="H792" s="4" t="s">
        <v>4549</v>
      </c>
    </row>
    <row r="793" spans="1:8" ht="25.5">
      <c r="A793" s="1" t="s">
        <v>530</v>
      </c>
      <c r="B793" s="9" t="s">
        <v>4547</v>
      </c>
      <c r="C793" s="9" t="s">
        <v>4547</v>
      </c>
      <c r="D793" s="72">
        <v>100000</v>
      </c>
      <c r="E793" s="10" t="s">
        <v>899</v>
      </c>
      <c r="F793" s="42" t="e">
        <f t="shared" si="12"/>
        <v>#VALUE!</v>
      </c>
      <c r="G793" t="s">
        <v>4458</v>
      </c>
      <c r="H793" s="4" t="s">
        <v>4549</v>
      </c>
    </row>
    <row r="794" spans="1:8" ht="25.5">
      <c r="A794" s="1" t="s">
        <v>530</v>
      </c>
      <c r="B794" s="9" t="s">
        <v>4547</v>
      </c>
      <c r="C794" s="9" t="s">
        <v>4547</v>
      </c>
      <c r="D794" s="72">
        <v>100000</v>
      </c>
      <c r="E794" s="10" t="s">
        <v>899</v>
      </c>
      <c r="F794" s="42" t="e">
        <f t="shared" si="12"/>
        <v>#VALUE!</v>
      </c>
      <c r="G794" t="s">
        <v>4458</v>
      </c>
      <c r="H794" s="4" t="s">
        <v>4549</v>
      </c>
    </row>
    <row r="795" spans="1:8" ht="51">
      <c r="A795" s="2" t="s">
        <v>531</v>
      </c>
      <c r="B795" s="9" t="s">
        <v>2242</v>
      </c>
      <c r="C795" s="9" t="s">
        <v>886</v>
      </c>
      <c r="D795" s="10">
        <v>261256</v>
      </c>
      <c r="E795" s="10">
        <v>163662</v>
      </c>
      <c r="F795" s="42">
        <f t="shared" si="12"/>
        <v>-37.355697094038035</v>
      </c>
      <c r="G795" t="s">
        <v>4458</v>
      </c>
      <c r="H795" s="4" t="s">
        <v>2243</v>
      </c>
    </row>
    <row r="796" spans="1:8" ht="51">
      <c r="A796" s="2" t="s">
        <v>531</v>
      </c>
      <c r="B796" s="9" t="s">
        <v>2244</v>
      </c>
      <c r="C796" s="9" t="s">
        <v>2245</v>
      </c>
      <c r="D796" s="10" t="s">
        <v>899</v>
      </c>
      <c r="E796" s="10">
        <v>133418</v>
      </c>
      <c r="F796" s="42" t="e">
        <f t="shared" si="12"/>
        <v>#VALUE!</v>
      </c>
      <c r="G796" t="s">
        <v>4458</v>
      </c>
      <c r="H796" s="4" t="s">
        <v>2246</v>
      </c>
    </row>
    <row r="797" spans="1:8" ht="38.25">
      <c r="A797" s="2" t="s">
        <v>531</v>
      </c>
      <c r="B797" s="9" t="s">
        <v>2247</v>
      </c>
      <c r="C797" s="9" t="s">
        <v>3123</v>
      </c>
      <c r="D797" s="10">
        <v>187608</v>
      </c>
      <c r="E797" s="10">
        <v>15823</v>
      </c>
      <c r="F797" s="42">
        <f t="shared" si="12"/>
        <v>-91.565924694042906</v>
      </c>
      <c r="G797" t="s">
        <v>4458</v>
      </c>
      <c r="H797" s="4" t="s">
        <v>3122</v>
      </c>
    </row>
    <row r="798" spans="1:8" ht="38.25">
      <c r="A798" s="2" t="s">
        <v>531</v>
      </c>
      <c r="B798" s="9" t="s">
        <v>2248</v>
      </c>
      <c r="C798" s="9" t="s">
        <v>3124</v>
      </c>
      <c r="D798" s="10">
        <v>182452</v>
      </c>
      <c r="E798" s="10">
        <v>178369</v>
      </c>
      <c r="F798" s="42">
        <f t="shared" si="12"/>
        <v>-2.2378488588779515</v>
      </c>
      <c r="G798" t="s">
        <v>4554</v>
      </c>
      <c r="H798" s="4" t="s">
        <v>2249</v>
      </c>
    </row>
    <row r="799" spans="1:8" ht="38.25">
      <c r="A799" s="2" t="s">
        <v>531</v>
      </c>
      <c r="B799" s="9" t="s">
        <v>2250</v>
      </c>
      <c r="C799" s="9" t="s">
        <v>3125</v>
      </c>
      <c r="D799" s="10">
        <v>159081</v>
      </c>
      <c r="E799" s="10">
        <v>163865</v>
      </c>
      <c r="F799" s="42">
        <f t="shared" si="12"/>
        <v>3.0072730244340931</v>
      </c>
      <c r="G799" t="s">
        <v>4554</v>
      </c>
      <c r="H799" s="4" t="s">
        <v>2251</v>
      </c>
    </row>
    <row r="800" spans="1:8" ht="25.5">
      <c r="A800" s="2" t="s">
        <v>531</v>
      </c>
      <c r="B800" s="9" t="s">
        <v>4547</v>
      </c>
      <c r="C800" s="9" t="s">
        <v>4547</v>
      </c>
      <c r="D800" s="10" t="s">
        <v>899</v>
      </c>
      <c r="E800" s="72">
        <v>100000</v>
      </c>
      <c r="F800" s="42" t="e">
        <f t="shared" si="12"/>
        <v>#VALUE!</v>
      </c>
      <c r="G800" t="s">
        <v>4458</v>
      </c>
      <c r="H800" s="4" t="s">
        <v>4549</v>
      </c>
    </row>
    <row r="801" spans="1:8" ht="25.5">
      <c r="A801" s="2" t="s">
        <v>531</v>
      </c>
      <c r="B801" s="9" t="s">
        <v>4547</v>
      </c>
      <c r="C801" s="9" t="s">
        <v>4547</v>
      </c>
      <c r="D801" s="10" t="s">
        <v>899</v>
      </c>
      <c r="E801" s="72">
        <v>100000</v>
      </c>
      <c r="F801" s="42" t="e">
        <f t="shared" si="12"/>
        <v>#VALUE!</v>
      </c>
      <c r="G801" t="s">
        <v>4458</v>
      </c>
      <c r="H801" s="4" t="s">
        <v>4549</v>
      </c>
    </row>
    <row r="802" spans="1:8" ht="25.5">
      <c r="A802" s="2" t="s">
        <v>531</v>
      </c>
      <c r="B802" s="9" t="s">
        <v>4547</v>
      </c>
      <c r="C802" s="9" t="s">
        <v>4547</v>
      </c>
      <c r="D802" s="10" t="s">
        <v>899</v>
      </c>
      <c r="E802" s="72">
        <v>100000</v>
      </c>
      <c r="F802" s="42" t="e">
        <f t="shared" si="12"/>
        <v>#VALUE!</v>
      </c>
      <c r="G802" t="s">
        <v>4458</v>
      </c>
      <c r="H802" s="4" t="s">
        <v>4549</v>
      </c>
    </row>
    <row r="803" spans="1:8" ht="25.5">
      <c r="A803" s="2" t="s">
        <v>531</v>
      </c>
      <c r="B803" s="9" t="s">
        <v>4547</v>
      </c>
      <c r="C803" s="9" t="s">
        <v>4547</v>
      </c>
      <c r="D803" s="10" t="s">
        <v>899</v>
      </c>
      <c r="E803" s="72">
        <v>100000</v>
      </c>
      <c r="F803" s="42" t="e">
        <f t="shared" si="12"/>
        <v>#VALUE!</v>
      </c>
      <c r="G803" t="s">
        <v>4458</v>
      </c>
      <c r="H803" s="4" t="s">
        <v>4549</v>
      </c>
    </row>
    <row r="804" spans="1:8" ht="25.5">
      <c r="A804" s="2" t="s">
        <v>531</v>
      </c>
      <c r="B804" s="9" t="s">
        <v>4547</v>
      </c>
      <c r="C804" s="9" t="s">
        <v>4547</v>
      </c>
      <c r="D804" s="10" t="s">
        <v>899</v>
      </c>
      <c r="E804" s="72">
        <v>100000</v>
      </c>
      <c r="F804" s="42" t="e">
        <f t="shared" si="12"/>
        <v>#VALUE!</v>
      </c>
      <c r="G804" t="s">
        <v>4458</v>
      </c>
      <c r="H804" s="4" t="s">
        <v>4549</v>
      </c>
    </row>
    <row r="805" spans="1:8" ht="25.5">
      <c r="A805" s="2" t="s">
        <v>531</v>
      </c>
      <c r="B805" s="9" t="s">
        <v>4547</v>
      </c>
      <c r="C805" s="9" t="s">
        <v>4547</v>
      </c>
      <c r="D805" s="10" t="s">
        <v>899</v>
      </c>
      <c r="E805" s="72">
        <v>100000</v>
      </c>
      <c r="F805" s="42" t="e">
        <f t="shared" si="12"/>
        <v>#VALUE!</v>
      </c>
      <c r="G805" t="s">
        <v>4458</v>
      </c>
      <c r="H805" s="4" t="s">
        <v>4549</v>
      </c>
    </row>
    <row r="806" spans="1:8" ht="25.5">
      <c r="A806" s="2" t="s">
        <v>531</v>
      </c>
      <c r="B806" s="9" t="s">
        <v>4547</v>
      </c>
      <c r="C806" s="9" t="s">
        <v>4547</v>
      </c>
      <c r="D806" s="10" t="s">
        <v>899</v>
      </c>
      <c r="E806" s="72">
        <v>100000</v>
      </c>
      <c r="F806" s="42" t="e">
        <f t="shared" si="12"/>
        <v>#VALUE!</v>
      </c>
      <c r="G806" t="s">
        <v>4458</v>
      </c>
      <c r="H806" s="4" t="s">
        <v>4549</v>
      </c>
    </row>
    <row r="807" spans="1:8" ht="25.5">
      <c r="A807" s="2" t="s">
        <v>531</v>
      </c>
      <c r="B807" s="9" t="s">
        <v>4547</v>
      </c>
      <c r="C807" s="9" t="s">
        <v>4547</v>
      </c>
      <c r="D807" s="10" t="s">
        <v>899</v>
      </c>
      <c r="E807" s="72">
        <v>100000</v>
      </c>
      <c r="F807" s="42" t="e">
        <f t="shared" si="12"/>
        <v>#VALUE!</v>
      </c>
      <c r="G807" t="s">
        <v>4458</v>
      </c>
      <c r="H807" s="4" t="s">
        <v>4549</v>
      </c>
    </row>
    <row r="808" spans="1:8" ht="25.5">
      <c r="A808" s="2" t="s">
        <v>531</v>
      </c>
      <c r="B808" s="9" t="s">
        <v>4547</v>
      </c>
      <c r="C808" s="9" t="s">
        <v>4547</v>
      </c>
      <c r="D808" s="10" t="s">
        <v>899</v>
      </c>
      <c r="E808" s="72">
        <v>100000</v>
      </c>
      <c r="F808" s="42" t="e">
        <f t="shared" si="12"/>
        <v>#VALUE!</v>
      </c>
      <c r="G808" t="s">
        <v>4458</v>
      </c>
      <c r="H808" s="4" t="s">
        <v>4549</v>
      </c>
    </row>
    <row r="809" spans="1:8" ht="25.5">
      <c r="A809" s="2" t="s">
        <v>531</v>
      </c>
      <c r="B809" s="9" t="s">
        <v>4547</v>
      </c>
      <c r="C809" s="9" t="s">
        <v>4547</v>
      </c>
      <c r="D809" s="10" t="s">
        <v>899</v>
      </c>
      <c r="E809" s="72">
        <v>100000</v>
      </c>
      <c r="F809" s="42" t="e">
        <f t="shared" si="12"/>
        <v>#VALUE!</v>
      </c>
      <c r="G809" t="s">
        <v>4458</v>
      </c>
      <c r="H809" s="4" t="s">
        <v>4549</v>
      </c>
    </row>
    <row r="810" spans="1:8" ht="25.5">
      <c r="A810" s="2" t="s">
        <v>531</v>
      </c>
      <c r="B810" s="9" t="s">
        <v>4547</v>
      </c>
      <c r="C810" s="9" t="s">
        <v>4547</v>
      </c>
      <c r="D810" s="10" t="s">
        <v>899</v>
      </c>
      <c r="E810" s="72">
        <v>100000</v>
      </c>
      <c r="F810" s="42" t="e">
        <f t="shared" si="12"/>
        <v>#VALUE!</v>
      </c>
      <c r="G810" t="s">
        <v>4458</v>
      </c>
      <c r="H810" s="4" t="s">
        <v>4549</v>
      </c>
    </row>
    <row r="811" spans="1:8" ht="25.5">
      <c r="A811" s="2" t="s">
        <v>531</v>
      </c>
      <c r="B811" s="9" t="s">
        <v>4547</v>
      </c>
      <c r="C811" s="9" t="s">
        <v>4547</v>
      </c>
      <c r="D811" s="10" t="s">
        <v>899</v>
      </c>
      <c r="E811" s="72">
        <v>100000</v>
      </c>
      <c r="F811" s="42" t="e">
        <f t="shared" si="12"/>
        <v>#VALUE!</v>
      </c>
      <c r="G811" t="s">
        <v>4458</v>
      </c>
      <c r="H811" s="4" t="s">
        <v>4549</v>
      </c>
    </row>
    <row r="812" spans="1:8" ht="25.5">
      <c r="A812" s="2" t="s">
        <v>531</v>
      </c>
      <c r="B812" s="9" t="s">
        <v>4547</v>
      </c>
      <c r="C812" s="9" t="s">
        <v>4547</v>
      </c>
      <c r="D812" s="10" t="s">
        <v>899</v>
      </c>
      <c r="E812" s="72">
        <v>100000</v>
      </c>
      <c r="F812" s="42" t="e">
        <f t="shared" si="12"/>
        <v>#VALUE!</v>
      </c>
      <c r="G812" t="s">
        <v>4458</v>
      </c>
      <c r="H812" s="4" t="s">
        <v>4549</v>
      </c>
    </row>
    <row r="813" spans="1:8" ht="25.5">
      <c r="A813" s="2" t="s">
        <v>531</v>
      </c>
      <c r="B813" s="9" t="s">
        <v>4547</v>
      </c>
      <c r="C813" s="9" t="s">
        <v>4547</v>
      </c>
      <c r="D813" s="10" t="s">
        <v>899</v>
      </c>
      <c r="E813" s="72">
        <v>100000</v>
      </c>
      <c r="F813" s="42" t="e">
        <f t="shared" si="12"/>
        <v>#VALUE!</v>
      </c>
      <c r="G813" t="s">
        <v>4458</v>
      </c>
      <c r="H813" s="4" t="s">
        <v>4549</v>
      </c>
    </row>
    <row r="814" spans="1:8" ht="25.5">
      <c r="A814" s="2" t="s">
        <v>531</v>
      </c>
      <c r="B814" s="9" t="s">
        <v>4547</v>
      </c>
      <c r="C814" s="9" t="s">
        <v>4547</v>
      </c>
      <c r="D814" s="72">
        <v>100000</v>
      </c>
      <c r="E814" s="10" t="s">
        <v>899</v>
      </c>
      <c r="F814" s="42" t="e">
        <f t="shared" si="12"/>
        <v>#VALUE!</v>
      </c>
      <c r="G814" t="s">
        <v>4458</v>
      </c>
      <c r="H814" s="74" t="s">
        <v>4549</v>
      </c>
    </row>
    <row r="815" spans="1:8" ht="25.5">
      <c r="A815" s="2" t="s">
        <v>531</v>
      </c>
      <c r="B815" s="9" t="s">
        <v>4547</v>
      </c>
      <c r="C815" s="9" t="s">
        <v>4547</v>
      </c>
      <c r="D815" s="72">
        <v>100000</v>
      </c>
      <c r="E815" s="10" t="s">
        <v>899</v>
      </c>
      <c r="F815" s="42" t="e">
        <f t="shared" si="12"/>
        <v>#VALUE!</v>
      </c>
      <c r="G815" t="s">
        <v>4458</v>
      </c>
      <c r="H815" s="4" t="s">
        <v>4549</v>
      </c>
    </row>
    <row r="816" spans="1:8" ht="25.5">
      <c r="A816" s="2" t="s">
        <v>531</v>
      </c>
      <c r="B816" s="9" t="s">
        <v>4547</v>
      </c>
      <c r="C816" s="9" t="s">
        <v>4547</v>
      </c>
      <c r="D816" s="72">
        <v>100000</v>
      </c>
      <c r="E816" s="10" t="s">
        <v>899</v>
      </c>
      <c r="F816" s="42" t="e">
        <f t="shared" si="12"/>
        <v>#VALUE!</v>
      </c>
      <c r="G816" t="s">
        <v>4458</v>
      </c>
      <c r="H816" s="4" t="s">
        <v>4549</v>
      </c>
    </row>
    <row r="817" spans="1:8" ht="25.5">
      <c r="A817" s="2" t="s">
        <v>531</v>
      </c>
      <c r="B817" s="9" t="s">
        <v>4547</v>
      </c>
      <c r="C817" s="9" t="s">
        <v>4547</v>
      </c>
      <c r="D817" s="72">
        <v>100000</v>
      </c>
      <c r="E817" s="10" t="s">
        <v>899</v>
      </c>
      <c r="F817" s="42" t="e">
        <f t="shared" si="12"/>
        <v>#VALUE!</v>
      </c>
      <c r="G817" t="s">
        <v>4458</v>
      </c>
      <c r="H817" s="4" t="s">
        <v>4549</v>
      </c>
    </row>
    <row r="818" spans="1:8" ht="25.5">
      <c r="A818" s="2" t="s">
        <v>531</v>
      </c>
      <c r="B818" s="9" t="s">
        <v>4547</v>
      </c>
      <c r="C818" s="9" t="s">
        <v>4547</v>
      </c>
      <c r="D818" s="72">
        <v>100000</v>
      </c>
      <c r="E818" s="10" t="s">
        <v>899</v>
      </c>
      <c r="F818" s="42" t="e">
        <f t="shared" si="12"/>
        <v>#VALUE!</v>
      </c>
      <c r="G818" t="s">
        <v>4458</v>
      </c>
      <c r="H818" s="4" t="s">
        <v>4549</v>
      </c>
    </row>
    <row r="819" spans="1:8" ht="25.5">
      <c r="A819" s="2" t="s">
        <v>531</v>
      </c>
      <c r="B819" s="9" t="s">
        <v>4547</v>
      </c>
      <c r="C819" s="9" t="s">
        <v>4547</v>
      </c>
      <c r="D819" s="72">
        <v>100000</v>
      </c>
      <c r="E819" s="10" t="s">
        <v>899</v>
      </c>
      <c r="F819" s="42" t="e">
        <f t="shared" si="12"/>
        <v>#VALUE!</v>
      </c>
      <c r="G819" t="s">
        <v>4458</v>
      </c>
      <c r="H819" s="4" t="s">
        <v>4549</v>
      </c>
    </row>
    <row r="820" spans="1:8" ht="25.5">
      <c r="A820" s="2" t="s">
        <v>531</v>
      </c>
      <c r="B820" s="9" t="s">
        <v>4547</v>
      </c>
      <c r="C820" s="9" t="s">
        <v>4547</v>
      </c>
      <c r="D820" s="72">
        <v>100000</v>
      </c>
      <c r="E820" s="10" t="s">
        <v>899</v>
      </c>
      <c r="F820" s="42" t="e">
        <f t="shared" si="12"/>
        <v>#VALUE!</v>
      </c>
      <c r="G820" t="s">
        <v>4458</v>
      </c>
      <c r="H820" s="4" t="s">
        <v>4549</v>
      </c>
    </row>
    <row r="821" spans="1:8" ht="25.5">
      <c r="A821" s="2" t="s">
        <v>531</v>
      </c>
      <c r="B821" s="9" t="s">
        <v>4547</v>
      </c>
      <c r="C821" s="9" t="s">
        <v>4547</v>
      </c>
      <c r="D821" s="72">
        <v>100000</v>
      </c>
      <c r="E821" s="10" t="s">
        <v>899</v>
      </c>
      <c r="F821" s="42" t="e">
        <f t="shared" si="12"/>
        <v>#VALUE!</v>
      </c>
      <c r="G821" t="s">
        <v>4458</v>
      </c>
      <c r="H821" s="4" t="s">
        <v>4549</v>
      </c>
    </row>
    <row r="822" spans="1:8" ht="25.5">
      <c r="A822" s="2" t="s">
        <v>531</v>
      </c>
      <c r="B822" s="9" t="s">
        <v>4547</v>
      </c>
      <c r="C822" s="9" t="s">
        <v>4547</v>
      </c>
      <c r="D822" s="72">
        <v>100000</v>
      </c>
      <c r="E822" s="10" t="s">
        <v>899</v>
      </c>
      <c r="F822" s="42" t="e">
        <f t="shared" si="12"/>
        <v>#VALUE!</v>
      </c>
      <c r="G822" t="s">
        <v>4458</v>
      </c>
      <c r="H822" s="4" t="s">
        <v>4549</v>
      </c>
    </row>
    <row r="823" spans="1:8" ht="25.5">
      <c r="A823" s="2" t="s">
        <v>531</v>
      </c>
      <c r="B823" s="9" t="s">
        <v>4547</v>
      </c>
      <c r="C823" s="9" t="s">
        <v>4547</v>
      </c>
      <c r="D823" s="72">
        <v>100000</v>
      </c>
      <c r="E823" s="10" t="s">
        <v>899</v>
      </c>
      <c r="F823" s="42" t="e">
        <f t="shared" si="12"/>
        <v>#VALUE!</v>
      </c>
      <c r="G823" t="s">
        <v>4458</v>
      </c>
      <c r="H823" s="4" t="s">
        <v>4549</v>
      </c>
    </row>
    <row r="824" spans="1:8" ht="25.5">
      <c r="A824" s="2" t="s">
        <v>531</v>
      </c>
      <c r="B824" s="9" t="s">
        <v>4547</v>
      </c>
      <c r="C824" s="9" t="s">
        <v>4547</v>
      </c>
      <c r="D824" s="72">
        <v>100000</v>
      </c>
      <c r="E824" s="10" t="s">
        <v>899</v>
      </c>
      <c r="F824" s="42" t="e">
        <f t="shared" si="12"/>
        <v>#VALUE!</v>
      </c>
      <c r="G824" t="s">
        <v>4458</v>
      </c>
      <c r="H824" s="4" t="s">
        <v>4549</v>
      </c>
    </row>
    <row r="825" spans="1:8" ht="25.5">
      <c r="A825" s="2" t="s">
        <v>531</v>
      </c>
      <c r="B825" s="9" t="s">
        <v>4547</v>
      </c>
      <c r="C825" s="9" t="s">
        <v>4547</v>
      </c>
      <c r="D825" s="72">
        <v>100000</v>
      </c>
      <c r="E825" s="10" t="s">
        <v>899</v>
      </c>
      <c r="F825" s="42" t="e">
        <f t="shared" si="12"/>
        <v>#VALUE!</v>
      </c>
      <c r="G825" t="s">
        <v>4458</v>
      </c>
      <c r="H825" s="4" t="s">
        <v>4549</v>
      </c>
    </row>
    <row r="826" spans="1:8" ht="25.5">
      <c r="A826" s="2" t="s">
        <v>531</v>
      </c>
      <c r="B826" s="9" t="s">
        <v>4547</v>
      </c>
      <c r="C826" s="9" t="s">
        <v>4547</v>
      </c>
      <c r="D826" s="72">
        <v>100000</v>
      </c>
      <c r="E826" s="10" t="s">
        <v>899</v>
      </c>
      <c r="F826" s="42" t="e">
        <f t="shared" si="12"/>
        <v>#VALUE!</v>
      </c>
      <c r="G826" t="s">
        <v>4458</v>
      </c>
      <c r="H826" s="4" t="s">
        <v>4549</v>
      </c>
    </row>
    <row r="827" spans="1:8" ht="25.5">
      <c r="A827" s="1" t="s">
        <v>532</v>
      </c>
      <c r="B827" s="51" t="s">
        <v>3683</v>
      </c>
      <c r="C827" s="51" t="s">
        <v>1080</v>
      </c>
      <c r="D827" s="54">
        <v>121680</v>
      </c>
      <c r="E827" s="54" t="s">
        <v>899</v>
      </c>
      <c r="F827" s="42" t="e">
        <f t="shared" si="12"/>
        <v>#VALUE!</v>
      </c>
      <c r="G827" t="s">
        <v>4458</v>
      </c>
      <c r="H827" s="75" t="s">
        <v>4493</v>
      </c>
    </row>
    <row r="828" spans="1:8" ht="39">
      <c r="A828" s="1" t="s">
        <v>532</v>
      </c>
      <c r="B828" s="51" t="s">
        <v>3684</v>
      </c>
      <c r="C828" s="51" t="s">
        <v>3685</v>
      </c>
      <c r="D828" s="54">
        <v>107148</v>
      </c>
      <c r="E828" s="54" t="s">
        <v>899</v>
      </c>
      <c r="F828" s="42" t="e">
        <f t="shared" si="12"/>
        <v>#VALUE!</v>
      </c>
      <c r="G828" t="s">
        <v>4458</v>
      </c>
      <c r="H828" s="75" t="s">
        <v>4493</v>
      </c>
    </row>
    <row r="829" spans="1:8" ht="38.25">
      <c r="A829" s="1" t="s">
        <v>533</v>
      </c>
      <c r="B829" s="9"/>
      <c r="C829" s="9" t="s">
        <v>886</v>
      </c>
      <c r="D829" s="10">
        <v>141299</v>
      </c>
      <c r="E829" s="10">
        <v>153539</v>
      </c>
      <c r="F829" s="42">
        <f t="shared" si="12"/>
        <v>8.6624816877684907</v>
      </c>
      <c r="G829" t="s">
        <v>4554</v>
      </c>
      <c r="H829" s="4" t="s">
        <v>955</v>
      </c>
    </row>
    <row r="830" spans="1:8" ht="38.25">
      <c r="A830" s="1" t="s">
        <v>533</v>
      </c>
      <c r="B830" s="9"/>
      <c r="C830" s="9" t="s">
        <v>952</v>
      </c>
      <c r="D830" s="10">
        <v>109794</v>
      </c>
      <c r="E830" s="10">
        <v>119441</v>
      </c>
      <c r="F830" s="42">
        <f t="shared" si="12"/>
        <v>8.7864546332222169</v>
      </c>
      <c r="G830" t="s">
        <v>4554</v>
      </c>
      <c r="H830" s="4" t="s">
        <v>956</v>
      </c>
    </row>
    <row r="831" spans="1:8" ht="89.25">
      <c r="A831" s="1" t="s">
        <v>533</v>
      </c>
      <c r="B831" s="9"/>
      <c r="C831" s="9" t="s">
        <v>953</v>
      </c>
      <c r="D831" s="10">
        <v>101849</v>
      </c>
      <c r="E831" s="10">
        <v>57529</v>
      </c>
      <c r="F831" s="42">
        <f t="shared" si="12"/>
        <v>-43.515400249388804</v>
      </c>
      <c r="G831" t="s">
        <v>4458</v>
      </c>
      <c r="H831" s="4" t="s">
        <v>958</v>
      </c>
    </row>
    <row r="832" spans="1:8" ht="38.25">
      <c r="A832" s="1" t="s">
        <v>533</v>
      </c>
      <c r="B832" s="9"/>
      <c r="C832" s="9" t="s">
        <v>954</v>
      </c>
      <c r="D832" s="10">
        <v>107884</v>
      </c>
      <c r="E832" s="10">
        <v>115459</v>
      </c>
      <c r="F832" s="42">
        <f t="shared" si="12"/>
        <v>7.0214304252715882</v>
      </c>
      <c r="G832" t="s">
        <v>4554</v>
      </c>
      <c r="H832" s="4" t="s">
        <v>957</v>
      </c>
    </row>
    <row r="833" spans="1:8" ht="76.5">
      <c r="A833" s="2" t="s">
        <v>534</v>
      </c>
      <c r="B833" s="9"/>
      <c r="C833" s="9" t="s">
        <v>886</v>
      </c>
      <c r="D833" s="10">
        <v>128612</v>
      </c>
      <c r="E833" s="10">
        <v>128745</v>
      </c>
      <c r="F833" s="42">
        <f t="shared" si="12"/>
        <v>0.10341181227257178</v>
      </c>
      <c r="G833" t="s">
        <v>4554</v>
      </c>
      <c r="H833" s="74" t="s">
        <v>2252</v>
      </c>
    </row>
    <row r="834" spans="1:8" ht="25.5">
      <c r="A834" s="1" t="s">
        <v>535</v>
      </c>
      <c r="B834" s="9"/>
      <c r="C834" s="9" t="s">
        <v>886</v>
      </c>
      <c r="D834" s="10">
        <v>117186</v>
      </c>
      <c r="E834" s="10">
        <v>53813</v>
      </c>
      <c r="F834" s="42">
        <f t="shared" si="12"/>
        <v>-54.078985544348299</v>
      </c>
      <c r="G834" t="s">
        <v>4458</v>
      </c>
      <c r="H834" s="4" t="s">
        <v>3126</v>
      </c>
    </row>
    <row r="835" spans="1:8" ht="25.5">
      <c r="A835" s="2" t="s">
        <v>536</v>
      </c>
      <c r="B835" s="18" t="s">
        <v>4349</v>
      </c>
      <c r="C835" s="79"/>
      <c r="D835" s="10" t="s">
        <v>899</v>
      </c>
      <c r="E835" s="10" t="s">
        <v>899</v>
      </c>
      <c r="F835" s="42" t="e">
        <f t="shared" si="12"/>
        <v>#VALUE!</v>
      </c>
      <c r="G835" t="s">
        <v>4554</v>
      </c>
      <c r="H835" s="4"/>
    </row>
    <row r="836" spans="1:8" ht="38.25">
      <c r="A836" s="2" t="s">
        <v>537</v>
      </c>
      <c r="B836" s="9"/>
      <c r="C836" s="9" t="s">
        <v>912</v>
      </c>
      <c r="D836" s="10" t="s">
        <v>899</v>
      </c>
      <c r="E836" s="10">
        <v>284850</v>
      </c>
      <c r="F836" s="42" t="e">
        <f t="shared" si="12"/>
        <v>#VALUE!</v>
      </c>
      <c r="G836" t="s">
        <v>4554</v>
      </c>
      <c r="H836" s="4" t="s">
        <v>3128</v>
      </c>
    </row>
    <row r="837" spans="1:8" ht="76.5">
      <c r="A837" s="2" t="s">
        <v>537</v>
      </c>
      <c r="B837" s="9"/>
      <c r="C837" s="9" t="s">
        <v>886</v>
      </c>
      <c r="D837" s="10">
        <v>113927</v>
      </c>
      <c r="E837" s="10">
        <v>38228</v>
      </c>
      <c r="F837" s="42">
        <f t="shared" si="12"/>
        <v>-66.445179808122745</v>
      </c>
      <c r="G837" t="s">
        <v>4458</v>
      </c>
      <c r="H837" s="4" t="s">
        <v>3127</v>
      </c>
    </row>
    <row r="838" spans="1:8" ht="51">
      <c r="A838" s="1" t="s">
        <v>538</v>
      </c>
      <c r="B838" s="9"/>
      <c r="C838" s="9" t="s">
        <v>886</v>
      </c>
      <c r="D838" s="10">
        <v>163525</v>
      </c>
      <c r="E838" s="10">
        <v>193278</v>
      </c>
      <c r="F838" s="42">
        <f t="shared" ref="F838:F901" si="13">(((E838-D838)/D838)*100)</f>
        <v>18.194771441675584</v>
      </c>
      <c r="G838" t="s">
        <v>4292</v>
      </c>
      <c r="H838" s="4" t="s">
        <v>965</v>
      </c>
    </row>
    <row r="839" spans="1:8" ht="25.5">
      <c r="A839" s="1" t="s">
        <v>538</v>
      </c>
      <c r="B839" s="9"/>
      <c r="C839" s="9" t="s">
        <v>959</v>
      </c>
      <c r="D839" s="10">
        <v>109292</v>
      </c>
      <c r="E839" s="10">
        <v>110571</v>
      </c>
      <c r="F839" s="42">
        <f t="shared" si="13"/>
        <v>1.1702594883431541</v>
      </c>
      <c r="G839" t="s">
        <v>4554</v>
      </c>
      <c r="H839" s="74" t="s">
        <v>962</v>
      </c>
    </row>
    <row r="840" spans="1:8" ht="25.5">
      <c r="A840" s="1" t="s">
        <v>538</v>
      </c>
      <c r="B840" s="9"/>
      <c r="C840" s="9" t="s">
        <v>960</v>
      </c>
      <c r="D840" s="10" t="s">
        <v>899</v>
      </c>
      <c r="E840" s="10">
        <v>125277</v>
      </c>
      <c r="F840" s="42" t="e">
        <f t="shared" si="13"/>
        <v>#VALUE!</v>
      </c>
      <c r="G840" t="s">
        <v>4554</v>
      </c>
      <c r="H840" s="4" t="s">
        <v>963</v>
      </c>
    </row>
    <row r="841" spans="1:8" ht="25.5">
      <c r="A841" s="1" t="s">
        <v>538</v>
      </c>
      <c r="B841" s="9"/>
      <c r="C841" s="9" t="s">
        <v>961</v>
      </c>
      <c r="D841" s="10">
        <v>100658</v>
      </c>
      <c r="E841" s="10">
        <v>94260</v>
      </c>
      <c r="F841" s="42">
        <f t="shared" si="13"/>
        <v>-6.3561763595541336</v>
      </c>
      <c r="G841" t="s">
        <v>4554</v>
      </c>
      <c r="H841" s="4" t="s">
        <v>964</v>
      </c>
    </row>
    <row r="842" spans="1:8" ht="25.5">
      <c r="A842" s="1" t="s">
        <v>539</v>
      </c>
      <c r="B842" s="9"/>
      <c r="C842" s="9" t="s">
        <v>886</v>
      </c>
      <c r="D842" s="10">
        <v>154729</v>
      </c>
      <c r="E842" s="10">
        <v>159838</v>
      </c>
      <c r="F842" s="42">
        <f t="shared" si="13"/>
        <v>3.3019020351711705</v>
      </c>
      <c r="G842" t="s">
        <v>4554</v>
      </c>
      <c r="H842" s="4" t="s">
        <v>968</v>
      </c>
    </row>
    <row r="843" spans="1:8" ht="25.5">
      <c r="A843" s="1" t="s">
        <v>539</v>
      </c>
      <c r="B843" s="9"/>
      <c r="C843" s="9" t="s">
        <v>966</v>
      </c>
      <c r="D843" s="10">
        <v>101327</v>
      </c>
      <c r="E843" s="10">
        <v>104960</v>
      </c>
      <c r="F843" s="42">
        <f t="shared" si="13"/>
        <v>3.5854214572621315</v>
      </c>
      <c r="G843" t="s">
        <v>4554</v>
      </c>
      <c r="H843" s="4" t="s">
        <v>3129</v>
      </c>
    </row>
    <row r="844" spans="1:8" ht="25.5">
      <c r="A844" s="1" t="s">
        <v>539</v>
      </c>
      <c r="B844" s="9"/>
      <c r="C844" s="9" t="s">
        <v>967</v>
      </c>
      <c r="D844" s="10">
        <v>77657</v>
      </c>
      <c r="E844" s="10">
        <v>100401</v>
      </c>
      <c r="F844" s="42">
        <f t="shared" si="13"/>
        <v>29.287765430032064</v>
      </c>
      <c r="G844" t="s">
        <v>4554</v>
      </c>
      <c r="H844" s="4" t="s">
        <v>3130</v>
      </c>
    </row>
    <row r="845" spans="1:8" ht="25.5">
      <c r="A845" s="2" t="s">
        <v>540</v>
      </c>
      <c r="B845" s="11" t="s">
        <v>3653</v>
      </c>
      <c r="C845" s="11" t="s">
        <v>886</v>
      </c>
      <c r="D845" s="26">
        <v>128853.92</v>
      </c>
      <c r="E845" s="26">
        <v>137466.59</v>
      </c>
      <c r="F845" s="42">
        <f t="shared" si="13"/>
        <v>6.6840574194405562</v>
      </c>
      <c r="G845" t="s">
        <v>4554</v>
      </c>
      <c r="H845" s="42" t="s">
        <v>4190</v>
      </c>
    </row>
    <row r="846" spans="1:8" ht="25.5">
      <c r="A846" s="2" t="s">
        <v>540</v>
      </c>
      <c r="B846" s="11" t="s">
        <v>3654</v>
      </c>
      <c r="C846" s="11" t="s">
        <v>4312</v>
      </c>
      <c r="D846" s="26">
        <v>116396.71</v>
      </c>
      <c r="E846" s="26">
        <v>119621.34</v>
      </c>
      <c r="F846" s="42">
        <f t="shared" si="13"/>
        <v>2.7703789909525707</v>
      </c>
      <c r="G846" t="s">
        <v>4554</v>
      </c>
      <c r="H846" s="42" t="s">
        <v>4191</v>
      </c>
    </row>
    <row r="847" spans="1:8">
      <c r="A847" s="2" t="s">
        <v>540</v>
      </c>
      <c r="B847" s="11" t="s">
        <v>3655</v>
      </c>
      <c r="C847" s="11" t="s">
        <v>3656</v>
      </c>
      <c r="D847" s="26">
        <v>116393.61</v>
      </c>
      <c r="E847" s="26">
        <v>119590.04</v>
      </c>
      <c r="F847" s="42">
        <f t="shared" si="13"/>
        <v>2.7462246424008954</v>
      </c>
      <c r="G847" t="s">
        <v>4554</v>
      </c>
      <c r="H847" s="42" t="s">
        <v>4313</v>
      </c>
    </row>
    <row r="848" spans="1:8" ht="25.5">
      <c r="A848" s="2" t="s">
        <v>540</v>
      </c>
      <c r="B848" s="11" t="s">
        <v>3657</v>
      </c>
      <c r="C848" s="11" t="s">
        <v>3658</v>
      </c>
      <c r="D848" s="26">
        <v>100408.22</v>
      </c>
      <c r="E848" s="26">
        <v>105571.59</v>
      </c>
      <c r="F848" s="42">
        <f t="shared" si="13"/>
        <v>5.1423777854044168</v>
      </c>
      <c r="G848" t="s">
        <v>4554</v>
      </c>
      <c r="H848" s="42" t="s">
        <v>4192</v>
      </c>
    </row>
    <row r="849" spans="1:8" ht="25.5">
      <c r="A849" s="2" t="s">
        <v>540</v>
      </c>
      <c r="B849" s="11"/>
      <c r="C849" s="11" t="s">
        <v>4317</v>
      </c>
      <c r="D849" s="26" t="s">
        <v>899</v>
      </c>
      <c r="E849" s="26">
        <v>103029.64</v>
      </c>
      <c r="F849" s="42" t="e">
        <f t="shared" si="13"/>
        <v>#VALUE!</v>
      </c>
      <c r="G849" t="s">
        <v>4554</v>
      </c>
      <c r="H849" s="42" t="s">
        <v>4193</v>
      </c>
    </row>
    <row r="850" spans="1:8" ht="25.5">
      <c r="A850" s="2" t="s">
        <v>540</v>
      </c>
      <c r="B850" s="11"/>
      <c r="C850" s="11" t="s">
        <v>4315</v>
      </c>
      <c r="D850" s="26" t="s">
        <v>899</v>
      </c>
      <c r="E850" s="26">
        <v>102600.62</v>
      </c>
      <c r="F850" s="42" t="e">
        <f t="shared" si="13"/>
        <v>#VALUE!</v>
      </c>
      <c r="G850" t="s">
        <v>4554</v>
      </c>
      <c r="H850" s="42" t="s">
        <v>4194</v>
      </c>
    </row>
    <row r="851" spans="1:8" ht="25.5">
      <c r="A851" s="2" t="s">
        <v>540</v>
      </c>
      <c r="B851" s="11"/>
      <c r="C851" s="11" t="s">
        <v>4316</v>
      </c>
      <c r="D851" s="26" t="s">
        <v>899</v>
      </c>
      <c r="E851" s="26">
        <v>100083.92</v>
      </c>
      <c r="F851" s="42" t="e">
        <f t="shared" si="13"/>
        <v>#VALUE!</v>
      </c>
      <c r="G851" t="s">
        <v>4554</v>
      </c>
      <c r="H851" s="42" t="s">
        <v>4195</v>
      </c>
    </row>
    <row r="852" spans="1:8">
      <c r="A852" s="2" t="s">
        <v>540</v>
      </c>
      <c r="B852" s="11"/>
      <c r="C852" s="11" t="s">
        <v>3659</v>
      </c>
      <c r="D852" s="26" t="s">
        <v>899</v>
      </c>
      <c r="E852" s="26">
        <v>102592.82</v>
      </c>
      <c r="F852" s="42" t="e">
        <f t="shared" si="13"/>
        <v>#VALUE!</v>
      </c>
      <c r="G852" t="s">
        <v>4554</v>
      </c>
      <c r="H852" s="42" t="s">
        <v>4196</v>
      </c>
    </row>
    <row r="853" spans="1:8" ht="25.5">
      <c r="A853" s="2" t="s">
        <v>540</v>
      </c>
      <c r="B853" s="11"/>
      <c r="C853" s="11" t="s">
        <v>4314</v>
      </c>
      <c r="D853" s="26">
        <v>114836.71</v>
      </c>
      <c r="E853" s="26" t="s">
        <v>899</v>
      </c>
      <c r="F853" s="42" t="e">
        <f t="shared" si="13"/>
        <v>#VALUE!</v>
      </c>
      <c r="G853" t="s">
        <v>4458</v>
      </c>
      <c r="H853" s="42"/>
    </row>
    <row r="854" spans="1:8">
      <c r="A854" s="2" t="s">
        <v>540</v>
      </c>
      <c r="B854" s="11"/>
      <c r="C854" s="11" t="s">
        <v>1603</v>
      </c>
      <c r="D854" s="26">
        <v>139651.69</v>
      </c>
      <c r="E854" s="26" t="s">
        <v>899</v>
      </c>
      <c r="F854" s="42" t="e">
        <f t="shared" si="13"/>
        <v>#VALUE!</v>
      </c>
      <c r="G854" t="s">
        <v>4458</v>
      </c>
      <c r="H854" s="42"/>
    </row>
    <row r="855" spans="1:8" ht="25.5">
      <c r="A855" s="2" t="s">
        <v>541</v>
      </c>
      <c r="B855" s="9"/>
      <c r="C855" s="9" t="s">
        <v>886</v>
      </c>
      <c r="D855" s="10">
        <v>124742</v>
      </c>
      <c r="E855" s="10">
        <v>130998</v>
      </c>
      <c r="F855" s="42">
        <f t="shared" si="13"/>
        <v>5.0151512722258742</v>
      </c>
      <c r="G855" t="s">
        <v>4554</v>
      </c>
      <c r="H855" s="4" t="s">
        <v>969</v>
      </c>
    </row>
    <row r="856" spans="1:8">
      <c r="A856" s="2" t="s">
        <v>542</v>
      </c>
      <c r="B856" s="20" t="s">
        <v>3706</v>
      </c>
      <c r="C856" s="11" t="s">
        <v>886</v>
      </c>
      <c r="D856" s="46">
        <v>108832.71</v>
      </c>
      <c r="E856" s="46">
        <v>111484.41</v>
      </c>
      <c r="F856" s="42">
        <f t="shared" si="13"/>
        <v>2.4364917495852092</v>
      </c>
      <c r="G856" t="s">
        <v>4554</v>
      </c>
      <c r="H856" s="44" t="s">
        <v>4197</v>
      </c>
    </row>
    <row r="857" spans="1:8" ht="25.5">
      <c r="A857" s="2" t="s">
        <v>542</v>
      </c>
      <c r="B857" s="20"/>
      <c r="C857" s="25"/>
      <c r="D857" s="46" t="s">
        <v>899</v>
      </c>
      <c r="E857" s="78">
        <v>100000</v>
      </c>
      <c r="F857" s="42" t="e">
        <f t="shared" si="13"/>
        <v>#VALUE!</v>
      </c>
      <c r="G857" t="s">
        <v>4458</v>
      </c>
      <c r="H857" s="87" t="s">
        <v>4291</v>
      </c>
    </row>
    <row r="858" spans="1:8" ht="25.5">
      <c r="A858" s="2" t="s">
        <v>542</v>
      </c>
      <c r="B858" s="20"/>
      <c r="C858" s="25"/>
      <c r="D858" s="46" t="s">
        <v>899</v>
      </c>
      <c r="E858" s="78">
        <v>100000</v>
      </c>
      <c r="F858" s="42" t="e">
        <f t="shared" si="13"/>
        <v>#VALUE!</v>
      </c>
      <c r="G858" t="s">
        <v>4458</v>
      </c>
      <c r="H858" s="87" t="s">
        <v>4291</v>
      </c>
    </row>
    <row r="859" spans="1:8" ht="25.5">
      <c r="A859" s="2" t="s">
        <v>542</v>
      </c>
      <c r="B859" s="20"/>
      <c r="C859" s="25"/>
      <c r="D859" s="46" t="s">
        <v>899</v>
      </c>
      <c r="E859" s="78">
        <v>100000</v>
      </c>
      <c r="F859" s="42" t="e">
        <f t="shared" si="13"/>
        <v>#VALUE!</v>
      </c>
      <c r="G859" t="s">
        <v>4458</v>
      </c>
      <c r="H859" s="87" t="s">
        <v>4291</v>
      </c>
    </row>
    <row r="860" spans="1:8" ht="25.5">
      <c r="A860" s="2" t="s">
        <v>542</v>
      </c>
      <c r="B860" s="20"/>
      <c r="C860" s="25"/>
      <c r="D860" s="46" t="s">
        <v>899</v>
      </c>
      <c r="E860" s="78">
        <v>100000</v>
      </c>
      <c r="F860" s="42" t="e">
        <f t="shared" si="13"/>
        <v>#VALUE!</v>
      </c>
      <c r="G860" t="s">
        <v>4458</v>
      </c>
      <c r="H860" s="87" t="s">
        <v>4291</v>
      </c>
    </row>
    <row r="861" spans="1:8" ht="25.5">
      <c r="A861" s="2" t="s">
        <v>542</v>
      </c>
      <c r="B861" s="20"/>
      <c r="C861" s="25"/>
      <c r="D861" s="46" t="s">
        <v>899</v>
      </c>
      <c r="E861" s="78">
        <v>100000</v>
      </c>
      <c r="F861" s="42" t="e">
        <f t="shared" si="13"/>
        <v>#VALUE!</v>
      </c>
      <c r="G861" t="s">
        <v>4458</v>
      </c>
      <c r="H861" s="87" t="s">
        <v>4291</v>
      </c>
    </row>
    <row r="862" spans="1:8" ht="25.5">
      <c r="A862" s="2" t="s">
        <v>543</v>
      </c>
      <c r="B862" s="9" t="s">
        <v>2253</v>
      </c>
      <c r="C862" s="9" t="s">
        <v>886</v>
      </c>
      <c r="D862" s="10">
        <v>201000</v>
      </c>
      <c r="E862" s="10">
        <v>201000</v>
      </c>
      <c r="F862" s="42">
        <f t="shared" si="13"/>
        <v>0</v>
      </c>
      <c r="G862" t="s">
        <v>4554</v>
      </c>
      <c r="H862" s="4" t="s">
        <v>2254</v>
      </c>
    </row>
    <row r="863" spans="1:8" ht="25.5">
      <c r="A863" s="2" t="s">
        <v>543</v>
      </c>
      <c r="B863" s="9"/>
      <c r="C863" s="9" t="s">
        <v>888</v>
      </c>
      <c r="D863" s="10">
        <v>155000</v>
      </c>
      <c r="E863" s="10">
        <v>163000</v>
      </c>
      <c r="F863" s="42">
        <f t="shared" si="13"/>
        <v>5.161290322580645</v>
      </c>
      <c r="G863" t="s">
        <v>4554</v>
      </c>
      <c r="H863" s="4" t="s">
        <v>2255</v>
      </c>
    </row>
    <row r="864" spans="1:8" ht="25.5">
      <c r="A864" s="2" t="s">
        <v>543</v>
      </c>
      <c r="B864" s="9"/>
      <c r="C864" s="9" t="s">
        <v>2256</v>
      </c>
      <c r="D864" s="10">
        <v>149000</v>
      </c>
      <c r="E864" s="10">
        <v>152000</v>
      </c>
      <c r="F864" s="42">
        <f t="shared" si="13"/>
        <v>2.0134228187919461</v>
      </c>
      <c r="G864" t="s">
        <v>4554</v>
      </c>
      <c r="H864" s="4" t="s">
        <v>2257</v>
      </c>
    </row>
    <row r="865" spans="1:8" ht="25.5">
      <c r="A865" s="2" t="s">
        <v>543</v>
      </c>
      <c r="B865" s="9"/>
      <c r="C865" s="9" t="s">
        <v>2258</v>
      </c>
      <c r="D865" s="10">
        <v>146000</v>
      </c>
      <c r="E865" s="10">
        <v>147000</v>
      </c>
      <c r="F865" s="42">
        <f t="shared" si="13"/>
        <v>0.68493150684931503</v>
      </c>
      <c r="G865" t="s">
        <v>4554</v>
      </c>
      <c r="H865" s="4" t="s">
        <v>2259</v>
      </c>
    </row>
    <row r="866" spans="1:8" ht="25.5">
      <c r="A866" s="2" t="s">
        <v>543</v>
      </c>
      <c r="B866" s="9"/>
      <c r="C866" s="9" t="s">
        <v>2260</v>
      </c>
      <c r="D866" s="10" t="s">
        <v>899</v>
      </c>
      <c r="E866" s="10">
        <v>139000</v>
      </c>
      <c r="F866" s="42" t="e">
        <f t="shared" si="13"/>
        <v>#VALUE!</v>
      </c>
      <c r="G866" t="s">
        <v>4554</v>
      </c>
      <c r="H866" s="74" t="s">
        <v>3131</v>
      </c>
    </row>
    <row r="867" spans="1:8" ht="63.75">
      <c r="A867" s="2" t="s">
        <v>543</v>
      </c>
      <c r="B867" s="9"/>
      <c r="C867" s="9" t="s">
        <v>2261</v>
      </c>
      <c r="D867" s="10" t="s">
        <v>899</v>
      </c>
      <c r="E867" s="10">
        <v>138000</v>
      </c>
      <c r="F867" s="42" t="e">
        <f t="shared" si="13"/>
        <v>#VALUE!</v>
      </c>
      <c r="G867" t="s">
        <v>4458</v>
      </c>
      <c r="H867" s="4" t="s">
        <v>2262</v>
      </c>
    </row>
    <row r="868" spans="1:8" ht="76.5">
      <c r="A868" s="2" t="s">
        <v>543</v>
      </c>
      <c r="B868" s="9"/>
      <c r="C868" s="9" t="s">
        <v>2263</v>
      </c>
      <c r="D868" s="10">
        <v>207000</v>
      </c>
      <c r="E868" s="10" t="s">
        <v>899</v>
      </c>
      <c r="F868" s="42" t="e">
        <f t="shared" si="13"/>
        <v>#VALUE!</v>
      </c>
      <c r="G868" t="s">
        <v>4458</v>
      </c>
      <c r="H868" s="4" t="s">
        <v>2264</v>
      </c>
    </row>
    <row r="869" spans="1:8" ht="114.75">
      <c r="A869" s="2" t="s">
        <v>543</v>
      </c>
      <c r="B869" s="9"/>
      <c r="C869" s="9" t="s">
        <v>4494</v>
      </c>
      <c r="D869" s="10">
        <v>155000</v>
      </c>
      <c r="E869" s="10">
        <v>289000</v>
      </c>
      <c r="F869" s="42">
        <f t="shared" si="13"/>
        <v>86.451612903225808</v>
      </c>
      <c r="G869" t="s">
        <v>4458</v>
      </c>
      <c r="H869" s="4" t="s">
        <v>2265</v>
      </c>
    </row>
    <row r="870" spans="1:8">
      <c r="A870" s="2" t="s">
        <v>543</v>
      </c>
      <c r="B870" s="9"/>
      <c r="C870" s="9" t="s">
        <v>1020</v>
      </c>
      <c r="D870" s="10">
        <v>125000</v>
      </c>
      <c r="E870" s="10" t="s">
        <v>899</v>
      </c>
      <c r="F870" s="42" t="e">
        <f t="shared" si="13"/>
        <v>#VALUE!</v>
      </c>
      <c r="G870" t="s">
        <v>4458</v>
      </c>
      <c r="H870" s="4" t="s">
        <v>2266</v>
      </c>
    </row>
    <row r="871" spans="1:8" ht="38.25">
      <c r="A871" s="2" t="s">
        <v>543</v>
      </c>
      <c r="B871" s="9"/>
      <c r="C871" s="9" t="s">
        <v>1020</v>
      </c>
      <c r="D871" s="10" t="s">
        <v>899</v>
      </c>
      <c r="E871" s="10">
        <v>103000</v>
      </c>
      <c r="F871" s="42" t="e">
        <f t="shared" si="13"/>
        <v>#VALUE!</v>
      </c>
      <c r="G871" t="s">
        <v>4458</v>
      </c>
      <c r="H871" s="4" t="s">
        <v>2267</v>
      </c>
    </row>
    <row r="872" spans="1:8" ht="25.5">
      <c r="A872" s="2" t="s">
        <v>543</v>
      </c>
      <c r="B872" s="9" t="s">
        <v>4547</v>
      </c>
      <c r="C872" s="9" t="s">
        <v>4547</v>
      </c>
      <c r="D872" s="10" t="s">
        <v>899</v>
      </c>
      <c r="E872" s="72">
        <v>100000</v>
      </c>
      <c r="F872" s="42" t="e">
        <f t="shared" si="13"/>
        <v>#VALUE!</v>
      </c>
      <c r="G872" t="s">
        <v>4458</v>
      </c>
      <c r="H872" s="4" t="s">
        <v>4549</v>
      </c>
    </row>
    <row r="873" spans="1:8" ht="25.5">
      <c r="A873" s="2" t="s">
        <v>543</v>
      </c>
      <c r="B873" s="9" t="s">
        <v>4547</v>
      </c>
      <c r="C873" s="9" t="s">
        <v>4547</v>
      </c>
      <c r="D873" s="10" t="s">
        <v>899</v>
      </c>
      <c r="E873" s="72">
        <v>100000</v>
      </c>
      <c r="F873" s="42" t="e">
        <f t="shared" si="13"/>
        <v>#VALUE!</v>
      </c>
      <c r="G873" t="s">
        <v>4458</v>
      </c>
      <c r="H873" s="4" t="s">
        <v>4549</v>
      </c>
    </row>
    <row r="874" spans="1:8" ht="25.5">
      <c r="A874" s="2" t="s">
        <v>543</v>
      </c>
      <c r="B874" s="9" t="s">
        <v>4547</v>
      </c>
      <c r="C874" s="9" t="s">
        <v>4547</v>
      </c>
      <c r="D874" s="72">
        <v>100000</v>
      </c>
      <c r="E874" s="10" t="s">
        <v>899</v>
      </c>
      <c r="F874" s="42" t="e">
        <f t="shared" si="13"/>
        <v>#VALUE!</v>
      </c>
      <c r="G874" t="s">
        <v>4458</v>
      </c>
      <c r="H874" s="4" t="s">
        <v>4549</v>
      </c>
    </row>
    <row r="875" spans="1:8" ht="25.5">
      <c r="A875" s="2" t="s">
        <v>543</v>
      </c>
      <c r="B875" s="9" t="s">
        <v>4547</v>
      </c>
      <c r="C875" s="9" t="s">
        <v>4547</v>
      </c>
      <c r="D875" s="72">
        <v>100000</v>
      </c>
      <c r="E875" s="10" t="s">
        <v>899</v>
      </c>
      <c r="F875" s="42" t="e">
        <f t="shared" si="13"/>
        <v>#VALUE!</v>
      </c>
      <c r="G875" t="s">
        <v>4458</v>
      </c>
      <c r="H875" s="4" t="s">
        <v>4549</v>
      </c>
    </row>
    <row r="876" spans="1:8" ht="38.25">
      <c r="A876" s="1" t="s">
        <v>544</v>
      </c>
      <c r="B876" s="9"/>
      <c r="C876" s="9" t="s">
        <v>4495</v>
      </c>
      <c r="D876" s="10">
        <v>102388</v>
      </c>
      <c r="E876" s="10">
        <v>128535</v>
      </c>
      <c r="F876" s="42">
        <f t="shared" si="13"/>
        <v>25.537172324881823</v>
      </c>
      <c r="G876" t="s">
        <v>4458</v>
      </c>
      <c r="H876" s="4" t="s">
        <v>288</v>
      </c>
    </row>
    <row r="877" spans="1:8" ht="25.5">
      <c r="A877" s="1" t="s">
        <v>544</v>
      </c>
      <c r="B877" s="9"/>
      <c r="C877" s="9" t="s">
        <v>970</v>
      </c>
      <c r="D877" s="10">
        <v>99955</v>
      </c>
      <c r="E877" s="10">
        <v>113229</v>
      </c>
      <c r="F877" s="42">
        <f t="shared" si="13"/>
        <v>13.279975989195139</v>
      </c>
      <c r="G877" t="s">
        <v>4554</v>
      </c>
      <c r="H877" s="4" t="s">
        <v>971</v>
      </c>
    </row>
    <row r="878" spans="1:8">
      <c r="A878" s="1" t="s">
        <v>544</v>
      </c>
      <c r="B878" s="9"/>
      <c r="C878" s="9" t="s">
        <v>972</v>
      </c>
      <c r="D878" s="10">
        <v>204940</v>
      </c>
      <c r="E878" s="10" t="s">
        <v>899</v>
      </c>
      <c r="F878" s="42" t="e">
        <f t="shared" si="13"/>
        <v>#VALUE!</v>
      </c>
      <c r="G878" t="s">
        <v>4458</v>
      </c>
      <c r="H878" s="4" t="s">
        <v>2290</v>
      </c>
    </row>
    <row r="879" spans="1:8" ht="89.25">
      <c r="A879" s="2" t="s">
        <v>545</v>
      </c>
      <c r="B879" s="9" t="s">
        <v>2268</v>
      </c>
      <c r="C879" s="9" t="s">
        <v>886</v>
      </c>
      <c r="D879" s="10">
        <v>207594</v>
      </c>
      <c r="E879" s="10">
        <v>233239</v>
      </c>
      <c r="F879" s="42">
        <f t="shared" si="13"/>
        <v>12.353439887472662</v>
      </c>
      <c r="G879" t="s">
        <v>4458</v>
      </c>
      <c r="H879" s="4" t="s">
        <v>3132</v>
      </c>
    </row>
    <row r="880" spans="1:8" ht="51">
      <c r="A880" s="2" t="s">
        <v>545</v>
      </c>
      <c r="B880" s="9" t="s">
        <v>2269</v>
      </c>
      <c r="C880" s="9" t="s">
        <v>2270</v>
      </c>
      <c r="D880" s="10">
        <v>179770</v>
      </c>
      <c r="E880" s="10">
        <v>197046</v>
      </c>
      <c r="F880" s="42">
        <f t="shared" si="13"/>
        <v>9.6100572954330534</v>
      </c>
      <c r="G880" t="s">
        <v>4554</v>
      </c>
      <c r="H880" s="4" t="s">
        <v>3134</v>
      </c>
    </row>
    <row r="881" spans="1:8" ht="38.25">
      <c r="A881" s="2" t="s">
        <v>545</v>
      </c>
      <c r="B881" s="9"/>
      <c r="C881" s="9" t="s">
        <v>1395</v>
      </c>
      <c r="D881" s="10">
        <v>159040</v>
      </c>
      <c r="E881" s="10">
        <v>173600</v>
      </c>
      <c r="F881" s="42">
        <f t="shared" si="13"/>
        <v>9.1549295774647899</v>
      </c>
      <c r="G881" t="s">
        <v>4554</v>
      </c>
      <c r="H881" s="4" t="s">
        <v>2271</v>
      </c>
    </row>
    <row r="882" spans="1:8" ht="63.75">
      <c r="A882" s="2" t="s">
        <v>545</v>
      </c>
      <c r="B882" s="9"/>
      <c r="C882" s="9" t="s">
        <v>2272</v>
      </c>
      <c r="D882" s="10">
        <v>145722</v>
      </c>
      <c r="E882" s="10">
        <v>369946</v>
      </c>
      <c r="F882" s="42">
        <f t="shared" si="13"/>
        <v>153.87106957082665</v>
      </c>
      <c r="G882" t="s">
        <v>4458</v>
      </c>
      <c r="H882" s="4" t="s">
        <v>3133</v>
      </c>
    </row>
    <row r="883" spans="1:8" ht="38.25">
      <c r="A883" s="2" t="s">
        <v>545</v>
      </c>
      <c r="B883" s="9"/>
      <c r="C883" s="9" t="s">
        <v>686</v>
      </c>
      <c r="D883" s="10">
        <v>148433</v>
      </c>
      <c r="E883" s="10">
        <v>145378</v>
      </c>
      <c r="F883" s="42">
        <f t="shared" si="13"/>
        <v>-2.0581676581353201</v>
      </c>
      <c r="G883" t="s">
        <v>4554</v>
      </c>
      <c r="H883" s="4" t="s">
        <v>2273</v>
      </c>
    </row>
    <row r="884" spans="1:8" ht="38.25">
      <c r="A884" s="2" t="s">
        <v>545</v>
      </c>
      <c r="B884" s="9"/>
      <c r="C884" s="9" t="s">
        <v>2274</v>
      </c>
      <c r="D884" s="10">
        <v>137535</v>
      </c>
      <c r="E884" s="10">
        <v>154807</v>
      </c>
      <c r="F884" s="42">
        <f t="shared" si="13"/>
        <v>12.558257897989602</v>
      </c>
      <c r="G884" t="s">
        <v>4554</v>
      </c>
      <c r="H884" s="4" t="s">
        <v>2275</v>
      </c>
    </row>
    <row r="885" spans="1:8" ht="38.25">
      <c r="A885" s="2" t="s">
        <v>545</v>
      </c>
      <c r="B885" s="9"/>
      <c r="C885" s="9" t="s">
        <v>2276</v>
      </c>
      <c r="D885" s="10">
        <v>132894</v>
      </c>
      <c r="E885" s="10">
        <v>148505</v>
      </c>
      <c r="F885" s="42">
        <f t="shared" si="13"/>
        <v>11.746956220747363</v>
      </c>
      <c r="G885" t="s">
        <v>4554</v>
      </c>
      <c r="H885" s="4" t="s">
        <v>2277</v>
      </c>
    </row>
    <row r="886" spans="1:8" ht="25.5">
      <c r="A886" s="2" t="s">
        <v>545</v>
      </c>
      <c r="B886" s="9" t="s">
        <v>4547</v>
      </c>
      <c r="C886" s="9" t="s">
        <v>4547</v>
      </c>
      <c r="D886" s="10" t="s">
        <v>899</v>
      </c>
      <c r="E886" s="72">
        <v>100000</v>
      </c>
      <c r="F886" s="42" t="e">
        <f t="shared" si="13"/>
        <v>#VALUE!</v>
      </c>
      <c r="G886" t="s">
        <v>4458</v>
      </c>
      <c r="H886" s="4" t="s">
        <v>4549</v>
      </c>
    </row>
    <row r="887" spans="1:8" ht="25.5">
      <c r="A887" s="2" t="s">
        <v>545</v>
      </c>
      <c r="B887" s="9" t="s">
        <v>4547</v>
      </c>
      <c r="C887" s="9" t="s">
        <v>4547</v>
      </c>
      <c r="D887" s="10" t="s">
        <v>899</v>
      </c>
      <c r="E887" s="72">
        <v>100000</v>
      </c>
      <c r="F887" s="42" t="e">
        <f t="shared" si="13"/>
        <v>#VALUE!</v>
      </c>
      <c r="G887" t="s">
        <v>4458</v>
      </c>
      <c r="H887" s="4" t="s">
        <v>4549</v>
      </c>
    </row>
    <row r="888" spans="1:8" ht="25.5">
      <c r="A888" s="2" t="s">
        <v>545</v>
      </c>
      <c r="B888" s="9" t="s">
        <v>4547</v>
      </c>
      <c r="C888" s="9" t="s">
        <v>4547</v>
      </c>
      <c r="D888" s="10" t="s">
        <v>899</v>
      </c>
      <c r="E888" s="72">
        <v>100000</v>
      </c>
      <c r="F888" s="42" t="e">
        <f t="shared" si="13"/>
        <v>#VALUE!</v>
      </c>
      <c r="G888" t="s">
        <v>4458</v>
      </c>
      <c r="H888" s="4" t="s">
        <v>4549</v>
      </c>
    </row>
    <row r="889" spans="1:8" ht="25.5">
      <c r="A889" s="2" t="s">
        <v>545</v>
      </c>
      <c r="B889" s="9" t="s">
        <v>4547</v>
      </c>
      <c r="C889" s="9" t="s">
        <v>4547</v>
      </c>
      <c r="D889" s="10" t="s">
        <v>899</v>
      </c>
      <c r="E889" s="72">
        <v>100000</v>
      </c>
      <c r="F889" s="42" t="e">
        <f t="shared" si="13"/>
        <v>#VALUE!</v>
      </c>
      <c r="G889" t="s">
        <v>4458</v>
      </c>
      <c r="H889" s="4" t="s">
        <v>4549</v>
      </c>
    </row>
    <row r="890" spans="1:8" ht="25.5">
      <c r="A890" s="2" t="s">
        <v>545</v>
      </c>
      <c r="B890" s="9" t="s">
        <v>4547</v>
      </c>
      <c r="C890" s="9" t="s">
        <v>4547</v>
      </c>
      <c r="D890" s="10" t="s">
        <v>899</v>
      </c>
      <c r="E890" s="72">
        <v>100000</v>
      </c>
      <c r="F890" s="42" t="e">
        <f t="shared" si="13"/>
        <v>#VALUE!</v>
      </c>
      <c r="G890" t="s">
        <v>4458</v>
      </c>
      <c r="H890" s="4" t="s">
        <v>4549</v>
      </c>
    </row>
    <row r="891" spans="1:8" ht="25.5">
      <c r="A891" s="2" t="s">
        <v>545</v>
      </c>
      <c r="B891" s="9" t="s">
        <v>4547</v>
      </c>
      <c r="C891" s="9" t="s">
        <v>4547</v>
      </c>
      <c r="D891" s="72">
        <v>100000</v>
      </c>
      <c r="E891" s="10" t="s">
        <v>899</v>
      </c>
      <c r="F891" s="42" t="e">
        <f t="shared" si="13"/>
        <v>#VALUE!</v>
      </c>
      <c r="G891" t="s">
        <v>4458</v>
      </c>
      <c r="H891" s="4" t="s">
        <v>4549</v>
      </c>
    </row>
    <row r="892" spans="1:8" ht="25.5">
      <c r="A892" s="2" t="s">
        <v>545</v>
      </c>
      <c r="B892" s="9" t="s">
        <v>4547</v>
      </c>
      <c r="C892" s="9" t="s">
        <v>4547</v>
      </c>
      <c r="D892" s="72">
        <v>100000</v>
      </c>
      <c r="E892" s="10" t="s">
        <v>899</v>
      </c>
      <c r="F892" s="42" t="e">
        <f t="shared" si="13"/>
        <v>#VALUE!</v>
      </c>
      <c r="G892" t="s">
        <v>4458</v>
      </c>
      <c r="H892" s="4" t="s">
        <v>4549</v>
      </c>
    </row>
    <row r="893" spans="1:8" ht="25.5">
      <c r="A893" s="2" t="s">
        <v>545</v>
      </c>
      <c r="B893" s="9" t="s">
        <v>4547</v>
      </c>
      <c r="C893" s="9" t="s">
        <v>4547</v>
      </c>
      <c r="D893" s="72">
        <v>100000</v>
      </c>
      <c r="E893" s="10" t="s">
        <v>899</v>
      </c>
      <c r="F893" s="42" t="e">
        <f t="shared" si="13"/>
        <v>#VALUE!</v>
      </c>
      <c r="G893" t="s">
        <v>4458</v>
      </c>
      <c r="H893" s="4" t="s">
        <v>4549</v>
      </c>
    </row>
    <row r="894" spans="1:8">
      <c r="A894" s="1" t="s">
        <v>546</v>
      </c>
      <c r="B894" s="9"/>
      <c r="C894" s="9" t="s">
        <v>886</v>
      </c>
      <c r="D894" s="10">
        <v>122957</v>
      </c>
      <c r="E894" s="10">
        <v>129703</v>
      </c>
      <c r="F894" s="42">
        <f t="shared" si="13"/>
        <v>5.486470880063762</v>
      </c>
      <c r="G894" t="s">
        <v>4554</v>
      </c>
      <c r="H894" s="4" t="s">
        <v>3135</v>
      </c>
    </row>
    <row r="895" spans="1:8" ht="25.5">
      <c r="A895" s="2" t="s">
        <v>547</v>
      </c>
      <c r="B895" s="9"/>
      <c r="C895" s="9" t="s">
        <v>886</v>
      </c>
      <c r="D895" s="10">
        <v>121508</v>
      </c>
      <c r="E895" s="10">
        <v>129703</v>
      </c>
      <c r="F895" s="42">
        <f t="shared" si="13"/>
        <v>6.7444118905751056</v>
      </c>
      <c r="G895" t="s">
        <v>4554</v>
      </c>
      <c r="H895" s="4" t="s">
        <v>289</v>
      </c>
    </row>
    <row r="896" spans="1:8" ht="25.5">
      <c r="A896" s="2" t="s">
        <v>548</v>
      </c>
      <c r="B896" s="9"/>
      <c r="C896" s="9" t="s">
        <v>886</v>
      </c>
      <c r="D896" s="10">
        <v>104872</v>
      </c>
      <c r="E896" s="10">
        <v>105601</v>
      </c>
      <c r="F896" s="42">
        <f t="shared" si="13"/>
        <v>0.69513311465405447</v>
      </c>
      <c r="G896" t="s">
        <v>4554</v>
      </c>
      <c r="H896" s="4" t="s">
        <v>3136</v>
      </c>
    </row>
    <row r="897" spans="1:8">
      <c r="A897" s="2" t="s">
        <v>549</v>
      </c>
      <c r="B897" s="11" t="s">
        <v>3688</v>
      </c>
      <c r="C897" s="11" t="s">
        <v>886</v>
      </c>
      <c r="D897" s="26">
        <v>154686</v>
      </c>
      <c r="E897" s="26">
        <v>158553</v>
      </c>
      <c r="F897" s="42">
        <f t="shared" si="13"/>
        <v>2.4999030293627089</v>
      </c>
      <c r="G897" t="s">
        <v>4554</v>
      </c>
      <c r="H897" s="42" t="s">
        <v>4198</v>
      </c>
    </row>
    <row r="898" spans="1:8">
      <c r="A898" s="2" t="s">
        <v>549</v>
      </c>
      <c r="B898" s="11" t="s">
        <v>3689</v>
      </c>
      <c r="C898" s="11" t="s">
        <v>2716</v>
      </c>
      <c r="D898" s="26">
        <v>117573</v>
      </c>
      <c r="E898" s="26">
        <v>120513</v>
      </c>
      <c r="F898" s="42">
        <f t="shared" si="13"/>
        <v>2.5005741114031284</v>
      </c>
      <c r="G898" t="s">
        <v>4554</v>
      </c>
      <c r="H898" s="42" t="s">
        <v>4199</v>
      </c>
    </row>
    <row r="899" spans="1:8" ht="25.5">
      <c r="A899" s="2" t="s">
        <v>549</v>
      </c>
      <c r="B899" s="11" t="s">
        <v>3690</v>
      </c>
      <c r="C899" s="11" t="s">
        <v>995</v>
      </c>
      <c r="D899" s="26">
        <v>117573</v>
      </c>
      <c r="E899" s="26">
        <v>120513</v>
      </c>
      <c r="F899" s="42">
        <f t="shared" si="13"/>
        <v>2.5005741114031284</v>
      </c>
      <c r="G899" t="s">
        <v>4554</v>
      </c>
      <c r="H899" s="42" t="s">
        <v>4199</v>
      </c>
    </row>
    <row r="900" spans="1:8">
      <c r="A900" s="2" t="s">
        <v>549</v>
      </c>
      <c r="B900" s="11" t="s">
        <v>3691</v>
      </c>
      <c r="C900" s="11" t="s">
        <v>1015</v>
      </c>
      <c r="D900" s="26">
        <v>117573</v>
      </c>
      <c r="E900" s="26">
        <v>120513</v>
      </c>
      <c r="F900" s="42">
        <f t="shared" si="13"/>
        <v>2.5005741114031284</v>
      </c>
      <c r="G900" t="s">
        <v>4554</v>
      </c>
      <c r="H900" s="77" t="s">
        <v>4199</v>
      </c>
    </row>
    <row r="901" spans="1:8" ht="25.5">
      <c r="A901" s="2" t="s">
        <v>549</v>
      </c>
      <c r="B901" s="11" t="s">
        <v>3692</v>
      </c>
      <c r="C901" s="11" t="s">
        <v>3693</v>
      </c>
      <c r="D901" s="26">
        <v>117573</v>
      </c>
      <c r="E901" s="26">
        <v>120513</v>
      </c>
      <c r="F901" s="42">
        <f t="shared" si="13"/>
        <v>2.5005741114031284</v>
      </c>
      <c r="G901" t="s">
        <v>4554</v>
      </c>
      <c r="H901" s="42" t="s">
        <v>4199</v>
      </c>
    </row>
    <row r="902" spans="1:8" ht="25.5">
      <c r="A902" s="2" t="s">
        <v>549</v>
      </c>
      <c r="B902" s="11" t="s">
        <v>3694</v>
      </c>
      <c r="C902" s="11" t="s">
        <v>3695</v>
      </c>
      <c r="D902" s="26">
        <v>133896</v>
      </c>
      <c r="E902" s="26">
        <v>137244</v>
      </c>
      <c r="F902" s="42">
        <f t="shared" ref="F902:F965" si="14">(((E902-D902)/D902)*100)</f>
        <v>2.5004481089801041</v>
      </c>
      <c r="G902" t="s">
        <v>4554</v>
      </c>
      <c r="H902" s="42" t="s">
        <v>4200</v>
      </c>
    </row>
    <row r="903" spans="1:8" ht="25.5">
      <c r="A903" s="2" t="s">
        <v>549</v>
      </c>
      <c r="B903" s="11" t="s">
        <v>3696</v>
      </c>
      <c r="C903" s="11" t="s">
        <v>2770</v>
      </c>
      <c r="D903" s="26" t="s">
        <v>899</v>
      </c>
      <c r="E903" s="26">
        <v>117660</v>
      </c>
      <c r="F903" s="42" t="e">
        <f t="shared" si="14"/>
        <v>#VALUE!</v>
      </c>
      <c r="G903" t="s">
        <v>4458</v>
      </c>
      <c r="H903" s="42" t="s">
        <v>4293</v>
      </c>
    </row>
    <row r="904" spans="1:8" ht="25.5">
      <c r="A904" s="2" t="s">
        <v>550</v>
      </c>
      <c r="B904" s="16" t="s">
        <v>4349</v>
      </c>
      <c r="C904" s="11"/>
      <c r="D904" s="26" t="s">
        <v>899</v>
      </c>
      <c r="E904" s="26" t="s">
        <v>899</v>
      </c>
      <c r="F904" s="42" t="e">
        <f t="shared" si="14"/>
        <v>#VALUE!</v>
      </c>
      <c r="G904" t="s">
        <v>4458</v>
      </c>
      <c r="H904" s="4"/>
    </row>
    <row r="905" spans="1:8" ht="63.75">
      <c r="A905" s="2" t="s">
        <v>551</v>
      </c>
      <c r="B905" s="9"/>
      <c r="C905" s="9" t="s">
        <v>290</v>
      </c>
      <c r="D905" s="10">
        <v>139790.92000000001</v>
      </c>
      <c r="E905" s="10">
        <v>162893.44</v>
      </c>
      <c r="F905" s="42">
        <f t="shared" si="14"/>
        <v>16.526481119088412</v>
      </c>
      <c r="G905" t="s">
        <v>4554</v>
      </c>
      <c r="H905" s="4" t="s">
        <v>3137</v>
      </c>
    </row>
    <row r="906" spans="1:8" ht="38.25">
      <c r="A906" s="2" t="s">
        <v>551</v>
      </c>
      <c r="B906" s="9"/>
      <c r="C906" s="9" t="s">
        <v>291</v>
      </c>
      <c r="D906" s="10">
        <v>112161.48</v>
      </c>
      <c r="E906" s="10">
        <v>122270.52</v>
      </c>
      <c r="F906" s="42">
        <f t="shared" si="14"/>
        <v>9.0129338521567384</v>
      </c>
      <c r="G906" t="s">
        <v>4554</v>
      </c>
      <c r="H906" s="4" t="s">
        <v>293</v>
      </c>
    </row>
    <row r="907" spans="1:8" ht="38.25">
      <c r="A907" s="2" t="s">
        <v>551</v>
      </c>
      <c r="B907" s="9"/>
      <c r="C907" s="9" t="s">
        <v>292</v>
      </c>
      <c r="D907" s="10">
        <v>121043.73</v>
      </c>
      <c r="E907" s="10">
        <v>124482.23</v>
      </c>
      <c r="F907" s="42">
        <f t="shared" si="14"/>
        <v>2.8407088909107476</v>
      </c>
      <c r="G907" t="s">
        <v>4554</v>
      </c>
      <c r="H907" s="4" t="s">
        <v>294</v>
      </c>
    </row>
    <row r="908" spans="1:8" ht="25.5">
      <c r="A908" s="1" t="s">
        <v>552</v>
      </c>
      <c r="B908" s="9" t="s">
        <v>303</v>
      </c>
      <c r="C908" s="9" t="s">
        <v>886</v>
      </c>
      <c r="D908" s="10">
        <v>227151</v>
      </c>
      <c r="E908" s="10">
        <v>247048</v>
      </c>
      <c r="F908" s="42">
        <f t="shared" si="14"/>
        <v>8.759371519385784</v>
      </c>
      <c r="G908" t="s">
        <v>4554</v>
      </c>
      <c r="H908" s="4" t="s">
        <v>305</v>
      </c>
    </row>
    <row r="909" spans="1:8" ht="25.5">
      <c r="A909" s="1" t="s">
        <v>552</v>
      </c>
      <c r="B909" s="9"/>
      <c r="C909" s="9" t="s">
        <v>295</v>
      </c>
      <c r="D909" s="10">
        <v>126596</v>
      </c>
      <c r="E909" s="10">
        <v>144365</v>
      </c>
      <c r="F909" s="42">
        <f t="shared" si="14"/>
        <v>14.035988498846724</v>
      </c>
      <c r="G909" t="s">
        <v>4458</v>
      </c>
      <c r="H909" s="4" t="s">
        <v>3138</v>
      </c>
    </row>
    <row r="910" spans="1:8" ht="25.5">
      <c r="A910" s="1" t="s">
        <v>552</v>
      </c>
      <c r="B910" s="9"/>
      <c r="C910" s="9" t="s">
        <v>296</v>
      </c>
      <c r="D910" s="10">
        <v>141687</v>
      </c>
      <c r="E910" s="10">
        <v>154717</v>
      </c>
      <c r="F910" s="42">
        <f t="shared" si="14"/>
        <v>9.1963271154022603</v>
      </c>
      <c r="G910" t="s">
        <v>4554</v>
      </c>
      <c r="H910" s="4" t="s">
        <v>300</v>
      </c>
    </row>
    <row r="911" spans="1:8" ht="25.5">
      <c r="A911" s="1" t="s">
        <v>552</v>
      </c>
      <c r="B911" s="9"/>
      <c r="C911" s="9" t="s">
        <v>297</v>
      </c>
      <c r="D911" s="10">
        <v>147969</v>
      </c>
      <c r="E911" s="10">
        <v>155716</v>
      </c>
      <c r="F911" s="42">
        <f t="shared" si="14"/>
        <v>5.2355560962093417</v>
      </c>
      <c r="G911" t="s">
        <v>4554</v>
      </c>
      <c r="H911" s="4" t="s">
        <v>301</v>
      </c>
    </row>
    <row r="912" spans="1:8" ht="25.5">
      <c r="A912" s="1" t="s">
        <v>552</v>
      </c>
      <c r="B912" s="9"/>
      <c r="C912" s="9" t="s">
        <v>298</v>
      </c>
      <c r="D912" s="10">
        <v>19531</v>
      </c>
      <c r="E912" s="10">
        <v>137877</v>
      </c>
      <c r="F912" s="42">
        <f t="shared" si="14"/>
        <v>605.93927602273311</v>
      </c>
      <c r="G912" t="s">
        <v>4458</v>
      </c>
      <c r="H912" s="4" t="s">
        <v>3139</v>
      </c>
    </row>
    <row r="913" spans="1:8" ht="25.5">
      <c r="A913" s="1" t="s">
        <v>552</v>
      </c>
      <c r="B913" s="9"/>
      <c r="C913" s="9" t="s">
        <v>299</v>
      </c>
      <c r="D913" s="10" t="s">
        <v>899</v>
      </c>
      <c r="E913" s="10">
        <v>134089</v>
      </c>
      <c r="F913" s="42" t="e">
        <f t="shared" si="14"/>
        <v>#VALUE!</v>
      </c>
      <c r="G913" t="s">
        <v>4458</v>
      </c>
      <c r="H913" s="4" t="s">
        <v>3140</v>
      </c>
    </row>
    <row r="914" spans="1:8" ht="25.5">
      <c r="A914" s="1" t="s">
        <v>552</v>
      </c>
      <c r="B914" s="1"/>
      <c r="C914" s="1" t="s">
        <v>299</v>
      </c>
      <c r="D914" s="54" t="s">
        <v>899</v>
      </c>
      <c r="E914" s="54">
        <v>143341</v>
      </c>
      <c r="F914" s="42" t="e">
        <f t="shared" si="14"/>
        <v>#VALUE!</v>
      </c>
      <c r="G914" t="s">
        <v>4458</v>
      </c>
      <c r="H914" s="75" t="s">
        <v>3141</v>
      </c>
    </row>
    <row r="915" spans="1:8" ht="38.25">
      <c r="A915" s="1" t="s">
        <v>552</v>
      </c>
      <c r="B915" s="9" t="s">
        <v>304</v>
      </c>
      <c r="C915" s="9" t="s">
        <v>3142</v>
      </c>
      <c r="D915" s="10">
        <v>143705</v>
      </c>
      <c r="E915" s="10" t="s">
        <v>899</v>
      </c>
      <c r="F915" s="42" t="e">
        <f t="shared" si="14"/>
        <v>#VALUE!</v>
      </c>
      <c r="G915" t="s">
        <v>4458</v>
      </c>
      <c r="H915" s="4" t="s">
        <v>302</v>
      </c>
    </row>
    <row r="916" spans="1:8" ht="25.5">
      <c r="A916" s="1" t="s">
        <v>553</v>
      </c>
      <c r="B916" s="9" t="s">
        <v>316</v>
      </c>
      <c r="C916" s="9" t="s">
        <v>886</v>
      </c>
      <c r="D916" s="10">
        <v>190523</v>
      </c>
      <c r="E916" s="10">
        <v>190561</v>
      </c>
      <c r="F916" s="42">
        <f t="shared" si="14"/>
        <v>1.9945098492045579E-2</v>
      </c>
      <c r="G916" t="s">
        <v>4554</v>
      </c>
      <c r="H916" s="4" t="s">
        <v>310</v>
      </c>
    </row>
    <row r="917" spans="1:8" ht="25.5">
      <c r="A917" s="1" t="s">
        <v>553</v>
      </c>
      <c r="B917" s="9"/>
      <c r="C917" s="9" t="s">
        <v>912</v>
      </c>
      <c r="D917" s="10">
        <v>113258</v>
      </c>
      <c r="E917" s="10">
        <v>115379</v>
      </c>
      <c r="F917" s="42">
        <f t="shared" si="14"/>
        <v>1.8727153931731091</v>
      </c>
      <c r="G917" t="s">
        <v>4554</v>
      </c>
      <c r="H917" s="4" t="s">
        <v>311</v>
      </c>
    </row>
    <row r="918" spans="1:8" ht="25.5">
      <c r="A918" s="1" t="s">
        <v>553</v>
      </c>
      <c r="B918" s="9"/>
      <c r="C918" s="9" t="s">
        <v>306</v>
      </c>
      <c r="D918" s="10">
        <v>97985</v>
      </c>
      <c r="E918" s="10">
        <v>101771</v>
      </c>
      <c r="F918" s="42">
        <f t="shared" si="14"/>
        <v>3.863856712762157</v>
      </c>
      <c r="G918" t="s">
        <v>4554</v>
      </c>
      <c r="H918" s="4" t="s">
        <v>312</v>
      </c>
    </row>
    <row r="919" spans="1:8" ht="25.5">
      <c r="A919" s="1" t="s">
        <v>553</v>
      </c>
      <c r="B919" s="9"/>
      <c r="C919" s="9" t="s">
        <v>307</v>
      </c>
      <c r="D919" s="10">
        <v>96901</v>
      </c>
      <c r="E919" s="10">
        <v>102461</v>
      </c>
      <c r="F919" s="42">
        <f t="shared" si="14"/>
        <v>5.7378148832313389</v>
      </c>
      <c r="G919" t="s">
        <v>4554</v>
      </c>
      <c r="H919" s="4" t="s">
        <v>313</v>
      </c>
    </row>
    <row r="920" spans="1:8" ht="25.5">
      <c r="A920" s="1" t="s">
        <v>553</v>
      </c>
      <c r="B920" s="9"/>
      <c r="C920" s="9" t="s">
        <v>308</v>
      </c>
      <c r="D920" s="10">
        <v>100804</v>
      </c>
      <c r="E920" s="10">
        <v>102964</v>
      </c>
      <c r="F920" s="42">
        <f t="shared" si="14"/>
        <v>2.1427721122177692</v>
      </c>
      <c r="G920" t="s">
        <v>4554</v>
      </c>
      <c r="H920" s="4" t="s">
        <v>314</v>
      </c>
    </row>
    <row r="921" spans="1:8" ht="26.25">
      <c r="A921" s="1" t="s">
        <v>553</v>
      </c>
      <c r="B921" s="51"/>
      <c r="C921" s="51" t="s">
        <v>309</v>
      </c>
      <c r="D921" s="54">
        <v>100454</v>
      </c>
      <c r="E921" s="54">
        <v>103476</v>
      </c>
      <c r="F921" s="42">
        <f t="shared" si="14"/>
        <v>3.0083421267445796</v>
      </c>
      <c r="G921" t="s">
        <v>4554</v>
      </c>
      <c r="H921" s="75" t="s">
        <v>315</v>
      </c>
    </row>
    <row r="922" spans="1:8" ht="51">
      <c r="A922" s="1" t="s">
        <v>554</v>
      </c>
      <c r="B922" s="9"/>
      <c r="C922" s="9" t="s">
        <v>886</v>
      </c>
      <c r="D922" s="10">
        <v>31000</v>
      </c>
      <c r="E922" s="10">
        <v>118000</v>
      </c>
      <c r="F922" s="42">
        <f t="shared" si="14"/>
        <v>280.64516129032262</v>
      </c>
      <c r="G922" t="s">
        <v>4458</v>
      </c>
      <c r="H922" s="4" t="s">
        <v>318</v>
      </c>
    </row>
    <row r="923" spans="1:8" ht="76.5">
      <c r="A923" s="1" t="s">
        <v>554</v>
      </c>
      <c r="B923" s="9"/>
      <c r="C923" s="9" t="s">
        <v>886</v>
      </c>
      <c r="D923" s="10">
        <v>135000</v>
      </c>
      <c r="E923" s="10">
        <v>57000</v>
      </c>
      <c r="F923" s="42">
        <f t="shared" si="14"/>
        <v>-57.777777777777771</v>
      </c>
      <c r="G923" t="s">
        <v>4458</v>
      </c>
      <c r="H923" s="4" t="s">
        <v>319</v>
      </c>
    </row>
    <row r="924" spans="1:8" ht="25.5">
      <c r="A924" s="1" t="s">
        <v>554</v>
      </c>
      <c r="B924" s="9"/>
      <c r="C924" s="9" t="s">
        <v>317</v>
      </c>
      <c r="D924" s="10">
        <v>98000</v>
      </c>
      <c r="E924" s="10">
        <v>108000</v>
      </c>
      <c r="F924" s="42">
        <f t="shared" si="14"/>
        <v>10.204081632653061</v>
      </c>
      <c r="G924" t="s">
        <v>4554</v>
      </c>
      <c r="H924" s="4" t="s">
        <v>320</v>
      </c>
    </row>
    <row r="925" spans="1:8" ht="25.5">
      <c r="A925" s="1" t="s">
        <v>554</v>
      </c>
      <c r="B925" s="9"/>
      <c r="C925" s="9" t="s">
        <v>1015</v>
      </c>
      <c r="D925" s="10">
        <v>102000</v>
      </c>
      <c r="E925" s="10">
        <v>113000</v>
      </c>
      <c r="F925" s="42">
        <f t="shared" si="14"/>
        <v>10.784313725490197</v>
      </c>
      <c r="G925" t="s">
        <v>4554</v>
      </c>
      <c r="H925" s="4" t="s">
        <v>321</v>
      </c>
    </row>
    <row r="926" spans="1:8" ht="25.5">
      <c r="A926" s="1" t="s">
        <v>554</v>
      </c>
      <c r="B926" s="9"/>
      <c r="C926" s="9" t="s">
        <v>1056</v>
      </c>
      <c r="D926" s="10">
        <v>95000</v>
      </c>
      <c r="E926" s="10">
        <v>105000</v>
      </c>
      <c r="F926" s="42">
        <f t="shared" si="14"/>
        <v>10.526315789473683</v>
      </c>
      <c r="G926" t="s">
        <v>4554</v>
      </c>
      <c r="H926" s="4" t="s">
        <v>3143</v>
      </c>
    </row>
    <row r="927" spans="1:8" ht="25.5">
      <c r="A927" s="1" t="s">
        <v>555</v>
      </c>
      <c r="B927" s="9"/>
      <c r="C927" s="9" t="s">
        <v>886</v>
      </c>
      <c r="D927" s="10">
        <v>133111</v>
      </c>
      <c r="E927" s="10">
        <v>134503</v>
      </c>
      <c r="F927" s="42">
        <f t="shared" si="14"/>
        <v>1.0457437777493972</v>
      </c>
      <c r="G927" t="s">
        <v>4554</v>
      </c>
      <c r="H927" s="4" t="s">
        <v>322</v>
      </c>
    </row>
    <row r="928" spans="1:8" ht="25.5">
      <c r="A928" s="2" t="s">
        <v>556</v>
      </c>
      <c r="B928" s="9"/>
      <c r="C928" s="9" t="s">
        <v>2278</v>
      </c>
      <c r="D928" s="10">
        <v>196789</v>
      </c>
      <c r="E928" s="10">
        <v>180362</v>
      </c>
      <c r="F928" s="42">
        <f t="shared" si="14"/>
        <v>-8.3475194243580688</v>
      </c>
      <c r="G928" t="s">
        <v>4554</v>
      </c>
      <c r="H928" s="4" t="s">
        <v>2279</v>
      </c>
    </row>
    <row r="929" spans="1:8" ht="25.5">
      <c r="A929" s="2" t="s">
        <v>556</v>
      </c>
      <c r="B929" s="9"/>
      <c r="C929" s="9" t="s">
        <v>2280</v>
      </c>
      <c r="D929" s="10">
        <v>170739</v>
      </c>
      <c r="E929" s="10">
        <v>56603</v>
      </c>
      <c r="F929" s="42">
        <f t="shared" si="14"/>
        <v>-66.848230339875485</v>
      </c>
      <c r="G929" t="s">
        <v>4458</v>
      </c>
      <c r="H929" s="4" t="s">
        <v>3144</v>
      </c>
    </row>
    <row r="930" spans="1:8" ht="38.25">
      <c r="A930" s="2" t="s">
        <v>556</v>
      </c>
      <c r="B930" s="9"/>
      <c r="C930" s="9" t="s">
        <v>2281</v>
      </c>
      <c r="D930" s="10">
        <v>161393</v>
      </c>
      <c r="E930" s="10">
        <v>80816</v>
      </c>
      <c r="F930" s="42">
        <f t="shared" si="14"/>
        <v>-49.925957135687419</v>
      </c>
      <c r="G930" t="s">
        <v>4458</v>
      </c>
      <c r="H930" s="4" t="s">
        <v>3145</v>
      </c>
    </row>
    <row r="931" spans="1:8" ht="38.25">
      <c r="A931" s="2" t="s">
        <v>556</v>
      </c>
      <c r="B931" s="9"/>
      <c r="C931" s="9" t="s">
        <v>2282</v>
      </c>
      <c r="D931" s="10">
        <v>137957</v>
      </c>
      <c r="E931" s="10">
        <v>186941</v>
      </c>
      <c r="F931" s="42">
        <f t="shared" si="14"/>
        <v>35.50671586073922</v>
      </c>
      <c r="G931" t="s">
        <v>4458</v>
      </c>
      <c r="H931" s="4" t="s">
        <v>2283</v>
      </c>
    </row>
    <row r="932" spans="1:8" ht="38.25">
      <c r="A932" s="2" t="s">
        <v>556</v>
      </c>
      <c r="B932" s="9"/>
      <c r="C932" s="9" t="s">
        <v>2284</v>
      </c>
      <c r="D932" s="10">
        <v>66986</v>
      </c>
      <c r="E932" s="10">
        <v>133014</v>
      </c>
      <c r="F932" s="42">
        <f t="shared" si="14"/>
        <v>98.569850416504948</v>
      </c>
      <c r="G932" t="s">
        <v>4458</v>
      </c>
      <c r="H932" s="4" t="s">
        <v>2285</v>
      </c>
    </row>
    <row r="933" spans="1:8" ht="25.5">
      <c r="A933" s="2" t="s">
        <v>556</v>
      </c>
      <c r="B933" s="9"/>
      <c r="C933" s="9" t="s">
        <v>1016</v>
      </c>
      <c r="D933" s="10">
        <v>157039</v>
      </c>
      <c r="E933" s="10">
        <v>159839</v>
      </c>
      <c r="F933" s="42">
        <f t="shared" si="14"/>
        <v>1.7829965804672725</v>
      </c>
      <c r="G933" t="s">
        <v>4554</v>
      </c>
      <c r="H933" s="4" t="s">
        <v>2286</v>
      </c>
    </row>
    <row r="934" spans="1:8" ht="25.5">
      <c r="A934" s="2" t="s">
        <v>556</v>
      </c>
      <c r="B934" s="9"/>
      <c r="C934" s="9" t="s">
        <v>12</v>
      </c>
      <c r="D934" s="10">
        <v>131340</v>
      </c>
      <c r="E934" s="10">
        <v>141616</v>
      </c>
      <c r="F934" s="42">
        <f t="shared" si="14"/>
        <v>7.8239683264808884</v>
      </c>
      <c r="G934" t="s">
        <v>4554</v>
      </c>
      <c r="H934" s="4" t="s">
        <v>2287</v>
      </c>
    </row>
    <row r="935" spans="1:8" ht="25.5">
      <c r="A935" s="2" t="s">
        <v>556</v>
      </c>
      <c r="B935" s="9"/>
      <c r="C935" s="9" t="s">
        <v>6</v>
      </c>
      <c r="D935" s="10">
        <v>125298</v>
      </c>
      <c r="E935" s="10">
        <v>130284</v>
      </c>
      <c r="F935" s="42">
        <f t="shared" si="14"/>
        <v>3.979313317052148</v>
      </c>
      <c r="G935" t="s">
        <v>4554</v>
      </c>
      <c r="H935" s="4" t="s">
        <v>2288</v>
      </c>
    </row>
    <row r="936" spans="1:8" ht="25.5">
      <c r="A936" s="2" t="s">
        <v>556</v>
      </c>
      <c r="B936" s="9"/>
      <c r="C936" s="9" t="s">
        <v>2289</v>
      </c>
      <c r="D936" s="10">
        <v>195712</v>
      </c>
      <c r="E936" s="10" t="s">
        <v>899</v>
      </c>
      <c r="F936" s="42" t="e">
        <f t="shared" si="14"/>
        <v>#VALUE!</v>
      </c>
      <c r="G936" t="s">
        <v>4458</v>
      </c>
      <c r="H936" s="4" t="s">
        <v>2290</v>
      </c>
    </row>
    <row r="937" spans="1:8" ht="76.5">
      <c r="A937" s="2" t="s">
        <v>556</v>
      </c>
      <c r="B937" s="9" t="s">
        <v>2291</v>
      </c>
      <c r="C937" s="9" t="s">
        <v>886</v>
      </c>
      <c r="D937" s="10">
        <v>311456</v>
      </c>
      <c r="E937" s="10">
        <v>285152</v>
      </c>
      <c r="F937" s="42">
        <f t="shared" si="14"/>
        <v>-8.4454947087229026</v>
      </c>
      <c r="G937" t="s">
        <v>4554</v>
      </c>
      <c r="H937" s="4" t="s">
        <v>2292</v>
      </c>
    </row>
    <row r="938" spans="1:8" ht="38.25">
      <c r="A938" s="2" t="s">
        <v>556</v>
      </c>
      <c r="B938" s="9" t="s">
        <v>2293</v>
      </c>
      <c r="C938" s="9" t="s">
        <v>2294</v>
      </c>
      <c r="D938" s="10">
        <v>157742</v>
      </c>
      <c r="E938" s="10">
        <v>235493</v>
      </c>
      <c r="F938" s="42">
        <f t="shared" si="14"/>
        <v>49.289979840499043</v>
      </c>
      <c r="G938" t="s">
        <v>4458</v>
      </c>
      <c r="H938" s="4" t="s">
        <v>2295</v>
      </c>
    </row>
    <row r="939" spans="1:8" ht="76.5">
      <c r="A939" s="2" t="s">
        <v>556</v>
      </c>
      <c r="B939" s="9" t="s">
        <v>2296</v>
      </c>
      <c r="C939" s="9" t="s">
        <v>2297</v>
      </c>
      <c r="D939" s="10" t="s">
        <v>899</v>
      </c>
      <c r="E939" s="10">
        <v>211884</v>
      </c>
      <c r="F939" s="42" t="e">
        <f t="shared" si="14"/>
        <v>#VALUE!</v>
      </c>
      <c r="G939" t="s">
        <v>4458</v>
      </c>
      <c r="H939" s="4" t="s">
        <v>2298</v>
      </c>
    </row>
    <row r="940" spans="1:8" ht="38.25">
      <c r="A940" s="2" t="s">
        <v>556</v>
      </c>
      <c r="B940" s="9" t="s">
        <v>2299</v>
      </c>
      <c r="C940" s="9" t="s">
        <v>2300</v>
      </c>
      <c r="D940" s="10">
        <v>141559</v>
      </c>
      <c r="E940" s="10">
        <v>191272</v>
      </c>
      <c r="F940" s="42">
        <f t="shared" si="14"/>
        <v>35.118219258401091</v>
      </c>
      <c r="G940" t="s">
        <v>4458</v>
      </c>
      <c r="H940" s="4" t="s">
        <v>2301</v>
      </c>
    </row>
    <row r="941" spans="1:8" ht="25.5">
      <c r="A941" s="2" t="s">
        <v>556</v>
      </c>
      <c r="B941" s="9" t="s">
        <v>4547</v>
      </c>
      <c r="C941" s="9" t="s">
        <v>4547</v>
      </c>
      <c r="D941" s="10" t="s">
        <v>899</v>
      </c>
      <c r="E941" s="72">
        <v>100000</v>
      </c>
      <c r="F941" s="42" t="e">
        <f t="shared" si="14"/>
        <v>#VALUE!</v>
      </c>
      <c r="G941" t="s">
        <v>4458</v>
      </c>
      <c r="H941" s="4" t="s">
        <v>4549</v>
      </c>
    </row>
    <row r="942" spans="1:8" ht="25.5">
      <c r="A942" s="2" t="s">
        <v>556</v>
      </c>
      <c r="B942" s="9" t="s">
        <v>4547</v>
      </c>
      <c r="C942" s="9" t="s">
        <v>4547</v>
      </c>
      <c r="D942" s="10" t="s">
        <v>899</v>
      </c>
      <c r="E942" s="72">
        <v>100000</v>
      </c>
      <c r="F942" s="42" t="e">
        <f t="shared" si="14"/>
        <v>#VALUE!</v>
      </c>
      <c r="G942" t="s">
        <v>4458</v>
      </c>
      <c r="H942" s="74" t="s">
        <v>4549</v>
      </c>
    </row>
    <row r="943" spans="1:8" ht="25.5">
      <c r="A943" s="2" t="s">
        <v>556</v>
      </c>
      <c r="B943" s="9" t="s">
        <v>4547</v>
      </c>
      <c r="C943" s="9" t="s">
        <v>4547</v>
      </c>
      <c r="D943" s="10" t="s">
        <v>899</v>
      </c>
      <c r="E943" s="72">
        <v>100000</v>
      </c>
      <c r="F943" s="42" t="e">
        <f t="shared" si="14"/>
        <v>#VALUE!</v>
      </c>
      <c r="G943" t="s">
        <v>4458</v>
      </c>
      <c r="H943" s="4" t="s">
        <v>4549</v>
      </c>
    </row>
    <row r="944" spans="1:8" ht="25.5">
      <c r="A944" s="2" t="s">
        <v>556</v>
      </c>
      <c r="B944" s="9" t="s">
        <v>4547</v>
      </c>
      <c r="C944" s="9" t="s">
        <v>4547</v>
      </c>
      <c r="D944" s="10" t="s">
        <v>899</v>
      </c>
      <c r="E944" s="72">
        <v>100000</v>
      </c>
      <c r="F944" s="42" t="e">
        <f t="shared" si="14"/>
        <v>#VALUE!</v>
      </c>
      <c r="G944" t="s">
        <v>4458</v>
      </c>
      <c r="H944" s="4" t="s">
        <v>4549</v>
      </c>
    </row>
    <row r="945" spans="1:8" ht="25.5">
      <c r="A945" s="2" t="s">
        <v>556</v>
      </c>
      <c r="B945" s="9" t="s">
        <v>4547</v>
      </c>
      <c r="C945" s="9" t="s">
        <v>4547</v>
      </c>
      <c r="D945" s="10" t="s">
        <v>899</v>
      </c>
      <c r="E945" s="72">
        <v>100000</v>
      </c>
      <c r="F945" s="42" t="e">
        <f t="shared" si="14"/>
        <v>#VALUE!</v>
      </c>
      <c r="G945" t="s">
        <v>4458</v>
      </c>
      <c r="H945" s="4" t="s">
        <v>4549</v>
      </c>
    </row>
    <row r="946" spans="1:8" ht="25.5">
      <c r="A946" s="2" t="s">
        <v>556</v>
      </c>
      <c r="B946" s="9" t="s">
        <v>4547</v>
      </c>
      <c r="C946" s="9" t="s">
        <v>4547</v>
      </c>
      <c r="D946" s="10" t="s">
        <v>899</v>
      </c>
      <c r="E946" s="72">
        <v>100000</v>
      </c>
      <c r="F946" s="42" t="e">
        <f t="shared" si="14"/>
        <v>#VALUE!</v>
      </c>
      <c r="G946" t="s">
        <v>4458</v>
      </c>
      <c r="H946" s="4" t="s">
        <v>4549</v>
      </c>
    </row>
    <row r="947" spans="1:8" ht="25.5">
      <c r="A947" s="2" t="s">
        <v>556</v>
      </c>
      <c r="B947" s="9" t="s">
        <v>4547</v>
      </c>
      <c r="C947" s="9" t="s">
        <v>4547</v>
      </c>
      <c r="D947" s="10" t="s">
        <v>899</v>
      </c>
      <c r="E947" s="72">
        <v>100000</v>
      </c>
      <c r="F947" s="42" t="e">
        <f t="shared" si="14"/>
        <v>#VALUE!</v>
      </c>
      <c r="G947" t="s">
        <v>4458</v>
      </c>
      <c r="H947" s="4" t="s">
        <v>4549</v>
      </c>
    </row>
    <row r="948" spans="1:8" ht="25.5">
      <c r="A948" s="2" t="s">
        <v>556</v>
      </c>
      <c r="B948" s="9" t="s">
        <v>4547</v>
      </c>
      <c r="C948" s="9" t="s">
        <v>4547</v>
      </c>
      <c r="D948" s="10" t="s">
        <v>899</v>
      </c>
      <c r="E948" s="72">
        <v>100000</v>
      </c>
      <c r="F948" s="42" t="e">
        <f t="shared" si="14"/>
        <v>#VALUE!</v>
      </c>
      <c r="G948" t="s">
        <v>4458</v>
      </c>
      <c r="H948" s="4" t="s">
        <v>4549</v>
      </c>
    </row>
    <row r="949" spans="1:8" ht="25.5">
      <c r="A949" s="2" t="s">
        <v>556</v>
      </c>
      <c r="B949" s="9" t="s">
        <v>4547</v>
      </c>
      <c r="C949" s="9" t="s">
        <v>4547</v>
      </c>
      <c r="D949" s="10" t="s">
        <v>899</v>
      </c>
      <c r="E949" s="72">
        <v>100000</v>
      </c>
      <c r="F949" s="42" t="e">
        <f t="shared" si="14"/>
        <v>#VALUE!</v>
      </c>
      <c r="G949" t="s">
        <v>4458</v>
      </c>
      <c r="H949" s="4" t="s">
        <v>4549</v>
      </c>
    </row>
    <row r="950" spans="1:8" ht="25.5">
      <c r="A950" s="2" t="s">
        <v>556</v>
      </c>
      <c r="B950" s="9" t="s">
        <v>4547</v>
      </c>
      <c r="C950" s="9" t="s">
        <v>4547</v>
      </c>
      <c r="D950" s="10" t="s">
        <v>899</v>
      </c>
      <c r="E950" s="72">
        <v>100000</v>
      </c>
      <c r="F950" s="42" t="e">
        <f t="shared" si="14"/>
        <v>#VALUE!</v>
      </c>
      <c r="G950" t="s">
        <v>4458</v>
      </c>
      <c r="H950" s="4" t="s">
        <v>4549</v>
      </c>
    </row>
    <row r="951" spans="1:8" ht="25.5">
      <c r="A951" s="2" t="s">
        <v>556</v>
      </c>
      <c r="B951" s="9" t="s">
        <v>4547</v>
      </c>
      <c r="C951" s="9" t="s">
        <v>4547</v>
      </c>
      <c r="D951" s="10" t="s">
        <v>899</v>
      </c>
      <c r="E951" s="72">
        <v>100000</v>
      </c>
      <c r="F951" s="42" t="e">
        <f t="shared" si="14"/>
        <v>#VALUE!</v>
      </c>
      <c r="G951" t="s">
        <v>4458</v>
      </c>
      <c r="H951" s="4" t="s">
        <v>4549</v>
      </c>
    </row>
    <row r="952" spans="1:8" ht="25.5">
      <c r="A952" s="2" t="s">
        <v>556</v>
      </c>
      <c r="B952" s="9" t="s">
        <v>4547</v>
      </c>
      <c r="C952" s="9" t="s">
        <v>4547</v>
      </c>
      <c r="D952" s="10" t="s">
        <v>899</v>
      </c>
      <c r="E952" s="72">
        <v>100000</v>
      </c>
      <c r="F952" s="42" t="e">
        <f t="shared" si="14"/>
        <v>#VALUE!</v>
      </c>
      <c r="G952" t="s">
        <v>4458</v>
      </c>
      <c r="H952" s="4" t="s">
        <v>4549</v>
      </c>
    </row>
    <row r="953" spans="1:8" ht="25.5">
      <c r="A953" s="2" t="s">
        <v>556</v>
      </c>
      <c r="B953" s="9" t="s">
        <v>4547</v>
      </c>
      <c r="C953" s="9" t="s">
        <v>4547</v>
      </c>
      <c r="D953" s="10" t="s">
        <v>899</v>
      </c>
      <c r="E953" s="72">
        <v>100000</v>
      </c>
      <c r="F953" s="42" t="e">
        <f t="shared" si="14"/>
        <v>#VALUE!</v>
      </c>
      <c r="G953" t="s">
        <v>4458</v>
      </c>
      <c r="H953" s="4" t="s">
        <v>4549</v>
      </c>
    </row>
    <row r="954" spans="1:8" ht="25.5">
      <c r="A954" s="2" t="s">
        <v>556</v>
      </c>
      <c r="B954" s="9" t="s">
        <v>4547</v>
      </c>
      <c r="C954" s="9" t="s">
        <v>4547</v>
      </c>
      <c r="D954" s="72">
        <v>100000</v>
      </c>
      <c r="E954" s="10" t="s">
        <v>899</v>
      </c>
      <c r="F954" s="42" t="e">
        <f t="shared" si="14"/>
        <v>#VALUE!</v>
      </c>
      <c r="G954" t="s">
        <v>4458</v>
      </c>
      <c r="H954" s="4" t="s">
        <v>4549</v>
      </c>
    </row>
    <row r="955" spans="1:8" ht="25.5">
      <c r="A955" s="2" t="s">
        <v>556</v>
      </c>
      <c r="B955" s="9" t="s">
        <v>4547</v>
      </c>
      <c r="C955" s="9" t="s">
        <v>4547</v>
      </c>
      <c r="D955" s="72">
        <v>100000</v>
      </c>
      <c r="E955" s="10" t="s">
        <v>899</v>
      </c>
      <c r="F955" s="42" t="e">
        <f t="shared" si="14"/>
        <v>#VALUE!</v>
      </c>
      <c r="G955" t="s">
        <v>4458</v>
      </c>
      <c r="H955" s="4" t="s">
        <v>4549</v>
      </c>
    </row>
    <row r="956" spans="1:8" ht="25.5">
      <c r="A956" s="2" t="s">
        <v>556</v>
      </c>
      <c r="B956" s="9" t="s">
        <v>4547</v>
      </c>
      <c r="C956" s="9" t="s">
        <v>4547</v>
      </c>
      <c r="D956" s="72">
        <v>100000</v>
      </c>
      <c r="E956" s="10" t="s">
        <v>899</v>
      </c>
      <c r="F956" s="42" t="e">
        <f t="shared" si="14"/>
        <v>#VALUE!</v>
      </c>
      <c r="G956" t="s">
        <v>4458</v>
      </c>
      <c r="H956" s="4" t="s">
        <v>4549</v>
      </c>
    </row>
    <row r="957" spans="1:8" ht="25.5">
      <c r="A957" s="2" t="s">
        <v>556</v>
      </c>
      <c r="B957" s="9" t="s">
        <v>4547</v>
      </c>
      <c r="C957" s="9" t="s">
        <v>4547</v>
      </c>
      <c r="D957" s="72">
        <v>100000</v>
      </c>
      <c r="E957" s="10" t="s">
        <v>899</v>
      </c>
      <c r="F957" s="42" t="e">
        <f t="shared" si="14"/>
        <v>#VALUE!</v>
      </c>
      <c r="G957" t="s">
        <v>4458</v>
      </c>
      <c r="H957" s="4" t="s">
        <v>4549</v>
      </c>
    </row>
    <row r="958" spans="1:8" ht="25.5">
      <c r="A958" s="2" t="s">
        <v>556</v>
      </c>
      <c r="B958" s="9" t="s">
        <v>4547</v>
      </c>
      <c r="C958" s="9" t="s">
        <v>4547</v>
      </c>
      <c r="D958" s="72">
        <v>100000</v>
      </c>
      <c r="E958" s="10" t="s">
        <v>899</v>
      </c>
      <c r="F958" s="42" t="e">
        <f t="shared" si="14"/>
        <v>#VALUE!</v>
      </c>
      <c r="G958" t="s">
        <v>4458</v>
      </c>
      <c r="H958" s="4" t="s">
        <v>4549</v>
      </c>
    </row>
    <row r="959" spans="1:8" ht="25.5">
      <c r="A959" s="2" t="s">
        <v>556</v>
      </c>
      <c r="B959" s="9" t="s">
        <v>4547</v>
      </c>
      <c r="C959" s="9" t="s">
        <v>4547</v>
      </c>
      <c r="D959" s="72">
        <v>100000</v>
      </c>
      <c r="E959" s="10" t="s">
        <v>899</v>
      </c>
      <c r="F959" s="42" t="e">
        <f t="shared" si="14"/>
        <v>#VALUE!</v>
      </c>
      <c r="G959" t="s">
        <v>4458</v>
      </c>
      <c r="H959" s="4" t="s">
        <v>4549</v>
      </c>
    </row>
    <row r="960" spans="1:8" ht="25.5">
      <c r="A960" s="2" t="s">
        <v>556</v>
      </c>
      <c r="B960" s="9" t="s">
        <v>4547</v>
      </c>
      <c r="C960" s="9" t="s">
        <v>4547</v>
      </c>
      <c r="D960" s="72">
        <v>100000</v>
      </c>
      <c r="E960" s="10" t="s">
        <v>899</v>
      </c>
      <c r="F960" s="42" t="e">
        <f t="shared" si="14"/>
        <v>#VALUE!</v>
      </c>
      <c r="G960" t="s">
        <v>4458</v>
      </c>
      <c r="H960" s="4" t="s">
        <v>4549</v>
      </c>
    </row>
    <row r="961" spans="1:8" ht="25.5">
      <c r="A961" s="2" t="s">
        <v>556</v>
      </c>
      <c r="B961" s="9" t="s">
        <v>4547</v>
      </c>
      <c r="C961" s="9" t="s">
        <v>4547</v>
      </c>
      <c r="D961" s="72">
        <v>100000</v>
      </c>
      <c r="E961" s="10" t="s">
        <v>899</v>
      </c>
      <c r="F961" s="42" t="e">
        <f t="shared" si="14"/>
        <v>#VALUE!</v>
      </c>
      <c r="G961" t="s">
        <v>4458</v>
      </c>
      <c r="H961" s="4" t="s">
        <v>4549</v>
      </c>
    </row>
    <row r="962" spans="1:8" ht="25.5">
      <c r="A962" s="2" t="s">
        <v>556</v>
      </c>
      <c r="B962" s="9" t="s">
        <v>4547</v>
      </c>
      <c r="C962" s="9" t="s">
        <v>4547</v>
      </c>
      <c r="D962" s="72">
        <v>100000</v>
      </c>
      <c r="E962" s="10" t="s">
        <v>899</v>
      </c>
      <c r="F962" s="42" t="e">
        <f t="shared" si="14"/>
        <v>#VALUE!</v>
      </c>
      <c r="G962" t="s">
        <v>4458</v>
      </c>
      <c r="H962" s="4" t="s">
        <v>4549</v>
      </c>
    </row>
    <row r="963" spans="1:8" ht="25.5">
      <c r="A963" s="1" t="s">
        <v>557</v>
      </c>
      <c r="B963" s="9"/>
      <c r="C963" s="9" t="s">
        <v>886</v>
      </c>
      <c r="D963" s="10">
        <v>133777</v>
      </c>
      <c r="E963" s="10">
        <v>141265</v>
      </c>
      <c r="F963" s="42">
        <f t="shared" si="14"/>
        <v>5.5973747355673993</v>
      </c>
      <c r="G963" t="s">
        <v>4554</v>
      </c>
      <c r="H963" s="4" t="s">
        <v>323</v>
      </c>
    </row>
    <row r="964" spans="1:8">
      <c r="A964" s="2" t="s">
        <v>558</v>
      </c>
      <c r="B964" s="45" t="s">
        <v>3672</v>
      </c>
      <c r="C964" s="45" t="s">
        <v>886</v>
      </c>
      <c r="D964" s="46">
        <v>125975</v>
      </c>
      <c r="E964" s="46">
        <v>129062</v>
      </c>
      <c r="F964" s="42">
        <f t="shared" si="14"/>
        <v>2.4504862075808691</v>
      </c>
      <c r="G964" t="s">
        <v>4554</v>
      </c>
      <c r="H964" s="4" t="s">
        <v>4201</v>
      </c>
    </row>
    <row r="965" spans="1:8" ht="25.5">
      <c r="A965" s="1" t="s">
        <v>559</v>
      </c>
      <c r="B965" s="9"/>
      <c r="C965" s="9" t="s">
        <v>630</v>
      </c>
      <c r="D965" s="10">
        <v>133539</v>
      </c>
      <c r="E965" s="10">
        <v>128000</v>
      </c>
      <c r="F965" s="42">
        <f t="shared" si="14"/>
        <v>-4.147851938385041</v>
      </c>
      <c r="G965" t="s">
        <v>4554</v>
      </c>
      <c r="H965" s="4" t="s">
        <v>3146</v>
      </c>
    </row>
    <row r="966" spans="1:8" ht="25.5">
      <c r="A966" s="1" t="s">
        <v>559</v>
      </c>
      <c r="B966" s="9"/>
      <c r="C966" s="9" t="s">
        <v>1622</v>
      </c>
      <c r="D966" s="10">
        <v>80000</v>
      </c>
      <c r="E966" s="10">
        <v>100550</v>
      </c>
      <c r="F966" s="42">
        <f t="shared" ref="F966:F1029" si="15">(((E966-D966)/D966)*100)</f>
        <v>25.687500000000004</v>
      </c>
      <c r="G966" t="s">
        <v>4554</v>
      </c>
      <c r="H966" s="4" t="s">
        <v>3148</v>
      </c>
    </row>
    <row r="967" spans="1:8" ht="38.25">
      <c r="A967" s="1" t="s">
        <v>560</v>
      </c>
      <c r="B967" s="9"/>
      <c r="C967" s="9" t="s">
        <v>886</v>
      </c>
      <c r="D967" s="10">
        <v>181683</v>
      </c>
      <c r="E967" s="10">
        <v>202580</v>
      </c>
      <c r="F967" s="42">
        <f t="shared" si="15"/>
        <v>11.5019016638871</v>
      </c>
      <c r="G967" t="s">
        <v>4554</v>
      </c>
      <c r="H967" s="4" t="s">
        <v>3147</v>
      </c>
    </row>
    <row r="968" spans="1:8" ht="25.5">
      <c r="A968" s="1" t="s">
        <v>560</v>
      </c>
      <c r="B968" s="9"/>
      <c r="C968" s="9" t="s">
        <v>912</v>
      </c>
      <c r="D968" s="10">
        <v>125458</v>
      </c>
      <c r="E968" s="10">
        <v>128559</v>
      </c>
      <c r="F968" s="42">
        <f t="shared" si="15"/>
        <v>2.4717435316998517</v>
      </c>
      <c r="G968" t="s">
        <v>4554</v>
      </c>
      <c r="H968" s="4" t="s">
        <v>2302</v>
      </c>
    </row>
    <row r="969" spans="1:8" ht="25.5">
      <c r="A969" s="1" t="s">
        <v>560</v>
      </c>
      <c r="B969" s="9"/>
      <c r="C969" s="9" t="s">
        <v>2303</v>
      </c>
      <c r="D969" s="10">
        <v>119702</v>
      </c>
      <c r="E969" s="10">
        <v>121369</v>
      </c>
      <c r="F969" s="42">
        <f t="shared" si="15"/>
        <v>1.3926250187966784</v>
      </c>
      <c r="G969" t="s">
        <v>4554</v>
      </c>
      <c r="H969" s="4" t="s">
        <v>2304</v>
      </c>
    </row>
    <row r="970" spans="1:8" ht="25.5">
      <c r="A970" s="2" t="s">
        <v>561</v>
      </c>
      <c r="B970" s="18" t="s">
        <v>2039</v>
      </c>
      <c r="C970" s="9"/>
      <c r="D970" s="10" t="s">
        <v>899</v>
      </c>
      <c r="E970" s="10" t="s">
        <v>899</v>
      </c>
      <c r="F970" s="42" t="e">
        <f t="shared" si="15"/>
        <v>#VALUE!</v>
      </c>
      <c r="G970" t="s">
        <v>4458</v>
      </c>
      <c r="H970" s="74"/>
    </row>
    <row r="971" spans="1:8" ht="25.5">
      <c r="A971" s="2" t="s">
        <v>562</v>
      </c>
      <c r="B971" s="11"/>
      <c r="C971" s="47" t="s">
        <v>886</v>
      </c>
      <c r="D971" s="26">
        <v>173167.52000000002</v>
      </c>
      <c r="E971" s="26">
        <v>176455.99</v>
      </c>
      <c r="F971" s="42">
        <f t="shared" si="15"/>
        <v>1.8990108537674799</v>
      </c>
      <c r="G971" t="s">
        <v>4554</v>
      </c>
      <c r="H971" s="4" t="s">
        <v>4224</v>
      </c>
    </row>
    <row r="972" spans="1:8" ht="25.5">
      <c r="A972" s="2" t="s">
        <v>562</v>
      </c>
      <c r="B972" s="11"/>
      <c r="C972" s="47" t="s">
        <v>4202</v>
      </c>
      <c r="D972" s="26">
        <v>142177.69</v>
      </c>
      <c r="E972" s="26">
        <v>156859.88999999998</v>
      </c>
      <c r="F972" s="42">
        <f t="shared" si="15"/>
        <v>10.326655328272658</v>
      </c>
      <c r="G972" t="s">
        <v>4554</v>
      </c>
      <c r="H972" s="4" t="s">
        <v>4225</v>
      </c>
    </row>
    <row r="973" spans="1:8">
      <c r="A973" s="2" t="s">
        <v>562</v>
      </c>
      <c r="B973" s="11"/>
      <c r="C973" s="47" t="s">
        <v>4203</v>
      </c>
      <c r="D973" s="26">
        <v>123890.19</v>
      </c>
      <c r="E973" s="26">
        <v>127519.10999999999</v>
      </c>
      <c r="F973" s="42">
        <f t="shared" si="15"/>
        <v>2.9291423316083245</v>
      </c>
      <c r="G973" t="s">
        <v>4554</v>
      </c>
      <c r="H973" s="4" t="s">
        <v>4280</v>
      </c>
    </row>
    <row r="974" spans="1:8" ht="25.5">
      <c r="A974" s="2" t="s">
        <v>562</v>
      </c>
      <c r="B974" s="11"/>
      <c r="C974" s="47" t="s">
        <v>4204</v>
      </c>
      <c r="D974" s="26">
        <v>124601.14</v>
      </c>
      <c r="E974" s="26">
        <v>128039.20999999999</v>
      </c>
      <c r="F974" s="42">
        <f t="shared" si="15"/>
        <v>2.7592604690454618</v>
      </c>
      <c r="G974" t="s">
        <v>4554</v>
      </c>
      <c r="H974" s="4" t="s">
        <v>4226</v>
      </c>
    </row>
    <row r="975" spans="1:8" ht="25.5">
      <c r="A975" s="2" t="s">
        <v>562</v>
      </c>
      <c r="B975" s="11"/>
      <c r="C975" s="47" t="s">
        <v>4205</v>
      </c>
      <c r="D975" s="26">
        <v>124446.39</v>
      </c>
      <c r="E975" s="26">
        <v>127999.60999999999</v>
      </c>
      <c r="F975" s="42">
        <f t="shared" si="15"/>
        <v>2.85522143310062</v>
      </c>
      <c r="G975" t="s">
        <v>4554</v>
      </c>
      <c r="H975" s="4" t="s">
        <v>4227</v>
      </c>
    </row>
    <row r="976" spans="1:8" ht="38.25">
      <c r="A976" s="2" t="s">
        <v>562</v>
      </c>
      <c r="B976" s="11"/>
      <c r="C976" s="47" t="s">
        <v>4206</v>
      </c>
      <c r="D976" s="26">
        <v>123948.91</v>
      </c>
      <c r="E976" s="26">
        <v>128037.93</v>
      </c>
      <c r="F976" s="42">
        <f t="shared" si="15"/>
        <v>3.2989559972733842</v>
      </c>
      <c r="G976" t="s">
        <v>4554</v>
      </c>
      <c r="H976" s="4" t="s">
        <v>4228</v>
      </c>
    </row>
    <row r="977" spans="1:8" ht="38.25">
      <c r="A977" s="2" t="s">
        <v>562</v>
      </c>
      <c r="B977" s="11"/>
      <c r="C977" s="47" t="s">
        <v>4207</v>
      </c>
      <c r="D977" s="26">
        <v>124981.82</v>
      </c>
      <c r="E977" s="26">
        <v>128266.91</v>
      </c>
      <c r="F977" s="42">
        <f t="shared" si="15"/>
        <v>2.6284542823908281</v>
      </c>
      <c r="G977" t="s">
        <v>4554</v>
      </c>
      <c r="H977" s="4" t="s">
        <v>4229</v>
      </c>
    </row>
    <row r="978" spans="1:8" ht="25.5">
      <c r="A978" s="2" t="s">
        <v>562</v>
      </c>
      <c r="B978" s="11"/>
      <c r="C978" s="47" t="s">
        <v>4208</v>
      </c>
      <c r="D978" s="26">
        <v>111157.34999999999</v>
      </c>
      <c r="E978" s="26">
        <v>124092.33</v>
      </c>
      <c r="F978" s="42">
        <f t="shared" si="15"/>
        <v>11.636639412508496</v>
      </c>
      <c r="G978" t="s">
        <v>4554</v>
      </c>
      <c r="H978" s="4" t="s">
        <v>4230</v>
      </c>
    </row>
    <row r="979" spans="1:8" ht="25.5">
      <c r="A979" s="2" t="s">
        <v>562</v>
      </c>
      <c r="B979" s="11"/>
      <c r="C979" s="47" t="s">
        <v>4210</v>
      </c>
      <c r="D979" s="26">
        <v>110599.06</v>
      </c>
      <c r="E979" s="26">
        <v>113784.09000000001</v>
      </c>
      <c r="F979" s="42">
        <f t="shared" si="15"/>
        <v>2.8797984358999194</v>
      </c>
      <c r="G979" t="s">
        <v>4554</v>
      </c>
      <c r="H979" s="4" t="s">
        <v>4231</v>
      </c>
    </row>
    <row r="980" spans="1:8" ht="25.5">
      <c r="A980" s="2" t="s">
        <v>562</v>
      </c>
      <c r="B980" s="11"/>
      <c r="C980" s="47" t="s">
        <v>4209</v>
      </c>
      <c r="D980" s="26">
        <v>111181.65999999999</v>
      </c>
      <c r="E980" s="26">
        <v>114427.94</v>
      </c>
      <c r="F980" s="42">
        <f t="shared" si="15"/>
        <v>2.9197981033922447</v>
      </c>
      <c r="G980" t="s">
        <v>4554</v>
      </c>
      <c r="H980" s="4" t="s">
        <v>4232</v>
      </c>
    </row>
    <row r="981" spans="1:8" ht="25.5">
      <c r="A981" s="2" t="s">
        <v>562</v>
      </c>
      <c r="B981" s="11"/>
      <c r="C981" s="47" t="s">
        <v>4211</v>
      </c>
      <c r="D981" s="26">
        <v>112104.08</v>
      </c>
      <c r="E981" s="26">
        <v>115742.37</v>
      </c>
      <c r="F981" s="42">
        <f t="shared" si="15"/>
        <v>3.2454572572202487</v>
      </c>
      <c r="G981" t="s">
        <v>4554</v>
      </c>
      <c r="H981" s="4" t="s">
        <v>4233</v>
      </c>
    </row>
    <row r="982" spans="1:8" ht="38.25">
      <c r="A982" s="2" t="s">
        <v>562</v>
      </c>
      <c r="B982" s="11"/>
      <c r="C982" s="47" t="s">
        <v>4212</v>
      </c>
      <c r="D982" s="26" t="s">
        <v>899</v>
      </c>
      <c r="E982" s="26">
        <v>102637.53</v>
      </c>
      <c r="F982" s="42" t="e">
        <f t="shared" si="15"/>
        <v>#VALUE!</v>
      </c>
      <c r="G982" t="s">
        <v>4458</v>
      </c>
      <c r="H982" s="4" t="s">
        <v>4234</v>
      </c>
    </row>
    <row r="983" spans="1:8" ht="25.5">
      <c r="A983" s="2" t="s">
        <v>562</v>
      </c>
      <c r="B983" s="11"/>
      <c r="C983" s="47" t="s">
        <v>4213</v>
      </c>
      <c r="D983" s="26" t="s">
        <v>899</v>
      </c>
      <c r="E983" s="26">
        <v>110024.78</v>
      </c>
      <c r="F983" s="42" t="e">
        <f t="shared" si="15"/>
        <v>#VALUE!</v>
      </c>
      <c r="G983" t="s">
        <v>4458</v>
      </c>
      <c r="H983" s="4" t="s">
        <v>4235</v>
      </c>
    </row>
    <row r="984" spans="1:8" ht="25.5">
      <c r="A984" s="2" t="s">
        <v>562</v>
      </c>
      <c r="B984" s="11"/>
      <c r="C984" s="47" t="s">
        <v>4214</v>
      </c>
      <c r="D984" s="26">
        <v>114495.59999999999</v>
      </c>
      <c r="E984" s="26">
        <v>107671.63999999998</v>
      </c>
      <c r="F984" s="42">
        <f t="shared" si="15"/>
        <v>-5.9600194243272293</v>
      </c>
      <c r="G984" t="s">
        <v>4554</v>
      </c>
      <c r="H984" s="4" t="s">
        <v>4236</v>
      </c>
    </row>
    <row r="985" spans="1:8" ht="25.5">
      <c r="A985" s="2" t="s">
        <v>562</v>
      </c>
      <c r="B985" s="11"/>
      <c r="C985" s="47" t="s">
        <v>4020</v>
      </c>
      <c r="D985" s="26" t="s">
        <v>899</v>
      </c>
      <c r="E985" s="26">
        <v>100210.03000000001</v>
      </c>
      <c r="F985" s="42" t="e">
        <f t="shared" si="15"/>
        <v>#VALUE!</v>
      </c>
      <c r="G985" t="s">
        <v>4458</v>
      </c>
      <c r="H985" s="4" t="s">
        <v>4281</v>
      </c>
    </row>
    <row r="986" spans="1:8" ht="25.5">
      <c r="A986" s="2" t="s">
        <v>562</v>
      </c>
      <c r="B986" s="11"/>
      <c r="C986" s="47" t="s">
        <v>2731</v>
      </c>
      <c r="D986" s="26" t="s">
        <v>899</v>
      </c>
      <c r="E986" s="26">
        <v>100257.23000000001</v>
      </c>
      <c r="F986" s="42" t="e">
        <f t="shared" si="15"/>
        <v>#VALUE!</v>
      </c>
      <c r="G986" t="s">
        <v>4458</v>
      </c>
      <c r="H986" s="4" t="s">
        <v>4237</v>
      </c>
    </row>
    <row r="987" spans="1:8" ht="25.5">
      <c r="A987" s="2" t="s">
        <v>562</v>
      </c>
      <c r="B987" s="11"/>
      <c r="C987" s="47" t="s">
        <v>235</v>
      </c>
      <c r="D987" s="26" t="s">
        <v>899</v>
      </c>
      <c r="E987" s="26">
        <v>100173.43000000001</v>
      </c>
      <c r="F987" s="42" t="e">
        <f t="shared" si="15"/>
        <v>#VALUE!</v>
      </c>
      <c r="G987" t="s">
        <v>4458</v>
      </c>
      <c r="H987" s="4" t="s">
        <v>4238</v>
      </c>
    </row>
    <row r="988" spans="1:8" ht="25.5">
      <c r="A988" s="2" t="s">
        <v>562</v>
      </c>
      <c r="B988" s="11"/>
      <c r="C988" s="47" t="s">
        <v>4215</v>
      </c>
      <c r="D988" s="26" t="s">
        <v>899</v>
      </c>
      <c r="E988" s="26">
        <v>100481.24</v>
      </c>
      <c r="F988" s="42" t="e">
        <f t="shared" si="15"/>
        <v>#VALUE!</v>
      </c>
      <c r="G988" t="s">
        <v>4458</v>
      </c>
      <c r="H988" s="4" t="s">
        <v>4239</v>
      </c>
    </row>
    <row r="989" spans="1:8">
      <c r="A989" s="2" t="s">
        <v>562</v>
      </c>
      <c r="B989" s="11"/>
      <c r="C989" s="47" t="s">
        <v>1274</v>
      </c>
      <c r="D989" s="26" t="s">
        <v>899</v>
      </c>
      <c r="E989" s="26">
        <v>106028.71</v>
      </c>
      <c r="F989" s="42" t="e">
        <f t="shared" si="15"/>
        <v>#VALUE!</v>
      </c>
      <c r="G989" t="s">
        <v>4458</v>
      </c>
      <c r="H989" s="4" t="s">
        <v>4240</v>
      </c>
    </row>
    <row r="990" spans="1:8">
      <c r="A990" s="2" t="s">
        <v>562</v>
      </c>
      <c r="B990" s="11"/>
      <c r="C990" s="47" t="s">
        <v>4216</v>
      </c>
      <c r="D990" s="26">
        <v>156821.49</v>
      </c>
      <c r="E990" s="26" t="s">
        <v>899</v>
      </c>
      <c r="F990" s="42" t="e">
        <f t="shared" si="15"/>
        <v>#VALUE!</v>
      </c>
      <c r="G990" t="s">
        <v>4458</v>
      </c>
      <c r="H990" s="4" t="s">
        <v>4282</v>
      </c>
    </row>
    <row r="991" spans="1:8">
      <c r="A991" s="2" t="s">
        <v>562</v>
      </c>
      <c r="B991" s="11"/>
      <c r="C991" s="47" t="s">
        <v>4217</v>
      </c>
      <c r="D991" s="26">
        <v>137813.71</v>
      </c>
      <c r="E991" s="26" t="s">
        <v>899</v>
      </c>
      <c r="F991" s="42" t="e">
        <f t="shared" si="15"/>
        <v>#VALUE!</v>
      </c>
      <c r="G991" t="s">
        <v>4458</v>
      </c>
      <c r="H991" s="4" t="s">
        <v>4282</v>
      </c>
    </row>
    <row r="992" spans="1:8" ht="25.5">
      <c r="A992" s="2" t="s">
        <v>562</v>
      </c>
      <c r="B992" s="11"/>
      <c r="C992" s="47" t="s">
        <v>4218</v>
      </c>
      <c r="D992" s="26">
        <v>124137.79999999999</v>
      </c>
      <c r="E992" s="26" t="s">
        <v>899</v>
      </c>
      <c r="F992" s="42" t="e">
        <f t="shared" si="15"/>
        <v>#VALUE!</v>
      </c>
      <c r="G992" t="s">
        <v>4458</v>
      </c>
      <c r="H992" s="4" t="s">
        <v>3525</v>
      </c>
    </row>
    <row r="993" spans="1:8" ht="25.5">
      <c r="A993" s="2" t="s">
        <v>562</v>
      </c>
      <c r="B993" s="11"/>
      <c r="C993" s="47" t="s">
        <v>4219</v>
      </c>
      <c r="D993" s="26">
        <v>110742.09</v>
      </c>
      <c r="E993" s="26" t="s">
        <v>899</v>
      </c>
      <c r="F993" s="42" t="e">
        <f t="shared" si="15"/>
        <v>#VALUE!</v>
      </c>
      <c r="G993" t="s">
        <v>4458</v>
      </c>
      <c r="H993" s="4" t="s">
        <v>4282</v>
      </c>
    </row>
    <row r="994" spans="1:8" ht="25.5">
      <c r="A994" s="2" t="s">
        <v>562</v>
      </c>
      <c r="B994" s="11"/>
      <c r="C994" s="47" t="s">
        <v>4220</v>
      </c>
      <c r="D994" s="26">
        <v>106328.99999999999</v>
      </c>
      <c r="E994" s="26" t="s">
        <v>899</v>
      </c>
      <c r="F994" s="42" t="e">
        <f t="shared" si="15"/>
        <v>#VALUE!</v>
      </c>
      <c r="G994" t="s">
        <v>4458</v>
      </c>
      <c r="H994" s="4" t="s">
        <v>4282</v>
      </c>
    </row>
    <row r="995" spans="1:8">
      <c r="A995" s="2" t="s">
        <v>562</v>
      </c>
      <c r="B995" s="11"/>
      <c r="C995" s="47" t="s">
        <v>4221</v>
      </c>
      <c r="D995" s="26">
        <v>111042.06</v>
      </c>
      <c r="E995" s="26" t="s">
        <v>899</v>
      </c>
      <c r="F995" s="42" t="e">
        <f t="shared" si="15"/>
        <v>#VALUE!</v>
      </c>
      <c r="G995" t="s">
        <v>4458</v>
      </c>
      <c r="H995" s="4" t="s">
        <v>3525</v>
      </c>
    </row>
    <row r="996" spans="1:8" ht="25.5">
      <c r="A996" s="2" t="s">
        <v>562</v>
      </c>
      <c r="B996" s="11"/>
      <c r="C996" s="47" t="s">
        <v>4222</v>
      </c>
      <c r="D996" s="26">
        <v>101749.47</v>
      </c>
      <c r="E996" s="26" t="s">
        <v>899</v>
      </c>
      <c r="F996" s="42" t="e">
        <f t="shared" si="15"/>
        <v>#VALUE!</v>
      </c>
      <c r="G996" t="s">
        <v>4458</v>
      </c>
      <c r="H996" s="4" t="s">
        <v>4282</v>
      </c>
    </row>
    <row r="997" spans="1:8" ht="25.5">
      <c r="A997" s="2" t="s">
        <v>562</v>
      </c>
      <c r="B997" s="11"/>
      <c r="C997" s="47" t="s">
        <v>4223</v>
      </c>
      <c r="D997" s="26">
        <v>105056.31</v>
      </c>
      <c r="E997" s="26" t="s">
        <v>899</v>
      </c>
      <c r="F997" s="42" t="e">
        <f t="shared" si="15"/>
        <v>#VALUE!</v>
      </c>
      <c r="G997" t="s">
        <v>4458</v>
      </c>
      <c r="H997" s="4" t="s">
        <v>3525</v>
      </c>
    </row>
    <row r="998" spans="1:8" ht="63.75">
      <c r="A998" s="2" t="s">
        <v>563</v>
      </c>
      <c r="B998" s="11"/>
      <c r="C998" s="11" t="s">
        <v>886</v>
      </c>
      <c r="D998" s="26">
        <v>177719</v>
      </c>
      <c r="E998" s="26">
        <v>167534</v>
      </c>
      <c r="F998" s="42">
        <f t="shared" si="15"/>
        <v>-5.7309572977565706</v>
      </c>
      <c r="G998" t="s">
        <v>4554</v>
      </c>
      <c r="H998" s="4" t="s">
        <v>2305</v>
      </c>
    </row>
    <row r="999" spans="1:8" ht="25.5">
      <c r="A999" s="2" t="s">
        <v>563</v>
      </c>
      <c r="B999" s="9"/>
      <c r="C999" s="9" t="s">
        <v>74</v>
      </c>
      <c r="D999" s="10">
        <v>109005</v>
      </c>
      <c r="E999" s="10">
        <v>109168</v>
      </c>
      <c r="F999" s="42">
        <f t="shared" si="15"/>
        <v>0.14953442502637493</v>
      </c>
      <c r="G999" t="s">
        <v>4554</v>
      </c>
      <c r="H999" s="4" t="s">
        <v>2306</v>
      </c>
    </row>
    <row r="1000" spans="1:8" ht="38.25">
      <c r="A1000" s="2" t="s">
        <v>563</v>
      </c>
      <c r="B1000" s="9"/>
      <c r="C1000" s="9" t="s">
        <v>613</v>
      </c>
      <c r="D1000" s="10">
        <v>54893</v>
      </c>
      <c r="E1000" s="10">
        <v>114646</v>
      </c>
      <c r="F1000" s="42">
        <f t="shared" si="15"/>
        <v>108.85358788916619</v>
      </c>
      <c r="G1000" t="s">
        <v>4458</v>
      </c>
      <c r="H1000" s="4" t="s">
        <v>2307</v>
      </c>
    </row>
    <row r="1001" spans="1:8" ht="38.25">
      <c r="A1001" s="2" t="s">
        <v>563</v>
      </c>
      <c r="B1001" s="9"/>
      <c r="C1001" s="9" t="s">
        <v>2308</v>
      </c>
      <c r="D1001" s="10">
        <v>57012</v>
      </c>
      <c r="E1001" s="10">
        <v>114646</v>
      </c>
      <c r="F1001" s="42">
        <f t="shared" si="15"/>
        <v>101.09099838630465</v>
      </c>
      <c r="G1001" t="s">
        <v>4458</v>
      </c>
      <c r="H1001" s="4" t="s">
        <v>2309</v>
      </c>
    </row>
    <row r="1002" spans="1:8" ht="25.5">
      <c r="A1002" s="2" t="s">
        <v>563</v>
      </c>
      <c r="B1002" s="9"/>
      <c r="C1002" s="9" t="s">
        <v>1020</v>
      </c>
      <c r="D1002" s="10">
        <v>101600</v>
      </c>
      <c r="E1002" s="10">
        <v>100397</v>
      </c>
      <c r="F1002" s="42">
        <f t="shared" si="15"/>
        <v>-1.1840551181102361</v>
      </c>
      <c r="G1002" t="s">
        <v>4554</v>
      </c>
      <c r="H1002" s="4" t="s">
        <v>2310</v>
      </c>
    </row>
    <row r="1003" spans="1:8" ht="51">
      <c r="A1003" s="2" t="s">
        <v>563</v>
      </c>
      <c r="B1003" s="9"/>
      <c r="C1003" s="9" t="s">
        <v>1819</v>
      </c>
      <c r="D1003" s="10">
        <v>102703</v>
      </c>
      <c r="E1003" s="10">
        <v>101569</v>
      </c>
      <c r="F1003" s="42">
        <f t="shared" si="15"/>
        <v>-1.1041546984995572</v>
      </c>
      <c r="G1003" t="s">
        <v>4554</v>
      </c>
      <c r="H1003" s="4" t="s">
        <v>2311</v>
      </c>
    </row>
    <row r="1004" spans="1:8" ht="38.25">
      <c r="A1004" s="1" t="s">
        <v>564</v>
      </c>
      <c r="B1004" s="9"/>
      <c r="C1004" s="9" t="s">
        <v>886</v>
      </c>
      <c r="D1004" s="10">
        <v>113159</v>
      </c>
      <c r="E1004" s="10">
        <v>118391</v>
      </c>
      <c r="F1004" s="42">
        <f t="shared" si="15"/>
        <v>4.6235827464010812</v>
      </c>
      <c r="G1004" t="s">
        <v>4554</v>
      </c>
      <c r="H1004" s="4" t="s">
        <v>2312</v>
      </c>
    </row>
    <row r="1005" spans="1:8" ht="25.5">
      <c r="A1005" s="1" t="s">
        <v>565</v>
      </c>
      <c r="B1005" s="9"/>
      <c r="C1005" s="9" t="s">
        <v>886</v>
      </c>
      <c r="D1005" s="10">
        <v>122108</v>
      </c>
      <c r="E1005" s="10" t="s">
        <v>899</v>
      </c>
      <c r="F1005" s="42" t="e">
        <f t="shared" si="15"/>
        <v>#VALUE!</v>
      </c>
      <c r="G1005" t="s">
        <v>4458</v>
      </c>
      <c r="H1005" s="4" t="s">
        <v>2313</v>
      </c>
    </row>
    <row r="1006" spans="1:8" ht="38.25">
      <c r="A1006" s="1" t="s">
        <v>565</v>
      </c>
      <c r="B1006" s="9"/>
      <c r="C1006" s="9" t="s">
        <v>902</v>
      </c>
      <c r="D1006" s="10">
        <v>84202</v>
      </c>
      <c r="E1006" s="10">
        <v>103773</v>
      </c>
      <c r="F1006" s="42">
        <f t="shared" si="15"/>
        <v>23.242915845229327</v>
      </c>
      <c r="G1006" t="s">
        <v>4458</v>
      </c>
      <c r="H1006" s="4" t="s">
        <v>2314</v>
      </c>
    </row>
    <row r="1007" spans="1:8" ht="38.25">
      <c r="A1007" s="1" t="s">
        <v>565</v>
      </c>
      <c r="B1007" s="9"/>
      <c r="C1007" s="9" t="s">
        <v>903</v>
      </c>
      <c r="D1007" s="10">
        <v>70396</v>
      </c>
      <c r="E1007" s="10">
        <v>102100</v>
      </c>
      <c r="F1007" s="42">
        <f t="shared" si="15"/>
        <v>45.036649809648274</v>
      </c>
      <c r="G1007" t="s">
        <v>4458</v>
      </c>
      <c r="H1007" s="4" t="s">
        <v>2315</v>
      </c>
    </row>
    <row r="1008" spans="1:8">
      <c r="A1008" s="1" t="s">
        <v>566</v>
      </c>
      <c r="B1008" s="9"/>
      <c r="C1008" s="9" t="s">
        <v>886</v>
      </c>
      <c r="D1008" s="10">
        <v>117000</v>
      </c>
      <c r="E1008" s="10">
        <v>119000</v>
      </c>
      <c r="F1008" s="42">
        <f t="shared" si="15"/>
        <v>1.7094017094017095</v>
      </c>
      <c r="G1008" t="s">
        <v>4554</v>
      </c>
      <c r="H1008" s="4" t="s">
        <v>2316</v>
      </c>
    </row>
    <row r="1009" spans="1:8" ht="51">
      <c r="A1009" s="2" t="s">
        <v>567</v>
      </c>
      <c r="B1009" s="9" t="s">
        <v>2317</v>
      </c>
      <c r="C1009" s="9" t="s">
        <v>2318</v>
      </c>
      <c r="D1009" s="10">
        <v>242792</v>
      </c>
      <c r="E1009" s="10">
        <v>245581</v>
      </c>
      <c r="F1009" s="42">
        <f t="shared" si="15"/>
        <v>1.1487198919239514</v>
      </c>
      <c r="G1009" t="s">
        <v>4554</v>
      </c>
      <c r="H1009" s="4" t="s">
        <v>2319</v>
      </c>
    </row>
    <row r="1010" spans="1:8" ht="51">
      <c r="A1010" s="2" t="s">
        <v>567</v>
      </c>
      <c r="B1010" s="9"/>
      <c r="C1010" s="9" t="s">
        <v>1016</v>
      </c>
      <c r="D1010" s="10">
        <v>106680</v>
      </c>
      <c r="E1010" s="10">
        <v>128347</v>
      </c>
      <c r="F1010" s="42">
        <f t="shared" si="15"/>
        <v>20.310273715785527</v>
      </c>
      <c r="G1010" t="s">
        <v>4554</v>
      </c>
      <c r="H1010" s="4" t="s">
        <v>2320</v>
      </c>
    </row>
    <row r="1011" spans="1:8" ht="38.25">
      <c r="A1011" s="2" t="s">
        <v>567</v>
      </c>
      <c r="B1011" s="9"/>
      <c r="C1011" s="9" t="s">
        <v>2321</v>
      </c>
      <c r="D1011" s="10">
        <v>163248</v>
      </c>
      <c r="E1011" s="10">
        <v>165387</v>
      </c>
      <c r="F1011" s="42">
        <f t="shared" si="15"/>
        <v>1.3102763892972655</v>
      </c>
      <c r="G1011" t="s">
        <v>4554</v>
      </c>
      <c r="H1011" s="4" t="s">
        <v>2322</v>
      </c>
    </row>
    <row r="1012" spans="1:8" ht="63.75">
      <c r="A1012" s="2" t="s">
        <v>567</v>
      </c>
      <c r="B1012" s="9"/>
      <c r="C1012" s="9" t="s">
        <v>2323</v>
      </c>
      <c r="D1012" s="10">
        <v>155457</v>
      </c>
      <c r="E1012" s="10">
        <v>324881</v>
      </c>
      <c r="F1012" s="42">
        <f t="shared" si="15"/>
        <v>108.98447802286162</v>
      </c>
      <c r="G1012" t="s">
        <v>4458</v>
      </c>
      <c r="H1012" s="4" t="s">
        <v>2324</v>
      </c>
    </row>
    <row r="1013" spans="1:8" ht="38.25">
      <c r="A1013" s="2" t="s">
        <v>567</v>
      </c>
      <c r="B1013" s="9"/>
      <c r="C1013" s="9" t="s">
        <v>2325</v>
      </c>
      <c r="D1013" s="10">
        <v>135383</v>
      </c>
      <c r="E1013" s="10">
        <v>123964</v>
      </c>
      <c r="F1013" s="42">
        <f t="shared" si="15"/>
        <v>-8.4345892763493211</v>
      </c>
      <c r="G1013" t="s">
        <v>4458</v>
      </c>
      <c r="H1013" s="4" t="s">
        <v>2326</v>
      </c>
    </row>
    <row r="1014" spans="1:8" ht="25.5">
      <c r="A1014" s="2" t="s">
        <v>567</v>
      </c>
      <c r="B1014" s="9"/>
      <c r="C1014" s="9" t="s">
        <v>2327</v>
      </c>
      <c r="D1014" s="10">
        <v>133076</v>
      </c>
      <c r="E1014" s="10">
        <v>140469</v>
      </c>
      <c r="F1014" s="42">
        <f t="shared" si="15"/>
        <v>5.5554720610778805</v>
      </c>
      <c r="G1014" t="s">
        <v>4554</v>
      </c>
      <c r="H1014" s="4" t="s">
        <v>2328</v>
      </c>
    </row>
    <row r="1015" spans="1:8" ht="76.5">
      <c r="A1015" s="2" t="s">
        <v>567</v>
      </c>
      <c r="B1015" s="9"/>
      <c r="C1015" s="9" t="s">
        <v>2329</v>
      </c>
      <c r="D1015" s="10">
        <v>90297</v>
      </c>
      <c r="E1015" s="10">
        <v>128304</v>
      </c>
      <c r="F1015" s="42">
        <f t="shared" si="15"/>
        <v>42.091099372072158</v>
      </c>
      <c r="G1015" t="s">
        <v>4458</v>
      </c>
      <c r="H1015" s="4" t="s">
        <v>2330</v>
      </c>
    </row>
    <row r="1016" spans="1:8" ht="25.5">
      <c r="A1016" s="2" t="s">
        <v>567</v>
      </c>
      <c r="B1016" s="9"/>
      <c r="C1016" s="9" t="s">
        <v>2329</v>
      </c>
      <c r="D1016" s="10">
        <v>108782</v>
      </c>
      <c r="E1016" s="10" t="s">
        <v>899</v>
      </c>
      <c r="F1016" s="42" t="e">
        <f t="shared" si="15"/>
        <v>#VALUE!</v>
      </c>
      <c r="G1016" t="s">
        <v>4458</v>
      </c>
      <c r="H1016" s="74" t="s">
        <v>3149</v>
      </c>
    </row>
    <row r="1017" spans="1:8" ht="38.25">
      <c r="A1017" s="2" t="s">
        <v>567</v>
      </c>
      <c r="B1017" s="9"/>
      <c r="C1017" s="9" t="s">
        <v>2331</v>
      </c>
      <c r="D1017" s="10">
        <v>114559</v>
      </c>
      <c r="E1017" s="10">
        <v>102020</v>
      </c>
      <c r="F1017" s="42">
        <f t="shared" si="15"/>
        <v>-10.945451688649516</v>
      </c>
      <c r="G1017" t="s">
        <v>4458</v>
      </c>
      <c r="H1017" s="4" t="s">
        <v>2332</v>
      </c>
    </row>
    <row r="1018" spans="1:8" ht="25.5">
      <c r="A1018" s="2" t="s">
        <v>567</v>
      </c>
      <c r="B1018" s="9" t="s">
        <v>4547</v>
      </c>
      <c r="C1018" s="9" t="s">
        <v>4547</v>
      </c>
      <c r="D1018" s="10" t="s">
        <v>899</v>
      </c>
      <c r="E1018" s="72">
        <v>100000</v>
      </c>
      <c r="F1018" s="42" t="e">
        <f t="shared" si="15"/>
        <v>#VALUE!</v>
      </c>
      <c r="G1018" t="s">
        <v>4458</v>
      </c>
      <c r="H1018" s="4" t="s">
        <v>4549</v>
      </c>
    </row>
    <row r="1019" spans="1:8" ht="25.5">
      <c r="A1019" s="2" t="s">
        <v>567</v>
      </c>
      <c r="B1019" s="9" t="s">
        <v>4547</v>
      </c>
      <c r="C1019" s="9" t="s">
        <v>4547</v>
      </c>
      <c r="D1019" s="10" t="s">
        <v>899</v>
      </c>
      <c r="E1019" s="72">
        <v>100000</v>
      </c>
      <c r="F1019" s="42" t="e">
        <f t="shared" si="15"/>
        <v>#VALUE!</v>
      </c>
      <c r="G1019" t="s">
        <v>4458</v>
      </c>
      <c r="H1019" s="4" t="s">
        <v>4549</v>
      </c>
    </row>
    <row r="1020" spans="1:8" ht="25.5">
      <c r="A1020" s="2" t="s">
        <v>567</v>
      </c>
      <c r="B1020" s="9" t="s">
        <v>4547</v>
      </c>
      <c r="C1020" s="9" t="s">
        <v>4547</v>
      </c>
      <c r="D1020" s="10" t="s">
        <v>899</v>
      </c>
      <c r="E1020" s="72">
        <v>100000</v>
      </c>
      <c r="F1020" s="42" t="e">
        <f t="shared" si="15"/>
        <v>#VALUE!</v>
      </c>
      <c r="G1020" t="s">
        <v>4458</v>
      </c>
      <c r="H1020" s="4" t="s">
        <v>4549</v>
      </c>
    </row>
    <row r="1021" spans="1:8" ht="25.5">
      <c r="A1021" s="2" t="s">
        <v>567</v>
      </c>
      <c r="B1021" s="9" t="s">
        <v>4547</v>
      </c>
      <c r="C1021" s="9" t="s">
        <v>4547</v>
      </c>
      <c r="D1021" s="10" t="s">
        <v>899</v>
      </c>
      <c r="E1021" s="72">
        <v>100000</v>
      </c>
      <c r="F1021" s="42" t="e">
        <f t="shared" si="15"/>
        <v>#VALUE!</v>
      </c>
      <c r="G1021" t="s">
        <v>4458</v>
      </c>
      <c r="H1021" s="4" t="s">
        <v>4549</v>
      </c>
    </row>
    <row r="1022" spans="1:8" ht="25.5">
      <c r="A1022" s="2" t="s">
        <v>567</v>
      </c>
      <c r="B1022" s="9" t="s">
        <v>4547</v>
      </c>
      <c r="C1022" s="9" t="s">
        <v>4547</v>
      </c>
      <c r="D1022" s="72">
        <v>100000</v>
      </c>
      <c r="E1022" s="10" t="s">
        <v>899</v>
      </c>
      <c r="F1022" s="42" t="e">
        <f t="shared" si="15"/>
        <v>#VALUE!</v>
      </c>
      <c r="G1022" t="s">
        <v>4458</v>
      </c>
      <c r="H1022" s="4" t="s">
        <v>4549</v>
      </c>
    </row>
    <row r="1023" spans="1:8" ht="25.5">
      <c r="A1023" s="2" t="s">
        <v>567</v>
      </c>
      <c r="B1023" s="9" t="s">
        <v>4547</v>
      </c>
      <c r="C1023" s="9" t="s">
        <v>4547</v>
      </c>
      <c r="D1023" s="72">
        <v>100000</v>
      </c>
      <c r="E1023" s="10" t="s">
        <v>899</v>
      </c>
      <c r="F1023" s="42" t="e">
        <f t="shared" si="15"/>
        <v>#VALUE!</v>
      </c>
      <c r="G1023" t="s">
        <v>4458</v>
      </c>
      <c r="H1023" s="4" t="s">
        <v>4549</v>
      </c>
    </row>
    <row r="1024" spans="1:8" ht="25.5">
      <c r="A1024" s="1" t="s">
        <v>568</v>
      </c>
      <c r="B1024" s="9"/>
      <c r="C1024" s="9" t="s">
        <v>886</v>
      </c>
      <c r="D1024" s="10">
        <v>116450</v>
      </c>
      <c r="E1024" s="10">
        <v>116436</v>
      </c>
      <c r="F1024" s="42">
        <f t="shared" si="15"/>
        <v>-1.2022327179046801E-2</v>
      </c>
      <c r="G1024" t="s">
        <v>4554</v>
      </c>
      <c r="H1024" s="4" t="s">
        <v>2333</v>
      </c>
    </row>
    <row r="1025" spans="1:8" ht="25.5">
      <c r="A1025" s="1" t="s">
        <v>568</v>
      </c>
      <c r="B1025" s="9"/>
      <c r="C1025" s="9" t="s">
        <v>912</v>
      </c>
      <c r="D1025" s="10">
        <v>84688</v>
      </c>
      <c r="E1025" s="10">
        <v>102471</v>
      </c>
      <c r="F1025" s="42">
        <f t="shared" si="15"/>
        <v>20.998252408841868</v>
      </c>
      <c r="G1025" t="s">
        <v>4554</v>
      </c>
      <c r="H1025" s="4" t="s">
        <v>2334</v>
      </c>
    </row>
    <row r="1026" spans="1:8" ht="38.25">
      <c r="A1026" s="2" t="s">
        <v>569</v>
      </c>
      <c r="B1026" s="11" t="s">
        <v>3634</v>
      </c>
      <c r="C1026" s="11" t="s">
        <v>886</v>
      </c>
      <c r="D1026" s="26">
        <v>171563.71</v>
      </c>
      <c r="E1026" s="26">
        <v>191788.01</v>
      </c>
      <c r="F1026" s="42">
        <f t="shared" si="15"/>
        <v>11.788215584752754</v>
      </c>
      <c r="G1026" t="s">
        <v>4554</v>
      </c>
      <c r="H1026" s="42" t="s">
        <v>4319</v>
      </c>
    </row>
    <row r="1027" spans="1:8" ht="25.5">
      <c r="A1027" s="2" t="s">
        <v>569</v>
      </c>
      <c r="B1027" s="11" t="s">
        <v>3635</v>
      </c>
      <c r="C1027" s="11" t="s">
        <v>2384</v>
      </c>
      <c r="D1027" s="26">
        <v>127579.7</v>
      </c>
      <c r="E1027" s="26">
        <v>145400.72</v>
      </c>
      <c r="F1027" s="42">
        <f t="shared" si="15"/>
        <v>13.968538881969469</v>
      </c>
      <c r="G1027" t="s">
        <v>4554</v>
      </c>
      <c r="H1027" s="42" t="s">
        <v>4320</v>
      </c>
    </row>
    <row r="1028" spans="1:8" ht="25.5">
      <c r="A1028" s="2" t="s">
        <v>569</v>
      </c>
      <c r="B1028" s="11" t="s">
        <v>3636</v>
      </c>
      <c r="C1028" s="11" t="s">
        <v>990</v>
      </c>
      <c r="D1028" s="26">
        <v>126448.7</v>
      </c>
      <c r="E1028" s="26">
        <v>132733.65</v>
      </c>
      <c r="F1028" s="42">
        <f t="shared" si="15"/>
        <v>4.970355567119312</v>
      </c>
      <c r="G1028" t="s">
        <v>4554</v>
      </c>
      <c r="H1028" s="42" t="s">
        <v>4321</v>
      </c>
    </row>
    <row r="1029" spans="1:8" ht="25.5">
      <c r="A1029" s="2" t="s">
        <v>569</v>
      </c>
      <c r="B1029" s="11" t="s">
        <v>3637</v>
      </c>
      <c r="C1029" s="11" t="s">
        <v>990</v>
      </c>
      <c r="D1029" s="26">
        <v>127319.53</v>
      </c>
      <c r="E1029" s="26">
        <v>134787.54999999999</v>
      </c>
      <c r="F1029" s="42">
        <f t="shared" si="15"/>
        <v>5.8655730193160389</v>
      </c>
      <c r="G1029" t="s">
        <v>4554</v>
      </c>
      <c r="H1029" s="42" t="s">
        <v>4322</v>
      </c>
    </row>
    <row r="1030" spans="1:8" ht="38.25">
      <c r="A1030" s="2" t="s">
        <v>569</v>
      </c>
      <c r="B1030" s="11" t="s">
        <v>3638</v>
      </c>
      <c r="C1030" s="11" t="s">
        <v>990</v>
      </c>
      <c r="D1030" s="26">
        <v>129894.67</v>
      </c>
      <c r="E1030" s="26">
        <v>135009.35</v>
      </c>
      <c r="F1030" s="42">
        <f t="shared" ref="F1030:F1093" si="16">(((E1030-D1030)/D1030)*100)</f>
        <v>3.9375595626826008</v>
      </c>
      <c r="G1030" t="s">
        <v>4554</v>
      </c>
      <c r="H1030" s="42" t="s">
        <v>4327</v>
      </c>
    </row>
    <row r="1031" spans="1:8" ht="25.5">
      <c r="A1031" s="2" t="s">
        <v>569</v>
      </c>
      <c r="B1031" s="11" t="s">
        <v>3639</v>
      </c>
      <c r="C1031" s="11" t="s">
        <v>3640</v>
      </c>
      <c r="D1031" s="26">
        <v>121006.99</v>
      </c>
      <c r="E1031" s="26">
        <v>117124.79</v>
      </c>
      <c r="F1031" s="42">
        <f t="shared" si="16"/>
        <v>-3.2082444162936463</v>
      </c>
      <c r="G1031" t="s">
        <v>4292</v>
      </c>
      <c r="H1031" s="42" t="s">
        <v>4323</v>
      </c>
    </row>
    <row r="1032" spans="1:8" ht="25.5">
      <c r="A1032" s="2" t="s">
        <v>569</v>
      </c>
      <c r="B1032" s="11" t="s">
        <v>3641</v>
      </c>
      <c r="C1032" s="11" t="s">
        <v>3642</v>
      </c>
      <c r="D1032" s="26">
        <v>109315.45</v>
      </c>
      <c r="E1032" s="26">
        <v>120657.71</v>
      </c>
      <c r="F1032" s="42">
        <f t="shared" si="16"/>
        <v>10.375715418085925</v>
      </c>
      <c r="G1032" t="s">
        <v>4554</v>
      </c>
      <c r="H1032" s="42" t="s">
        <v>4324</v>
      </c>
    </row>
    <row r="1033" spans="1:8" ht="25.5">
      <c r="A1033" s="2" t="s">
        <v>569</v>
      </c>
      <c r="B1033" s="11" t="s">
        <v>3643</v>
      </c>
      <c r="C1033" s="11" t="s">
        <v>990</v>
      </c>
      <c r="D1033" s="26" t="s">
        <v>1179</v>
      </c>
      <c r="E1033" s="26">
        <v>104924</v>
      </c>
      <c r="F1033" s="42" t="e">
        <f t="shared" si="16"/>
        <v>#VALUE!</v>
      </c>
      <c r="G1033" t="s">
        <v>4458</v>
      </c>
      <c r="H1033" s="42" t="s">
        <v>4325</v>
      </c>
    </row>
    <row r="1034" spans="1:8">
      <c r="A1034" s="2" t="s">
        <v>569</v>
      </c>
      <c r="B1034" s="11" t="s">
        <v>3644</v>
      </c>
      <c r="C1034" s="11" t="s">
        <v>3645</v>
      </c>
      <c r="D1034" s="26" t="s">
        <v>1179</v>
      </c>
      <c r="E1034" s="26">
        <v>104472.51</v>
      </c>
      <c r="F1034" s="42" t="e">
        <f t="shared" si="16"/>
        <v>#VALUE!</v>
      </c>
      <c r="G1034" t="s">
        <v>4458</v>
      </c>
      <c r="H1034" s="42" t="s">
        <v>4326</v>
      </c>
    </row>
    <row r="1035" spans="1:8" ht="25.5">
      <c r="A1035" s="2" t="s">
        <v>569</v>
      </c>
      <c r="B1035" s="11" t="s">
        <v>3646</v>
      </c>
      <c r="C1035" s="11" t="s">
        <v>3647</v>
      </c>
      <c r="D1035" s="26">
        <v>158611.6</v>
      </c>
      <c r="E1035" s="26" t="s">
        <v>899</v>
      </c>
      <c r="F1035" s="42" t="e">
        <f t="shared" si="16"/>
        <v>#VALUE!</v>
      </c>
      <c r="G1035" t="s">
        <v>4458</v>
      </c>
      <c r="H1035" s="42" t="s">
        <v>3525</v>
      </c>
    </row>
    <row r="1036" spans="1:8" ht="25.5">
      <c r="A1036" s="2" t="s">
        <v>569</v>
      </c>
      <c r="B1036" s="11" t="s">
        <v>3648</v>
      </c>
      <c r="C1036" s="11" t="s">
        <v>3649</v>
      </c>
      <c r="D1036" s="26">
        <v>165118.18</v>
      </c>
      <c r="E1036" s="26" t="s">
        <v>899</v>
      </c>
      <c r="F1036" s="42" t="e">
        <f t="shared" si="16"/>
        <v>#VALUE!</v>
      </c>
      <c r="G1036" t="s">
        <v>4458</v>
      </c>
      <c r="H1036" s="42" t="s">
        <v>3525</v>
      </c>
    </row>
    <row r="1037" spans="1:8" ht="25.5">
      <c r="A1037" s="2" t="s">
        <v>569</v>
      </c>
      <c r="B1037" s="11" t="s">
        <v>3650</v>
      </c>
      <c r="C1037" s="11" t="s">
        <v>3651</v>
      </c>
      <c r="D1037" s="26">
        <v>107596.23</v>
      </c>
      <c r="E1037" s="26" t="s">
        <v>899</v>
      </c>
      <c r="F1037" s="42" t="e">
        <f t="shared" si="16"/>
        <v>#VALUE!</v>
      </c>
      <c r="G1037" t="s">
        <v>4458</v>
      </c>
      <c r="H1037" s="42" t="s">
        <v>3525</v>
      </c>
    </row>
    <row r="1038" spans="1:8">
      <c r="A1038" s="2" t="s">
        <v>569</v>
      </c>
      <c r="B1038" s="11" t="s">
        <v>3652</v>
      </c>
      <c r="C1038" s="11" t="s">
        <v>886</v>
      </c>
      <c r="D1038" s="26">
        <v>103285.45</v>
      </c>
      <c r="E1038" s="26" t="s">
        <v>899</v>
      </c>
      <c r="F1038" s="42" t="e">
        <f t="shared" si="16"/>
        <v>#VALUE!</v>
      </c>
      <c r="G1038" t="s">
        <v>4458</v>
      </c>
      <c r="H1038" s="42" t="s">
        <v>3525</v>
      </c>
    </row>
    <row r="1039" spans="1:8" ht="38.25">
      <c r="A1039" s="1" t="s">
        <v>570</v>
      </c>
      <c r="B1039" s="9"/>
      <c r="C1039" s="9" t="s">
        <v>2335</v>
      </c>
      <c r="D1039" s="10">
        <v>130572.18</v>
      </c>
      <c r="E1039" s="10">
        <v>133237.07999999999</v>
      </c>
      <c r="F1039" s="42">
        <f t="shared" si="16"/>
        <v>2.0409401145021815</v>
      </c>
      <c r="G1039" t="s">
        <v>4554</v>
      </c>
      <c r="H1039" s="4" t="s">
        <v>2336</v>
      </c>
    </row>
    <row r="1040" spans="1:8" ht="38.25">
      <c r="A1040" s="1" t="s">
        <v>570</v>
      </c>
      <c r="B1040" s="9"/>
      <c r="C1040" s="9" t="s">
        <v>2337</v>
      </c>
      <c r="D1040" s="10">
        <v>60944.9</v>
      </c>
      <c r="E1040" s="10">
        <v>115254.25</v>
      </c>
      <c r="F1040" s="42">
        <f t="shared" si="16"/>
        <v>89.112214475698536</v>
      </c>
      <c r="G1040" t="s">
        <v>4458</v>
      </c>
      <c r="H1040" s="4" t="s">
        <v>3150</v>
      </c>
    </row>
    <row r="1041" spans="1:8" ht="38.25">
      <c r="A1041" s="1" t="s">
        <v>571</v>
      </c>
      <c r="B1041" s="9"/>
      <c r="C1041" s="9" t="s">
        <v>1016</v>
      </c>
      <c r="D1041" s="10" t="s">
        <v>899</v>
      </c>
      <c r="E1041" s="10">
        <v>112814</v>
      </c>
      <c r="F1041" s="42" t="e">
        <f t="shared" si="16"/>
        <v>#VALUE!</v>
      </c>
      <c r="G1041" t="s">
        <v>4458</v>
      </c>
      <c r="H1041" s="4" t="s">
        <v>2338</v>
      </c>
    </row>
    <row r="1042" spans="1:8" ht="51">
      <c r="A1042" s="1" t="s">
        <v>571</v>
      </c>
      <c r="B1042" s="9"/>
      <c r="C1042" s="9" t="s">
        <v>2339</v>
      </c>
      <c r="D1042" s="10">
        <v>115674</v>
      </c>
      <c r="E1042" s="10">
        <v>126297</v>
      </c>
      <c r="F1042" s="42">
        <f t="shared" si="16"/>
        <v>9.1835676124280301</v>
      </c>
      <c r="G1042" t="s">
        <v>4554</v>
      </c>
      <c r="H1042" s="4" t="s">
        <v>3155</v>
      </c>
    </row>
    <row r="1043" spans="1:8" ht="51">
      <c r="A1043" s="1" t="s">
        <v>571</v>
      </c>
      <c r="B1043" s="9"/>
      <c r="C1043" s="9" t="s">
        <v>2340</v>
      </c>
      <c r="D1043" s="10">
        <v>115674</v>
      </c>
      <c r="E1043" s="10">
        <v>145688</v>
      </c>
      <c r="F1043" s="42">
        <f t="shared" si="16"/>
        <v>25.947058111589467</v>
      </c>
      <c r="G1043" t="s">
        <v>4554</v>
      </c>
      <c r="H1043" s="4" t="s">
        <v>3156</v>
      </c>
    </row>
    <row r="1044" spans="1:8" ht="51">
      <c r="A1044" s="1" t="s">
        <v>571</v>
      </c>
      <c r="B1044" s="9"/>
      <c r="C1044" s="9" t="s">
        <v>2341</v>
      </c>
      <c r="D1044" s="10">
        <v>115674</v>
      </c>
      <c r="E1044" s="10">
        <v>151247</v>
      </c>
      <c r="F1044" s="42">
        <f t="shared" si="16"/>
        <v>30.752805297646834</v>
      </c>
      <c r="G1044" t="s">
        <v>4458</v>
      </c>
      <c r="H1044" s="4" t="s">
        <v>3157</v>
      </c>
    </row>
    <row r="1045" spans="1:8" ht="51">
      <c r="A1045" s="1" t="s">
        <v>571</v>
      </c>
      <c r="B1045" s="9"/>
      <c r="C1045" s="9" t="s">
        <v>2342</v>
      </c>
      <c r="D1045" s="10">
        <v>115674</v>
      </c>
      <c r="E1045" s="10">
        <v>152413</v>
      </c>
      <c r="F1045" s="42">
        <f t="shared" si="16"/>
        <v>31.760810553797743</v>
      </c>
      <c r="G1045" t="s">
        <v>4458</v>
      </c>
      <c r="H1045" s="4" t="s">
        <v>3154</v>
      </c>
    </row>
    <row r="1046" spans="1:8" ht="51">
      <c r="A1046" s="1" t="s">
        <v>571</v>
      </c>
      <c r="B1046" s="9"/>
      <c r="C1046" s="9" t="s">
        <v>2343</v>
      </c>
      <c r="D1046" s="10">
        <v>115674</v>
      </c>
      <c r="E1046" s="10">
        <v>157054</v>
      </c>
      <c r="F1046" s="42">
        <f t="shared" si="16"/>
        <v>35.77294811279976</v>
      </c>
      <c r="G1046" t="s">
        <v>4458</v>
      </c>
      <c r="H1046" s="74" t="s">
        <v>3153</v>
      </c>
    </row>
    <row r="1047" spans="1:8" ht="38.25">
      <c r="A1047" s="1" t="s">
        <v>571</v>
      </c>
      <c r="B1047" s="9" t="s">
        <v>3151</v>
      </c>
      <c r="C1047" s="9" t="s">
        <v>886</v>
      </c>
      <c r="D1047" s="10">
        <v>161235</v>
      </c>
      <c r="E1047" s="10">
        <v>199116</v>
      </c>
      <c r="F1047" s="42">
        <f t="shared" si="16"/>
        <v>23.494278537538378</v>
      </c>
      <c r="G1047" t="s">
        <v>4554</v>
      </c>
      <c r="H1047" s="4" t="s">
        <v>3152</v>
      </c>
    </row>
    <row r="1048" spans="1:8" ht="25.5">
      <c r="A1048" s="1" t="s">
        <v>572</v>
      </c>
      <c r="B1048" s="9"/>
      <c r="C1048" s="9" t="s">
        <v>886</v>
      </c>
      <c r="D1048" s="10">
        <v>104365</v>
      </c>
      <c r="E1048" s="10">
        <v>105854</v>
      </c>
      <c r="F1048" s="42">
        <f t="shared" si="16"/>
        <v>1.4267235184209266</v>
      </c>
      <c r="G1048" t="s">
        <v>4554</v>
      </c>
      <c r="H1048" s="4" t="s">
        <v>2344</v>
      </c>
    </row>
    <row r="1049" spans="1:8" ht="51">
      <c r="A1049" s="1" t="s">
        <v>572</v>
      </c>
      <c r="B1049" s="9"/>
      <c r="C1049" s="9" t="s">
        <v>2345</v>
      </c>
      <c r="D1049" s="10">
        <v>70626</v>
      </c>
      <c r="E1049" s="10">
        <v>146771</v>
      </c>
      <c r="F1049" s="42">
        <f t="shared" si="16"/>
        <v>107.81440262792739</v>
      </c>
      <c r="G1049" t="s">
        <v>4458</v>
      </c>
      <c r="H1049" s="4" t="s">
        <v>2346</v>
      </c>
    </row>
    <row r="1050" spans="1:8" ht="25.5">
      <c r="A1050" s="1" t="s">
        <v>573</v>
      </c>
      <c r="B1050" s="9"/>
      <c r="C1050" s="9" t="s">
        <v>886</v>
      </c>
      <c r="D1050" s="10">
        <v>142334</v>
      </c>
      <c r="E1050" s="10">
        <v>147962</v>
      </c>
      <c r="F1050" s="42">
        <f t="shared" si="16"/>
        <v>3.9540798403754551</v>
      </c>
      <c r="G1050" t="s">
        <v>4554</v>
      </c>
      <c r="H1050" s="4" t="s">
        <v>2347</v>
      </c>
    </row>
    <row r="1051" spans="1:8" ht="25.5">
      <c r="A1051" s="1" t="s">
        <v>573</v>
      </c>
      <c r="B1051" s="9"/>
      <c r="C1051" s="9" t="s">
        <v>2348</v>
      </c>
      <c r="D1051" s="10">
        <v>101036</v>
      </c>
      <c r="E1051" s="10">
        <v>107505</v>
      </c>
      <c r="F1051" s="42">
        <f t="shared" si="16"/>
        <v>6.4026683558335646</v>
      </c>
      <c r="G1051" t="s">
        <v>4554</v>
      </c>
      <c r="H1051" s="4" t="s">
        <v>2349</v>
      </c>
    </row>
    <row r="1052" spans="1:8" ht="25.5">
      <c r="A1052" s="1" t="s">
        <v>573</v>
      </c>
      <c r="B1052" s="1"/>
      <c r="C1052" s="1" t="s">
        <v>2350</v>
      </c>
      <c r="D1052" s="54">
        <v>100433</v>
      </c>
      <c r="E1052" s="54">
        <v>107147</v>
      </c>
      <c r="F1052" s="42">
        <f t="shared" si="16"/>
        <v>6.6850537174036422</v>
      </c>
      <c r="G1052" t="s">
        <v>4554</v>
      </c>
      <c r="H1052" s="75" t="s">
        <v>3159</v>
      </c>
    </row>
    <row r="1053" spans="1:8" ht="25.5">
      <c r="A1053" s="1" t="s">
        <v>573</v>
      </c>
      <c r="B1053" s="9"/>
      <c r="C1053" s="9" t="s">
        <v>2351</v>
      </c>
      <c r="D1053" s="10">
        <v>100955</v>
      </c>
      <c r="E1053" s="10">
        <v>110740</v>
      </c>
      <c r="F1053" s="42">
        <f t="shared" si="16"/>
        <v>9.6924372245059676</v>
      </c>
      <c r="G1053" t="s">
        <v>4554</v>
      </c>
      <c r="H1053" s="4" t="s">
        <v>2352</v>
      </c>
    </row>
    <row r="1054" spans="1:8" ht="25.5">
      <c r="A1054" s="1" t="s">
        <v>573</v>
      </c>
      <c r="B1054" s="9"/>
      <c r="C1054" s="9" t="s">
        <v>2353</v>
      </c>
      <c r="D1054" s="10">
        <v>99902</v>
      </c>
      <c r="E1054" s="10">
        <v>106337</v>
      </c>
      <c r="F1054" s="42">
        <f t="shared" si="16"/>
        <v>6.4413124862365114</v>
      </c>
      <c r="G1054" t="s">
        <v>4554</v>
      </c>
      <c r="H1054" s="4" t="s">
        <v>3158</v>
      </c>
    </row>
    <row r="1055" spans="1:8">
      <c r="A1055" s="1" t="s">
        <v>574</v>
      </c>
      <c r="B1055" s="9"/>
      <c r="C1055" s="9" t="s">
        <v>696</v>
      </c>
      <c r="D1055" s="10">
        <v>131500</v>
      </c>
      <c r="E1055" s="10">
        <v>134700</v>
      </c>
      <c r="F1055" s="42">
        <f t="shared" si="16"/>
        <v>2.4334600760456273</v>
      </c>
      <c r="G1055" t="s">
        <v>4554</v>
      </c>
      <c r="H1055" s="4" t="s">
        <v>2354</v>
      </c>
    </row>
    <row r="1056" spans="1:8">
      <c r="A1056" s="1" t="s">
        <v>574</v>
      </c>
      <c r="B1056" s="9"/>
      <c r="C1056" s="9" t="s">
        <v>990</v>
      </c>
      <c r="D1056" s="10">
        <v>116700</v>
      </c>
      <c r="E1056" s="10">
        <v>114500</v>
      </c>
      <c r="F1056" s="42">
        <f t="shared" si="16"/>
        <v>-1.8851756640959727</v>
      </c>
      <c r="G1056" t="s">
        <v>4554</v>
      </c>
      <c r="H1056" s="4" t="s">
        <v>2355</v>
      </c>
    </row>
    <row r="1057" spans="1:8" ht="25.5">
      <c r="A1057" s="9" t="s">
        <v>87</v>
      </c>
      <c r="B1057" s="9" t="s">
        <v>2356</v>
      </c>
      <c r="C1057" s="9" t="s">
        <v>886</v>
      </c>
      <c r="D1057" s="10">
        <v>56304</v>
      </c>
      <c r="E1057" s="10">
        <v>236215</v>
      </c>
      <c r="F1057" s="42">
        <f t="shared" si="16"/>
        <v>319.53502415458939</v>
      </c>
      <c r="G1057" t="s">
        <v>4458</v>
      </c>
      <c r="H1057" s="4" t="s">
        <v>2357</v>
      </c>
    </row>
    <row r="1058" spans="1:8" ht="25.5">
      <c r="A1058" s="9" t="s">
        <v>87</v>
      </c>
      <c r="B1058" s="9" t="s">
        <v>2358</v>
      </c>
      <c r="C1058" s="9" t="s">
        <v>886</v>
      </c>
      <c r="D1058" s="10">
        <v>110932</v>
      </c>
      <c r="E1058" s="10" t="s">
        <v>899</v>
      </c>
      <c r="F1058" s="42" t="e">
        <f t="shared" si="16"/>
        <v>#VALUE!</v>
      </c>
      <c r="G1058" t="s">
        <v>4458</v>
      </c>
      <c r="H1058" s="4" t="s">
        <v>2359</v>
      </c>
    </row>
    <row r="1059" spans="1:8" ht="63.75">
      <c r="A1059" s="9" t="s">
        <v>87</v>
      </c>
      <c r="B1059" s="51" t="s">
        <v>2360</v>
      </c>
      <c r="C1059" s="51" t="s">
        <v>4544</v>
      </c>
      <c r="D1059" s="54">
        <v>172906</v>
      </c>
      <c r="E1059" s="54">
        <v>163701</v>
      </c>
      <c r="F1059" s="42">
        <f t="shared" si="16"/>
        <v>-5.3237018958277904</v>
      </c>
      <c r="G1059" t="s">
        <v>4458</v>
      </c>
      <c r="H1059" s="75" t="s">
        <v>4496</v>
      </c>
    </row>
    <row r="1060" spans="1:8" ht="25.5">
      <c r="A1060" s="9" t="s">
        <v>87</v>
      </c>
      <c r="B1060" s="9" t="s">
        <v>2361</v>
      </c>
      <c r="C1060" s="9" t="s">
        <v>1884</v>
      </c>
      <c r="D1060" s="10">
        <v>153979</v>
      </c>
      <c r="E1060" s="10">
        <v>154479</v>
      </c>
      <c r="F1060" s="42">
        <f t="shared" si="16"/>
        <v>0.32471960462140942</v>
      </c>
      <c r="G1060" t="s">
        <v>4554</v>
      </c>
      <c r="H1060" s="4" t="s">
        <v>2362</v>
      </c>
    </row>
    <row r="1061" spans="1:8" ht="38.25">
      <c r="A1061" s="9" t="s">
        <v>87</v>
      </c>
      <c r="B1061" s="9" t="s">
        <v>2363</v>
      </c>
      <c r="C1061" s="9" t="s">
        <v>2364</v>
      </c>
      <c r="D1061" s="10" t="s">
        <v>899</v>
      </c>
      <c r="E1061" s="10">
        <v>149113</v>
      </c>
      <c r="F1061" s="42" t="e">
        <f t="shared" si="16"/>
        <v>#VALUE!</v>
      </c>
      <c r="G1061" t="s">
        <v>4458</v>
      </c>
      <c r="H1061" s="4" t="s">
        <v>2365</v>
      </c>
    </row>
    <row r="1062" spans="1:8" ht="25.5">
      <c r="A1062" s="9" t="s">
        <v>87</v>
      </c>
      <c r="B1062" s="9" t="s">
        <v>2366</v>
      </c>
      <c r="C1062" s="9" t="s">
        <v>2367</v>
      </c>
      <c r="D1062" s="10">
        <v>146268</v>
      </c>
      <c r="E1062" s="10">
        <v>147124</v>
      </c>
      <c r="F1062" s="42">
        <f t="shared" si="16"/>
        <v>0.58522711734624111</v>
      </c>
      <c r="G1062" t="s">
        <v>4554</v>
      </c>
      <c r="H1062" s="4" t="s">
        <v>2368</v>
      </c>
    </row>
    <row r="1063" spans="1:8" ht="25.5">
      <c r="A1063" s="9" t="s">
        <v>87</v>
      </c>
      <c r="B1063" s="9" t="s">
        <v>2369</v>
      </c>
      <c r="C1063" s="9" t="s">
        <v>2370</v>
      </c>
      <c r="D1063" s="10">
        <v>85323</v>
      </c>
      <c r="E1063" s="10">
        <v>146946</v>
      </c>
      <c r="F1063" s="42">
        <f t="shared" si="16"/>
        <v>72.223198902992152</v>
      </c>
      <c r="G1063" t="s">
        <v>4458</v>
      </c>
      <c r="H1063" s="4" t="s">
        <v>3162</v>
      </c>
    </row>
    <row r="1064" spans="1:8" ht="25.5">
      <c r="A1064" s="9" t="s">
        <v>87</v>
      </c>
      <c r="B1064" s="9" t="s">
        <v>2371</v>
      </c>
      <c r="C1064" s="9" t="s">
        <v>2372</v>
      </c>
      <c r="D1064" s="10">
        <v>129754</v>
      </c>
      <c r="E1064" s="10">
        <v>147076</v>
      </c>
      <c r="F1064" s="42">
        <f t="shared" si="16"/>
        <v>13.349877460425111</v>
      </c>
      <c r="G1064" t="s">
        <v>4458</v>
      </c>
      <c r="H1064" s="4" t="s">
        <v>2373</v>
      </c>
    </row>
    <row r="1065" spans="1:8" ht="25.5">
      <c r="A1065" s="9" t="s">
        <v>87</v>
      </c>
      <c r="B1065" s="9" t="s">
        <v>2374</v>
      </c>
      <c r="C1065" s="9" t="s">
        <v>2375</v>
      </c>
      <c r="D1065" s="10">
        <v>95558</v>
      </c>
      <c r="E1065" s="10">
        <v>131216</v>
      </c>
      <c r="F1065" s="42">
        <f t="shared" si="16"/>
        <v>37.315557043889577</v>
      </c>
      <c r="G1065" t="s">
        <v>4458</v>
      </c>
      <c r="H1065" s="4" t="s">
        <v>3163</v>
      </c>
    </row>
    <row r="1066" spans="1:8" ht="25.5">
      <c r="A1066" s="9" t="s">
        <v>87</v>
      </c>
      <c r="B1066" s="9" t="s">
        <v>2376</v>
      </c>
      <c r="C1066" s="9" t="s">
        <v>2377</v>
      </c>
      <c r="D1066" s="10">
        <v>71506</v>
      </c>
      <c r="E1066" s="10">
        <v>146904</v>
      </c>
      <c r="F1066" s="42">
        <f t="shared" si="16"/>
        <v>105.44289989651219</v>
      </c>
      <c r="G1066" t="s">
        <v>4458</v>
      </c>
      <c r="H1066" s="4" t="s">
        <v>3164</v>
      </c>
    </row>
    <row r="1067" spans="1:8" ht="25.5">
      <c r="A1067" s="9" t="s">
        <v>87</v>
      </c>
      <c r="B1067" s="9" t="s">
        <v>2378</v>
      </c>
      <c r="C1067" s="9" t="s">
        <v>2379</v>
      </c>
      <c r="D1067" s="10" t="s">
        <v>899</v>
      </c>
      <c r="E1067" s="10">
        <v>123240</v>
      </c>
      <c r="F1067" s="42" t="e">
        <f t="shared" si="16"/>
        <v>#VALUE!</v>
      </c>
      <c r="G1067" t="s">
        <v>4458</v>
      </c>
      <c r="H1067" s="4" t="s">
        <v>3165</v>
      </c>
    </row>
    <row r="1068" spans="1:8" ht="25.5">
      <c r="A1068" s="9" t="s">
        <v>87</v>
      </c>
      <c r="B1068" s="9" t="s">
        <v>2380</v>
      </c>
      <c r="C1068" s="9" t="s">
        <v>2381</v>
      </c>
      <c r="D1068" s="10">
        <v>99591</v>
      </c>
      <c r="E1068" s="10">
        <v>118249</v>
      </c>
      <c r="F1068" s="42">
        <f t="shared" si="16"/>
        <v>18.734624614674019</v>
      </c>
      <c r="G1068" t="s">
        <v>4554</v>
      </c>
      <c r="H1068" s="4" t="s">
        <v>2382</v>
      </c>
    </row>
    <row r="1069" spans="1:8" ht="25.5">
      <c r="A1069" s="9" t="s">
        <v>87</v>
      </c>
      <c r="B1069" s="9" t="s">
        <v>2383</v>
      </c>
      <c r="C1069" s="9" t="s">
        <v>2384</v>
      </c>
      <c r="D1069" s="10">
        <v>107599</v>
      </c>
      <c r="E1069" s="10" t="s">
        <v>899</v>
      </c>
      <c r="F1069" s="42" t="e">
        <f t="shared" si="16"/>
        <v>#VALUE!</v>
      </c>
      <c r="G1069" t="s">
        <v>4458</v>
      </c>
      <c r="H1069" s="4" t="s">
        <v>2385</v>
      </c>
    </row>
    <row r="1070" spans="1:8" ht="25.5">
      <c r="A1070" s="9" t="s">
        <v>87</v>
      </c>
      <c r="B1070" s="9" t="s">
        <v>2386</v>
      </c>
      <c r="C1070" s="9" t="s">
        <v>2387</v>
      </c>
      <c r="D1070" s="10">
        <v>102386</v>
      </c>
      <c r="E1070" s="10" t="s">
        <v>899</v>
      </c>
      <c r="F1070" s="42" t="e">
        <f t="shared" si="16"/>
        <v>#VALUE!</v>
      </c>
      <c r="G1070" t="s">
        <v>4458</v>
      </c>
      <c r="H1070" s="4" t="s">
        <v>2388</v>
      </c>
    </row>
    <row r="1071" spans="1:8" ht="38.25">
      <c r="A1071" s="9" t="s">
        <v>87</v>
      </c>
      <c r="B1071" s="9" t="s">
        <v>2389</v>
      </c>
      <c r="C1071" s="9" t="s">
        <v>3160</v>
      </c>
      <c r="D1071" s="10">
        <v>146268</v>
      </c>
      <c r="E1071" s="10">
        <v>158157</v>
      </c>
      <c r="F1071" s="42">
        <f t="shared" si="16"/>
        <v>8.1282303716465663</v>
      </c>
      <c r="G1071" t="s">
        <v>4458</v>
      </c>
      <c r="H1071" s="4" t="s">
        <v>3161</v>
      </c>
    </row>
    <row r="1072" spans="1:8" ht="25.5">
      <c r="A1072" s="9" t="s">
        <v>87</v>
      </c>
      <c r="B1072" s="9" t="s">
        <v>2390</v>
      </c>
      <c r="C1072" s="9" t="s">
        <v>2391</v>
      </c>
      <c r="D1072" s="10">
        <v>132395</v>
      </c>
      <c r="E1072" s="10">
        <v>33801</v>
      </c>
      <c r="F1072" s="42">
        <f t="shared" si="16"/>
        <v>-74.469579666905844</v>
      </c>
      <c r="G1072" t="s">
        <v>4458</v>
      </c>
      <c r="H1072" s="4" t="s">
        <v>2392</v>
      </c>
    </row>
    <row r="1073" spans="1:8" ht="25.5">
      <c r="A1073" s="2" t="s">
        <v>88</v>
      </c>
      <c r="B1073" s="9" t="s">
        <v>2393</v>
      </c>
      <c r="C1073" s="9" t="s">
        <v>886</v>
      </c>
      <c r="D1073" s="10">
        <v>223914.84</v>
      </c>
      <c r="E1073" s="10">
        <v>225150</v>
      </c>
      <c r="F1073" s="42">
        <f t="shared" si="16"/>
        <v>0.5516204285522136</v>
      </c>
      <c r="G1073" t="s">
        <v>4554</v>
      </c>
      <c r="H1073" s="4" t="s">
        <v>2394</v>
      </c>
    </row>
    <row r="1074" spans="1:8" ht="38.25">
      <c r="A1074" s="2" t="s">
        <v>88</v>
      </c>
      <c r="B1074" s="9" t="s">
        <v>2395</v>
      </c>
      <c r="C1074" s="9" t="s">
        <v>3166</v>
      </c>
      <c r="D1074" s="10">
        <v>178353.98</v>
      </c>
      <c r="E1074" s="10">
        <v>196969.67</v>
      </c>
      <c r="F1074" s="42">
        <f t="shared" si="16"/>
        <v>10.437496264451179</v>
      </c>
      <c r="G1074" t="s">
        <v>4554</v>
      </c>
      <c r="H1074" s="4" t="s">
        <v>2396</v>
      </c>
    </row>
    <row r="1075" spans="1:8" ht="25.5">
      <c r="A1075" s="2" t="s">
        <v>88</v>
      </c>
      <c r="B1075" s="9" t="s">
        <v>2397</v>
      </c>
      <c r="C1075" s="9" t="s">
        <v>1091</v>
      </c>
      <c r="D1075" s="10">
        <v>171331.29</v>
      </c>
      <c r="E1075" s="10">
        <v>177750</v>
      </c>
      <c r="F1075" s="42">
        <f t="shared" si="16"/>
        <v>3.7463734732867486</v>
      </c>
      <c r="G1075" t="s">
        <v>4554</v>
      </c>
      <c r="H1075" s="4" t="s">
        <v>2398</v>
      </c>
    </row>
    <row r="1076" spans="1:8" ht="51">
      <c r="A1076" s="2" t="s">
        <v>88</v>
      </c>
      <c r="B1076" s="9"/>
      <c r="C1076" s="9" t="s">
        <v>3168</v>
      </c>
      <c r="D1076" s="10">
        <v>163351.85</v>
      </c>
      <c r="E1076" s="10">
        <v>171825</v>
      </c>
      <c r="F1076" s="42">
        <f t="shared" si="16"/>
        <v>5.1870548145001072</v>
      </c>
      <c r="G1076" t="s">
        <v>4554</v>
      </c>
      <c r="H1076" s="4" t="s">
        <v>2399</v>
      </c>
    </row>
    <row r="1077" spans="1:8">
      <c r="A1077" s="2" t="s">
        <v>88</v>
      </c>
      <c r="B1077" s="9" t="s">
        <v>2400</v>
      </c>
      <c r="C1077" s="9" t="s">
        <v>912</v>
      </c>
      <c r="D1077" s="10">
        <v>198992.7</v>
      </c>
      <c r="E1077" s="10" t="s">
        <v>899</v>
      </c>
      <c r="F1077" s="42" t="e">
        <f t="shared" si="16"/>
        <v>#VALUE!</v>
      </c>
      <c r="G1077" t="s">
        <v>4458</v>
      </c>
      <c r="H1077" s="4" t="s">
        <v>2946</v>
      </c>
    </row>
    <row r="1078" spans="1:8" ht="25.5">
      <c r="A1078" s="2" t="s">
        <v>88</v>
      </c>
      <c r="B1078" s="11"/>
      <c r="C1078" s="9" t="s">
        <v>1015</v>
      </c>
      <c r="D1078" s="10" t="s">
        <v>899</v>
      </c>
      <c r="E1078" s="10">
        <v>164092.91</v>
      </c>
      <c r="F1078" s="42" t="e">
        <f t="shared" si="16"/>
        <v>#VALUE!</v>
      </c>
      <c r="G1078" t="s">
        <v>4458</v>
      </c>
      <c r="H1078" s="4" t="s">
        <v>3167</v>
      </c>
    </row>
    <row r="1079" spans="1:8" ht="25.5">
      <c r="A1079" s="2" t="s">
        <v>88</v>
      </c>
      <c r="B1079" s="9"/>
      <c r="C1079" s="9" t="s">
        <v>2401</v>
      </c>
      <c r="D1079" s="10">
        <v>147551.89000000001</v>
      </c>
      <c r="E1079" s="10">
        <v>148125</v>
      </c>
      <c r="F1079" s="42">
        <f t="shared" si="16"/>
        <v>0.3884125103378791</v>
      </c>
      <c r="G1079" t="s">
        <v>4554</v>
      </c>
      <c r="H1079" s="4" t="s">
        <v>2402</v>
      </c>
    </row>
    <row r="1080" spans="1:8" ht="25.5">
      <c r="A1080" s="2" t="s">
        <v>88</v>
      </c>
      <c r="B1080" s="9"/>
      <c r="C1080" s="9" t="s">
        <v>2403</v>
      </c>
      <c r="D1080" s="10">
        <v>147551.89000000001</v>
      </c>
      <c r="E1080" s="10">
        <v>148125</v>
      </c>
      <c r="F1080" s="42">
        <f t="shared" si="16"/>
        <v>0.3884125103378791</v>
      </c>
      <c r="G1080" t="s">
        <v>4554</v>
      </c>
      <c r="H1080" s="4" t="s">
        <v>2402</v>
      </c>
    </row>
    <row r="1081" spans="1:8" ht="38.25">
      <c r="A1081" s="2" t="s">
        <v>88</v>
      </c>
      <c r="B1081" s="9"/>
      <c r="C1081" s="9" t="s">
        <v>2404</v>
      </c>
      <c r="D1081" s="10">
        <v>24246.65</v>
      </c>
      <c r="E1081" s="10">
        <v>148094.5</v>
      </c>
      <c r="F1081" s="42">
        <f t="shared" si="16"/>
        <v>510.78334532811749</v>
      </c>
      <c r="G1081" t="s">
        <v>4458</v>
      </c>
      <c r="H1081" s="4" t="s">
        <v>2405</v>
      </c>
    </row>
    <row r="1082" spans="1:8" ht="25.5">
      <c r="A1082" s="2" t="s">
        <v>88</v>
      </c>
      <c r="B1082" s="9"/>
      <c r="C1082" s="9" t="s">
        <v>2406</v>
      </c>
      <c r="D1082" s="10">
        <v>137256.60999999999</v>
      </c>
      <c r="E1082" s="10">
        <v>137460</v>
      </c>
      <c r="F1082" s="42">
        <f t="shared" si="16"/>
        <v>0.14818229883428857</v>
      </c>
      <c r="G1082" t="s">
        <v>4554</v>
      </c>
      <c r="H1082" s="4" t="s">
        <v>2407</v>
      </c>
    </row>
    <row r="1083" spans="1:8" ht="51">
      <c r="A1083" s="2" t="s">
        <v>88</v>
      </c>
      <c r="B1083" s="9"/>
      <c r="C1083" s="9" t="s">
        <v>1089</v>
      </c>
      <c r="D1083" s="10">
        <v>147551.89000000001</v>
      </c>
      <c r="E1083" s="10">
        <v>72005.210000000006</v>
      </c>
      <c r="F1083" s="42">
        <f t="shared" si="16"/>
        <v>-51.200076122372948</v>
      </c>
      <c r="G1083" t="s">
        <v>4458</v>
      </c>
      <c r="H1083" s="4" t="s">
        <v>3169</v>
      </c>
    </row>
    <row r="1084" spans="1:8" ht="25.5">
      <c r="A1084" s="1" t="s">
        <v>89</v>
      </c>
      <c r="B1084" s="9"/>
      <c r="C1084" s="9" t="s">
        <v>886</v>
      </c>
      <c r="D1084" s="10">
        <v>148507</v>
      </c>
      <c r="E1084" s="10">
        <v>150345</v>
      </c>
      <c r="F1084" s="42">
        <f t="shared" si="16"/>
        <v>1.2376520972075391</v>
      </c>
      <c r="G1084" t="s">
        <v>4554</v>
      </c>
      <c r="H1084" s="4" t="s">
        <v>2408</v>
      </c>
    </row>
    <row r="1085" spans="1:8" ht="38.25">
      <c r="A1085" s="1" t="s">
        <v>89</v>
      </c>
      <c r="B1085" s="9"/>
      <c r="C1085" s="9" t="s">
        <v>898</v>
      </c>
      <c r="D1085" s="10" t="s">
        <v>899</v>
      </c>
      <c r="E1085" s="10">
        <v>115406</v>
      </c>
      <c r="F1085" s="42" t="e">
        <f t="shared" si="16"/>
        <v>#VALUE!</v>
      </c>
      <c r="G1085" t="s">
        <v>4458</v>
      </c>
      <c r="H1085" s="4" t="s">
        <v>2409</v>
      </c>
    </row>
    <row r="1086" spans="1:8" ht="38.25">
      <c r="A1086" s="1" t="s">
        <v>89</v>
      </c>
      <c r="B1086" s="9"/>
      <c r="C1086" s="9" t="s">
        <v>898</v>
      </c>
      <c r="D1086" s="10" t="s">
        <v>899</v>
      </c>
      <c r="E1086" s="10">
        <v>110104</v>
      </c>
      <c r="F1086" s="42" t="e">
        <f t="shared" si="16"/>
        <v>#VALUE!</v>
      </c>
      <c r="G1086" t="s">
        <v>4458</v>
      </c>
      <c r="H1086" s="4" t="s">
        <v>2410</v>
      </c>
    </row>
    <row r="1087" spans="1:8" ht="25.5">
      <c r="A1087" s="1" t="s">
        <v>89</v>
      </c>
      <c r="B1087" s="9"/>
      <c r="C1087" s="9" t="s">
        <v>898</v>
      </c>
      <c r="D1087" s="10" t="s">
        <v>899</v>
      </c>
      <c r="E1087" s="10">
        <v>103488</v>
      </c>
      <c r="F1087" s="42" t="e">
        <f t="shared" si="16"/>
        <v>#VALUE!</v>
      </c>
      <c r="G1087" t="s">
        <v>4458</v>
      </c>
      <c r="H1087" s="4" t="s">
        <v>2411</v>
      </c>
    </row>
    <row r="1088" spans="1:8" ht="51">
      <c r="A1088" s="1" t="s">
        <v>89</v>
      </c>
      <c r="B1088" s="9"/>
      <c r="C1088" s="9" t="s">
        <v>2412</v>
      </c>
      <c r="D1088" s="10" t="s">
        <v>899</v>
      </c>
      <c r="E1088" s="10">
        <v>109399</v>
      </c>
      <c r="F1088" s="42" t="e">
        <f t="shared" si="16"/>
        <v>#VALUE!</v>
      </c>
      <c r="G1088" t="s">
        <v>4458</v>
      </c>
      <c r="H1088" s="4" t="s">
        <v>3170</v>
      </c>
    </row>
    <row r="1089" spans="1:8">
      <c r="A1089" s="1" t="s">
        <v>89</v>
      </c>
      <c r="B1089" s="9"/>
      <c r="C1089" s="9" t="s">
        <v>898</v>
      </c>
      <c r="D1089" s="10">
        <v>115369</v>
      </c>
      <c r="E1089" s="10" t="s">
        <v>899</v>
      </c>
      <c r="F1089" s="42" t="e">
        <f t="shared" si="16"/>
        <v>#VALUE!</v>
      </c>
      <c r="G1089" t="s">
        <v>4458</v>
      </c>
      <c r="H1089" s="4" t="s">
        <v>2413</v>
      </c>
    </row>
    <row r="1090" spans="1:8">
      <c r="A1090" s="1" t="s">
        <v>89</v>
      </c>
      <c r="B1090" s="9"/>
      <c r="C1090" s="9" t="s">
        <v>898</v>
      </c>
      <c r="D1090" s="10">
        <v>98177</v>
      </c>
      <c r="E1090" s="10" t="s">
        <v>899</v>
      </c>
      <c r="F1090" s="42" t="e">
        <f t="shared" si="16"/>
        <v>#VALUE!</v>
      </c>
      <c r="G1090" t="s">
        <v>4458</v>
      </c>
      <c r="H1090" s="4"/>
    </row>
    <row r="1091" spans="1:8">
      <c r="A1091" s="1" t="s">
        <v>89</v>
      </c>
      <c r="B1091" s="9"/>
      <c r="C1091" s="9" t="s">
        <v>898</v>
      </c>
      <c r="D1091" s="10">
        <v>83208</v>
      </c>
      <c r="E1091" s="10" t="s">
        <v>899</v>
      </c>
      <c r="F1091" s="42" t="e">
        <f t="shared" si="16"/>
        <v>#VALUE!</v>
      </c>
      <c r="G1091" t="s">
        <v>4458</v>
      </c>
      <c r="H1091" s="4" t="s">
        <v>4553</v>
      </c>
    </row>
    <row r="1092" spans="1:8" ht="25.5">
      <c r="A1092" s="1" t="s">
        <v>89</v>
      </c>
      <c r="B1092" s="9"/>
      <c r="C1092" s="9" t="s">
        <v>2412</v>
      </c>
      <c r="D1092" s="10">
        <v>163697</v>
      </c>
      <c r="E1092" s="10" t="s">
        <v>899</v>
      </c>
      <c r="F1092" s="42" t="e">
        <f t="shared" si="16"/>
        <v>#VALUE!</v>
      </c>
      <c r="G1092" t="s">
        <v>4458</v>
      </c>
      <c r="H1092" s="4" t="s">
        <v>2414</v>
      </c>
    </row>
    <row r="1093" spans="1:8">
      <c r="A1093" s="1" t="s">
        <v>90</v>
      </c>
      <c r="B1093" s="9"/>
      <c r="C1093" s="9" t="s">
        <v>1064</v>
      </c>
      <c r="D1093" s="10">
        <v>100493</v>
      </c>
      <c r="E1093" s="10">
        <v>100493</v>
      </c>
      <c r="F1093" s="42">
        <f t="shared" si="16"/>
        <v>0</v>
      </c>
      <c r="G1093" t="s">
        <v>4554</v>
      </c>
      <c r="H1093" s="4" t="s">
        <v>2415</v>
      </c>
    </row>
    <row r="1094" spans="1:8" ht="25.5">
      <c r="A1094" s="1" t="s">
        <v>90</v>
      </c>
      <c r="B1094" s="9"/>
      <c r="C1094" s="9" t="s">
        <v>1064</v>
      </c>
      <c r="D1094" s="10">
        <v>100705</v>
      </c>
      <c r="E1094" s="10">
        <v>100715</v>
      </c>
      <c r="F1094" s="42">
        <f t="shared" ref="F1094:F1157" si="17">(((E1094-D1094)/D1094)*100)</f>
        <v>9.9299935455041954E-3</v>
      </c>
      <c r="G1094" t="s">
        <v>4554</v>
      </c>
      <c r="H1094" s="4" t="s">
        <v>2416</v>
      </c>
    </row>
    <row r="1095" spans="1:8">
      <c r="A1095" s="1" t="s">
        <v>90</v>
      </c>
      <c r="B1095" s="9"/>
      <c r="C1095" s="9" t="s">
        <v>1064</v>
      </c>
      <c r="D1095" s="10">
        <v>100879</v>
      </c>
      <c r="E1095" s="10" t="s">
        <v>899</v>
      </c>
      <c r="F1095" s="42" t="e">
        <f t="shared" si="17"/>
        <v>#VALUE!</v>
      </c>
      <c r="G1095" t="s">
        <v>4458</v>
      </c>
      <c r="H1095" s="4" t="s">
        <v>2417</v>
      </c>
    </row>
    <row r="1096" spans="1:8" ht="25.5">
      <c r="A1096" s="1" t="s">
        <v>90</v>
      </c>
      <c r="B1096" s="9"/>
      <c r="C1096" s="9" t="s">
        <v>1064</v>
      </c>
      <c r="D1096" s="10">
        <v>100890</v>
      </c>
      <c r="E1096" s="10">
        <v>100948</v>
      </c>
      <c r="F1096" s="42">
        <f t="shared" si="17"/>
        <v>5.7488353652492809E-2</v>
      </c>
      <c r="G1096" t="s">
        <v>4554</v>
      </c>
      <c r="H1096" s="4" t="s">
        <v>2418</v>
      </c>
    </row>
    <row r="1097" spans="1:8" ht="25.5">
      <c r="A1097" s="1" t="s">
        <v>90</v>
      </c>
      <c r="B1097" s="9"/>
      <c r="C1097" s="9" t="s">
        <v>886</v>
      </c>
      <c r="D1097" s="10">
        <v>131158</v>
      </c>
      <c r="E1097" s="10">
        <v>131425</v>
      </c>
      <c r="F1097" s="42">
        <f t="shared" si="17"/>
        <v>0.20357126519160099</v>
      </c>
      <c r="G1097" t="s">
        <v>4554</v>
      </c>
      <c r="H1097" s="4" t="s">
        <v>2419</v>
      </c>
    </row>
    <row r="1098" spans="1:8" ht="89.25">
      <c r="A1098" s="1" t="s">
        <v>91</v>
      </c>
      <c r="B1098" s="9"/>
      <c r="C1098" s="9" t="s">
        <v>2420</v>
      </c>
      <c r="D1098" s="54">
        <v>163823.92000000001</v>
      </c>
      <c r="E1098" s="54">
        <v>154981.46</v>
      </c>
      <c r="F1098" s="42">
        <f t="shared" si="17"/>
        <v>-5.3975390162804189</v>
      </c>
      <c r="G1098" t="s">
        <v>4458</v>
      </c>
      <c r="H1098" s="4" t="s">
        <v>2421</v>
      </c>
    </row>
    <row r="1099" spans="1:8" ht="89.25">
      <c r="A1099" s="1" t="s">
        <v>91</v>
      </c>
      <c r="B1099" s="9"/>
      <c r="C1099" s="9" t="s">
        <v>2422</v>
      </c>
      <c r="D1099" s="54" t="s">
        <v>899</v>
      </c>
      <c r="E1099" s="54">
        <v>122242.14</v>
      </c>
      <c r="F1099" s="42" t="e">
        <f t="shared" si="17"/>
        <v>#VALUE!</v>
      </c>
      <c r="G1099" t="s">
        <v>4458</v>
      </c>
      <c r="H1099" s="4" t="s">
        <v>2423</v>
      </c>
    </row>
    <row r="1100" spans="1:8" ht="38.25">
      <c r="A1100" s="1" t="s">
        <v>91</v>
      </c>
      <c r="B1100" s="9"/>
      <c r="C1100" s="9" t="s">
        <v>2424</v>
      </c>
      <c r="D1100" s="54">
        <v>6580.15</v>
      </c>
      <c r="E1100" s="54">
        <v>152988.6</v>
      </c>
      <c r="F1100" s="42">
        <f t="shared" si="17"/>
        <v>2225.0017096874694</v>
      </c>
      <c r="G1100" t="s">
        <v>4458</v>
      </c>
      <c r="H1100" s="4" t="s">
        <v>2425</v>
      </c>
    </row>
    <row r="1101" spans="1:8" ht="38.25">
      <c r="A1101" s="1" t="s">
        <v>91</v>
      </c>
      <c r="B1101" s="9"/>
      <c r="C1101" s="9" t="s">
        <v>2426</v>
      </c>
      <c r="D1101" s="54">
        <v>113748.82</v>
      </c>
      <c r="E1101" s="54">
        <v>152988.6</v>
      </c>
      <c r="F1101" s="42">
        <f t="shared" si="17"/>
        <v>34.496867747726959</v>
      </c>
      <c r="G1101" t="s">
        <v>4458</v>
      </c>
      <c r="H1101" s="4" t="s">
        <v>2427</v>
      </c>
    </row>
    <row r="1102" spans="1:8" ht="38.25">
      <c r="A1102" s="1" t="s">
        <v>91</v>
      </c>
      <c r="B1102" s="9"/>
      <c r="C1102" s="9" t="s">
        <v>2428</v>
      </c>
      <c r="D1102" s="54">
        <v>28491.22</v>
      </c>
      <c r="E1102" s="54">
        <v>174055.44</v>
      </c>
      <c r="F1102" s="42">
        <f t="shared" si="17"/>
        <v>510.90904496192155</v>
      </c>
      <c r="G1102" t="s">
        <v>4458</v>
      </c>
      <c r="H1102" s="4" t="s">
        <v>2429</v>
      </c>
    </row>
    <row r="1103" spans="1:8" ht="38.25">
      <c r="A1103" s="1" t="s">
        <v>91</v>
      </c>
      <c r="B1103" s="9"/>
      <c r="C1103" s="9" t="s">
        <v>2430</v>
      </c>
      <c r="D1103" s="54">
        <v>160205.4</v>
      </c>
      <c r="E1103" s="54">
        <v>11570.39</v>
      </c>
      <c r="F1103" s="42">
        <f t="shared" si="17"/>
        <v>-92.777777777777786</v>
      </c>
      <c r="G1103" t="s">
        <v>4458</v>
      </c>
      <c r="H1103" s="4" t="s">
        <v>2431</v>
      </c>
    </row>
    <row r="1104" spans="1:8" ht="38.25">
      <c r="A1104" s="1" t="s">
        <v>91</v>
      </c>
      <c r="B1104" s="9"/>
      <c r="C1104" s="9" t="s">
        <v>2432</v>
      </c>
      <c r="D1104" s="54">
        <v>115048.31</v>
      </c>
      <c r="E1104" s="54">
        <v>108459.9</v>
      </c>
      <c r="F1104" s="42">
        <f t="shared" si="17"/>
        <v>-5.7266464844203311</v>
      </c>
      <c r="G1104" t="s">
        <v>4458</v>
      </c>
      <c r="H1104" s="4" t="s">
        <v>2433</v>
      </c>
    </row>
    <row r="1105" spans="1:8" ht="25.5">
      <c r="A1105" s="1" t="s">
        <v>91</v>
      </c>
      <c r="B1105" s="9"/>
      <c r="C1105" s="9" t="s">
        <v>2434</v>
      </c>
      <c r="D1105" s="54">
        <v>103066.42</v>
      </c>
      <c r="E1105" s="54">
        <v>103066.44</v>
      </c>
      <c r="F1105" s="42">
        <f t="shared" si="17"/>
        <v>1.9404962357356096E-5</v>
      </c>
      <c r="G1105" t="s">
        <v>4554</v>
      </c>
      <c r="H1105" s="4" t="s">
        <v>2435</v>
      </c>
    </row>
    <row r="1106" spans="1:8" ht="25.5">
      <c r="A1106" s="1" t="s">
        <v>91</v>
      </c>
      <c r="B1106" s="9"/>
      <c r="C1106" s="9" t="s">
        <v>2436</v>
      </c>
      <c r="D1106" s="54">
        <v>109956.01</v>
      </c>
      <c r="E1106" s="54">
        <v>112501.52</v>
      </c>
      <c r="F1106" s="42">
        <f t="shared" si="17"/>
        <v>2.3150257998630632</v>
      </c>
      <c r="G1106" t="s">
        <v>4554</v>
      </c>
      <c r="H1106" s="4" t="s">
        <v>2437</v>
      </c>
    </row>
    <row r="1107" spans="1:8" ht="38.25">
      <c r="A1107" s="1" t="s">
        <v>91</v>
      </c>
      <c r="B1107" s="9"/>
      <c r="C1107" s="9" t="s">
        <v>2438</v>
      </c>
      <c r="D1107" s="54">
        <v>142142</v>
      </c>
      <c r="E1107" s="54" t="s">
        <v>899</v>
      </c>
      <c r="F1107" s="42" t="e">
        <f t="shared" si="17"/>
        <v>#VALUE!</v>
      </c>
      <c r="G1107" t="s">
        <v>4458</v>
      </c>
      <c r="H1107" s="4" t="s">
        <v>2439</v>
      </c>
    </row>
    <row r="1108" spans="1:8" ht="25.5">
      <c r="A1108" s="1" t="s">
        <v>91</v>
      </c>
      <c r="B1108" s="9"/>
      <c r="C1108" s="9" t="s">
        <v>2440</v>
      </c>
      <c r="D1108" s="54">
        <v>143579.62</v>
      </c>
      <c r="E1108" s="54" t="s">
        <v>899</v>
      </c>
      <c r="F1108" s="42" t="e">
        <f t="shared" si="17"/>
        <v>#VALUE!</v>
      </c>
      <c r="G1108" t="s">
        <v>4458</v>
      </c>
      <c r="H1108" s="4" t="s">
        <v>2441</v>
      </c>
    </row>
    <row r="1109" spans="1:8" ht="25.5">
      <c r="A1109" s="1" t="s">
        <v>91</v>
      </c>
      <c r="B1109" s="9" t="s">
        <v>2442</v>
      </c>
      <c r="C1109" s="9" t="s">
        <v>886</v>
      </c>
      <c r="D1109" s="54">
        <v>218472</v>
      </c>
      <c r="E1109" s="54">
        <v>213221</v>
      </c>
      <c r="F1109" s="42">
        <f t="shared" si="17"/>
        <v>-2.4035116628217801</v>
      </c>
      <c r="G1109" t="s">
        <v>4554</v>
      </c>
      <c r="H1109" s="4" t="s">
        <v>2443</v>
      </c>
    </row>
    <row r="1110" spans="1:8" ht="38.25">
      <c r="A1110" s="1" t="s">
        <v>92</v>
      </c>
      <c r="B1110" s="9" t="s">
        <v>2444</v>
      </c>
      <c r="C1110" s="9" t="s">
        <v>886</v>
      </c>
      <c r="D1110" s="10">
        <v>193500</v>
      </c>
      <c r="E1110" s="10">
        <v>194000</v>
      </c>
      <c r="F1110" s="42">
        <f t="shared" si="17"/>
        <v>0.2583979328165375</v>
      </c>
      <c r="G1110" t="s">
        <v>4554</v>
      </c>
      <c r="H1110" s="4" t="s">
        <v>2445</v>
      </c>
    </row>
    <row r="1111" spans="1:8" ht="38.25">
      <c r="A1111" s="1" t="s">
        <v>92</v>
      </c>
      <c r="B1111" s="9"/>
      <c r="C1111" s="9" t="s">
        <v>2446</v>
      </c>
      <c r="D1111" s="10">
        <v>126700</v>
      </c>
      <c r="E1111" s="10">
        <v>128100</v>
      </c>
      <c r="F1111" s="42">
        <f t="shared" si="17"/>
        <v>1.1049723756906076</v>
      </c>
      <c r="G1111" t="s">
        <v>4554</v>
      </c>
      <c r="H1111" s="4" t="s">
        <v>2447</v>
      </c>
    </row>
    <row r="1112" spans="1:8" ht="38.25">
      <c r="A1112" s="1" t="s">
        <v>92</v>
      </c>
      <c r="B1112" s="9"/>
      <c r="C1112" s="9" t="s">
        <v>2448</v>
      </c>
      <c r="D1112" s="10">
        <v>124100</v>
      </c>
      <c r="E1112" s="10">
        <v>126300</v>
      </c>
      <c r="F1112" s="42">
        <f t="shared" si="17"/>
        <v>1.7727639000805804</v>
      </c>
      <c r="G1112" t="s">
        <v>4554</v>
      </c>
      <c r="H1112" s="4" t="s">
        <v>2449</v>
      </c>
    </row>
    <row r="1113" spans="1:8" ht="38.25">
      <c r="A1113" s="1" t="s">
        <v>92</v>
      </c>
      <c r="B1113" s="9"/>
      <c r="C1113" s="9" t="s">
        <v>2450</v>
      </c>
      <c r="D1113" s="10">
        <v>130600</v>
      </c>
      <c r="E1113" s="10">
        <v>131200</v>
      </c>
      <c r="F1113" s="42">
        <f t="shared" si="17"/>
        <v>0.45941807044410415</v>
      </c>
      <c r="G1113" t="s">
        <v>4554</v>
      </c>
      <c r="H1113" s="4" t="s">
        <v>2451</v>
      </c>
    </row>
    <row r="1114" spans="1:8" ht="38.25">
      <c r="A1114" s="1" t="s">
        <v>92</v>
      </c>
      <c r="B1114" s="9"/>
      <c r="C1114" s="9" t="s">
        <v>2452</v>
      </c>
      <c r="D1114" s="10">
        <v>126400</v>
      </c>
      <c r="E1114" s="10">
        <v>127200</v>
      </c>
      <c r="F1114" s="42">
        <f t="shared" si="17"/>
        <v>0.63291139240506333</v>
      </c>
      <c r="G1114" t="s">
        <v>4554</v>
      </c>
      <c r="H1114" s="4" t="s">
        <v>2453</v>
      </c>
    </row>
    <row r="1115" spans="1:8" ht="51">
      <c r="A1115" s="1" t="s">
        <v>92</v>
      </c>
      <c r="B1115" s="9"/>
      <c r="C1115" s="9" t="s">
        <v>2454</v>
      </c>
      <c r="D1115" s="10">
        <v>96000</v>
      </c>
      <c r="E1115" s="10">
        <v>152100</v>
      </c>
      <c r="F1115" s="42">
        <f t="shared" si="17"/>
        <v>58.4375</v>
      </c>
      <c r="G1115" t="s">
        <v>4458</v>
      </c>
      <c r="H1115" s="4" t="s">
        <v>2455</v>
      </c>
    </row>
    <row r="1116" spans="1:8" ht="38.25">
      <c r="A1116" s="1" t="s">
        <v>92</v>
      </c>
      <c r="B1116" s="9"/>
      <c r="C1116" s="9" t="s">
        <v>2456</v>
      </c>
      <c r="D1116" s="10">
        <v>102400</v>
      </c>
      <c r="E1116" s="10">
        <v>104400</v>
      </c>
      <c r="F1116" s="42">
        <f t="shared" si="17"/>
        <v>1.953125</v>
      </c>
      <c r="G1116" t="s">
        <v>4554</v>
      </c>
      <c r="H1116" s="4" t="s">
        <v>2457</v>
      </c>
    </row>
    <row r="1117" spans="1:8" ht="38.25">
      <c r="A1117" s="1" t="s">
        <v>92</v>
      </c>
      <c r="B1117" s="9"/>
      <c r="C1117" s="9" t="s">
        <v>2458</v>
      </c>
      <c r="D1117" s="10">
        <v>102000</v>
      </c>
      <c r="E1117" s="10">
        <v>104600</v>
      </c>
      <c r="F1117" s="42">
        <f t="shared" si="17"/>
        <v>2.5490196078431371</v>
      </c>
      <c r="G1117" t="s">
        <v>4554</v>
      </c>
      <c r="H1117" s="4" t="s">
        <v>2459</v>
      </c>
    </row>
    <row r="1118" spans="1:8" ht="51">
      <c r="A1118" s="1" t="s">
        <v>92</v>
      </c>
      <c r="B1118" s="9"/>
      <c r="C1118" s="9" t="s">
        <v>2460</v>
      </c>
      <c r="D1118" s="10">
        <v>102200</v>
      </c>
      <c r="E1118" s="10">
        <v>85200</v>
      </c>
      <c r="F1118" s="42">
        <f t="shared" si="17"/>
        <v>-16.634050880626223</v>
      </c>
      <c r="G1118" t="s">
        <v>4458</v>
      </c>
      <c r="H1118" s="4" t="s">
        <v>2461</v>
      </c>
    </row>
    <row r="1119" spans="1:8" ht="38.25">
      <c r="A1119" s="1" t="s">
        <v>92</v>
      </c>
      <c r="B1119" s="9"/>
      <c r="C1119" s="9" t="s">
        <v>3171</v>
      </c>
      <c r="D1119" s="10">
        <v>103500</v>
      </c>
      <c r="E1119" s="10">
        <v>103500</v>
      </c>
      <c r="F1119" s="42">
        <f t="shared" si="17"/>
        <v>0</v>
      </c>
      <c r="G1119" t="s">
        <v>4554</v>
      </c>
      <c r="H1119" s="4" t="s">
        <v>2463</v>
      </c>
    </row>
    <row r="1120" spans="1:8" ht="38.25">
      <c r="A1120" s="1" t="s">
        <v>92</v>
      </c>
      <c r="B1120" s="9"/>
      <c r="C1120" s="9" t="s">
        <v>2462</v>
      </c>
      <c r="D1120" s="10">
        <v>102500</v>
      </c>
      <c r="E1120" s="10">
        <v>102500</v>
      </c>
      <c r="F1120" s="42">
        <f t="shared" si="17"/>
        <v>0</v>
      </c>
      <c r="G1120" t="s">
        <v>4554</v>
      </c>
      <c r="H1120" s="4" t="s">
        <v>3172</v>
      </c>
    </row>
    <row r="1121" spans="1:8" ht="25.5">
      <c r="A1121" s="1" t="s">
        <v>93</v>
      </c>
      <c r="B1121" s="9"/>
      <c r="C1121" s="9" t="s">
        <v>886</v>
      </c>
      <c r="D1121" s="10">
        <v>148287</v>
      </c>
      <c r="E1121" s="10">
        <v>151299</v>
      </c>
      <c r="F1121" s="42">
        <f t="shared" si="17"/>
        <v>2.0311962613040926</v>
      </c>
      <c r="G1121" t="s">
        <v>4554</v>
      </c>
      <c r="H1121" s="4" t="s">
        <v>2464</v>
      </c>
    </row>
    <row r="1122" spans="1:8" ht="25.5">
      <c r="A1122" s="1" t="s">
        <v>93</v>
      </c>
      <c r="B1122" s="9"/>
      <c r="C1122" s="9" t="s">
        <v>912</v>
      </c>
      <c r="D1122" s="10">
        <v>104628</v>
      </c>
      <c r="E1122" s="10">
        <v>106293</v>
      </c>
      <c r="F1122" s="42">
        <f t="shared" si="17"/>
        <v>1.5913522192912029</v>
      </c>
      <c r="G1122" t="s">
        <v>4554</v>
      </c>
      <c r="H1122" s="74" t="s">
        <v>2465</v>
      </c>
    </row>
    <row r="1123" spans="1:8" ht="76.5">
      <c r="A1123" s="1" t="s">
        <v>94</v>
      </c>
      <c r="B1123" s="9" t="s">
        <v>2466</v>
      </c>
      <c r="C1123" s="9" t="s">
        <v>1080</v>
      </c>
      <c r="D1123" s="10">
        <v>266838</v>
      </c>
      <c r="E1123" s="10">
        <v>270474</v>
      </c>
      <c r="F1123" s="42">
        <f t="shared" si="17"/>
        <v>1.3626245137499156</v>
      </c>
      <c r="G1123" t="s">
        <v>4554</v>
      </c>
      <c r="H1123" s="4" t="s">
        <v>3173</v>
      </c>
    </row>
    <row r="1124" spans="1:8" ht="25.5">
      <c r="A1124" s="1" t="s">
        <v>94</v>
      </c>
      <c r="B1124" s="9" t="s">
        <v>2467</v>
      </c>
      <c r="C1124" s="9" t="s">
        <v>2468</v>
      </c>
      <c r="D1124" s="10">
        <v>191074</v>
      </c>
      <c r="E1124" s="10">
        <v>203806</v>
      </c>
      <c r="F1124" s="42">
        <f t="shared" si="17"/>
        <v>6.6633869600259592</v>
      </c>
      <c r="G1124" t="s">
        <v>4554</v>
      </c>
      <c r="H1124" s="4" t="s">
        <v>3174</v>
      </c>
    </row>
    <row r="1125" spans="1:8" ht="25.5">
      <c r="A1125" s="1" t="s">
        <v>94</v>
      </c>
      <c r="B1125" s="9" t="s">
        <v>2469</v>
      </c>
      <c r="C1125" s="9" t="s">
        <v>2470</v>
      </c>
      <c r="D1125" s="10">
        <v>183167</v>
      </c>
      <c r="E1125" s="10">
        <v>193612</v>
      </c>
      <c r="F1125" s="42">
        <f t="shared" si="17"/>
        <v>5.702446401371426</v>
      </c>
      <c r="G1125" t="s">
        <v>4554</v>
      </c>
      <c r="H1125" s="4" t="s">
        <v>3175</v>
      </c>
    </row>
    <row r="1126" spans="1:8" ht="25.5">
      <c r="A1126" s="1" t="s">
        <v>94</v>
      </c>
      <c r="B1126" s="9" t="s">
        <v>2471</v>
      </c>
      <c r="C1126" s="9" t="s">
        <v>2472</v>
      </c>
      <c r="D1126" s="10">
        <v>191123</v>
      </c>
      <c r="E1126" s="10">
        <v>198298</v>
      </c>
      <c r="F1126" s="42">
        <f t="shared" si="17"/>
        <v>3.754126923499526</v>
      </c>
      <c r="G1126" t="s">
        <v>4554</v>
      </c>
      <c r="H1126" s="4" t="s">
        <v>3176</v>
      </c>
    </row>
    <row r="1127" spans="1:8" ht="25.5">
      <c r="A1127" s="1" t="s">
        <v>94</v>
      </c>
      <c r="B1127" s="9" t="s">
        <v>2473</v>
      </c>
      <c r="C1127" s="9" t="s">
        <v>2474</v>
      </c>
      <c r="D1127" s="10">
        <v>183445</v>
      </c>
      <c r="E1127" s="10">
        <v>192192</v>
      </c>
      <c r="F1127" s="42">
        <f t="shared" si="17"/>
        <v>4.768186649949576</v>
      </c>
      <c r="G1127" t="s">
        <v>4554</v>
      </c>
      <c r="H1127" s="4" t="s">
        <v>3177</v>
      </c>
    </row>
    <row r="1128" spans="1:8" ht="63.75">
      <c r="A1128" s="1" t="s">
        <v>94</v>
      </c>
      <c r="B1128" s="9" t="s">
        <v>2475</v>
      </c>
      <c r="C1128" s="9" t="s">
        <v>2476</v>
      </c>
      <c r="D1128" s="10">
        <v>21948</v>
      </c>
      <c r="E1128" s="10">
        <v>185153</v>
      </c>
      <c r="F1128" s="42">
        <f t="shared" si="17"/>
        <v>743.59850555859305</v>
      </c>
      <c r="G1128" t="s">
        <v>4458</v>
      </c>
      <c r="H1128" s="4" t="s">
        <v>3178</v>
      </c>
    </row>
    <row r="1129" spans="1:8" ht="89.25">
      <c r="A1129" s="1" t="s">
        <v>94</v>
      </c>
      <c r="B1129" s="9" t="s">
        <v>2477</v>
      </c>
      <c r="C1129" s="9" t="s">
        <v>2478</v>
      </c>
      <c r="D1129" s="10">
        <v>130850</v>
      </c>
      <c r="E1129" s="10">
        <v>142586</v>
      </c>
      <c r="F1129" s="42">
        <f t="shared" si="17"/>
        <v>8.9690485288498287</v>
      </c>
      <c r="G1129" t="s">
        <v>4458</v>
      </c>
      <c r="H1129" s="4" t="s">
        <v>3179</v>
      </c>
    </row>
    <row r="1130" spans="1:8" ht="51">
      <c r="A1130" s="1" t="s">
        <v>94</v>
      </c>
      <c r="B1130" s="9" t="s">
        <v>2479</v>
      </c>
      <c r="C1130" s="9" t="s">
        <v>2480</v>
      </c>
      <c r="D1130" s="10">
        <v>126388</v>
      </c>
      <c r="E1130" s="10" t="s">
        <v>899</v>
      </c>
      <c r="F1130" s="42" t="e">
        <f t="shared" si="17"/>
        <v>#VALUE!</v>
      </c>
      <c r="G1130" t="s">
        <v>4458</v>
      </c>
      <c r="H1130" s="4" t="s">
        <v>2481</v>
      </c>
    </row>
    <row r="1131" spans="1:8" ht="25.5">
      <c r="A1131" s="1" t="s">
        <v>95</v>
      </c>
      <c r="B1131" s="9" t="s">
        <v>2482</v>
      </c>
      <c r="C1131" s="9" t="s">
        <v>886</v>
      </c>
      <c r="D1131" s="10">
        <v>259601</v>
      </c>
      <c r="E1131" s="10">
        <v>246648</v>
      </c>
      <c r="F1131" s="42">
        <f t="shared" si="17"/>
        <v>-4.98958016340461</v>
      </c>
      <c r="G1131" t="s">
        <v>4554</v>
      </c>
      <c r="H1131" s="4" t="s">
        <v>2483</v>
      </c>
    </row>
    <row r="1132" spans="1:8" ht="38.25">
      <c r="A1132" s="1" t="s">
        <v>95</v>
      </c>
      <c r="B1132" s="9" t="s">
        <v>2484</v>
      </c>
      <c r="C1132" s="9" t="s">
        <v>2485</v>
      </c>
      <c r="D1132" s="10">
        <v>198744</v>
      </c>
      <c r="E1132" s="10">
        <v>193541</v>
      </c>
      <c r="F1132" s="42">
        <f t="shared" si="17"/>
        <v>-2.6179406673912169</v>
      </c>
      <c r="G1132" t="s">
        <v>4554</v>
      </c>
      <c r="H1132" s="4" t="s">
        <v>2486</v>
      </c>
    </row>
    <row r="1133" spans="1:8" ht="25.5">
      <c r="A1133" s="1" t="s">
        <v>95</v>
      </c>
      <c r="B1133" s="9" t="s">
        <v>2487</v>
      </c>
      <c r="C1133" s="9" t="s">
        <v>2186</v>
      </c>
      <c r="D1133" s="10">
        <v>198825</v>
      </c>
      <c r="E1133" s="10">
        <v>187409</v>
      </c>
      <c r="F1133" s="42">
        <f t="shared" si="17"/>
        <v>-5.7417326794920154</v>
      </c>
      <c r="G1133" t="s">
        <v>4554</v>
      </c>
      <c r="H1133" s="4" t="s">
        <v>3180</v>
      </c>
    </row>
    <row r="1134" spans="1:8" ht="51">
      <c r="A1134" s="1" t="s">
        <v>95</v>
      </c>
      <c r="B1134" s="9"/>
      <c r="C1134" s="9" t="s">
        <v>4497</v>
      </c>
      <c r="D1134" s="10">
        <v>182047</v>
      </c>
      <c r="E1134" s="10">
        <v>166124</v>
      </c>
      <c r="F1134" s="42">
        <f t="shared" si="17"/>
        <v>-8.7466423506017676</v>
      </c>
      <c r="G1134" t="s">
        <v>4554</v>
      </c>
      <c r="H1134" s="4" t="s">
        <v>3181</v>
      </c>
    </row>
    <row r="1135" spans="1:8" ht="38.25">
      <c r="A1135" s="1" t="s">
        <v>95</v>
      </c>
      <c r="B1135" s="9"/>
      <c r="C1135" s="9" t="s">
        <v>3182</v>
      </c>
      <c r="D1135" s="10" t="s">
        <v>899</v>
      </c>
      <c r="E1135" s="10">
        <v>101832</v>
      </c>
      <c r="F1135" s="42" t="e">
        <f t="shared" si="17"/>
        <v>#VALUE!</v>
      </c>
      <c r="G1135" t="s">
        <v>4458</v>
      </c>
      <c r="H1135" s="4" t="s">
        <v>3183</v>
      </c>
    </row>
    <row r="1136" spans="1:8" ht="51">
      <c r="A1136" s="1" t="s">
        <v>95</v>
      </c>
      <c r="B1136" s="9"/>
      <c r="C1136" s="9" t="s">
        <v>4498</v>
      </c>
      <c r="D1136" s="10">
        <v>151128</v>
      </c>
      <c r="E1136" s="10">
        <v>165590</v>
      </c>
      <c r="F1136" s="42">
        <f t="shared" si="17"/>
        <v>9.5693716584617015</v>
      </c>
      <c r="G1136" t="s">
        <v>4554</v>
      </c>
      <c r="H1136" s="4" t="s">
        <v>3184</v>
      </c>
    </row>
    <row r="1137" spans="1:8" ht="38.25">
      <c r="A1137" s="1" t="s">
        <v>95</v>
      </c>
      <c r="B1137" s="9"/>
      <c r="C1137" s="9" t="s">
        <v>1235</v>
      </c>
      <c r="D1137" s="10">
        <v>63031</v>
      </c>
      <c r="E1137" s="10">
        <v>161668</v>
      </c>
      <c r="F1137" s="42">
        <f t="shared" si="17"/>
        <v>156.48966381621742</v>
      </c>
      <c r="G1137" t="s">
        <v>4458</v>
      </c>
      <c r="H1137" s="4" t="s">
        <v>2488</v>
      </c>
    </row>
    <row r="1138" spans="1:8" ht="38.25">
      <c r="A1138" s="1" t="s">
        <v>95</v>
      </c>
      <c r="B1138" s="9"/>
      <c r="C1138" s="9" t="s">
        <v>2489</v>
      </c>
      <c r="D1138" s="10">
        <v>158877</v>
      </c>
      <c r="E1138" s="10">
        <v>148113</v>
      </c>
      <c r="F1138" s="42">
        <f t="shared" si="17"/>
        <v>-6.7750523990256619</v>
      </c>
      <c r="G1138" t="s">
        <v>4554</v>
      </c>
      <c r="H1138" s="4" t="s">
        <v>3185</v>
      </c>
    </row>
    <row r="1139" spans="1:8" ht="25.5">
      <c r="A1139" s="1" t="s">
        <v>95</v>
      </c>
      <c r="B1139" s="9"/>
      <c r="C1139" s="9" t="s">
        <v>1056</v>
      </c>
      <c r="D1139" s="10">
        <v>159128</v>
      </c>
      <c r="E1139" s="10">
        <v>149307</v>
      </c>
      <c r="F1139" s="42">
        <f t="shared" si="17"/>
        <v>-6.171761097984013</v>
      </c>
      <c r="G1139" t="s">
        <v>4554</v>
      </c>
      <c r="H1139" s="4" t="s">
        <v>2490</v>
      </c>
    </row>
    <row r="1140" spans="1:8" ht="25.5">
      <c r="A1140" s="1" t="s">
        <v>95</v>
      </c>
      <c r="B1140" s="9" t="s">
        <v>4547</v>
      </c>
      <c r="C1140" s="9" t="s">
        <v>4547</v>
      </c>
      <c r="D1140" s="10" t="s">
        <v>899</v>
      </c>
      <c r="E1140" s="72">
        <v>100000</v>
      </c>
      <c r="F1140" s="42" t="e">
        <f t="shared" si="17"/>
        <v>#VALUE!</v>
      </c>
      <c r="G1140" t="s">
        <v>4458</v>
      </c>
      <c r="H1140" s="4" t="s">
        <v>4549</v>
      </c>
    </row>
    <row r="1141" spans="1:8" ht="25.5">
      <c r="A1141" s="1" t="s">
        <v>95</v>
      </c>
      <c r="B1141" s="9" t="s">
        <v>4547</v>
      </c>
      <c r="C1141" s="9" t="s">
        <v>4547</v>
      </c>
      <c r="D1141" s="10" t="s">
        <v>899</v>
      </c>
      <c r="E1141" s="72">
        <v>100000</v>
      </c>
      <c r="F1141" s="42" t="e">
        <f t="shared" si="17"/>
        <v>#VALUE!</v>
      </c>
      <c r="G1141" t="s">
        <v>4458</v>
      </c>
      <c r="H1141" s="4" t="s">
        <v>4549</v>
      </c>
    </row>
    <row r="1142" spans="1:8" ht="25.5">
      <c r="A1142" s="1" t="s">
        <v>95</v>
      </c>
      <c r="B1142" s="9" t="s">
        <v>4547</v>
      </c>
      <c r="C1142" s="9" t="s">
        <v>4547</v>
      </c>
      <c r="D1142" s="10" t="s">
        <v>899</v>
      </c>
      <c r="E1142" s="72">
        <v>100000</v>
      </c>
      <c r="F1142" s="42" t="e">
        <f t="shared" si="17"/>
        <v>#VALUE!</v>
      </c>
      <c r="G1142" t="s">
        <v>4458</v>
      </c>
      <c r="H1142" s="4" t="s">
        <v>4549</v>
      </c>
    </row>
    <row r="1143" spans="1:8" ht="25.5">
      <c r="A1143" s="1" t="s">
        <v>95</v>
      </c>
      <c r="B1143" s="9" t="s">
        <v>4547</v>
      </c>
      <c r="C1143" s="9" t="s">
        <v>4547</v>
      </c>
      <c r="D1143" s="10" t="s">
        <v>899</v>
      </c>
      <c r="E1143" s="72">
        <v>100000</v>
      </c>
      <c r="F1143" s="42" t="e">
        <f t="shared" si="17"/>
        <v>#VALUE!</v>
      </c>
      <c r="G1143" t="s">
        <v>4458</v>
      </c>
      <c r="H1143" s="74" t="s">
        <v>4549</v>
      </c>
    </row>
    <row r="1144" spans="1:8" ht="25.5">
      <c r="A1144" s="1" t="s">
        <v>95</v>
      </c>
      <c r="B1144" s="9" t="s">
        <v>4547</v>
      </c>
      <c r="C1144" s="9" t="s">
        <v>4547</v>
      </c>
      <c r="D1144" s="10" t="s">
        <v>899</v>
      </c>
      <c r="E1144" s="72">
        <v>100000</v>
      </c>
      <c r="F1144" s="42" t="e">
        <f t="shared" si="17"/>
        <v>#VALUE!</v>
      </c>
      <c r="G1144" t="s">
        <v>4458</v>
      </c>
      <c r="H1144" s="4" t="s">
        <v>4549</v>
      </c>
    </row>
    <row r="1145" spans="1:8" ht="25.5">
      <c r="A1145" s="1" t="s">
        <v>95</v>
      </c>
      <c r="B1145" s="9" t="s">
        <v>4547</v>
      </c>
      <c r="C1145" s="9" t="s">
        <v>4547</v>
      </c>
      <c r="D1145" s="10" t="s">
        <v>899</v>
      </c>
      <c r="E1145" s="72">
        <v>100000</v>
      </c>
      <c r="F1145" s="42" t="e">
        <f t="shared" si="17"/>
        <v>#VALUE!</v>
      </c>
      <c r="G1145" t="s">
        <v>4458</v>
      </c>
      <c r="H1145" s="4" t="s">
        <v>4549</v>
      </c>
    </row>
    <row r="1146" spans="1:8" ht="25.5">
      <c r="A1146" s="1" t="s">
        <v>95</v>
      </c>
      <c r="B1146" s="9" t="s">
        <v>4547</v>
      </c>
      <c r="C1146" s="9" t="s">
        <v>4547</v>
      </c>
      <c r="D1146" s="72">
        <v>100000</v>
      </c>
      <c r="E1146" s="10" t="s">
        <v>899</v>
      </c>
      <c r="F1146" s="42" t="e">
        <f t="shared" si="17"/>
        <v>#VALUE!</v>
      </c>
      <c r="G1146" t="s">
        <v>4458</v>
      </c>
      <c r="H1146" s="4" t="s">
        <v>4549</v>
      </c>
    </row>
    <row r="1147" spans="1:8" ht="25.5">
      <c r="A1147" s="1" t="s">
        <v>95</v>
      </c>
      <c r="B1147" s="9" t="s">
        <v>4547</v>
      </c>
      <c r="C1147" s="9" t="s">
        <v>4547</v>
      </c>
      <c r="D1147" s="72">
        <v>100000</v>
      </c>
      <c r="E1147" s="10" t="s">
        <v>899</v>
      </c>
      <c r="F1147" s="42" t="e">
        <f t="shared" si="17"/>
        <v>#VALUE!</v>
      </c>
      <c r="G1147" t="s">
        <v>4458</v>
      </c>
      <c r="H1147" s="4" t="s">
        <v>4549</v>
      </c>
    </row>
    <row r="1148" spans="1:8" ht="25.5">
      <c r="A1148" s="1" t="s">
        <v>95</v>
      </c>
      <c r="B1148" s="9" t="s">
        <v>4547</v>
      </c>
      <c r="C1148" s="9" t="s">
        <v>4547</v>
      </c>
      <c r="D1148" s="72">
        <v>100000</v>
      </c>
      <c r="E1148" s="10" t="s">
        <v>899</v>
      </c>
      <c r="F1148" s="42" t="e">
        <f t="shared" si="17"/>
        <v>#VALUE!</v>
      </c>
      <c r="G1148" t="s">
        <v>4458</v>
      </c>
      <c r="H1148" s="4" t="s">
        <v>4549</v>
      </c>
    </row>
    <row r="1149" spans="1:8" ht="25.5">
      <c r="A1149" s="1" t="s">
        <v>95</v>
      </c>
      <c r="B1149" s="9" t="s">
        <v>4547</v>
      </c>
      <c r="C1149" s="9" t="s">
        <v>4547</v>
      </c>
      <c r="D1149" s="72">
        <v>100000</v>
      </c>
      <c r="E1149" s="10" t="s">
        <v>899</v>
      </c>
      <c r="F1149" s="42" t="e">
        <f t="shared" si="17"/>
        <v>#VALUE!</v>
      </c>
      <c r="G1149" t="s">
        <v>4458</v>
      </c>
      <c r="H1149" s="4" t="s">
        <v>4549</v>
      </c>
    </row>
    <row r="1150" spans="1:8" ht="25.5">
      <c r="A1150" s="1" t="s">
        <v>95</v>
      </c>
      <c r="B1150" s="9" t="s">
        <v>4547</v>
      </c>
      <c r="C1150" s="9" t="s">
        <v>4547</v>
      </c>
      <c r="D1150" s="72">
        <v>100000</v>
      </c>
      <c r="E1150" s="10" t="s">
        <v>899</v>
      </c>
      <c r="F1150" s="42" t="e">
        <f t="shared" si="17"/>
        <v>#VALUE!</v>
      </c>
      <c r="G1150" t="s">
        <v>4458</v>
      </c>
      <c r="H1150" s="4" t="s">
        <v>4549</v>
      </c>
    </row>
    <row r="1151" spans="1:8" ht="25.5">
      <c r="A1151" s="1" t="s">
        <v>95</v>
      </c>
      <c r="B1151" s="9" t="s">
        <v>4547</v>
      </c>
      <c r="C1151" s="9" t="s">
        <v>4547</v>
      </c>
      <c r="D1151" s="72">
        <v>100000</v>
      </c>
      <c r="E1151" s="10" t="s">
        <v>899</v>
      </c>
      <c r="F1151" s="42" t="e">
        <f t="shared" si="17"/>
        <v>#VALUE!</v>
      </c>
      <c r="G1151" t="s">
        <v>4458</v>
      </c>
      <c r="H1151" s="74" t="s">
        <v>4549</v>
      </c>
    </row>
    <row r="1152" spans="1:8" ht="25.5">
      <c r="A1152" s="1" t="s">
        <v>96</v>
      </c>
      <c r="B1152" s="9"/>
      <c r="C1152" s="9" t="s">
        <v>886</v>
      </c>
      <c r="D1152" s="10">
        <v>105972</v>
      </c>
      <c r="E1152" s="10">
        <v>105802</v>
      </c>
      <c r="F1152" s="42">
        <f t="shared" si="17"/>
        <v>-0.16041973351451327</v>
      </c>
      <c r="G1152" t="s">
        <v>4554</v>
      </c>
      <c r="H1152" s="4" t="s">
        <v>2491</v>
      </c>
    </row>
    <row r="1153" spans="1:8" ht="25.5">
      <c r="A1153" s="1" t="s">
        <v>97</v>
      </c>
      <c r="B1153" s="9"/>
      <c r="C1153" s="9" t="s">
        <v>2492</v>
      </c>
      <c r="D1153" s="10">
        <v>177531</v>
      </c>
      <c r="E1153" s="10">
        <v>177497</v>
      </c>
      <c r="F1153" s="42">
        <f t="shared" si="17"/>
        <v>-1.9151584793641672E-2</v>
      </c>
      <c r="G1153" t="s">
        <v>4554</v>
      </c>
      <c r="H1153" s="4" t="s">
        <v>2493</v>
      </c>
    </row>
    <row r="1154" spans="1:8" ht="25.5">
      <c r="A1154" s="1" t="s">
        <v>97</v>
      </c>
      <c r="B1154" s="9"/>
      <c r="C1154" s="9" t="s">
        <v>888</v>
      </c>
      <c r="D1154" s="10">
        <v>171350</v>
      </c>
      <c r="E1154" s="10">
        <v>173502</v>
      </c>
      <c r="F1154" s="42">
        <f t="shared" si="17"/>
        <v>1.2559089582725416</v>
      </c>
      <c r="G1154" t="s">
        <v>4554</v>
      </c>
      <c r="H1154" s="4" t="s">
        <v>2494</v>
      </c>
    </row>
    <row r="1155" spans="1:8" ht="25.5">
      <c r="A1155" s="1" t="s">
        <v>97</v>
      </c>
      <c r="B1155" s="9"/>
      <c r="C1155" s="9" t="s">
        <v>2495</v>
      </c>
      <c r="D1155" s="10">
        <v>169140</v>
      </c>
      <c r="E1155" s="10">
        <v>171402</v>
      </c>
      <c r="F1155" s="42">
        <f t="shared" si="17"/>
        <v>1.3373536715147216</v>
      </c>
      <c r="G1155" t="s">
        <v>4554</v>
      </c>
      <c r="H1155" s="4" t="s">
        <v>2496</v>
      </c>
    </row>
    <row r="1156" spans="1:8">
      <c r="A1156" s="1" t="s">
        <v>97</v>
      </c>
      <c r="B1156" s="9"/>
      <c r="C1156" s="9" t="s">
        <v>376</v>
      </c>
      <c r="D1156" s="10">
        <v>143522</v>
      </c>
      <c r="E1156" s="10">
        <v>147830</v>
      </c>
      <c r="F1156" s="42">
        <f t="shared" si="17"/>
        <v>3.0016304120622626</v>
      </c>
      <c r="G1156" t="s">
        <v>4554</v>
      </c>
      <c r="H1156" s="4" t="s">
        <v>2497</v>
      </c>
    </row>
    <row r="1157" spans="1:8" ht="38.25">
      <c r="A1157" s="1" t="s">
        <v>97</v>
      </c>
      <c r="B1157" s="9"/>
      <c r="C1157" s="9" t="s">
        <v>2498</v>
      </c>
      <c r="D1157" s="10">
        <v>128160</v>
      </c>
      <c r="E1157" s="10">
        <v>130312</v>
      </c>
      <c r="F1157" s="42">
        <f t="shared" si="17"/>
        <v>1.6791510611735332</v>
      </c>
      <c r="G1157" t="s">
        <v>4554</v>
      </c>
      <c r="H1157" s="4" t="s">
        <v>2499</v>
      </c>
    </row>
    <row r="1158" spans="1:8">
      <c r="A1158" s="1" t="s">
        <v>97</v>
      </c>
      <c r="B1158" s="9"/>
      <c r="C1158" s="9" t="s">
        <v>39</v>
      </c>
      <c r="D1158" s="10">
        <v>120891</v>
      </c>
      <c r="E1158" s="10">
        <v>123816</v>
      </c>
      <c r="F1158" s="42">
        <f t="shared" ref="F1158:F1221" si="18">(((E1158-D1158)/D1158)*100)</f>
        <v>2.4195349529741668</v>
      </c>
      <c r="G1158" t="s">
        <v>4554</v>
      </c>
      <c r="H1158" s="4" t="s">
        <v>2500</v>
      </c>
    </row>
    <row r="1159" spans="1:8" ht="25.5">
      <c r="A1159" s="1" t="s">
        <v>97</v>
      </c>
      <c r="B1159" s="9"/>
      <c r="C1159" s="9" t="s">
        <v>2501</v>
      </c>
      <c r="D1159" s="10">
        <v>119725</v>
      </c>
      <c r="E1159" s="10">
        <v>45329</v>
      </c>
      <c r="F1159" s="42">
        <f t="shared" si="18"/>
        <v>-62.139068699102104</v>
      </c>
      <c r="G1159" t="s">
        <v>4458</v>
      </c>
      <c r="H1159" s="4" t="s">
        <v>2502</v>
      </c>
    </row>
    <row r="1160" spans="1:8" ht="38.25">
      <c r="A1160" s="1" t="s">
        <v>97</v>
      </c>
      <c r="B1160" s="9"/>
      <c r="C1160" s="9" t="s">
        <v>2503</v>
      </c>
      <c r="D1160" s="10">
        <v>172743</v>
      </c>
      <c r="E1160" s="10">
        <v>158473</v>
      </c>
      <c r="F1160" s="42">
        <f t="shared" si="18"/>
        <v>-8.2608267773513244</v>
      </c>
      <c r="G1160" t="s">
        <v>4554</v>
      </c>
      <c r="H1160" s="4" t="s">
        <v>2504</v>
      </c>
    </row>
    <row r="1161" spans="1:8" ht="38.25">
      <c r="A1161" s="1" t="s">
        <v>97</v>
      </c>
      <c r="B1161" s="9" t="s">
        <v>2505</v>
      </c>
      <c r="C1161" s="9" t="s">
        <v>886</v>
      </c>
      <c r="D1161" s="10">
        <v>234487</v>
      </c>
      <c r="E1161" s="10">
        <v>214593</v>
      </c>
      <c r="F1161" s="42">
        <f t="shared" si="18"/>
        <v>-8.4840524208165053</v>
      </c>
      <c r="G1161" t="s">
        <v>4458</v>
      </c>
      <c r="H1161" s="4" t="s">
        <v>3186</v>
      </c>
    </row>
    <row r="1162" spans="1:8" ht="76.5">
      <c r="A1162" s="1" t="s">
        <v>97</v>
      </c>
      <c r="B1162" s="9" t="s">
        <v>2506</v>
      </c>
      <c r="C1162" s="9" t="s">
        <v>2507</v>
      </c>
      <c r="D1162" s="10">
        <v>61450</v>
      </c>
      <c r="E1162" s="10">
        <v>282670</v>
      </c>
      <c r="F1162" s="42">
        <f t="shared" si="18"/>
        <v>360</v>
      </c>
      <c r="G1162" t="s">
        <v>4458</v>
      </c>
      <c r="H1162" s="4" t="s">
        <v>3187</v>
      </c>
    </row>
    <row r="1163" spans="1:8" ht="25.5">
      <c r="A1163" s="1" t="s">
        <v>97</v>
      </c>
      <c r="B1163" s="9" t="s">
        <v>4547</v>
      </c>
      <c r="C1163" s="9" t="s">
        <v>4547</v>
      </c>
      <c r="D1163" s="10" t="s">
        <v>899</v>
      </c>
      <c r="E1163" s="72">
        <v>100000</v>
      </c>
      <c r="F1163" s="42" t="e">
        <f t="shared" si="18"/>
        <v>#VALUE!</v>
      </c>
      <c r="G1163" t="s">
        <v>4458</v>
      </c>
      <c r="H1163" s="4" t="s">
        <v>4549</v>
      </c>
    </row>
    <row r="1164" spans="1:8" ht="25.5">
      <c r="A1164" s="1" t="s">
        <v>97</v>
      </c>
      <c r="B1164" s="9" t="s">
        <v>4547</v>
      </c>
      <c r="C1164" s="9" t="s">
        <v>4547</v>
      </c>
      <c r="D1164" s="10" t="s">
        <v>899</v>
      </c>
      <c r="E1164" s="72">
        <v>100000</v>
      </c>
      <c r="F1164" s="42" t="e">
        <f t="shared" si="18"/>
        <v>#VALUE!</v>
      </c>
      <c r="G1164" t="s">
        <v>4458</v>
      </c>
      <c r="H1164" s="4" t="s">
        <v>4549</v>
      </c>
    </row>
    <row r="1165" spans="1:8" ht="25.5">
      <c r="A1165" s="1" t="s">
        <v>97</v>
      </c>
      <c r="B1165" s="9" t="s">
        <v>4547</v>
      </c>
      <c r="C1165" s="9" t="s">
        <v>4547</v>
      </c>
      <c r="D1165" s="72">
        <v>100000</v>
      </c>
      <c r="E1165" s="10" t="s">
        <v>899</v>
      </c>
      <c r="F1165" s="42" t="e">
        <f t="shared" si="18"/>
        <v>#VALUE!</v>
      </c>
      <c r="G1165" t="s">
        <v>4458</v>
      </c>
      <c r="H1165" s="4" t="s">
        <v>4549</v>
      </c>
    </row>
    <row r="1166" spans="1:8" ht="25.5">
      <c r="A1166" s="1" t="s">
        <v>97</v>
      </c>
      <c r="B1166" s="9" t="s">
        <v>4547</v>
      </c>
      <c r="C1166" s="9" t="s">
        <v>4547</v>
      </c>
      <c r="D1166" s="72">
        <v>100000</v>
      </c>
      <c r="E1166" s="10" t="s">
        <v>899</v>
      </c>
      <c r="F1166" s="42" t="e">
        <f t="shared" si="18"/>
        <v>#VALUE!</v>
      </c>
      <c r="G1166" t="s">
        <v>4458</v>
      </c>
      <c r="H1166" s="4" t="s">
        <v>4549</v>
      </c>
    </row>
    <row r="1167" spans="1:8" ht="25.5">
      <c r="A1167" s="1" t="s">
        <v>98</v>
      </c>
      <c r="B1167" s="9"/>
      <c r="C1167" s="9" t="s">
        <v>886</v>
      </c>
      <c r="D1167" s="10">
        <v>127335</v>
      </c>
      <c r="E1167" s="10">
        <v>138992</v>
      </c>
      <c r="F1167" s="42">
        <f t="shared" si="18"/>
        <v>9.1545922173793528</v>
      </c>
      <c r="G1167" t="s">
        <v>4554</v>
      </c>
      <c r="H1167" s="4" t="s">
        <v>2508</v>
      </c>
    </row>
    <row r="1168" spans="1:8" ht="25.5">
      <c r="A1168" s="1" t="s">
        <v>98</v>
      </c>
      <c r="B1168" s="9"/>
      <c r="C1168" s="9" t="s">
        <v>898</v>
      </c>
      <c r="D1168" s="10" t="s">
        <v>899</v>
      </c>
      <c r="E1168" s="10">
        <v>108065</v>
      </c>
      <c r="F1168" s="42" t="e">
        <f t="shared" si="18"/>
        <v>#VALUE!</v>
      </c>
      <c r="G1168" t="s">
        <v>4458</v>
      </c>
      <c r="H1168" s="4" t="s">
        <v>2509</v>
      </c>
    </row>
    <row r="1169" spans="1:8" ht="25.5">
      <c r="A1169" s="1" t="s">
        <v>98</v>
      </c>
      <c r="B1169" s="9"/>
      <c r="C1169" s="9" t="s">
        <v>898</v>
      </c>
      <c r="D1169" s="10" t="s">
        <v>899</v>
      </c>
      <c r="E1169" s="10">
        <v>108062</v>
      </c>
      <c r="F1169" s="42" t="e">
        <f t="shared" si="18"/>
        <v>#VALUE!</v>
      </c>
      <c r="G1169" t="s">
        <v>4458</v>
      </c>
      <c r="H1169" s="4" t="s">
        <v>2510</v>
      </c>
    </row>
    <row r="1170" spans="1:8">
      <c r="A1170" s="1" t="s">
        <v>98</v>
      </c>
      <c r="B1170" s="9"/>
      <c r="C1170" s="9" t="s">
        <v>898</v>
      </c>
      <c r="D1170" s="10">
        <v>100340</v>
      </c>
      <c r="E1170" s="10" t="s">
        <v>899</v>
      </c>
      <c r="F1170" s="42" t="e">
        <f t="shared" si="18"/>
        <v>#VALUE!</v>
      </c>
      <c r="G1170" t="s">
        <v>4458</v>
      </c>
      <c r="H1170" s="4" t="s">
        <v>2511</v>
      </c>
    </row>
    <row r="1171" spans="1:8">
      <c r="A1171" s="1" t="s">
        <v>98</v>
      </c>
      <c r="B1171" s="9"/>
      <c r="C1171" s="9" t="s">
        <v>898</v>
      </c>
      <c r="D1171" s="10">
        <v>100084</v>
      </c>
      <c r="E1171" s="10" t="s">
        <v>899</v>
      </c>
      <c r="F1171" s="42" t="e">
        <f t="shared" si="18"/>
        <v>#VALUE!</v>
      </c>
      <c r="G1171" t="s">
        <v>4458</v>
      </c>
      <c r="H1171" s="4" t="s">
        <v>2511</v>
      </c>
    </row>
    <row r="1172" spans="1:8" ht="51">
      <c r="A1172" s="1" t="s">
        <v>99</v>
      </c>
      <c r="B1172" s="9"/>
      <c r="C1172" s="9" t="s">
        <v>886</v>
      </c>
      <c r="D1172" s="10">
        <v>90191</v>
      </c>
      <c r="E1172" s="10">
        <v>143333</v>
      </c>
      <c r="F1172" s="42">
        <f t="shared" si="18"/>
        <v>58.921621891319532</v>
      </c>
      <c r="G1172" t="s">
        <v>4458</v>
      </c>
      <c r="H1172" s="4" t="s">
        <v>3188</v>
      </c>
    </row>
    <row r="1173" spans="1:8" ht="25.5">
      <c r="A1173" s="1" t="s">
        <v>99</v>
      </c>
      <c r="B1173" s="9"/>
      <c r="C1173" s="9" t="s">
        <v>2512</v>
      </c>
      <c r="D1173" s="10">
        <v>115103</v>
      </c>
      <c r="E1173" s="10">
        <v>115372</v>
      </c>
      <c r="F1173" s="42">
        <f t="shared" si="18"/>
        <v>0.23370372622781332</v>
      </c>
      <c r="G1173" t="s">
        <v>4554</v>
      </c>
      <c r="H1173" s="4" t="s">
        <v>3189</v>
      </c>
    </row>
    <row r="1174" spans="1:8" ht="25.5">
      <c r="A1174" s="1" t="s">
        <v>99</v>
      </c>
      <c r="B1174" s="9"/>
      <c r="C1174" s="9" t="s">
        <v>994</v>
      </c>
      <c r="D1174" s="10">
        <v>109416</v>
      </c>
      <c r="E1174" s="10">
        <v>107071</v>
      </c>
      <c r="F1174" s="42">
        <f t="shared" si="18"/>
        <v>-2.1431966074431528</v>
      </c>
      <c r="G1174" t="s">
        <v>4554</v>
      </c>
      <c r="H1174" s="4" t="s">
        <v>3190</v>
      </c>
    </row>
    <row r="1175" spans="1:8" ht="51">
      <c r="A1175" s="1" t="s">
        <v>99</v>
      </c>
      <c r="B1175" s="9"/>
      <c r="C1175" s="9" t="s">
        <v>74</v>
      </c>
      <c r="D1175" s="10">
        <v>101823</v>
      </c>
      <c r="E1175" s="10">
        <v>110137</v>
      </c>
      <c r="F1175" s="42">
        <f t="shared" si="18"/>
        <v>8.1651493277550244</v>
      </c>
      <c r="G1175" t="s">
        <v>4554</v>
      </c>
      <c r="H1175" s="4" t="s">
        <v>3191</v>
      </c>
    </row>
    <row r="1176" spans="1:8" ht="25.5">
      <c r="A1176" s="1" t="s">
        <v>99</v>
      </c>
      <c r="B1176" s="9"/>
      <c r="C1176" s="9" t="s">
        <v>2513</v>
      </c>
      <c r="D1176" s="10">
        <v>97707</v>
      </c>
      <c r="E1176" s="10">
        <v>101913</v>
      </c>
      <c r="F1176" s="42">
        <f t="shared" si="18"/>
        <v>4.3047069299026681</v>
      </c>
      <c r="G1176" t="s">
        <v>4554</v>
      </c>
      <c r="H1176" s="4" t="s">
        <v>3192</v>
      </c>
    </row>
    <row r="1177" spans="1:8" ht="25.5">
      <c r="A1177" s="1" t="s">
        <v>100</v>
      </c>
      <c r="B1177" s="9" t="s">
        <v>3193</v>
      </c>
      <c r="C1177" s="9" t="s">
        <v>886</v>
      </c>
      <c r="D1177" s="10">
        <v>204696</v>
      </c>
      <c r="E1177" s="10">
        <v>219504</v>
      </c>
      <c r="F1177" s="42">
        <f t="shared" si="18"/>
        <v>7.2341423379059675</v>
      </c>
      <c r="G1177" t="s">
        <v>4554</v>
      </c>
      <c r="H1177" s="4" t="s">
        <v>2514</v>
      </c>
    </row>
    <row r="1178" spans="1:8" ht="25.5">
      <c r="A1178" s="1" t="s">
        <v>100</v>
      </c>
      <c r="B1178" s="9"/>
      <c r="C1178" s="9" t="s">
        <v>2515</v>
      </c>
      <c r="D1178" s="10">
        <v>162585</v>
      </c>
      <c r="E1178" s="10">
        <v>167814</v>
      </c>
      <c r="F1178" s="42">
        <f t="shared" si="18"/>
        <v>3.2161638527539442</v>
      </c>
      <c r="G1178" t="s">
        <v>4554</v>
      </c>
      <c r="H1178" s="4" t="s">
        <v>2516</v>
      </c>
    </row>
    <row r="1179" spans="1:8" ht="25.5">
      <c r="A1179" s="1" t="s">
        <v>100</v>
      </c>
      <c r="B1179" s="9"/>
      <c r="C1179" s="9" t="s">
        <v>2517</v>
      </c>
      <c r="D1179" s="10">
        <v>157844</v>
      </c>
      <c r="E1179" s="10">
        <v>165569</v>
      </c>
      <c r="F1179" s="42">
        <f t="shared" si="18"/>
        <v>4.8940726286713465</v>
      </c>
      <c r="G1179" t="s">
        <v>4458</v>
      </c>
      <c r="H1179" s="4" t="s">
        <v>3195</v>
      </c>
    </row>
    <row r="1180" spans="1:8" ht="25.5">
      <c r="A1180" s="1" t="s">
        <v>100</v>
      </c>
      <c r="B1180" s="9"/>
      <c r="C1180" s="9" t="s">
        <v>2518</v>
      </c>
      <c r="D1180" s="10">
        <v>153446</v>
      </c>
      <c r="E1180" s="10">
        <v>158262</v>
      </c>
      <c r="F1180" s="42">
        <f t="shared" si="18"/>
        <v>3.1385634034122756</v>
      </c>
      <c r="G1180" t="s">
        <v>4554</v>
      </c>
      <c r="H1180" s="4" t="s">
        <v>2519</v>
      </c>
    </row>
    <row r="1181" spans="1:8" ht="25.5">
      <c r="A1181" s="1" t="s">
        <v>100</v>
      </c>
      <c r="B1181" s="9"/>
      <c r="C1181" s="9" t="s">
        <v>2520</v>
      </c>
      <c r="D1181" s="10">
        <v>153362</v>
      </c>
      <c r="E1181" s="10">
        <v>158178</v>
      </c>
      <c r="F1181" s="42">
        <f t="shared" si="18"/>
        <v>3.1402824689297217</v>
      </c>
      <c r="G1181" t="s">
        <v>4554</v>
      </c>
      <c r="H1181" s="4" t="s">
        <v>2521</v>
      </c>
    </row>
    <row r="1182" spans="1:8" ht="25.5">
      <c r="A1182" s="1" t="s">
        <v>100</v>
      </c>
      <c r="B1182" s="9"/>
      <c r="C1182" s="9" t="s">
        <v>2522</v>
      </c>
      <c r="D1182" s="10">
        <v>136373</v>
      </c>
      <c r="E1182" s="10">
        <v>151756</v>
      </c>
      <c r="F1182" s="42">
        <f t="shared" si="18"/>
        <v>11.280092100342443</v>
      </c>
      <c r="G1182" t="s">
        <v>4554</v>
      </c>
      <c r="H1182" s="4" t="s">
        <v>2523</v>
      </c>
    </row>
    <row r="1183" spans="1:8" ht="25.5">
      <c r="A1183" s="1" t="s">
        <v>100</v>
      </c>
      <c r="B1183" s="9"/>
      <c r="C1183" s="9" t="s">
        <v>2524</v>
      </c>
      <c r="D1183" s="10" t="s">
        <v>899</v>
      </c>
      <c r="E1183" s="10">
        <v>145884</v>
      </c>
      <c r="F1183" s="42" t="e">
        <f t="shared" si="18"/>
        <v>#VALUE!</v>
      </c>
      <c r="G1183" t="s">
        <v>4458</v>
      </c>
      <c r="H1183" s="4" t="s">
        <v>3194</v>
      </c>
    </row>
    <row r="1184" spans="1:8" ht="25.5">
      <c r="A1184" s="1" t="s">
        <v>100</v>
      </c>
      <c r="B1184" s="9"/>
      <c r="C1184" s="9" t="s">
        <v>2525</v>
      </c>
      <c r="D1184" s="10">
        <v>124875</v>
      </c>
      <c r="E1184" s="10">
        <v>127112</v>
      </c>
      <c r="F1184" s="42">
        <f t="shared" si="18"/>
        <v>1.7913913913913913</v>
      </c>
      <c r="G1184" t="s">
        <v>4554</v>
      </c>
      <c r="H1184" s="4" t="s">
        <v>2526</v>
      </c>
    </row>
    <row r="1185" spans="1:8" ht="25.5">
      <c r="A1185" s="1" t="s">
        <v>100</v>
      </c>
      <c r="B1185" s="9" t="s">
        <v>4547</v>
      </c>
      <c r="C1185" s="9" t="s">
        <v>4547</v>
      </c>
      <c r="D1185" s="10" t="s">
        <v>899</v>
      </c>
      <c r="E1185" s="72">
        <v>100000</v>
      </c>
      <c r="F1185" s="42" t="e">
        <f t="shared" si="18"/>
        <v>#VALUE!</v>
      </c>
      <c r="G1185" t="s">
        <v>4458</v>
      </c>
      <c r="H1185" s="4" t="s">
        <v>4549</v>
      </c>
    </row>
    <row r="1186" spans="1:8" ht="25.5">
      <c r="A1186" s="1" t="s">
        <v>100</v>
      </c>
      <c r="B1186" s="9" t="s">
        <v>4547</v>
      </c>
      <c r="C1186" s="9" t="s">
        <v>4547</v>
      </c>
      <c r="D1186" s="10" t="s">
        <v>899</v>
      </c>
      <c r="E1186" s="72">
        <v>100000</v>
      </c>
      <c r="F1186" s="42" t="e">
        <f t="shared" si="18"/>
        <v>#VALUE!</v>
      </c>
      <c r="G1186" t="s">
        <v>4458</v>
      </c>
      <c r="H1186" s="4" t="s">
        <v>4549</v>
      </c>
    </row>
    <row r="1187" spans="1:8" ht="25.5">
      <c r="A1187" s="1" t="s">
        <v>100</v>
      </c>
      <c r="B1187" s="9" t="s">
        <v>4547</v>
      </c>
      <c r="C1187" s="9" t="s">
        <v>4547</v>
      </c>
      <c r="D1187" s="10" t="s">
        <v>899</v>
      </c>
      <c r="E1187" s="72">
        <v>100000</v>
      </c>
      <c r="F1187" s="42" t="e">
        <f t="shared" si="18"/>
        <v>#VALUE!</v>
      </c>
      <c r="G1187" t="s">
        <v>4458</v>
      </c>
      <c r="H1187" s="4" t="s">
        <v>4549</v>
      </c>
    </row>
    <row r="1188" spans="1:8" ht="25.5">
      <c r="A1188" s="1" t="s">
        <v>100</v>
      </c>
      <c r="B1188" s="9" t="s">
        <v>4547</v>
      </c>
      <c r="C1188" s="9" t="s">
        <v>4547</v>
      </c>
      <c r="D1188" s="10" t="s">
        <v>899</v>
      </c>
      <c r="E1188" s="72">
        <v>100000</v>
      </c>
      <c r="F1188" s="42" t="e">
        <f t="shared" si="18"/>
        <v>#VALUE!</v>
      </c>
      <c r="G1188" t="s">
        <v>4458</v>
      </c>
      <c r="H1188" s="4" t="s">
        <v>4549</v>
      </c>
    </row>
    <row r="1189" spans="1:8" ht="25.5">
      <c r="A1189" s="1" t="s">
        <v>100</v>
      </c>
      <c r="B1189" s="9" t="s">
        <v>4547</v>
      </c>
      <c r="C1189" s="9" t="s">
        <v>4547</v>
      </c>
      <c r="D1189" s="10" t="s">
        <v>899</v>
      </c>
      <c r="E1189" s="72">
        <v>100000</v>
      </c>
      <c r="F1189" s="42" t="e">
        <f t="shared" si="18"/>
        <v>#VALUE!</v>
      </c>
      <c r="G1189" t="s">
        <v>4458</v>
      </c>
      <c r="H1189" s="4" t="s">
        <v>4549</v>
      </c>
    </row>
    <row r="1190" spans="1:8" ht="25.5">
      <c r="A1190" s="1" t="s">
        <v>100</v>
      </c>
      <c r="B1190" s="9" t="s">
        <v>4547</v>
      </c>
      <c r="C1190" s="9" t="s">
        <v>4547</v>
      </c>
      <c r="D1190" s="10" t="s">
        <v>899</v>
      </c>
      <c r="E1190" s="72">
        <v>100000</v>
      </c>
      <c r="F1190" s="42" t="e">
        <f t="shared" si="18"/>
        <v>#VALUE!</v>
      </c>
      <c r="G1190" t="s">
        <v>4458</v>
      </c>
      <c r="H1190" s="4" t="s">
        <v>4549</v>
      </c>
    </row>
    <row r="1191" spans="1:8" ht="25.5">
      <c r="A1191" s="1" t="s">
        <v>100</v>
      </c>
      <c r="B1191" s="9" t="s">
        <v>4547</v>
      </c>
      <c r="C1191" s="9" t="s">
        <v>4547</v>
      </c>
      <c r="D1191" s="10" t="s">
        <v>899</v>
      </c>
      <c r="E1191" s="72">
        <v>100000</v>
      </c>
      <c r="F1191" s="42" t="e">
        <f t="shared" si="18"/>
        <v>#VALUE!</v>
      </c>
      <c r="G1191" t="s">
        <v>4458</v>
      </c>
      <c r="H1191" s="4" t="s">
        <v>4549</v>
      </c>
    </row>
    <row r="1192" spans="1:8" ht="25.5">
      <c r="A1192" s="1" t="s">
        <v>100</v>
      </c>
      <c r="B1192" s="9" t="s">
        <v>4547</v>
      </c>
      <c r="C1192" s="9" t="s">
        <v>4547</v>
      </c>
      <c r="D1192" s="10" t="s">
        <v>899</v>
      </c>
      <c r="E1192" s="72">
        <v>100000</v>
      </c>
      <c r="F1192" s="42" t="e">
        <f t="shared" si="18"/>
        <v>#VALUE!</v>
      </c>
      <c r="G1192" t="s">
        <v>4458</v>
      </c>
      <c r="H1192" s="4" t="s">
        <v>4549</v>
      </c>
    </row>
    <row r="1193" spans="1:8" ht="25.5">
      <c r="A1193" s="1" t="s">
        <v>100</v>
      </c>
      <c r="B1193" s="9" t="s">
        <v>4547</v>
      </c>
      <c r="C1193" s="9" t="s">
        <v>4547</v>
      </c>
      <c r="D1193" s="72">
        <v>100000</v>
      </c>
      <c r="E1193" s="10" t="s">
        <v>899</v>
      </c>
      <c r="F1193" s="42" t="e">
        <f t="shared" si="18"/>
        <v>#VALUE!</v>
      </c>
      <c r="G1193" t="s">
        <v>4458</v>
      </c>
      <c r="H1193" s="4" t="s">
        <v>4549</v>
      </c>
    </row>
    <row r="1194" spans="1:8" ht="25.5">
      <c r="A1194" s="1" t="s">
        <v>100</v>
      </c>
      <c r="B1194" s="9" t="s">
        <v>4547</v>
      </c>
      <c r="C1194" s="9" t="s">
        <v>4547</v>
      </c>
      <c r="D1194" s="72">
        <v>100000</v>
      </c>
      <c r="E1194" s="10" t="s">
        <v>899</v>
      </c>
      <c r="F1194" s="42" t="e">
        <f t="shared" si="18"/>
        <v>#VALUE!</v>
      </c>
      <c r="G1194" t="s">
        <v>4458</v>
      </c>
      <c r="H1194" s="4" t="s">
        <v>4549</v>
      </c>
    </row>
    <row r="1195" spans="1:8" ht="25.5">
      <c r="A1195" s="1" t="s">
        <v>100</v>
      </c>
      <c r="B1195" s="9" t="s">
        <v>4547</v>
      </c>
      <c r="C1195" s="9" t="s">
        <v>4547</v>
      </c>
      <c r="D1195" s="72">
        <v>100000</v>
      </c>
      <c r="E1195" s="10" t="s">
        <v>899</v>
      </c>
      <c r="F1195" s="42" t="e">
        <f t="shared" si="18"/>
        <v>#VALUE!</v>
      </c>
      <c r="G1195" t="s">
        <v>4458</v>
      </c>
      <c r="H1195" s="4" t="s">
        <v>4549</v>
      </c>
    </row>
    <row r="1196" spans="1:8" ht="25.5">
      <c r="A1196" s="1" t="s">
        <v>100</v>
      </c>
      <c r="B1196" s="9" t="s">
        <v>4547</v>
      </c>
      <c r="C1196" s="9" t="s">
        <v>4547</v>
      </c>
      <c r="D1196" s="72">
        <v>100000</v>
      </c>
      <c r="E1196" s="10" t="s">
        <v>899</v>
      </c>
      <c r="F1196" s="42" t="e">
        <f t="shared" si="18"/>
        <v>#VALUE!</v>
      </c>
      <c r="G1196" t="s">
        <v>4458</v>
      </c>
      <c r="H1196" s="4" t="s">
        <v>4549</v>
      </c>
    </row>
    <row r="1197" spans="1:8" ht="25.5">
      <c r="A1197" s="1" t="s">
        <v>100</v>
      </c>
      <c r="B1197" s="9" t="s">
        <v>4547</v>
      </c>
      <c r="C1197" s="9" t="s">
        <v>4547</v>
      </c>
      <c r="D1197" s="72">
        <v>100000</v>
      </c>
      <c r="E1197" s="10" t="s">
        <v>899</v>
      </c>
      <c r="F1197" s="42" t="e">
        <f t="shared" si="18"/>
        <v>#VALUE!</v>
      </c>
      <c r="G1197" t="s">
        <v>4458</v>
      </c>
      <c r="H1197" s="4" t="s">
        <v>4549</v>
      </c>
    </row>
    <row r="1198" spans="1:8">
      <c r="A1198" s="1" t="s">
        <v>101</v>
      </c>
      <c r="B1198" s="9"/>
      <c r="C1198" s="9" t="s">
        <v>886</v>
      </c>
      <c r="D1198" s="10">
        <v>121467</v>
      </c>
      <c r="E1198" s="10">
        <v>121662</v>
      </c>
      <c r="F1198" s="42">
        <f t="shared" si="18"/>
        <v>0.16053742991923733</v>
      </c>
      <c r="G1198" t="s">
        <v>4554</v>
      </c>
      <c r="H1198" s="4" t="s">
        <v>2527</v>
      </c>
    </row>
    <row r="1199" spans="1:8" ht="140.25">
      <c r="A1199" s="1" t="s">
        <v>102</v>
      </c>
      <c r="B1199" s="9"/>
      <c r="C1199" s="9" t="s">
        <v>4499</v>
      </c>
      <c r="D1199" s="10">
        <v>128963</v>
      </c>
      <c r="E1199" s="10">
        <v>137863</v>
      </c>
      <c r="F1199" s="42">
        <f t="shared" si="18"/>
        <v>6.901204221365818</v>
      </c>
      <c r="G1199" t="s">
        <v>4554</v>
      </c>
      <c r="H1199" s="4" t="s">
        <v>2528</v>
      </c>
    </row>
    <row r="1200" spans="1:8" ht="140.25">
      <c r="A1200" s="1" t="s">
        <v>102</v>
      </c>
      <c r="B1200" s="9"/>
      <c r="C1200" s="9" t="s">
        <v>4500</v>
      </c>
      <c r="D1200" s="10">
        <v>114454</v>
      </c>
      <c r="E1200" s="10">
        <v>130390</v>
      </c>
      <c r="F1200" s="42">
        <f t="shared" si="18"/>
        <v>13.9234976497108</v>
      </c>
      <c r="G1200" t="s">
        <v>4554</v>
      </c>
      <c r="H1200" s="4" t="s">
        <v>2529</v>
      </c>
    </row>
    <row r="1201" spans="1:8" ht="89.25">
      <c r="A1201" s="1" t="s">
        <v>102</v>
      </c>
      <c r="B1201" s="9"/>
      <c r="C1201" s="9" t="s">
        <v>249</v>
      </c>
      <c r="D1201" s="10">
        <v>131113</v>
      </c>
      <c r="E1201" s="10">
        <v>96285</v>
      </c>
      <c r="F1201" s="42">
        <f t="shared" si="18"/>
        <v>-26.563346121284692</v>
      </c>
      <c r="G1201" t="s">
        <v>4458</v>
      </c>
      <c r="H1201" s="4" t="s">
        <v>2530</v>
      </c>
    </row>
    <row r="1202" spans="1:8" ht="89.25">
      <c r="A1202" s="1" t="s">
        <v>102</v>
      </c>
      <c r="B1202" s="9"/>
      <c r="C1202" s="9" t="s">
        <v>2531</v>
      </c>
      <c r="D1202" s="10">
        <v>119098</v>
      </c>
      <c r="E1202" s="10">
        <v>151268</v>
      </c>
      <c r="F1202" s="42">
        <f t="shared" si="18"/>
        <v>27.011368788728614</v>
      </c>
      <c r="G1202" t="s">
        <v>4458</v>
      </c>
      <c r="H1202" s="4" t="s">
        <v>2532</v>
      </c>
    </row>
    <row r="1203" spans="1:8" ht="178.5">
      <c r="A1203" s="1" t="s">
        <v>102</v>
      </c>
      <c r="B1203" s="9"/>
      <c r="C1203" s="9" t="s">
        <v>12</v>
      </c>
      <c r="D1203" s="10">
        <v>95731</v>
      </c>
      <c r="E1203" s="10">
        <v>138719</v>
      </c>
      <c r="F1203" s="42">
        <f t="shared" si="18"/>
        <v>44.90499420250493</v>
      </c>
      <c r="G1203" t="s">
        <v>4458</v>
      </c>
      <c r="H1203" s="4" t="s">
        <v>2533</v>
      </c>
    </row>
    <row r="1204" spans="1:8" ht="76.5">
      <c r="A1204" s="1" t="s">
        <v>102</v>
      </c>
      <c r="B1204" s="9" t="s">
        <v>2030</v>
      </c>
      <c r="C1204" s="9" t="s">
        <v>886</v>
      </c>
      <c r="D1204" s="10">
        <v>183565</v>
      </c>
      <c r="E1204" s="10">
        <v>183565</v>
      </c>
      <c r="F1204" s="42">
        <f t="shared" si="18"/>
        <v>0</v>
      </c>
      <c r="G1204" t="s">
        <v>4554</v>
      </c>
      <c r="H1204" s="4" t="s">
        <v>2534</v>
      </c>
    </row>
    <row r="1205" spans="1:8" ht="38.25">
      <c r="A1205" s="2" t="s">
        <v>103</v>
      </c>
      <c r="B1205" s="9"/>
      <c r="C1205" s="9" t="s">
        <v>886</v>
      </c>
      <c r="D1205" s="10">
        <v>130878</v>
      </c>
      <c r="E1205" s="10">
        <v>132097</v>
      </c>
      <c r="F1205" s="42">
        <f t="shared" si="18"/>
        <v>0.93140176347438075</v>
      </c>
      <c r="G1205" t="s">
        <v>4554</v>
      </c>
      <c r="H1205" s="4" t="s">
        <v>2535</v>
      </c>
    </row>
    <row r="1206" spans="1:8" ht="38.25">
      <c r="A1206" s="2" t="s">
        <v>103</v>
      </c>
      <c r="B1206" s="9"/>
      <c r="C1206" s="9" t="s">
        <v>2536</v>
      </c>
      <c r="D1206" s="10">
        <v>105239</v>
      </c>
      <c r="E1206" s="10">
        <v>105541</v>
      </c>
      <c r="F1206" s="42">
        <f t="shared" si="18"/>
        <v>0.28696585866456348</v>
      </c>
      <c r="G1206" t="s">
        <v>4554</v>
      </c>
      <c r="H1206" s="4" t="s">
        <v>2537</v>
      </c>
    </row>
    <row r="1207" spans="1:8" ht="38.25">
      <c r="A1207" s="2" t="s">
        <v>103</v>
      </c>
      <c r="B1207" s="9"/>
      <c r="C1207" s="9" t="s">
        <v>2538</v>
      </c>
      <c r="D1207" s="10">
        <v>104809</v>
      </c>
      <c r="E1207" s="10">
        <v>104794</v>
      </c>
      <c r="F1207" s="42">
        <f t="shared" si="18"/>
        <v>-1.4311748036905226E-2</v>
      </c>
      <c r="G1207" t="s">
        <v>4554</v>
      </c>
      <c r="H1207" s="4" t="s">
        <v>2539</v>
      </c>
    </row>
    <row r="1208" spans="1:8" ht="89.25">
      <c r="A1208" s="2" t="s">
        <v>103</v>
      </c>
      <c r="B1208" s="9"/>
      <c r="C1208" s="9" t="s">
        <v>2540</v>
      </c>
      <c r="D1208" s="10">
        <v>94154</v>
      </c>
      <c r="E1208" s="10">
        <v>138918</v>
      </c>
      <c r="F1208" s="42">
        <f t="shared" si="18"/>
        <v>47.543386367015742</v>
      </c>
      <c r="G1208" t="s">
        <v>4458</v>
      </c>
      <c r="H1208" s="4" t="s">
        <v>2541</v>
      </c>
    </row>
    <row r="1209" spans="1:8" ht="89.25">
      <c r="A1209" s="2" t="s">
        <v>104</v>
      </c>
      <c r="B1209" s="9"/>
      <c r="C1209" s="9" t="s">
        <v>886</v>
      </c>
      <c r="D1209" s="10">
        <v>121725</v>
      </c>
      <c r="E1209" s="10">
        <v>132379</v>
      </c>
      <c r="F1209" s="42">
        <f t="shared" si="18"/>
        <v>8.7525159170260842</v>
      </c>
      <c r="G1209" t="s">
        <v>4554</v>
      </c>
      <c r="H1209" s="4" t="s">
        <v>2542</v>
      </c>
    </row>
    <row r="1210" spans="1:8" ht="25.5">
      <c r="A1210" s="2" t="s">
        <v>104</v>
      </c>
      <c r="B1210" s="9"/>
      <c r="C1210" s="9" t="s">
        <v>2543</v>
      </c>
      <c r="D1210" s="10">
        <v>101378</v>
      </c>
      <c r="E1210" s="10">
        <v>97698</v>
      </c>
      <c r="F1210" s="42">
        <f t="shared" si="18"/>
        <v>-3.6299788908836237</v>
      </c>
      <c r="G1210" t="s">
        <v>4554</v>
      </c>
      <c r="H1210" s="4" t="s">
        <v>2544</v>
      </c>
    </row>
    <row r="1211" spans="1:8" ht="63.75">
      <c r="A1211" s="1" t="s">
        <v>105</v>
      </c>
      <c r="B1211" s="9" t="s">
        <v>2545</v>
      </c>
      <c r="C1211" s="9" t="s">
        <v>886</v>
      </c>
      <c r="D1211" s="10">
        <v>210651</v>
      </c>
      <c r="E1211" s="10">
        <v>200215</v>
      </c>
      <c r="F1211" s="42">
        <f t="shared" si="18"/>
        <v>-4.954165895248539</v>
      </c>
      <c r="G1211" t="s">
        <v>4554</v>
      </c>
      <c r="H1211" s="4" t="s">
        <v>2546</v>
      </c>
    </row>
    <row r="1212" spans="1:8" ht="25.5">
      <c r="A1212" s="1" t="s">
        <v>105</v>
      </c>
      <c r="B1212" s="9"/>
      <c r="C1212" s="9" t="s">
        <v>2547</v>
      </c>
      <c r="D1212" s="10">
        <v>161069</v>
      </c>
      <c r="E1212" s="10">
        <v>167620</v>
      </c>
      <c r="F1212" s="42">
        <f t="shared" si="18"/>
        <v>4.0672010132303544</v>
      </c>
      <c r="G1212" t="s">
        <v>4554</v>
      </c>
      <c r="H1212" s="74" t="s">
        <v>2548</v>
      </c>
    </row>
    <row r="1213" spans="1:8" ht="25.5">
      <c r="A1213" s="1" t="s">
        <v>105</v>
      </c>
      <c r="B1213" s="9"/>
      <c r="C1213" s="9" t="s">
        <v>2549</v>
      </c>
      <c r="D1213" s="10">
        <v>143764</v>
      </c>
      <c r="E1213" s="10">
        <v>161824</v>
      </c>
      <c r="F1213" s="42">
        <f t="shared" si="18"/>
        <v>12.562254806488413</v>
      </c>
      <c r="G1213" t="s">
        <v>4554</v>
      </c>
      <c r="H1213" s="4" t="s">
        <v>2550</v>
      </c>
    </row>
    <row r="1214" spans="1:8" ht="25.5">
      <c r="A1214" s="1" t="s">
        <v>105</v>
      </c>
      <c r="B1214" s="9"/>
      <c r="C1214" s="9" t="s">
        <v>3196</v>
      </c>
      <c r="D1214" s="10">
        <v>143676</v>
      </c>
      <c r="E1214" s="10">
        <v>74161</v>
      </c>
      <c r="F1214" s="42">
        <f t="shared" si="18"/>
        <v>-48.38316768284195</v>
      </c>
      <c r="G1214" t="s">
        <v>4458</v>
      </c>
      <c r="H1214" s="4" t="s">
        <v>3197</v>
      </c>
    </row>
    <row r="1215" spans="1:8" ht="38.25">
      <c r="A1215" s="1" t="s">
        <v>105</v>
      </c>
      <c r="B1215" s="9"/>
      <c r="C1215" s="9" t="s">
        <v>2551</v>
      </c>
      <c r="D1215" s="10">
        <v>117844</v>
      </c>
      <c r="E1215" s="10">
        <v>125374</v>
      </c>
      <c r="F1215" s="42">
        <f t="shared" si="18"/>
        <v>6.3898034689929064</v>
      </c>
      <c r="G1215" t="s">
        <v>4554</v>
      </c>
      <c r="H1215" s="4" t="s">
        <v>2552</v>
      </c>
    </row>
    <row r="1216" spans="1:8" ht="25.5">
      <c r="A1216" s="1" t="s">
        <v>105</v>
      </c>
      <c r="B1216" s="9" t="s">
        <v>4547</v>
      </c>
      <c r="C1216" s="9" t="s">
        <v>4547</v>
      </c>
      <c r="D1216" s="10" t="s">
        <v>899</v>
      </c>
      <c r="E1216" s="72">
        <v>100000</v>
      </c>
      <c r="F1216" s="42" t="e">
        <f t="shared" si="18"/>
        <v>#VALUE!</v>
      </c>
      <c r="G1216" t="s">
        <v>4458</v>
      </c>
      <c r="H1216" s="4" t="s">
        <v>4549</v>
      </c>
    </row>
    <row r="1217" spans="1:8" ht="25.5">
      <c r="A1217" s="1" t="s">
        <v>105</v>
      </c>
      <c r="B1217" s="9" t="s">
        <v>4547</v>
      </c>
      <c r="C1217" s="9" t="s">
        <v>4547</v>
      </c>
      <c r="D1217" s="10" t="s">
        <v>899</v>
      </c>
      <c r="E1217" s="72">
        <v>100000</v>
      </c>
      <c r="F1217" s="42" t="e">
        <f t="shared" si="18"/>
        <v>#VALUE!</v>
      </c>
      <c r="G1217" t="s">
        <v>4458</v>
      </c>
      <c r="H1217" s="4" t="s">
        <v>4549</v>
      </c>
    </row>
    <row r="1218" spans="1:8" ht="38.25">
      <c r="A1218" s="1" t="s">
        <v>106</v>
      </c>
      <c r="B1218" s="9" t="s">
        <v>2553</v>
      </c>
      <c r="C1218" s="9" t="s">
        <v>886</v>
      </c>
      <c r="D1218" s="10" t="s">
        <v>899</v>
      </c>
      <c r="E1218" s="10">
        <v>219734</v>
      </c>
      <c r="F1218" s="42" t="e">
        <f t="shared" si="18"/>
        <v>#VALUE!</v>
      </c>
      <c r="G1218" t="s">
        <v>4458</v>
      </c>
      <c r="H1218" s="4" t="s">
        <v>2554</v>
      </c>
    </row>
    <row r="1219" spans="1:8" ht="25.5">
      <c r="A1219" s="1" t="s">
        <v>106</v>
      </c>
      <c r="B1219" s="9" t="s">
        <v>3201</v>
      </c>
      <c r="C1219" s="9" t="s">
        <v>3198</v>
      </c>
      <c r="D1219" s="10">
        <v>123420</v>
      </c>
      <c r="E1219" s="10" t="s">
        <v>899</v>
      </c>
      <c r="F1219" s="42" t="e">
        <f t="shared" si="18"/>
        <v>#VALUE!</v>
      </c>
      <c r="G1219" t="s">
        <v>4458</v>
      </c>
      <c r="H1219" s="4" t="s">
        <v>3199</v>
      </c>
    </row>
    <row r="1220" spans="1:8" ht="25.5">
      <c r="A1220" s="1" t="s">
        <v>106</v>
      </c>
      <c r="B1220" s="9" t="s">
        <v>3202</v>
      </c>
      <c r="C1220" s="9" t="s">
        <v>714</v>
      </c>
      <c r="D1220" s="10">
        <v>118693</v>
      </c>
      <c r="E1220" s="10" t="s">
        <v>899</v>
      </c>
      <c r="F1220" s="42" t="e">
        <f t="shared" si="18"/>
        <v>#VALUE!</v>
      </c>
      <c r="G1220" t="s">
        <v>4458</v>
      </c>
      <c r="H1220" s="4" t="s">
        <v>3209</v>
      </c>
    </row>
    <row r="1221" spans="1:8" ht="25.5">
      <c r="A1221" s="1" t="s">
        <v>106</v>
      </c>
      <c r="B1221" s="9" t="s">
        <v>3203</v>
      </c>
      <c r="C1221" s="9" t="s">
        <v>3200</v>
      </c>
      <c r="D1221" s="10">
        <v>118078</v>
      </c>
      <c r="E1221" s="10" t="s">
        <v>899</v>
      </c>
      <c r="F1221" s="42" t="e">
        <f t="shared" si="18"/>
        <v>#VALUE!</v>
      </c>
      <c r="G1221" t="s">
        <v>4458</v>
      </c>
      <c r="H1221" s="4" t="s">
        <v>3209</v>
      </c>
    </row>
    <row r="1222" spans="1:8" ht="25.5">
      <c r="A1222" s="1" t="s">
        <v>106</v>
      </c>
      <c r="B1222" s="9" t="s">
        <v>3204</v>
      </c>
      <c r="C1222" s="9" t="s">
        <v>1497</v>
      </c>
      <c r="D1222" s="10">
        <v>108395</v>
      </c>
      <c r="E1222" s="10" t="s">
        <v>899</v>
      </c>
      <c r="F1222" s="42" t="e">
        <f t="shared" ref="F1222:F1285" si="19">(((E1222-D1222)/D1222)*100)</f>
        <v>#VALUE!</v>
      </c>
      <c r="G1222" t="s">
        <v>4458</v>
      </c>
      <c r="H1222" s="4" t="s">
        <v>3209</v>
      </c>
    </row>
    <row r="1223" spans="1:8" ht="38.25">
      <c r="A1223" s="1" t="s">
        <v>106</v>
      </c>
      <c r="B1223" s="9" t="s">
        <v>3206</v>
      </c>
      <c r="C1223" s="9" t="s">
        <v>3205</v>
      </c>
      <c r="D1223" s="10">
        <v>107829</v>
      </c>
      <c r="E1223" s="10" t="s">
        <v>899</v>
      </c>
      <c r="F1223" s="42" t="e">
        <f t="shared" si="19"/>
        <v>#VALUE!</v>
      </c>
      <c r="G1223" t="s">
        <v>4458</v>
      </c>
      <c r="H1223" s="4" t="s">
        <v>3209</v>
      </c>
    </row>
    <row r="1224" spans="1:8" ht="25.5">
      <c r="A1224" s="1" t="s">
        <v>106</v>
      </c>
      <c r="B1224" s="9" t="s">
        <v>3208</v>
      </c>
      <c r="C1224" s="9" t="s">
        <v>3207</v>
      </c>
      <c r="D1224" s="10">
        <v>102803</v>
      </c>
      <c r="E1224" s="10" t="s">
        <v>899</v>
      </c>
      <c r="F1224" s="42" t="e">
        <f t="shared" si="19"/>
        <v>#VALUE!</v>
      </c>
      <c r="G1224" t="s">
        <v>4458</v>
      </c>
      <c r="H1224" s="4" t="s">
        <v>3209</v>
      </c>
    </row>
    <row r="1225" spans="1:8" ht="38.25">
      <c r="A1225" s="1" t="s">
        <v>106</v>
      </c>
      <c r="B1225" s="9"/>
      <c r="C1225" s="9" t="s">
        <v>249</v>
      </c>
      <c r="D1225" s="10" t="s">
        <v>899</v>
      </c>
      <c r="E1225" s="10">
        <v>147036</v>
      </c>
      <c r="F1225" s="42" t="e">
        <f t="shared" si="19"/>
        <v>#VALUE!</v>
      </c>
      <c r="G1225" t="s">
        <v>4458</v>
      </c>
      <c r="H1225" s="4" t="s">
        <v>2555</v>
      </c>
    </row>
    <row r="1226" spans="1:8" ht="38.25">
      <c r="A1226" s="1" t="s">
        <v>106</v>
      </c>
      <c r="B1226" s="9"/>
      <c r="C1226" s="9" t="s">
        <v>1130</v>
      </c>
      <c r="D1226" s="10" t="s">
        <v>899</v>
      </c>
      <c r="E1226" s="10">
        <v>130784</v>
      </c>
      <c r="F1226" s="42" t="e">
        <f t="shared" si="19"/>
        <v>#VALUE!</v>
      </c>
      <c r="G1226" t="s">
        <v>4458</v>
      </c>
      <c r="H1226" s="4" t="s">
        <v>2556</v>
      </c>
    </row>
    <row r="1227" spans="1:8" ht="38.25">
      <c r="A1227" s="1" t="s">
        <v>106</v>
      </c>
      <c r="B1227" s="9"/>
      <c r="C1227" s="9" t="s">
        <v>994</v>
      </c>
      <c r="D1227" s="10" t="s">
        <v>899</v>
      </c>
      <c r="E1227" s="10">
        <v>127006</v>
      </c>
      <c r="F1227" s="42" t="e">
        <f t="shared" si="19"/>
        <v>#VALUE!</v>
      </c>
      <c r="G1227" t="s">
        <v>4458</v>
      </c>
      <c r="H1227" s="4" t="s">
        <v>2557</v>
      </c>
    </row>
    <row r="1228" spans="1:8" ht="38.25">
      <c r="A1228" s="1" t="s">
        <v>106</v>
      </c>
      <c r="B1228" s="9"/>
      <c r="C1228" s="9" t="s">
        <v>613</v>
      </c>
      <c r="D1228" s="10" t="s">
        <v>899</v>
      </c>
      <c r="E1228" s="10">
        <v>250127</v>
      </c>
      <c r="F1228" s="42" t="e">
        <f t="shared" si="19"/>
        <v>#VALUE!</v>
      </c>
      <c r="G1228" t="s">
        <v>4458</v>
      </c>
      <c r="H1228" s="4" t="s">
        <v>2558</v>
      </c>
    </row>
    <row r="1229" spans="1:8" ht="25.5">
      <c r="A1229" s="1" t="s">
        <v>107</v>
      </c>
      <c r="B1229" s="9" t="s">
        <v>2559</v>
      </c>
      <c r="C1229" s="9" t="s">
        <v>2076</v>
      </c>
      <c r="D1229" s="10">
        <v>249760</v>
      </c>
      <c r="E1229" s="10">
        <v>251190</v>
      </c>
      <c r="F1229" s="42">
        <f t="shared" si="19"/>
        <v>0.57254964766175531</v>
      </c>
      <c r="G1229" t="s">
        <v>4554</v>
      </c>
      <c r="H1229" s="4" t="s">
        <v>2560</v>
      </c>
    </row>
    <row r="1230" spans="1:8" ht="25.5">
      <c r="A1230" s="1" t="s">
        <v>107</v>
      </c>
      <c r="B1230" s="9" t="s">
        <v>2561</v>
      </c>
      <c r="C1230" s="9" t="s">
        <v>2562</v>
      </c>
      <c r="D1230" s="10">
        <v>200211</v>
      </c>
      <c r="E1230" s="10">
        <v>202191</v>
      </c>
      <c r="F1230" s="42">
        <f t="shared" si="19"/>
        <v>0.98895665073347616</v>
      </c>
      <c r="G1230" t="s">
        <v>4554</v>
      </c>
      <c r="H1230" s="4" t="s">
        <v>2563</v>
      </c>
    </row>
    <row r="1231" spans="1:8" ht="25.5">
      <c r="A1231" s="1" t="s">
        <v>107</v>
      </c>
      <c r="B1231" s="9" t="s">
        <v>2564</v>
      </c>
      <c r="C1231" s="9" t="s">
        <v>2565</v>
      </c>
      <c r="D1231" s="10">
        <v>196609</v>
      </c>
      <c r="E1231" s="10">
        <v>192305</v>
      </c>
      <c r="F1231" s="42">
        <f t="shared" si="19"/>
        <v>-2.1891164697445182</v>
      </c>
      <c r="G1231" t="s">
        <v>4554</v>
      </c>
      <c r="H1231" s="4" t="s">
        <v>2566</v>
      </c>
    </row>
    <row r="1232" spans="1:8" ht="63.75">
      <c r="A1232" s="1" t="s">
        <v>107</v>
      </c>
      <c r="B1232" s="9" t="s">
        <v>2567</v>
      </c>
      <c r="C1232" s="9" t="s">
        <v>2568</v>
      </c>
      <c r="D1232" s="10">
        <v>183116</v>
      </c>
      <c r="E1232" s="10">
        <v>30770</v>
      </c>
      <c r="F1232" s="42">
        <f t="shared" si="19"/>
        <v>-83.196443784267899</v>
      </c>
      <c r="G1232" t="s">
        <v>4458</v>
      </c>
      <c r="H1232" s="4" t="s">
        <v>2569</v>
      </c>
    </row>
    <row r="1233" spans="1:8" ht="25.5">
      <c r="A1233" s="1" t="s">
        <v>107</v>
      </c>
      <c r="B1233" s="9"/>
      <c r="C1233" s="9" t="s">
        <v>2570</v>
      </c>
      <c r="D1233" s="10">
        <v>162182</v>
      </c>
      <c r="E1233" s="10">
        <v>166787</v>
      </c>
      <c r="F1233" s="42">
        <f t="shared" si="19"/>
        <v>2.8394026464095892</v>
      </c>
      <c r="G1233" t="s">
        <v>4554</v>
      </c>
      <c r="H1233" s="4" t="s">
        <v>2571</v>
      </c>
    </row>
    <row r="1234" spans="1:8" ht="51">
      <c r="A1234" s="1" t="s">
        <v>107</v>
      </c>
      <c r="B1234" s="9"/>
      <c r="C1234" s="9" t="s">
        <v>2572</v>
      </c>
      <c r="D1234" s="10">
        <v>154100</v>
      </c>
      <c r="E1234" s="10">
        <v>91251</v>
      </c>
      <c r="F1234" s="42">
        <f t="shared" si="19"/>
        <v>-40.784555483452309</v>
      </c>
      <c r="G1234" t="s">
        <v>4458</v>
      </c>
      <c r="H1234" s="4" t="s">
        <v>2573</v>
      </c>
    </row>
    <row r="1235" spans="1:8" ht="38.25">
      <c r="A1235" s="1" t="s">
        <v>107</v>
      </c>
      <c r="B1235" s="9"/>
      <c r="C1235" s="9" t="s">
        <v>2574</v>
      </c>
      <c r="D1235" s="10">
        <v>154699</v>
      </c>
      <c r="E1235" s="10">
        <v>155499</v>
      </c>
      <c r="F1235" s="42">
        <f t="shared" si="19"/>
        <v>0.51713327170828516</v>
      </c>
      <c r="G1235" t="s">
        <v>4554</v>
      </c>
      <c r="H1235" s="4" t="s">
        <v>2575</v>
      </c>
    </row>
    <row r="1236" spans="1:8" ht="51">
      <c r="A1236" s="1" t="s">
        <v>107</v>
      </c>
      <c r="B1236" s="9"/>
      <c r="C1236" s="9" t="s">
        <v>2576</v>
      </c>
      <c r="D1236" s="10" t="s">
        <v>899</v>
      </c>
      <c r="E1236" s="10">
        <v>123165</v>
      </c>
      <c r="F1236" s="42" t="e">
        <f t="shared" si="19"/>
        <v>#VALUE!</v>
      </c>
      <c r="G1236" t="s">
        <v>4458</v>
      </c>
      <c r="H1236" s="4" t="s">
        <v>2577</v>
      </c>
    </row>
    <row r="1237" spans="1:8" ht="51">
      <c r="A1237" s="1" t="s">
        <v>107</v>
      </c>
      <c r="B1237" s="9"/>
      <c r="C1237" s="9" t="s">
        <v>3210</v>
      </c>
      <c r="D1237" s="10">
        <v>160645</v>
      </c>
      <c r="E1237" s="10">
        <v>8318</v>
      </c>
      <c r="F1237" s="42">
        <f t="shared" si="19"/>
        <v>-94.822123315384857</v>
      </c>
      <c r="G1237" t="s">
        <v>4458</v>
      </c>
      <c r="H1237" s="4" t="s">
        <v>2578</v>
      </c>
    </row>
    <row r="1238" spans="1:8" ht="25.5">
      <c r="A1238" s="1" t="s">
        <v>107</v>
      </c>
      <c r="B1238" s="9" t="s">
        <v>4547</v>
      </c>
      <c r="C1238" s="9" t="s">
        <v>4547</v>
      </c>
      <c r="D1238" s="10" t="s">
        <v>899</v>
      </c>
      <c r="E1238" s="72">
        <v>100000</v>
      </c>
      <c r="F1238" s="42" t="e">
        <f t="shared" si="19"/>
        <v>#VALUE!</v>
      </c>
      <c r="G1238" t="s">
        <v>4458</v>
      </c>
      <c r="H1238" s="4" t="s">
        <v>4549</v>
      </c>
    </row>
    <row r="1239" spans="1:8" ht="25.5">
      <c r="A1239" s="1" t="s">
        <v>107</v>
      </c>
      <c r="B1239" s="9" t="s">
        <v>4547</v>
      </c>
      <c r="C1239" s="9" t="s">
        <v>4547</v>
      </c>
      <c r="D1239" s="10" t="s">
        <v>899</v>
      </c>
      <c r="E1239" s="72">
        <v>100000</v>
      </c>
      <c r="F1239" s="42" t="e">
        <f t="shared" si="19"/>
        <v>#VALUE!</v>
      </c>
      <c r="G1239" t="s">
        <v>4458</v>
      </c>
      <c r="H1239" s="4" t="s">
        <v>4549</v>
      </c>
    </row>
    <row r="1240" spans="1:8" ht="25.5">
      <c r="A1240" s="1" t="s">
        <v>107</v>
      </c>
      <c r="B1240" s="9" t="s">
        <v>4547</v>
      </c>
      <c r="C1240" s="9" t="s">
        <v>4547</v>
      </c>
      <c r="D1240" s="10" t="s">
        <v>899</v>
      </c>
      <c r="E1240" s="72">
        <v>100000</v>
      </c>
      <c r="F1240" s="42" t="e">
        <f t="shared" si="19"/>
        <v>#VALUE!</v>
      </c>
      <c r="G1240" t="s">
        <v>4458</v>
      </c>
      <c r="H1240" s="74" t="s">
        <v>4549</v>
      </c>
    </row>
    <row r="1241" spans="1:8" ht="25.5">
      <c r="A1241" s="1" t="s">
        <v>107</v>
      </c>
      <c r="B1241" s="9" t="s">
        <v>4547</v>
      </c>
      <c r="C1241" s="9" t="s">
        <v>4547</v>
      </c>
      <c r="D1241" s="10" t="s">
        <v>899</v>
      </c>
      <c r="E1241" s="72">
        <v>100000</v>
      </c>
      <c r="F1241" s="42" t="e">
        <f t="shared" si="19"/>
        <v>#VALUE!</v>
      </c>
      <c r="G1241" t="s">
        <v>4458</v>
      </c>
      <c r="H1241" s="74" t="s">
        <v>4549</v>
      </c>
    </row>
    <row r="1242" spans="1:8" ht="25.5">
      <c r="A1242" s="1" t="s">
        <v>107</v>
      </c>
      <c r="B1242" s="9" t="s">
        <v>4547</v>
      </c>
      <c r="C1242" s="9" t="s">
        <v>4547</v>
      </c>
      <c r="D1242" s="10" t="s">
        <v>899</v>
      </c>
      <c r="E1242" s="72">
        <v>100000</v>
      </c>
      <c r="F1242" s="42" t="e">
        <f t="shared" si="19"/>
        <v>#VALUE!</v>
      </c>
      <c r="G1242" t="s">
        <v>4458</v>
      </c>
      <c r="H1242" s="4" t="s">
        <v>4549</v>
      </c>
    </row>
    <row r="1243" spans="1:8" ht="25.5">
      <c r="A1243" s="1" t="s">
        <v>107</v>
      </c>
      <c r="B1243" s="9" t="s">
        <v>4547</v>
      </c>
      <c r="C1243" s="9" t="s">
        <v>4547</v>
      </c>
      <c r="D1243" s="10" t="s">
        <v>899</v>
      </c>
      <c r="E1243" s="72">
        <v>100000</v>
      </c>
      <c r="F1243" s="42" t="e">
        <f t="shared" si="19"/>
        <v>#VALUE!</v>
      </c>
      <c r="G1243" t="s">
        <v>4458</v>
      </c>
      <c r="H1243" s="4" t="s">
        <v>4549</v>
      </c>
    </row>
    <row r="1244" spans="1:8" ht="25.5">
      <c r="A1244" s="1" t="s">
        <v>107</v>
      </c>
      <c r="B1244" s="9" t="s">
        <v>4547</v>
      </c>
      <c r="C1244" s="9" t="s">
        <v>4547</v>
      </c>
      <c r="D1244" s="10" t="s">
        <v>899</v>
      </c>
      <c r="E1244" s="72">
        <v>100000</v>
      </c>
      <c r="F1244" s="42" t="e">
        <f t="shared" si="19"/>
        <v>#VALUE!</v>
      </c>
      <c r="G1244" t="s">
        <v>4458</v>
      </c>
      <c r="H1244" s="74" t="s">
        <v>4549</v>
      </c>
    </row>
    <row r="1245" spans="1:8" ht="25.5">
      <c r="A1245" s="1" t="s">
        <v>107</v>
      </c>
      <c r="B1245" s="9" t="s">
        <v>4547</v>
      </c>
      <c r="C1245" s="9" t="s">
        <v>4547</v>
      </c>
      <c r="D1245" s="10" t="s">
        <v>899</v>
      </c>
      <c r="E1245" s="72">
        <v>100000</v>
      </c>
      <c r="F1245" s="42" t="e">
        <f t="shared" si="19"/>
        <v>#VALUE!</v>
      </c>
      <c r="G1245" t="s">
        <v>4458</v>
      </c>
      <c r="H1245" s="4" t="s">
        <v>4549</v>
      </c>
    </row>
    <row r="1246" spans="1:8" ht="25.5">
      <c r="A1246" s="1" t="s">
        <v>107</v>
      </c>
      <c r="B1246" s="9" t="s">
        <v>4547</v>
      </c>
      <c r="C1246" s="9" t="s">
        <v>4547</v>
      </c>
      <c r="D1246" s="10" t="s">
        <v>899</v>
      </c>
      <c r="E1246" s="72">
        <v>100000</v>
      </c>
      <c r="F1246" s="42" t="e">
        <f t="shared" si="19"/>
        <v>#VALUE!</v>
      </c>
      <c r="G1246" t="s">
        <v>4458</v>
      </c>
      <c r="H1246" s="4" t="s">
        <v>4549</v>
      </c>
    </row>
    <row r="1247" spans="1:8" ht="25.5">
      <c r="A1247" s="1" t="s">
        <v>107</v>
      </c>
      <c r="B1247" s="9" t="s">
        <v>4547</v>
      </c>
      <c r="C1247" s="9" t="s">
        <v>4547</v>
      </c>
      <c r="D1247" s="10" t="s">
        <v>899</v>
      </c>
      <c r="E1247" s="72">
        <v>100000</v>
      </c>
      <c r="F1247" s="42" t="e">
        <f t="shared" si="19"/>
        <v>#VALUE!</v>
      </c>
      <c r="G1247" t="s">
        <v>4458</v>
      </c>
      <c r="H1247" s="4" t="s">
        <v>4549</v>
      </c>
    </row>
    <row r="1248" spans="1:8" ht="25.5">
      <c r="A1248" s="1" t="s">
        <v>107</v>
      </c>
      <c r="B1248" s="9" t="s">
        <v>4547</v>
      </c>
      <c r="C1248" s="9" t="s">
        <v>4547</v>
      </c>
      <c r="D1248" s="10" t="s">
        <v>899</v>
      </c>
      <c r="E1248" s="72">
        <v>100000</v>
      </c>
      <c r="F1248" s="42" t="e">
        <f t="shared" si="19"/>
        <v>#VALUE!</v>
      </c>
      <c r="G1248" t="s">
        <v>4458</v>
      </c>
      <c r="H1248" s="4" t="s">
        <v>4549</v>
      </c>
    </row>
    <row r="1249" spans="1:8" ht="25.5">
      <c r="A1249" s="1" t="s">
        <v>107</v>
      </c>
      <c r="B1249" s="9" t="s">
        <v>4547</v>
      </c>
      <c r="C1249" s="9" t="s">
        <v>4547</v>
      </c>
      <c r="D1249" s="72">
        <v>100000</v>
      </c>
      <c r="E1249" s="10" t="s">
        <v>899</v>
      </c>
      <c r="F1249" s="42" t="e">
        <f t="shared" si="19"/>
        <v>#VALUE!</v>
      </c>
      <c r="G1249" t="s">
        <v>4458</v>
      </c>
      <c r="H1249" s="4" t="s">
        <v>4549</v>
      </c>
    </row>
    <row r="1250" spans="1:8" ht="25.5">
      <c r="A1250" s="1" t="s">
        <v>107</v>
      </c>
      <c r="B1250" s="9" t="s">
        <v>4547</v>
      </c>
      <c r="C1250" s="9" t="s">
        <v>4547</v>
      </c>
      <c r="D1250" s="72">
        <v>100000</v>
      </c>
      <c r="E1250" s="10" t="s">
        <v>899</v>
      </c>
      <c r="F1250" s="42" t="e">
        <f t="shared" si="19"/>
        <v>#VALUE!</v>
      </c>
      <c r="G1250" t="s">
        <v>4458</v>
      </c>
      <c r="H1250" s="4" t="s">
        <v>4549</v>
      </c>
    </row>
    <row r="1251" spans="1:8" ht="25.5">
      <c r="A1251" s="1" t="s">
        <v>107</v>
      </c>
      <c r="B1251" s="9" t="s">
        <v>4547</v>
      </c>
      <c r="C1251" s="9" t="s">
        <v>4547</v>
      </c>
      <c r="D1251" s="72">
        <v>100000</v>
      </c>
      <c r="E1251" s="10" t="s">
        <v>899</v>
      </c>
      <c r="F1251" s="42" t="e">
        <f t="shared" si="19"/>
        <v>#VALUE!</v>
      </c>
      <c r="G1251" t="s">
        <v>4458</v>
      </c>
      <c r="H1251" s="4" t="s">
        <v>4549</v>
      </c>
    </row>
    <row r="1252" spans="1:8" ht="25.5">
      <c r="A1252" s="1" t="s">
        <v>107</v>
      </c>
      <c r="B1252" s="9" t="s">
        <v>4547</v>
      </c>
      <c r="C1252" s="9" t="s">
        <v>4547</v>
      </c>
      <c r="D1252" s="72">
        <v>100000</v>
      </c>
      <c r="E1252" s="10" t="s">
        <v>899</v>
      </c>
      <c r="F1252" s="42" t="e">
        <f t="shared" si="19"/>
        <v>#VALUE!</v>
      </c>
      <c r="G1252" t="s">
        <v>4458</v>
      </c>
      <c r="H1252" s="4" t="s">
        <v>4549</v>
      </c>
    </row>
    <row r="1253" spans="1:8" ht="25.5">
      <c r="A1253" s="1" t="s">
        <v>107</v>
      </c>
      <c r="B1253" s="9" t="s">
        <v>4547</v>
      </c>
      <c r="C1253" s="9" t="s">
        <v>4547</v>
      </c>
      <c r="D1253" s="72">
        <v>100000</v>
      </c>
      <c r="E1253" s="10" t="s">
        <v>899</v>
      </c>
      <c r="F1253" s="42" t="e">
        <f t="shared" si="19"/>
        <v>#VALUE!</v>
      </c>
      <c r="G1253" t="s">
        <v>4458</v>
      </c>
      <c r="H1253" s="4" t="s">
        <v>4549</v>
      </c>
    </row>
    <row r="1254" spans="1:8" ht="25.5">
      <c r="A1254" s="1" t="s">
        <v>107</v>
      </c>
      <c r="B1254" s="9" t="s">
        <v>4547</v>
      </c>
      <c r="C1254" s="9" t="s">
        <v>4547</v>
      </c>
      <c r="D1254" s="72">
        <v>100000</v>
      </c>
      <c r="E1254" s="10" t="s">
        <v>899</v>
      </c>
      <c r="F1254" s="42" t="e">
        <f t="shared" si="19"/>
        <v>#VALUE!</v>
      </c>
      <c r="G1254" t="s">
        <v>4458</v>
      </c>
      <c r="H1254" s="4" t="s">
        <v>4549</v>
      </c>
    </row>
    <row r="1255" spans="1:8" ht="25.5">
      <c r="A1255" s="1" t="s">
        <v>107</v>
      </c>
      <c r="B1255" s="9" t="s">
        <v>4547</v>
      </c>
      <c r="C1255" s="9" t="s">
        <v>4547</v>
      </c>
      <c r="D1255" s="72">
        <v>100000</v>
      </c>
      <c r="E1255" s="10" t="s">
        <v>899</v>
      </c>
      <c r="F1255" s="42" t="e">
        <f t="shared" si="19"/>
        <v>#VALUE!</v>
      </c>
      <c r="G1255" t="s">
        <v>4458</v>
      </c>
      <c r="H1255" s="4" t="s">
        <v>4549</v>
      </c>
    </row>
    <row r="1256" spans="1:8" ht="25.5">
      <c r="A1256" s="1" t="s">
        <v>107</v>
      </c>
      <c r="B1256" s="9" t="s">
        <v>4547</v>
      </c>
      <c r="C1256" s="9" t="s">
        <v>4547</v>
      </c>
      <c r="D1256" s="72">
        <v>100000</v>
      </c>
      <c r="E1256" s="10" t="s">
        <v>899</v>
      </c>
      <c r="F1256" s="42" t="e">
        <f t="shared" si="19"/>
        <v>#VALUE!</v>
      </c>
      <c r="G1256" t="s">
        <v>4458</v>
      </c>
      <c r="H1256" s="4" t="s">
        <v>4549</v>
      </c>
    </row>
    <row r="1257" spans="1:8" ht="25.5">
      <c r="A1257" s="1" t="s">
        <v>107</v>
      </c>
      <c r="B1257" s="9" t="s">
        <v>4547</v>
      </c>
      <c r="C1257" s="9" t="s">
        <v>4547</v>
      </c>
      <c r="D1257" s="72">
        <v>100000</v>
      </c>
      <c r="E1257" s="10" t="s">
        <v>899</v>
      </c>
      <c r="F1257" s="42" t="e">
        <f t="shared" si="19"/>
        <v>#VALUE!</v>
      </c>
      <c r="G1257" t="s">
        <v>4458</v>
      </c>
      <c r="H1257" s="4" t="s">
        <v>4549</v>
      </c>
    </row>
    <row r="1258" spans="1:8" ht="25.5">
      <c r="A1258" s="1" t="s">
        <v>107</v>
      </c>
      <c r="B1258" s="9" t="s">
        <v>4547</v>
      </c>
      <c r="C1258" s="9" t="s">
        <v>4547</v>
      </c>
      <c r="D1258" s="72">
        <v>100000</v>
      </c>
      <c r="E1258" s="10" t="s">
        <v>899</v>
      </c>
      <c r="F1258" s="42" t="e">
        <f t="shared" si="19"/>
        <v>#VALUE!</v>
      </c>
      <c r="G1258" t="s">
        <v>4458</v>
      </c>
      <c r="H1258" s="4" t="s">
        <v>4549</v>
      </c>
    </row>
    <row r="1259" spans="1:8" ht="25.5">
      <c r="A1259" s="1" t="s">
        <v>107</v>
      </c>
      <c r="B1259" s="9" t="s">
        <v>4547</v>
      </c>
      <c r="C1259" s="9" t="s">
        <v>4547</v>
      </c>
      <c r="D1259" s="72">
        <v>100000</v>
      </c>
      <c r="E1259" s="10" t="s">
        <v>899</v>
      </c>
      <c r="F1259" s="42" t="e">
        <f t="shared" si="19"/>
        <v>#VALUE!</v>
      </c>
      <c r="G1259" t="s">
        <v>4458</v>
      </c>
      <c r="H1259" s="4" t="s">
        <v>4549</v>
      </c>
    </row>
    <row r="1260" spans="1:8" ht="25.5">
      <c r="A1260" s="1" t="s">
        <v>108</v>
      </c>
      <c r="B1260" s="9"/>
      <c r="C1260" s="9" t="s">
        <v>886</v>
      </c>
      <c r="D1260" s="10">
        <v>83000</v>
      </c>
      <c r="E1260" s="10">
        <v>184000</v>
      </c>
      <c r="F1260" s="42">
        <f t="shared" si="19"/>
        <v>121.68674698795181</v>
      </c>
      <c r="G1260" t="s">
        <v>4458</v>
      </c>
      <c r="H1260" s="4" t="s">
        <v>3211</v>
      </c>
    </row>
    <row r="1261" spans="1:8" ht="38.25">
      <c r="A1261" s="1" t="s">
        <v>108</v>
      </c>
      <c r="B1261" s="9"/>
      <c r="C1261" s="9" t="s">
        <v>2579</v>
      </c>
      <c r="D1261" s="10">
        <v>131000</v>
      </c>
      <c r="E1261" s="10">
        <v>119000</v>
      </c>
      <c r="F1261" s="42">
        <f t="shared" si="19"/>
        <v>-9.1603053435114496</v>
      </c>
      <c r="G1261" t="s">
        <v>4554</v>
      </c>
      <c r="H1261" s="4" t="s">
        <v>3212</v>
      </c>
    </row>
    <row r="1262" spans="1:8" ht="25.5">
      <c r="A1262" s="1" t="s">
        <v>108</v>
      </c>
      <c r="B1262" s="9"/>
      <c r="C1262" s="9" t="s">
        <v>613</v>
      </c>
      <c r="D1262" s="10">
        <v>117000</v>
      </c>
      <c r="E1262" s="10">
        <v>122000</v>
      </c>
      <c r="F1262" s="42">
        <f t="shared" si="19"/>
        <v>4.2735042735042734</v>
      </c>
      <c r="G1262" t="s">
        <v>4554</v>
      </c>
      <c r="H1262" s="4" t="s">
        <v>2580</v>
      </c>
    </row>
    <row r="1263" spans="1:8" ht="89.25">
      <c r="A1263" s="1" t="s">
        <v>109</v>
      </c>
      <c r="B1263" s="9"/>
      <c r="C1263" s="9" t="s">
        <v>990</v>
      </c>
      <c r="D1263" s="10" t="s">
        <v>899</v>
      </c>
      <c r="E1263" s="10">
        <v>119786</v>
      </c>
      <c r="F1263" s="42" t="e">
        <f t="shared" si="19"/>
        <v>#VALUE!</v>
      </c>
      <c r="G1263" t="s">
        <v>4458</v>
      </c>
      <c r="H1263" s="4" t="s">
        <v>2581</v>
      </c>
    </row>
    <row r="1264" spans="1:8" ht="76.5">
      <c r="A1264" s="1" t="s">
        <v>109</v>
      </c>
      <c r="B1264" s="9"/>
      <c r="C1264" s="9" t="s">
        <v>2582</v>
      </c>
      <c r="D1264" s="10">
        <v>123803</v>
      </c>
      <c r="E1264" s="10">
        <v>117269</v>
      </c>
      <c r="F1264" s="42">
        <f t="shared" si="19"/>
        <v>-5.277739634742292</v>
      </c>
      <c r="G1264" t="s">
        <v>4554</v>
      </c>
      <c r="H1264" s="4" t="s">
        <v>2583</v>
      </c>
    </row>
    <row r="1265" spans="1:8" ht="25.5">
      <c r="A1265" s="1" t="s">
        <v>109</v>
      </c>
      <c r="B1265" s="9"/>
      <c r="C1265" s="9" t="s">
        <v>2584</v>
      </c>
      <c r="D1265" s="10">
        <v>104441</v>
      </c>
      <c r="E1265" s="10" t="s">
        <v>899</v>
      </c>
      <c r="F1265" s="42" t="e">
        <f t="shared" si="19"/>
        <v>#VALUE!</v>
      </c>
      <c r="G1265" t="s">
        <v>4458</v>
      </c>
      <c r="H1265" s="4" t="s">
        <v>3213</v>
      </c>
    </row>
    <row r="1266" spans="1:8" ht="102">
      <c r="A1266" s="1" t="s">
        <v>109</v>
      </c>
      <c r="B1266" s="9"/>
      <c r="C1266" s="9" t="s">
        <v>2585</v>
      </c>
      <c r="D1266" s="10">
        <v>106851</v>
      </c>
      <c r="E1266" s="10">
        <v>18179</v>
      </c>
      <c r="F1266" s="42">
        <f t="shared" si="19"/>
        <v>-82.986588801227882</v>
      </c>
      <c r="G1266" t="s">
        <v>4458</v>
      </c>
      <c r="H1266" s="4" t="s">
        <v>2586</v>
      </c>
    </row>
    <row r="1267" spans="1:8">
      <c r="A1267" s="11" t="s">
        <v>110</v>
      </c>
      <c r="B1267" s="11" t="s">
        <v>3707</v>
      </c>
      <c r="C1267" s="11" t="s">
        <v>886</v>
      </c>
      <c r="D1267" s="26">
        <v>136695</v>
      </c>
      <c r="E1267" s="26">
        <v>140112</v>
      </c>
      <c r="F1267" s="42">
        <f t="shared" si="19"/>
        <v>2.4997256666300887</v>
      </c>
      <c r="G1267" t="s">
        <v>4554</v>
      </c>
      <c r="H1267" s="74" t="s">
        <v>4292</v>
      </c>
    </row>
    <row r="1268" spans="1:8" ht="25.5">
      <c r="A1268" s="11" t="s">
        <v>110</v>
      </c>
      <c r="B1268" s="11" t="s">
        <v>3708</v>
      </c>
      <c r="C1268" s="11" t="s">
        <v>3720</v>
      </c>
      <c r="D1268" s="26">
        <v>113166</v>
      </c>
      <c r="E1268" s="26">
        <v>115995</v>
      </c>
      <c r="F1268" s="42">
        <f t="shared" si="19"/>
        <v>2.4998674513546471</v>
      </c>
      <c r="G1268" t="s">
        <v>4554</v>
      </c>
      <c r="H1268" s="4"/>
    </row>
    <row r="1269" spans="1:8">
      <c r="A1269" s="11" t="s">
        <v>110</v>
      </c>
      <c r="B1269" s="11" t="s">
        <v>3721</v>
      </c>
      <c r="C1269" s="11" t="s">
        <v>3709</v>
      </c>
      <c r="D1269" s="26">
        <v>102879</v>
      </c>
      <c r="E1269" s="26">
        <v>105450</v>
      </c>
      <c r="F1269" s="42">
        <f t="shared" si="19"/>
        <v>2.4990522847228296</v>
      </c>
      <c r="G1269" t="s">
        <v>4554</v>
      </c>
      <c r="H1269" s="74"/>
    </row>
    <row r="1270" spans="1:8" ht="25.5">
      <c r="A1270" s="11" t="s">
        <v>110</v>
      </c>
      <c r="B1270" s="11" t="s">
        <v>3710</v>
      </c>
      <c r="C1270" s="11" t="s">
        <v>3711</v>
      </c>
      <c r="D1270" s="26">
        <v>102879</v>
      </c>
      <c r="E1270" s="26">
        <v>105450</v>
      </c>
      <c r="F1270" s="42">
        <f t="shared" si="19"/>
        <v>2.4990522847228296</v>
      </c>
      <c r="G1270" t="s">
        <v>4554</v>
      </c>
      <c r="H1270" s="4"/>
    </row>
    <row r="1271" spans="1:8" ht="25.5">
      <c r="A1271" s="11" t="s">
        <v>110</v>
      </c>
      <c r="B1271" s="11" t="s">
        <v>3712</v>
      </c>
      <c r="C1271" s="11" t="s">
        <v>3713</v>
      </c>
      <c r="D1271" s="26">
        <v>102879</v>
      </c>
      <c r="E1271" s="26">
        <v>105450</v>
      </c>
      <c r="F1271" s="42">
        <f t="shared" si="19"/>
        <v>2.4990522847228296</v>
      </c>
      <c r="G1271" t="s">
        <v>4554</v>
      </c>
      <c r="H1271" s="4"/>
    </row>
    <row r="1272" spans="1:8" ht="25.5">
      <c r="A1272" s="11" t="s">
        <v>110</v>
      </c>
      <c r="B1272" s="11" t="s">
        <v>3714</v>
      </c>
      <c r="C1272" s="11" t="s">
        <v>3715</v>
      </c>
      <c r="D1272" s="26">
        <v>100961</v>
      </c>
      <c r="E1272" s="26">
        <v>105450</v>
      </c>
      <c r="F1272" s="42">
        <f t="shared" si="19"/>
        <v>4.4462713324947254</v>
      </c>
      <c r="G1272" t="s">
        <v>4554</v>
      </c>
      <c r="H1272" s="4"/>
    </row>
    <row r="1273" spans="1:8">
      <c r="A1273" s="11" t="s">
        <v>110</v>
      </c>
      <c r="B1273" s="11" t="s">
        <v>3716</v>
      </c>
      <c r="C1273" s="11" t="s">
        <v>3717</v>
      </c>
      <c r="D1273" s="26">
        <v>102879</v>
      </c>
      <c r="E1273" s="26">
        <v>105450</v>
      </c>
      <c r="F1273" s="42">
        <f t="shared" si="19"/>
        <v>2.4990522847228296</v>
      </c>
      <c r="G1273" t="s">
        <v>4554</v>
      </c>
      <c r="H1273" s="4"/>
    </row>
    <row r="1274" spans="1:8" ht="38.25">
      <c r="A1274" s="11" t="s">
        <v>110</v>
      </c>
      <c r="B1274" s="11" t="s">
        <v>3718</v>
      </c>
      <c r="C1274" s="11" t="s">
        <v>3719</v>
      </c>
      <c r="D1274" s="26">
        <v>102879</v>
      </c>
      <c r="E1274" s="26">
        <v>105450</v>
      </c>
      <c r="F1274" s="42">
        <f t="shared" si="19"/>
        <v>2.4990522847228296</v>
      </c>
      <c r="G1274" t="s">
        <v>4554</v>
      </c>
      <c r="H1274" s="4"/>
    </row>
    <row r="1275" spans="1:8" ht="25.5">
      <c r="A1275" s="2" t="s">
        <v>111</v>
      </c>
      <c r="B1275" s="4" t="s">
        <v>3214</v>
      </c>
      <c r="C1275" s="9" t="s">
        <v>886</v>
      </c>
      <c r="D1275" s="10">
        <v>207423</v>
      </c>
      <c r="E1275" s="10">
        <v>215206</v>
      </c>
      <c r="F1275" s="42">
        <f t="shared" si="19"/>
        <v>3.752235769418049</v>
      </c>
      <c r="G1275" t="s">
        <v>4554</v>
      </c>
      <c r="H1275" s="4" t="s">
        <v>2587</v>
      </c>
    </row>
    <row r="1276" spans="1:8" ht="51">
      <c r="A1276" s="2" t="s">
        <v>111</v>
      </c>
      <c r="B1276" s="9"/>
      <c r="C1276" s="9" t="s">
        <v>2588</v>
      </c>
      <c r="D1276" s="10">
        <v>112923</v>
      </c>
      <c r="E1276" s="10">
        <v>165000</v>
      </c>
      <c r="F1276" s="42">
        <f t="shared" si="19"/>
        <v>46.11726574745623</v>
      </c>
      <c r="G1276" t="s">
        <v>4458</v>
      </c>
      <c r="H1276" s="4" t="s">
        <v>3215</v>
      </c>
    </row>
    <row r="1277" spans="1:8" ht="25.5">
      <c r="A1277" s="2" t="s">
        <v>111</v>
      </c>
      <c r="B1277" s="9"/>
      <c r="C1277" s="9" t="s">
        <v>2589</v>
      </c>
      <c r="D1277" s="10">
        <v>163714</v>
      </c>
      <c r="E1277" s="10">
        <v>168329</v>
      </c>
      <c r="F1277" s="42">
        <f t="shared" si="19"/>
        <v>2.8189403471908325</v>
      </c>
      <c r="G1277" t="s">
        <v>4554</v>
      </c>
      <c r="H1277" s="4" t="s">
        <v>2590</v>
      </c>
    </row>
    <row r="1278" spans="1:8" ht="25.5">
      <c r="A1278" s="2" t="s">
        <v>111</v>
      </c>
      <c r="B1278" s="9"/>
      <c r="C1278" s="9" t="s">
        <v>2591</v>
      </c>
      <c r="D1278" s="10">
        <v>141297</v>
      </c>
      <c r="E1278" s="10">
        <v>159616</v>
      </c>
      <c r="F1278" s="42">
        <f t="shared" si="19"/>
        <v>12.964889558872446</v>
      </c>
      <c r="G1278" t="s">
        <v>4554</v>
      </c>
      <c r="H1278" s="4" t="s">
        <v>2592</v>
      </c>
    </row>
    <row r="1279" spans="1:8" ht="25.5">
      <c r="A1279" s="2" t="s">
        <v>111</v>
      </c>
      <c r="B1279" s="9"/>
      <c r="C1279" s="9" t="s">
        <v>2593</v>
      </c>
      <c r="D1279" s="10">
        <v>157236</v>
      </c>
      <c r="E1279" s="10">
        <v>164193</v>
      </c>
      <c r="F1279" s="42">
        <f t="shared" si="19"/>
        <v>4.4245592612378841</v>
      </c>
      <c r="G1279" t="s">
        <v>4554</v>
      </c>
      <c r="H1279" s="4" t="s">
        <v>2594</v>
      </c>
    </row>
    <row r="1280" spans="1:8" ht="25.5">
      <c r="A1280" s="2" t="s">
        <v>111</v>
      </c>
      <c r="B1280" s="9"/>
      <c r="C1280" s="9" t="s">
        <v>2595</v>
      </c>
      <c r="D1280" s="10">
        <v>161224</v>
      </c>
      <c r="E1280" s="10">
        <v>167709</v>
      </c>
      <c r="F1280" s="42">
        <f t="shared" si="19"/>
        <v>4.0223539919614941</v>
      </c>
      <c r="G1280" t="s">
        <v>4554</v>
      </c>
      <c r="H1280" s="4" t="s">
        <v>2596</v>
      </c>
    </row>
    <row r="1281" spans="1:8" ht="38.25">
      <c r="A1281" s="2" t="s">
        <v>111</v>
      </c>
      <c r="B1281" s="9"/>
      <c r="C1281" s="9" t="s">
        <v>2597</v>
      </c>
      <c r="D1281" s="10">
        <v>137866</v>
      </c>
      <c r="E1281" s="10">
        <v>143429</v>
      </c>
      <c r="F1281" s="42">
        <f t="shared" si="19"/>
        <v>4.0350775390596665</v>
      </c>
      <c r="G1281" t="s">
        <v>4554</v>
      </c>
      <c r="H1281" s="4" t="s">
        <v>2598</v>
      </c>
    </row>
    <row r="1282" spans="1:8" ht="25.5">
      <c r="A1282" s="2" t="s">
        <v>111</v>
      </c>
      <c r="B1282" s="9" t="s">
        <v>4547</v>
      </c>
      <c r="C1282" s="9" t="s">
        <v>4547</v>
      </c>
      <c r="D1282" s="10" t="s">
        <v>899</v>
      </c>
      <c r="E1282" s="72">
        <v>100000</v>
      </c>
      <c r="F1282" s="42" t="e">
        <f t="shared" si="19"/>
        <v>#VALUE!</v>
      </c>
      <c r="G1282" t="s">
        <v>4458</v>
      </c>
      <c r="H1282" s="4" t="s">
        <v>4549</v>
      </c>
    </row>
    <row r="1283" spans="1:8" ht="25.5">
      <c r="A1283" s="2" t="s">
        <v>111</v>
      </c>
      <c r="B1283" s="9" t="s">
        <v>4547</v>
      </c>
      <c r="C1283" s="9" t="s">
        <v>4547</v>
      </c>
      <c r="D1283" s="10" t="s">
        <v>899</v>
      </c>
      <c r="E1283" s="72">
        <v>100000</v>
      </c>
      <c r="F1283" s="42" t="e">
        <f t="shared" si="19"/>
        <v>#VALUE!</v>
      </c>
      <c r="G1283" t="s">
        <v>4458</v>
      </c>
      <c r="H1283" s="4" t="s">
        <v>4549</v>
      </c>
    </row>
    <row r="1284" spans="1:8" ht="25.5">
      <c r="A1284" s="2" t="s">
        <v>111</v>
      </c>
      <c r="B1284" s="9" t="s">
        <v>4547</v>
      </c>
      <c r="C1284" s="9" t="s">
        <v>4547</v>
      </c>
      <c r="D1284" s="10" t="s">
        <v>899</v>
      </c>
      <c r="E1284" s="72">
        <v>100000</v>
      </c>
      <c r="F1284" s="42" t="e">
        <f t="shared" si="19"/>
        <v>#VALUE!</v>
      </c>
      <c r="G1284" t="s">
        <v>4458</v>
      </c>
      <c r="H1284" s="4" t="s">
        <v>4549</v>
      </c>
    </row>
    <row r="1285" spans="1:8" ht="25.5">
      <c r="A1285" s="2" t="s">
        <v>111</v>
      </c>
      <c r="B1285" s="9" t="s">
        <v>4547</v>
      </c>
      <c r="C1285" s="9" t="s">
        <v>4547</v>
      </c>
      <c r="D1285" s="10" t="s">
        <v>899</v>
      </c>
      <c r="E1285" s="72">
        <v>100000</v>
      </c>
      <c r="F1285" s="42" t="e">
        <f t="shared" si="19"/>
        <v>#VALUE!</v>
      </c>
      <c r="G1285" t="s">
        <v>4458</v>
      </c>
      <c r="H1285" s="4" t="s">
        <v>4549</v>
      </c>
    </row>
    <row r="1286" spans="1:8" ht="25.5">
      <c r="A1286" s="2" t="s">
        <v>111</v>
      </c>
      <c r="B1286" s="9" t="s">
        <v>4547</v>
      </c>
      <c r="C1286" s="9" t="s">
        <v>4547</v>
      </c>
      <c r="D1286" s="10" t="s">
        <v>899</v>
      </c>
      <c r="E1286" s="72">
        <v>100000</v>
      </c>
      <c r="F1286" s="42" t="e">
        <f t="shared" ref="F1286:F1349" si="20">(((E1286-D1286)/D1286)*100)</f>
        <v>#VALUE!</v>
      </c>
      <c r="G1286" t="s">
        <v>4458</v>
      </c>
      <c r="H1286" s="4" t="s">
        <v>4549</v>
      </c>
    </row>
    <row r="1287" spans="1:8" ht="25.5">
      <c r="A1287" s="2" t="s">
        <v>111</v>
      </c>
      <c r="B1287" s="9" t="s">
        <v>4547</v>
      </c>
      <c r="C1287" s="9" t="s">
        <v>4547</v>
      </c>
      <c r="D1287" s="10" t="s">
        <v>899</v>
      </c>
      <c r="E1287" s="72">
        <v>100000</v>
      </c>
      <c r="F1287" s="42" t="e">
        <f t="shared" si="20"/>
        <v>#VALUE!</v>
      </c>
      <c r="G1287" t="s">
        <v>4458</v>
      </c>
      <c r="H1287" s="4" t="s">
        <v>4549</v>
      </c>
    </row>
    <row r="1288" spans="1:8" ht="25.5">
      <c r="A1288" s="2" t="s">
        <v>111</v>
      </c>
      <c r="B1288" s="9" t="s">
        <v>4547</v>
      </c>
      <c r="C1288" s="9" t="s">
        <v>4547</v>
      </c>
      <c r="D1288" s="10" t="s">
        <v>899</v>
      </c>
      <c r="E1288" s="72">
        <v>100000</v>
      </c>
      <c r="F1288" s="42" t="e">
        <f t="shared" si="20"/>
        <v>#VALUE!</v>
      </c>
      <c r="G1288" t="s">
        <v>4458</v>
      </c>
      <c r="H1288" s="4" t="s">
        <v>4549</v>
      </c>
    </row>
    <row r="1289" spans="1:8" ht="25.5">
      <c r="A1289" s="2" t="s">
        <v>111</v>
      </c>
      <c r="B1289" s="9" t="s">
        <v>4547</v>
      </c>
      <c r="C1289" s="9" t="s">
        <v>4547</v>
      </c>
      <c r="D1289" s="10" t="s">
        <v>899</v>
      </c>
      <c r="E1289" s="72">
        <v>100000</v>
      </c>
      <c r="F1289" s="42" t="e">
        <f t="shared" si="20"/>
        <v>#VALUE!</v>
      </c>
      <c r="G1289" t="s">
        <v>4458</v>
      </c>
      <c r="H1289" s="4" t="s">
        <v>4549</v>
      </c>
    </row>
    <row r="1290" spans="1:8" ht="25.5">
      <c r="A1290" s="2" t="s">
        <v>111</v>
      </c>
      <c r="B1290" s="9" t="s">
        <v>4547</v>
      </c>
      <c r="C1290" s="9" t="s">
        <v>4547</v>
      </c>
      <c r="D1290" s="72">
        <v>100000</v>
      </c>
      <c r="E1290" s="10" t="s">
        <v>899</v>
      </c>
      <c r="F1290" s="42" t="e">
        <f t="shared" si="20"/>
        <v>#VALUE!</v>
      </c>
      <c r="G1290" t="s">
        <v>4458</v>
      </c>
      <c r="H1290" s="4" t="s">
        <v>4549</v>
      </c>
    </row>
    <row r="1291" spans="1:8" ht="25.5">
      <c r="A1291" s="2" t="s">
        <v>111</v>
      </c>
      <c r="B1291" s="9" t="s">
        <v>4547</v>
      </c>
      <c r="C1291" s="9" t="s">
        <v>4547</v>
      </c>
      <c r="D1291" s="72">
        <v>100000</v>
      </c>
      <c r="E1291" s="10" t="s">
        <v>899</v>
      </c>
      <c r="F1291" s="42" t="e">
        <f t="shared" si="20"/>
        <v>#VALUE!</v>
      </c>
      <c r="G1291" t="s">
        <v>4458</v>
      </c>
      <c r="H1291" s="4" t="s">
        <v>4549</v>
      </c>
    </row>
    <row r="1292" spans="1:8" ht="25.5">
      <c r="A1292" s="2" t="s">
        <v>111</v>
      </c>
      <c r="B1292" s="9" t="s">
        <v>4547</v>
      </c>
      <c r="C1292" s="9" t="s">
        <v>4547</v>
      </c>
      <c r="D1292" s="72">
        <v>100000</v>
      </c>
      <c r="E1292" s="10" t="s">
        <v>899</v>
      </c>
      <c r="F1292" s="42" t="e">
        <f t="shared" si="20"/>
        <v>#VALUE!</v>
      </c>
      <c r="G1292" t="s">
        <v>4458</v>
      </c>
      <c r="H1292" s="4" t="s">
        <v>4549</v>
      </c>
    </row>
    <row r="1293" spans="1:8" ht="25.5">
      <c r="A1293" s="2" t="s">
        <v>111</v>
      </c>
      <c r="B1293" s="9" t="s">
        <v>4547</v>
      </c>
      <c r="C1293" s="9" t="s">
        <v>4547</v>
      </c>
      <c r="D1293" s="72">
        <v>100000</v>
      </c>
      <c r="E1293" s="10" t="s">
        <v>899</v>
      </c>
      <c r="F1293" s="42" t="e">
        <f t="shared" si="20"/>
        <v>#VALUE!</v>
      </c>
      <c r="G1293" t="s">
        <v>4458</v>
      </c>
      <c r="H1293" s="4" t="s">
        <v>4549</v>
      </c>
    </row>
    <row r="1294" spans="1:8" ht="25.5">
      <c r="A1294" s="2" t="s">
        <v>111</v>
      </c>
      <c r="B1294" s="9" t="s">
        <v>4547</v>
      </c>
      <c r="C1294" s="9" t="s">
        <v>4547</v>
      </c>
      <c r="D1294" s="72">
        <v>100000</v>
      </c>
      <c r="E1294" s="10" t="s">
        <v>899</v>
      </c>
      <c r="F1294" s="42" t="e">
        <f t="shared" si="20"/>
        <v>#VALUE!</v>
      </c>
      <c r="G1294" t="s">
        <v>4458</v>
      </c>
      <c r="H1294" s="74" t="s">
        <v>4549</v>
      </c>
    </row>
    <row r="1295" spans="1:8" ht="25.5">
      <c r="A1295" s="2" t="s">
        <v>111</v>
      </c>
      <c r="B1295" s="9" t="s">
        <v>4547</v>
      </c>
      <c r="C1295" s="9" t="s">
        <v>4547</v>
      </c>
      <c r="D1295" s="72">
        <v>100000</v>
      </c>
      <c r="E1295" s="10" t="s">
        <v>899</v>
      </c>
      <c r="F1295" s="42" t="e">
        <f t="shared" si="20"/>
        <v>#VALUE!</v>
      </c>
      <c r="G1295" t="s">
        <v>4458</v>
      </c>
      <c r="H1295" s="4" t="s">
        <v>4549</v>
      </c>
    </row>
    <row r="1296" spans="1:8" ht="25.5">
      <c r="A1296" s="1" t="s">
        <v>112</v>
      </c>
      <c r="B1296" s="9" t="s">
        <v>2599</v>
      </c>
      <c r="C1296" s="9" t="s">
        <v>886</v>
      </c>
      <c r="D1296" s="10">
        <v>155041</v>
      </c>
      <c r="E1296" s="10">
        <v>161851</v>
      </c>
      <c r="F1296" s="42">
        <f t="shared" si="20"/>
        <v>4.3923865300146412</v>
      </c>
      <c r="G1296" t="s">
        <v>4554</v>
      </c>
      <c r="H1296" s="4" t="s">
        <v>2600</v>
      </c>
    </row>
    <row r="1297" spans="1:8" ht="25.5">
      <c r="A1297" s="1" t="s">
        <v>112</v>
      </c>
      <c r="B1297" s="9"/>
      <c r="C1297" s="9" t="s">
        <v>912</v>
      </c>
      <c r="D1297" s="10">
        <v>114761</v>
      </c>
      <c r="E1297" s="10">
        <v>108229</v>
      </c>
      <c r="F1297" s="42">
        <f t="shared" si="20"/>
        <v>-5.6918291057066428</v>
      </c>
      <c r="G1297" t="s">
        <v>4554</v>
      </c>
      <c r="H1297" s="4" t="s">
        <v>2601</v>
      </c>
    </row>
    <row r="1298" spans="1:8" ht="25.5">
      <c r="A1298" s="1" t="s">
        <v>112</v>
      </c>
      <c r="B1298" s="9"/>
      <c r="C1298" s="9" t="s">
        <v>1015</v>
      </c>
      <c r="D1298" s="10">
        <v>103570</v>
      </c>
      <c r="E1298" s="10">
        <v>103403</v>
      </c>
      <c r="F1298" s="42">
        <f t="shared" si="20"/>
        <v>-0.16124360336004634</v>
      </c>
      <c r="G1298" t="s">
        <v>4554</v>
      </c>
      <c r="H1298" s="4" t="s">
        <v>2602</v>
      </c>
    </row>
    <row r="1299" spans="1:8" ht="25.5">
      <c r="A1299" s="1" t="s">
        <v>112</v>
      </c>
      <c r="B1299" s="9"/>
      <c r="C1299" s="9" t="s">
        <v>2603</v>
      </c>
      <c r="D1299" s="10">
        <v>103570</v>
      </c>
      <c r="E1299" s="10">
        <v>103403</v>
      </c>
      <c r="F1299" s="42">
        <f t="shared" si="20"/>
        <v>-0.16124360336004634</v>
      </c>
      <c r="G1299" t="s">
        <v>4554</v>
      </c>
      <c r="H1299" s="4" t="s">
        <v>2602</v>
      </c>
    </row>
    <row r="1300" spans="1:8" ht="25.5">
      <c r="A1300" s="1" t="s">
        <v>113</v>
      </c>
      <c r="B1300" s="9"/>
      <c r="C1300" s="9" t="s">
        <v>886</v>
      </c>
      <c r="D1300" s="54">
        <v>133315</v>
      </c>
      <c r="E1300" s="54">
        <v>134393</v>
      </c>
      <c r="F1300" s="42">
        <f t="shared" si="20"/>
        <v>0.80861118403780519</v>
      </c>
      <c r="G1300" t="s">
        <v>4554</v>
      </c>
      <c r="H1300" s="4" t="s">
        <v>2604</v>
      </c>
    </row>
    <row r="1301" spans="1:8" ht="25.5">
      <c r="A1301" s="1" t="s">
        <v>113</v>
      </c>
      <c r="B1301" s="9"/>
      <c r="C1301" s="9" t="s">
        <v>74</v>
      </c>
      <c r="D1301" s="54">
        <v>119277</v>
      </c>
      <c r="E1301" s="54">
        <v>125205</v>
      </c>
      <c r="F1301" s="42">
        <f t="shared" si="20"/>
        <v>4.9699439120702227</v>
      </c>
      <c r="G1301" t="s">
        <v>4554</v>
      </c>
      <c r="H1301" s="4" t="s">
        <v>2605</v>
      </c>
    </row>
    <row r="1302" spans="1:8" ht="38.25">
      <c r="A1302" s="1" t="s">
        <v>113</v>
      </c>
      <c r="B1302" s="9"/>
      <c r="C1302" s="9" t="s">
        <v>2606</v>
      </c>
      <c r="D1302" s="54">
        <v>118922</v>
      </c>
      <c r="E1302" s="54">
        <v>119957</v>
      </c>
      <c r="F1302" s="42">
        <f t="shared" si="20"/>
        <v>0.87031835993340179</v>
      </c>
      <c r="G1302" t="s">
        <v>4554</v>
      </c>
      <c r="H1302" s="4" t="s">
        <v>2607</v>
      </c>
    </row>
    <row r="1303" spans="1:8" ht="25.5">
      <c r="A1303" s="1" t="s">
        <v>113</v>
      </c>
      <c r="B1303" s="9"/>
      <c r="C1303" s="9" t="s">
        <v>2608</v>
      </c>
      <c r="D1303" s="54">
        <v>82143</v>
      </c>
      <c r="E1303" s="54">
        <v>106665</v>
      </c>
      <c r="F1303" s="42">
        <f t="shared" si="20"/>
        <v>29.852817647273653</v>
      </c>
      <c r="G1303" t="s">
        <v>4554</v>
      </c>
      <c r="H1303" s="4" t="s">
        <v>2609</v>
      </c>
    </row>
    <row r="1304" spans="1:8" ht="51">
      <c r="A1304" s="1" t="s">
        <v>113</v>
      </c>
      <c r="B1304" s="9"/>
      <c r="C1304" s="9" t="s">
        <v>3225</v>
      </c>
      <c r="D1304" s="54">
        <v>94687</v>
      </c>
      <c r="E1304" s="54">
        <v>207692</v>
      </c>
      <c r="F1304" s="42">
        <f t="shared" si="20"/>
        <v>119.34584473053323</v>
      </c>
      <c r="G1304" t="s">
        <v>4458</v>
      </c>
      <c r="H1304" s="4" t="s">
        <v>3217</v>
      </c>
    </row>
    <row r="1305" spans="1:8" ht="51">
      <c r="A1305" s="1" t="s">
        <v>113</v>
      </c>
      <c r="B1305" s="9"/>
      <c r="C1305" s="9" t="s">
        <v>3216</v>
      </c>
      <c r="D1305" s="54">
        <v>66074</v>
      </c>
      <c r="E1305" s="54">
        <v>140080</v>
      </c>
      <c r="F1305" s="42">
        <f t="shared" si="20"/>
        <v>112.00472197838786</v>
      </c>
      <c r="G1305" t="s">
        <v>4458</v>
      </c>
      <c r="H1305" s="4" t="s">
        <v>3218</v>
      </c>
    </row>
    <row r="1306" spans="1:8" ht="51">
      <c r="A1306" s="1" t="s">
        <v>113</v>
      </c>
      <c r="B1306" s="9"/>
      <c r="C1306" s="9" t="s">
        <v>3219</v>
      </c>
      <c r="D1306" s="54">
        <v>73021</v>
      </c>
      <c r="E1306" s="54">
        <v>158388</v>
      </c>
      <c r="F1306" s="42">
        <f t="shared" si="20"/>
        <v>116.90746497582887</v>
      </c>
      <c r="G1306" t="s">
        <v>4458</v>
      </c>
      <c r="H1306" s="4" t="s">
        <v>3220</v>
      </c>
    </row>
    <row r="1307" spans="1:8" ht="51">
      <c r="A1307" s="1" t="s">
        <v>113</v>
      </c>
      <c r="B1307" s="9"/>
      <c r="C1307" s="9" t="s">
        <v>3221</v>
      </c>
      <c r="D1307" s="54">
        <v>71431</v>
      </c>
      <c r="E1307" s="54">
        <v>167056</v>
      </c>
      <c r="F1307" s="42">
        <f t="shared" si="20"/>
        <v>133.87044840475423</v>
      </c>
      <c r="G1307" t="s">
        <v>4458</v>
      </c>
      <c r="H1307" s="4" t="s">
        <v>3222</v>
      </c>
    </row>
    <row r="1308" spans="1:8" ht="51">
      <c r="A1308" s="1" t="s">
        <v>113</v>
      </c>
      <c r="B1308" s="9"/>
      <c r="C1308" s="9" t="s">
        <v>3223</v>
      </c>
      <c r="D1308" s="54">
        <v>78672</v>
      </c>
      <c r="E1308" s="54">
        <v>202203</v>
      </c>
      <c r="F1308" s="42">
        <f t="shared" si="20"/>
        <v>157.02028676021965</v>
      </c>
      <c r="G1308" t="s">
        <v>4458</v>
      </c>
      <c r="H1308" s="4" t="s">
        <v>3224</v>
      </c>
    </row>
    <row r="1309" spans="1:8" ht="25.5">
      <c r="A1309" s="1" t="s">
        <v>114</v>
      </c>
      <c r="B1309" s="9" t="s">
        <v>2610</v>
      </c>
      <c r="C1309" s="9" t="s">
        <v>2220</v>
      </c>
      <c r="D1309" s="10">
        <v>201130</v>
      </c>
      <c r="E1309" s="10">
        <v>201183</v>
      </c>
      <c r="F1309" s="42">
        <f t="shared" si="20"/>
        <v>2.6351116193506687E-2</v>
      </c>
      <c r="G1309" t="s">
        <v>4554</v>
      </c>
      <c r="H1309" s="4" t="s">
        <v>3226</v>
      </c>
    </row>
    <row r="1310" spans="1:8" ht="25.5">
      <c r="A1310" s="1" t="s">
        <v>114</v>
      </c>
      <c r="B1310" s="9"/>
      <c r="C1310" s="9" t="s">
        <v>1015</v>
      </c>
      <c r="D1310" s="10">
        <v>147378</v>
      </c>
      <c r="E1310" s="10">
        <v>156630</v>
      </c>
      <c r="F1310" s="42">
        <f t="shared" si="20"/>
        <v>6.2777348043805716</v>
      </c>
      <c r="G1310" t="s">
        <v>4554</v>
      </c>
      <c r="H1310" s="4" t="s">
        <v>3227</v>
      </c>
    </row>
    <row r="1311" spans="1:8" ht="25.5">
      <c r="A1311" s="1" t="s">
        <v>114</v>
      </c>
      <c r="B1311" s="9"/>
      <c r="C1311" s="9" t="s">
        <v>995</v>
      </c>
      <c r="D1311" s="10">
        <v>137355</v>
      </c>
      <c r="E1311" s="10">
        <v>147378</v>
      </c>
      <c r="F1311" s="42">
        <f t="shared" si="20"/>
        <v>7.2971497215245167</v>
      </c>
      <c r="G1311" t="s">
        <v>4554</v>
      </c>
      <c r="H1311" s="4" t="s">
        <v>3228</v>
      </c>
    </row>
    <row r="1312" spans="1:8" ht="25.5">
      <c r="A1312" s="1" t="s">
        <v>114</v>
      </c>
      <c r="B1312" s="9"/>
      <c r="C1312" s="9" t="s">
        <v>249</v>
      </c>
      <c r="D1312" s="10">
        <v>156629</v>
      </c>
      <c r="E1312" s="10">
        <v>154077</v>
      </c>
      <c r="F1312" s="42">
        <f t="shared" si="20"/>
        <v>-1.6293279022403258</v>
      </c>
      <c r="G1312" t="s">
        <v>4554</v>
      </c>
      <c r="H1312" s="4" t="s">
        <v>3229</v>
      </c>
    </row>
    <row r="1313" spans="1:8" ht="38.25">
      <c r="A1313" s="1" t="s">
        <v>114</v>
      </c>
      <c r="B1313" s="9"/>
      <c r="C1313" s="9" t="s">
        <v>74</v>
      </c>
      <c r="D1313" s="10">
        <v>41290</v>
      </c>
      <c r="E1313" s="10">
        <v>172579</v>
      </c>
      <c r="F1313" s="42">
        <f t="shared" si="20"/>
        <v>317.96803100024221</v>
      </c>
      <c r="G1313" t="s">
        <v>4458</v>
      </c>
      <c r="H1313" s="4" t="s">
        <v>3230</v>
      </c>
    </row>
    <row r="1314" spans="1:8" ht="25.5">
      <c r="A1314" s="1" t="s">
        <v>114</v>
      </c>
      <c r="B1314" s="9"/>
      <c r="C1314" s="9" t="s">
        <v>613</v>
      </c>
      <c r="D1314" s="10">
        <v>139005</v>
      </c>
      <c r="E1314" s="10">
        <v>147378</v>
      </c>
      <c r="F1314" s="42">
        <f t="shared" si="20"/>
        <v>6.023524333657063</v>
      </c>
      <c r="G1314" t="s">
        <v>4554</v>
      </c>
      <c r="H1314" s="4" t="s">
        <v>3228</v>
      </c>
    </row>
    <row r="1315" spans="1:8" ht="25.5">
      <c r="A1315" s="1" t="s">
        <v>114</v>
      </c>
      <c r="B1315" s="9"/>
      <c r="C1315" s="9" t="s">
        <v>2097</v>
      </c>
      <c r="D1315" s="10">
        <v>159182</v>
      </c>
      <c r="E1315" s="10">
        <v>165880</v>
      </c>
      <c r="F1315" s="42">
        <f t="shared" si="20"/>
        <v>4.207762184166552</v>
      </c>
      <c r="G1315" t="s">
        <v>4554</v>
      </c>
      <c r="H1315" s="4" t="s">
        <v>3231</v>
      </c>
    </row>
    <row r="1316" spans="1:8" ht="25.5">
      <c r="A1316" s="1" t="s">
        <v>114</v>
      </c>
      <c r="B1316" s="9" t="s">
        <v>4547</v>
      </c>
      <c r="C1316" s="9" t="s">
        <v>4547</v>
      </c>
      <c r="D1316" s="10" t="s">
        <v>899</v>
      </c>
      <c r="E1316" s="72">
        <v>100000</v>
      </c>
      <c r="F1316" s="42" t="e">
        <f t="shared" si="20"/>
        <v>#VALUE!</v>
      </c>
      <c r="G1316" t="s">
        <v>4458</v>
      </c>
      <c r="H1316" s="4" t="s">
        <v>4549</v>
      </c>
    </row>
    <row r="1317" spans="1:8" ht="25.5">
      <c r="A1317" s="1" t="s">
        <v>114</v>
      </c>
      <c r="B1317" s="9" t="s">
        <v>4547</v>
      </c>
      <c r="C1317" s="9" t="s">
        <v>4547</v>
      </c>
      <c r="D1317" s="10" t="s">
        <v>899</v>
      </c>
      <c r="E1317" s="72">
        <v>100000</v>
      </c>
      <c r="F1317" s="42" t="e">
        <f t="shared" si="20"/>
        <v>#VALUE!</v>
      </c>
      <c r="G1317" t="s">
        <v>4458</v>
      </c>
      <c r="H1317" s="4" t="s">
        <v>4549</v>
      </c>
    </row>
    <row r="1318" spans="1:8" ht="25.5">
      <c r="A1318" s="1" t="s">
        <v>114</v>
      </c>
      <c r="B1318" s="9" t="s">
        <v>4547</v>
      </c>
      <c r="C1318" s="9" t="s">
        <v>4547</v>
      </c>
      <c r="D1318" s="10" t="s">
        <v>899</v>
      </c>
      <c r="E1318" s="72">
        <v>100000</v>
      </c>
      <c r="F1318" s="42" t="e">
        <f t="shared" si="20"/>
        <v>#VALUE!</v>
      </c>
      <c r="G1318" t="s">
        <v>4458</v>
      </c>
      <c r="H1318" s="4" t="s">
        <v>4549</v>
      </c>
    </row>
    <row r="1319" spans="1:8" ht="25.5">
      <c r="A1319" s="1" t="s">
        <v>114</v>
      </c>
      <c r="B1319" s="9" t="s">
        <v>4547</v>
      </c>
      <c r="C1319" s="9" t="s">
        <v>4547</v>
      </c>
      <c r="D1319" s="72">
        <v>100000</v>
      </c>
      <c r="E1319" s="10" t="s">
        <v>899</v>
      </c>
      <c r="F1319" s="42" t="e">
        <f t="shared" si="20"/>
        <v>#VALUE!</v>
      </c>
      <c r="G1319" t="s">
        <v>4458</v>
      </c>
      <c r="H1319" s="4" t="s">
        <v>4549</v>
      </c>
    </row>
    <row r="1320" spans="1:8" ht="25.5">
      <c r="A1320" s="1" t="s">
        <v>114</v>
      </c>
      <c r="B1320" s="9" t="s">
        <v>4547</v>
      </c>
      <c r="C1320" s="9" t="s">
        <v>4547</v>
      </c>
      <c r="D1320" s="72">
        <v>100000</v>
      </c>
      <c r="E1320" s="10" t="s">
        <v>899</v>
      </c>
      <c r="F1320" s="42" t="e">
        <f t="shared" si="20"/>
        <v>#VALUE!</v>
      </c>
      <c r="G1320" t="s">
        <v>4458</v>
      </c>
      <c r="H1320" s="4" t="s">
        <v>4549</v>
      </c>
    </row>
    <row r="1321" spans="1:8" ht="25.5">
      <c r="A1321" s="1" t="s">
        <v>114</v>
      </c>
      <c r="B1321" s="9" t="s">
        <v>4547</v>
      </c>
      <c r="C1321" s="9" t="s">
        <v>4547</v>
      </c>
      <c r="D1321" s="72">
        <v>100000</v>
      </c>
      <c r="E1321" s="10" t="s">
        <v>899</v>
      </c>
      <c r="F1321" s="42" t="e">
        <f t="shared" si="20"/>
        <v>#VALUE!</v>
      </c>
      <c r="G1321" t="s">
        <v>4458</v>
      </c>
      <c r="H1321" s="4" t="s">
        <v>4549</v>
      </c>
    </row>
    <row r="1322" spans="1:8" ht="25.5">
      <c r="A1322" s="1" t="s">
        <v>114</v>
      </c>
      <c r="B1322" s="9" t="s">
        <v>4547</v>
      </c>
      <c r="C1322" s="9" t="s">
        <v>4547</v>
      </c>
      <c r="D1322" s="72">
        <v>100000</v>
      </c>
      <c r="E1322" s="10" t="s">
        <v>899</v>
      </c>
      <c r="F1322" s="42" t="e">
        <f t="shared" si="20"/>
        <v>#VALUE!</v>
      </c>
      <c r="G1322" t="s">
        <v>4458</v>
      </c>
      <c r="H1322" s="74" t="s">
        <v>4549</v>
      </c>
    </row>
    <row r="1323" spans="1:8" ht="25.5">
      <c r="A1323" s="1" t="s">
        <v>114</v>
      </c>
      <c r="B1323" s="9" t="s">
        <v>4547</v>
      </c>
      <c r="C1323" s="9" t="s">
        <v>4547</v>
      </c>
      <c r="D1323" s="72">
        <v>100000</v>
      </c>
      <c r="E1323" s="10" t="s">
        <v>899</v>
      </c>
      <c r="F1323" s="42" t="e">
        <f t="shared" si="20"/>
        <v>#VALUE!</v>
      </c>
      <c r="G1323" t="s">
        <v>4458</v>
      </c>
      <c r="H1323" s="4" t="s">
        <v>4549</v>
      </c>
    </row>
    <row r="1324" spans="1:8" ht="25.5">
      <c r="A1324" s="1" t="s">
        <v>114</v>
      </c>
      <c r="B1324" s="9" t="s">
        <v>4547</v>
      </c>
      <c r="C1324" s="9" t="s">
        <v>4547</v>
      </c>
      <c r="D1324" s="72">
        <v>100000</v>
      </c>
      <c r="E1324" s="10" t="s">
        <v>899</v>
      </c>
      <c r="F1324" s="42" t="e">
        <f t="shared" si="20"/>
        <v>#VALUE!</v>
      </c>
      <c r="G1324" t="s">
        <v>4458</v>
      </c>
      <c r="H1324" s="74" t="s">
        <v>4549</v>
      </c>
    </row>
    <row r="1325" spans="1:8" ht="127.5">
      <c r="A1325" s="1" t="s">
        <v>115</v>
      </c>
      <c r="B1325" s="9" t="s">
        <v>2820</v>
      </c>
      <c r="C1325" s="9" t="s">
        <v>886</v>
      </c>
      <c r="D1325" s="10">
        <v>145447</v>
      </c>
      <c r="E1325" s="10">
        <v>206684</v>
      </c>
      <c r="F1325" s="42">
        <f t="shared" si="20"/>
        <v>42.102621573494126</v>
      </c>
      <c r="G1325" t="s">
        <v>4458</v>
      </c>
      <c r="H1325" s="4" t="s">
        <v>3232</v>
      </c>
    </row>
    <row r="1326" spans="1:8" ht="51">
      <c r="A1326" s="1" t="s">
        <v>115</v>
      </c>
      <c r="B1326" s="9"/>
      <c r="C1326" s="9" t="s">
        <v>1993</v>
      </c>
      <c r="D1326" s="10" t="s">
        <v>899</v>
      </c>
      <c r="E1326" s="10">
        <v>123118</v>
      </c>
      <c r="F1326" s="42" t="e">
        <f t="shared" si="20"/>
        <v>#VALUE!</v>
      </c>
      <c r="G1326" t="s">
        <v>4458</v>
      </c>
      <c r="H1326" s="4" t="s">
        <v>3233</v>
      </c>
    </row>
    <row r="1327" spans="1:8" ht="51">
      <c r="A1327" s="1" t="s">
        <v>115</v>
      </c>
      <c r="B1327" s="9"/>
      <c r="C1327" s="9" t="s">
        <v>2821</v>
      </c>
      <c r="D1327" s="10" t="s">
        <v>899</v>
      </c>
      <c r="E1327" s="10">
        <v>118584</v>
      </c>
      <c r="F1327" s="42" t="e">
        <f t="shared" si="20"/>
        <v>#VALUE!</v>
      </c>
      <c r="G1327" t="s">
        <v>4458</v>
      </c>
      <c r="H1327" s="4" t="s">
        <v>3234</v>
      </c>
    </row>
    <row r="1328" spans="1:8" ht="51">
      <c r="A1328" s="1" t="s">
        <v>115</v>
      </c>
      <c r="B1328" s="9"/>
      <c r="C1328" s="9" t="s">
        <v>743</v>
      </c>
      <c r="D1328" s="10" t="s">
        <v>899</v>
      </c>
      <c r="E1328" s="10">
        <v>120294</v>
      </c>
      <c r="F1328" s="42" t="e">
        <f t="shared" si="20"/>
        <v>#VALUE!</v>
      </c>
      <c r="G1328" t="s">
        <v>4458</v>
      </c>
      <c r="H1328" s="4" t="s">
        <v>3235</v>
      </c>
    </row>
    <row r="1329" spans="1:8" ht="38.25">
      <c r="A1329" s="1" t="s">
        <v>116</v>
      </c>
      <c r="B1329" s="9"/>
      <c r="C1329" s="9" t="s">
        <v>696</v>
      </c>
      <c r="D1329" s="10">
        <v>153587</v>
      </c>
      <c r="E1329" s="10">
        <v>147672</v>
      </c>
      <c r="F1329" s="42">
        <f t="shared" si="20"/>
        <v>-3.8512374094161617</v>
      </c>
      <c r="G1329" t="s">
        <v>4554</v>
      </c>
      <c r="H1329" s="4" t="s">
        <v>2822</v>
      </c>
    </row>
    <row r="1330" spans="1:8" ht="38.25">
      <c r="A1330" s="1" t="s">
        <v>116</v>
      </c>
      <c r="B1330" s="9"/>
      <c r="C1330" s="9" t="s">
        <v>3236</v>
      </c>
      <c r="D1330" s="10">
        <v>115369</v>
      </c>
      <c r="E1330" s="10">
        <v>119053</v>
      </c>
      <c r="F1330" s="42">
        <f t="shared" si="20"/>
        <v>3.1932321507510686</v>
      </c>
      <c r="G1330" t="s">
        <v>4554</v>
      </c>
      <c r="H1330" s="4" t="s">
        <v>2823</v>
      </c>
    </row>
    <row r="1331" spans="1:8">
      <c r="A1331" s="11" t="s">
        <v>117</v>
      </c>
      <c r="B1331" s="9"/>
      <c r="C1331" s="11" t="s">
        <v>886</v>
      </c>
      <c r="D1331" s="26">
        <v>109825</v>
      </c>
      <c r="E1331" s="26">
        <v>113880</v>
      </c>
      <c r="F1331" s="42">
        <f t="shared" si="20"/>
        <v>3.6922376508081034</v>
      </c>
      <c r="G1331" t="s">
        <v>4554</v>
      </c>
      <c r="H1331" s="42" t="s">
        <v>3722</v>
      </c>
    </row>
    <row r="1332" spans="1:8" ht="38.25">
      <c r="A1332" s="11" t="s">
        <v>117</v>
      </c>
      <c r="B1332" s="9"/>
      <c r="C1332" s="11" t="s">
        <v>4284</v>
      </c>
      <c r="D1332" s="26" t="s">
        <v>899</v>
      </c>
      <c r="E1332" s="26">
        <v>102153</v>
      </c>
      <c r="F1332" s="42" t="e">
        <f t="shared" si="20"/>
        <v>#VALUE!</v>
      </c>
      <c r="G1332" t="s">
        <v>4458</v>
      </c>
      <c r="H1332" s="42" t="s">
        <v>3723</v>
      </c>
    </row>
    <row r="1333" spans="1:8" ht="25.5">
      <c r="A1333" s="11" t="s">
        <v>117</v>
      </c>
      <c r="B1333" s="9"/>
      <c r="C1333" s="11" t="s">
        <v>4285</v>
      </c>
      <c r="D1333" s="26" t="s">
        <v>899</v>
      </c>
      <c r="E1333" s="26">
        <v>102210</v>
      </c>
      <c r="F1333" s="42" t="e">
        <f t="shared" si="20"/>
        <v>#VALUE!</v>
      </c>
      <c r="G1333" t="s">
        <v>4458</v>
      </c>
      <c r="H1333" s="42" t="s">
        <v>3724</v>
      </c>
    </row>
    <row r="1334" spans="1:8" ht="25.5">
      <c r="A1334" s="11" t="s">
        <v>117</v>
      </c>
      <c r="B1334" s="9"/>
      <c r="C1334" s="11" t="s">
        <v>4286</v>
      </c>
      <c r="D1334" s="26" t="s">
        <v>899</v>
      </c>
      <c r="E1334" s="26">
        <v>102461</v>
      </c>
      <c r="F1334" s="42" t="e">
        <f t="shared" si="20"/>
        <v>#VALUE!</v>
      </c>
      <c r="G1334" t="s">
        <v>4458</v>
      </c>
      <c r="H1334" s="42" t="s">
        <v>4287</v>
      </c>
    </row>
    <row r="1335" spans="1:8" ht="25.5">
      <c r="A1335" s="11" t="s">
        <v>117</v>
      </c>
      <c r="B1335" s="9"/>
      <c r="C1335" s="11" t="s">
        <v>4288</v>
      </c>
      <c r="D1335" s="26" t="s">
        <v>899</v>
      </c>
      <c r="E1335" s="26">
        <v>102034</v>
      </c>
      <c r="F1335" s="42" t="e">
        <f t="shared" si="20"/>
        <v>#VALUE!</v>
      </c>
      <c r="G1335" t="s">
        <v>4458</v>
      </c>
      <c r="H1335" s="77" t="s">
        <v>4289</v>
      </c>
    </row>
    <row r="1336" spans="1:8" ht="38.25">
      <c r="A1336" s="1" t="s">
        <v>118</v>
      </c>
      <c r="B1336" s="18"/>
      <c r="C1336" s="9" t="s">
        <v>886</v>
      </c>
      <c r="D1336" s="10">
        <v>136943</v>
      </c>
      <c r="E1336" s="10">
        <v>83297</v>
      </c>
      <c r="F1336" s="42">
        <f t="shared" si="20"/>
        <v>-39.173962889669426</v>
      </c>
      <c r="G1336" t="s">
        <v>4458</v>
      </c>
      <c r="H1336" s="4" t="s">
        <v>3237</v>
      </c>
    </row>
    <row r="1337" spans="1:8" ht="76.5">
      <c r="A1337" s="2" t="s">
        <v>119</v>
      </c>
      <c r="B1337" s="9"/>
      <c r="C1337" s="9" t="s">
        <v>696</v>
      </c>
      <c r="D1337" s="10" t="s">
        <v>899</v>
      </c>
      <c r="E1337" s="10" t="s">
        <v>2824</v>
      </c>
      <c r="F1337" s="42" t="e">
        <f t="shared" si="20"/>
        <v>#VALUE!</v>
      </c>
      <c r="G1337" t="s">
        <v>4458</v>
      </c>
      <c r="H1337" s="4" t="s">
        <v>3238</v>
      </c>
    </row>
    <row r="1338" spans="1:8" ht="89.25">
      <c r="A1338" s="2" t="s">
        <v>119</v>
      </c>
      <c r="B1338" s="9"/>
      <c r="C1338" s="9" t="s">
        <v>2825</v>
      </c>
      <c r="D1338" s="10" t="s">
        <v>899</v>
      </c>
      <c r="E1338" s="10">
        <v>124700</v>
      </c>
      <c r="F1338" s="42" t="e">
        <f t="shared" si="20"/>
        <v>#VALUE!</v>
      </c>
      <c r="G1338" t="s">
        <v>4458</v>
      </c>
      <c r="H1338" s="4" t="s">
        <v>3239</v>
      </c>
    </row>
    <row r="1339" spans="1:8" ht="51">
      <c r="A1339" s="2" t="s">
        <v>119</v>
      </c>
      <c r="B1339" s="9"/>
      <c r="C1339" s="9" t="s">
        <v>2826</v>
      </c>
      <c r="D1339" s="10" t="s">
        <v>899</v>
      </c>
      <c r="E1339" s="10">
        <v>106545</v>
      </c>
      <c r="F1339" s="42" t="e">
        <f t="shared" si="20"/>
        <v>#VALUE!</v>
      </c>
      <c r="G1339" t="s">
        <v>4458</v>
      </c>
      <c r="H1339" s="4" t="s">
        <v>3240</v>
      </c>
    </row>
    <row r="1340" spans="1:8" ht="51">
      <c r="A1340" s="1" t="s">
        <v>120</v>
      </c>
      <c r="B1340" s="4" t="s">
        <v>2827</v>
      </c>
      <c r="C1340" s="9" t="s">
        <v>4290</v>
      </c>
      <c r="D1340" s="10">
        <v>178638</v>
      </c>
      <c r="E1340" s="10">
        <v>183937</v>
      </c>
      <c r="F1340" s="42">
        <f t="shared" si="20"/>
        <v>2.9663341506286458</v>
      </c>
      <c r="G1340" t="s">
        <v>4554</v>
      </c>
      <c r="H1340" s="4" t="s">
        <v>2828</v>
      </c>
    </row>
    <row r="1341" spans="1:8" ht="38.25">
      <c r="A1341" s="1" t="s">
        <v>120</v>
      </c>
      <c r="B1341" s="9"/>
      <c r="C1341" s="9" t="s">
        <v>2829</v>
      </c>
      <c r="D1341" s="10">
        <v>34384</v>
      </c>
      <c r="E1341" s="10">
        <v>185405</v>
      </c>
      <c r="F1341" s="42">
        <f t="shared" si="20"/>
        <v>439.21882270823636</v>
      </c>
      <c r="G1341" t="s">
        <v>4458</v>
      </c>
      <c r="H1341" s="4" t="s">
        <v>2830</v>
      </c>
    </row>
    <row r="1342" spans="1:8" ht="25.5">
      <c r="A1342" s="1" t="s">
        <v>120</v>
      </c>
      <c r="B1342" s="9"/>
      <c r="C1342" s="9" t="s">
        <v>2831</v>
      </c>
      <c r="D1342" s="10">
        <v>132282</v>
      </c>
      <c r="E1342" s="10">
        <v>133384</v>
      </c>
      <c r="F1342" s="42">
        <f t="shared" si="20"/>
        <v>0.83306874707065204</v>
      </c>
      <c r="G1342" t="s">
        <v>4554</v>
      </c>
      <c r="H1342" s="4" t="s">
        <v>2832</v>
      </c>
    </row>
    <row r="1343" spans="1:8" ht="25.5">
      <c r="A1343" s="1" t="s">
        <v>120</v>
      </c>
      <c r="B1343" s="4"/>
      <c r="C1343" s="9" t="s">
        <v>995</v>
      </c>
      <c r="D1343" s="10">
        <v>147213</v>
      </c>
      <c r="E1343" s="10">
        <v>124392</v>
      </c>
      <c r="F1343" s="42">
        <f t="shared" si="20"/>
        <v>-15.502027674186383</v>
      </c>
      <c r="G1343" t="s">
        <v>4554</v>
      </c>
      <c r="H1343" s="4" t="s">
        <v>2833</v>
      </c>
    </row>
    <row r="1344" spans="1:8" ht="25.5">
      <c r="A1344" s="1" t="s">
        <v>120</v>
      </c>
      <c r="B1344" s="9"/>
      <c r="C1344" s="9" t="s">
        <v>1274</v>
      </c>
      <c r="D1344" s="10">
        <v>114230</v>
      </c>
      <c r="E1344" s="10">
        <v>107199</v>
      </c>
      <c r="F1344" s="42">
        <f t="shared" si="20"/>
        <v>-6.1551256237415739</v>
      </c>
      <c r="G1344" t="s">
        <v>4554</v>
      </c>
      <c r="H1344" s="4" t="s">
        <v>3242</v>
      </c>
    </row>
    <row r="1345" spans="1:8" ht="25.5">
      <c r="A1345" s="1" t="s">
        <v>120</v>
      </c>
      <c r="B1345" s="9"/>
      <c r="C1345" s="9" t="s">
        <v>2834</v>
      </c>
      <c r="D1345" s="10">
        <v>2728</v>
      </c>
      <c r="E1345" s="10">
        <v>111714</v>
      </c>
      <c r="F1345" s="42">
        <f t="shared" si="20"/>
        <v>3995.0879765395898</v>
      </c>
      <c r="G1345" t="s">
        <v>4458</v>
      </c>
      <c r="H1345" s="4" t="s">
        <v>3241</v>
      </c>
    </row>
    <row r="1346" spans="1:8" ht="38.25">
      <c r="A1346" s="1" t="s">
        <v>120</v>
      </c>
      <c r="B1346" s="9"/>
      <c r="C1346" s="9" t="s">
        <v>2835</v>
      </c>
      <c r="D1346" s="10">
        <v>103351</v>
      </c>
      <c r="E1346" s="10">
        <v>109623</v>
      </c>
      <c r="F1346" s="42">
        <f t="shared" si="20"/>
        <v>6.0686398776983292</v>
      </c>
      <c r="G1346" t="s">
        <v>4554</v>
      </c>
      <c r="H1346" s="74" t="s">
        <v>3243</v>
      </c>
    </row>
    <row r="1347" spans="1:8" ht="76.5">
      <c r="A1347" s="1" t="s">
        <v>120</v>
      </c>
      <c r="B1347" s="9"/>
      <c r="C1347" s="9" t="s">
        <v>994</v>
      </c>
      <c r="D1347" s="10">
        <v>169475</v>
      </c>
      <c r="E1347" s="10">
        <v>166725</v>
      </c>
      <c r="F1347" s="42">
        <f t="shared" si="20"/>
        <v>-1.6226582091753945</v>
      </c>
      <c r="G1347" t="s">
        <v>4458</v>
      </c>
      <c r="H1347" s="4" t="s">
        <v>3244</v>
      </c>
    </row>
    <row r="1348" spans="1:8" ht="25.5">
      <c r="A1348" s="1" t="s">
        <v>120</v>
      </c>
      <c r="B1348" s="9"/>
      <c r="C1348" s="9" t="s">
        <v>1676</v>
      </c>
      <c r="D1348" s="10">
        <v>148887</v>
      </c>
      <c r="E1348" s="10" t="s">
        <v>899</v>
      </c>
      <c r="F1348" s="42" t="e">
        <f t="shared" si="20"/>
        <v>#VALUE!</v>
      </c>
      <c r="G1348" t="s">
        <v>4458</v>
      </c>
      <c r="H1348" s="4" t="s">
        <v>2836</v>
      </c>
    </row>
    <row r="1349" spans="1:8" ht="25.5">
      <c r="A1349" s="1" t="s">
        <v>121</v>
      </c>
      <c r="B1349" s="18" t="s">
        <v>2039</v>
      </c>
      <c r="C1349" s="9"/>
      <c r="D1349" s="10" t="s">
        <v>899</v>
      </c>
      <c r="E1349" s="10" t="s">
        <v>899</v>
      </c>
      <c r="F1349" s="42" t="e">
        <f t="shared" si="20"/>
        <v>#VALUE!</v>
      </c>
      <c r="G1349" t="s">
        <v>4458</v>
      </c>
      <c r="H1349" s="4"/>
    </row>
    <row r="1350" spans="1:8" ht="25.5">
      <c r="A1350" s="2" t="s">
        <v>122</v>
      </c>
      <c r="B1350" s="9" t="s">
        <v>2837</v>
      </c>
      <c r="C1350" s="9" t="s">
        <v>886</v>
      </c>
      <c r="D1350" s="10">
        <v>185624</v>
      </c>
      <c r="E1350" s="10">
        <v>222868</v>
      </c>
      <c r="F1350" s="42">
        <f t="shared" ref="F1350:F1413" si="21">(((E1350-D1350)/D1350)*100)</f>
        <v>20.064215834159377</v>
      </c>
      <c r="G1350" t="s">
        <v>4458</v>
      </c>
      <c r="H1350" s="74" t="s">
        <v>3247</v>
      </c>
    </row>
    <row r="1351" spans="1:8" ht="38.25">
      <c r="A1351" s="2" t="s">
        <v>122</v>
      </c>
      <c r="B1351" s="9"/>
      <c r="C1351" s="9" t="s">
        <v>3245</v>
      </c>
      <c r="D1351" s="10">
        <v>155743</v>
      </c>
      <c r="E1351" s="10">
        <v>107762</v>
      </c>
      <c r="F1351" s="42">
        <f t="shared" si="21"/>
        <v>-30.807805166203295</v>
      </c>
      <c r="G1351" t="s">
        <v>4458</v>
      </c>
      <c r="H1351" s="4" t="s">
        <v>3246</v>
      </c>
    </row>
    <row r="1352" spans="1:8" ht="38.25">
      <c r="A1352" s="2" t="s">
        <v>122</v>
      </c>
      <c r="B1352" s="9"/>
      <c r="C1352" s="9" t="s">
        <v>2945</v>
      </c>
      <c r="D1352" s="10" t="s">
        <v>899</v>
      </c>
      <c r="E1352" s="10">
        <v>166279</v>
      </c>
      <c r="F1352" s="42" t="e">
        <f t="shared" si="21"/>
        <v>#VALUE!</v>
      </c>
      <c r="G1352" t="s">
        <v>4458</v>
      </c>
      <c r="H1352" s="4" t="s">
        <v>3248</v>
      </c>
    </row>
    <row r="1353" spans="1:8" ht="25.5">
      <c r="A1353" s="2" t="s">
        <v>122</v>
      </c>
      <c r="B1353" s="9"/>
      <c r="C1353" s="9" t="s">
        <v>2838</v>
      </c>
      <c r="D1353" s="10">
        <v>147794</v>
      </c>
      <c r="E1353" s="10">
        <v>151290</v>
      </c>
      <c r="F1353" s="42">
        <f t="shared" si="21"/>
        <v>2.3654546192673589</v>
      </c>
      <c r="G1353" t="s">
        <v>4554</v>
      </c>
      <c r="H1353" s="4" t="s">
        <v>2839</v>
      </c>
    </row>
    <row r="1354" spans="1:8" ht="38.25">
      <c r="A1354" s="2" t="s">
        <v>122</v>
      </c>
      <c r="B1354" s="9"/>
      <c r="C1354" s="9" t="s">
        <v>3249</v>
      </c>
      <c r="D1354" s="10">
        <v>124704</v>
      </c>
      <c r="E1354" s="10">
        <v>132246</v>
      </c>
      <c r="F1354" s="42">
        <f t="shared" si="21"/>
        <v>6.0479214780600463</v>
      </c>
      <c r="G1354" t="s">
        <v>4458</v>
      </c>
      <c r="H1354" s="4" t="s">
        <v>3250</v>
      </c>
    </row>
    <row r="1355" spans="1:8" ht="25.5">
      <c r="A1355" s="2" t="s">
        <v>122</v>
      </c>
      <c r="B1355" s="9"/>
      <c r="C1355" s="9" t="s">
        <v>927</v>
      </c>
      <c r="D1355" s="10">
        <v>142523</v>
      </c>
      <c r="E1355" s="10">
        <v>148615</v>
      </c>
      <c r="F1355" s="42">
        <f t="shared" si="21"/>
        <v>4.2743978164927769</v>
      </c>
      <c r="G1355" t="s">
        <v>4554</v>
      </c>
      <c r="H1355" s="4" t="s">
        <v>2840</v>
      </c>
    </row>
    <row r="1356" spans="1:8" ht="25.5">
      <c r="A1356" s="2" t="s">
        <v>122</v>
      </c>
      <c r="B1356" s="9"/>
      <c r="C1356" s="9" t="s">
        <v>2841</v>
      </c>
      <c r="D1356" s="10">
        <v>139934</v>
      </c>
      <c r="E1356" s="10">
        <v>145970</v>
      </c>
      <c r="F1356" s="42">
        <f t="shared" si="21"/>
        <v>4.3134620606857519</v>
      </c>
      <c r="G1356" t="s">
        <v>4554</v>
      </c>
      <c r="H1356" s="4" t="s">
        <v>2842</v>
      </c>
    </row>
    <row r="1357" spans="1:8" ht="25.5">
      <c r="A1357" s="2" t="s">
        <v>122</v>
      </c>
      <c r="B1357" s="9"/>
      <c r="C1357" s="9" t="s">
        <v>3251</v>
      </c>
      <c r="D1357" s="10">
        <v>141534</v>
      </c>
      <c r="E1357" s="10" t="s">
        <v>899</v>
      </c>
      <c r="F1357" s="42" t="e">
        <f t="shared" si="21"/>
        <v>#VALUE!</v>
      </c>
      <c r="G1357" t="s">
        <v>4458</v>
      </c>
      <c r="H1357" s="4" t="s">
        <v>3252</v>
      </c>
    </row>
    <row r="1358" spans="1:8" ht="25.5">
      <c r="A1358" s="2" t="s">
        <v>122</v>
      </c>
      <c r="B1358" s="9"/>
      <c r="C1358" s="9" t="s">
        <v>2843</v>
      </c>
      <c r="D1358" s="10">
        <v>111691</v>
      </c>
      <c r="E1358" s="10">
        <v>30862</v>
      </c>
      <c r="F1358" s="42">
        <f t="shared" si="21"/>
        <v>-72.368409272009387</v>
      </c>
      <c r="G1358" t="s">
        <v>4458</v>
      </c>
      <c r="H1358" s="4" t="s">
        <v>3253</v>
      </c>
    </row>
    <row r="1359" spans="1:8" ht="25.5">
      <c r="A1359" s="2" t="s">
        <v>122</v>
      </c>
      <c r="B1359" s="9"/>
      <c r="C1359" s="9" t="s">
        <v>2844</v>
      </c>
      <c r="D1359" s="10">
        <v>102006</v>
      </c>
      <c r="E1359" s="10">
        <v>27723</v>
      </c>
      <c r="F1359" s="42">
        <f t="shared" si="21"/>
        <v>-72.822186930180578</v>
      </c>
      <c r="G1359" t="s">
        <v>4458</v>
      </c>
      <c r="H1359" s="4" t="s">
        <v>2845</v>
      </c>
    </row>
    <row r="1360" spans="1:8" ht="25.5">
      <c r="A1360" s="2" t="s">
        <v>122</v>
      </c>
      <c r="B1360" s="9" t="s">
        <v>4547</v>
      </c>
      <c r="C1360" s="9" t="s">
        <v>4547</v>
      </c>
      <c r="D1360" s="10" t="s">
        <v>899</v>
      </c>
      <c r="E1360" s="72">
        <v>100000</v>
      </c>
      <c r="F1360" s="42" t="e">
        <f t="shared" si="21"/>
        <v>#VALUE!</v>
      </c>
      <c r="G1360" t="s">
        <v>4458</v>
      </c>
      <c r="H1360" s="4" t="s">
        <v>4549</v>
      </c>
    </row>
    <row r="1361" spans="1:8" ht="25.5">
      <c r="A1361" s="2" t="s">
        <v>122</v>
      </c>
      <c r="B1361" s="9" t="s">
        <v>4547</v>
      </c>
      <c r="C1361" s="9" t="s">
        <v>4547</v>
      </c>
      <c r="D1361" s="10" t="s">
        <v>899</v>
      </c>
      <c r="E1361" s="72">
        <v>100000</v>
      </c>
      <c r="F1361" s="42" t="e">
        <f t="shared" si="21"/>
        <v>#VALUE!</v>
      </c>
      <c r="G1361" t="s">
        <v>4458</v>
      </c>
      <c r="H1361" s="74" t="s">
        <v>4549</v>
      </c>
    </row>
    <row r="1362" spans="1:8" ht="25.5">
      <c r="A1362" s="2" t="s">
        <v>122</v>
      </c>
      <c r="B1362" s="9" t="s">
        <v>4547</v>
      </c>
      <c r="C1362" s="9" t="s">
        <v>4547</v>
      </c>
      <c r="D1362" s="10" t="s">
        <v>899</v>
      </c>
      <c r="E1362" s="72">
        <v>100000</v>
      </c>
      <c r="F1362" s="42" t="e">
        <f t="shared" si="21"/>
        <v>#VALUE!</v>
      </c>
      <c r="G1362" t="s">
        <v>4458</v>
      </c>
      <c r="H1362" s="4" t="s">
        <v>4549</v>
      </c>
    </row>
    <row r="1363" spans="1:8" ht="25.5">
      <c r="A1363" s="2" t="s">
        <v>122</v>
      </c>
      <c r="B1363" s="9" t="s">
        <v>4547</v>
      </c>
      <c r="C1363" s="9" t="s">
        <v>4547</v>
      </c>
      <c r="D1363" s="10" t="s">
        <v>899</v>
      </c>
      <c r="E1363" s="72">
        <v>100000</v>
      </c>
      <c r="F1363" s="42" t="e">
        <f t="shared" si="21"/>
        <v>#VALUE!</v>
      </c>
      <c r="G1363" t="s">
        <v>4458</v>
      </c>
      <c r="H1363" s="4" t="s">
        <v>4549</v>
      </c>
    </row>
    <row r="1364" spans="1:8" ht="25.5">
      <c r="A1364" s="2" t="s">
        <v>122</v>
      </c>
      <c r="B1364" s="9" t="s">
        <v>4547</v>
      </c>
      <c r="C1364" s="9" t="s">
        <v>4547</v>
      </c>
      <c r="D1364" s="10" t="s">
        <v>899</v>
      </c>
      <c r="E1364" s="72">
        <v>100000</v>
      </c>
      <c r="F1364" s="42" t="e">
        <f t="shared" si="21"/>
        <v>#VALUE!</v>
      </c>
      <c r="G1364" t="s">
        <v>4458</v>
      </c>
      <c r="H1364" s="4" t="s">
        <v>4549</v>
      </c>
    </row>
    <row r="1365" spans="1:8" ht="25.5">
      <c r="A1365" s="2" t="s">
        <v>122</v>
      </c>
      <c r="B1365" s="9" t="s">
        <v>4547</v>
      </c>
      <c r="C1365" s="9" t="s">
        <v>4547</v>
      </c>
      <c r="D1365" s="10" t="s">
        <v>899</v>
      </c>
      <c r="E1365" s="72">
        <v>100000</v>
      </c>
      <c r="F1365" s="42" t="e">
        <f t="shared" si="21"/>
        <v>#VALUE!</v>
      </c>
      <c r="G1365" t="s">
        <v>4458</v>
      </c>
      <c r="H1365" s="4" t="s">
        <v>4549</v>
      </c>
    </row>
    <row r="1366" spans="1:8" ht="25.5">
      <c r="A1366" s="2" t="s">
        <v>122</v>
      </c>
      <c r="B1366" s="9" t="s">
        <v>4547</v>
      </c>
      <c r="C1366" s="9" t="s">
        <v>4547</v>
      </c>
      <c r="D1366" s="10" t="s">
        <v>899</v>
      </c>
      <c r="E1366" s="72">
        <v>100000</v>
      </c>
      <c r="F1366" s="42" t="e">
        <f t="shared" si="21"/>
        <v>#VALUE!</v>
      </c>
      <c r="G1366" t="s">
        <v>4458</v>
      </c>
      <c r="H1366" s="4" t="s">
        <v>4549</v>
      </c>
    </row>
    <row r="1367" spans="1:8" ht="25.5">
      <c r="A1367" s="2" t="s">
        <v>122</v>
      </c>
      <c r="B1367" s="9" t="s">
        <v>4547</v>
      </c>
      <c r="C1367" s="9" t="s">
        <v>4547</v>
      </c>
      <c r="D1367" s="10" t="s">
        <v>899</v>
      </c>
      <c r="E1367" s="72">
        <v>100000</v>
      </c>
      <c r="F1367" s="42" t="e">
        <f t="shared" si="21"/>
        <v>#VALUE!</v>
      </c>
      <c r="G1367" t="s">
        <v>4458</v>
      </c>
      <c r="H1367" s="4" t="s">
        <v>4549</v>
      </c>
    </row>
    <row r="1368" spans="1:8" ht="25.5">
      <c r="A1368" s="2" t="s">
        <v>122</v>
      </c>
      <c r="B1368" s="9" t="s">
        <v>4547</v>
      </c>
      <c r="C1368" s="9" t="s">
        <v>4547</v>
      </c>
      <c r="D1368" s="10" t="s">
        <v>899</v>
      </c>
      <c r="E1368" s="72">
        <v>100000</v>
      </c>
      <c r="F1368" s="42" t="e">
        <f t="shared" si="21"/>
        <v>#VALUE!</v>
      </c>
      <c r="G1368" t="s">
        <v>4458</v>
      </c>
      <c r="H1368" s="4" t="s">
        <v>4549</v>
      </c>
    </row>
    <row r="1369" spans="1:8" ht="25.5">
      <c r="A1369" s="2" t="s">
        <v>122</v>
      </c>
      <c r="B1369" s="9" t="s">
        <v>4547</v>
      </c>
      <c r="C1369" s="9" t="s">
        <v>4547</v>
      </c>
      <c r="D1369" s="10" t="s">
        <v>899</v>
      </c>
      <c r="E1369" s="72">
        <v>100000</v>
      </c>
      <c r="F1369" s="42" t="e">
        <f t="shared" si="21"/>
        <v>#VALUE!</v>
      </c>
      <c r="G1369" t="s">
        <v>4458</v>
      </c>
      <c r="H1369" s="4" t="s">
        <v>4549</v>
      </c>
    </row>
    <row r="1370" spans="1:8" ht="25.5">
      <c r="A1370" s="2" t="s">
        <v>122</v>
      </c>
      <c r="B1370" s="9" t="s">
        <v>4547</v>
      </c>
      <c r="C1370" s="9" t="s">
        <v>4547</v>
      </c>
      <c r="D1370" s="10" t="s">
        <v>899</v>
      </c>
      <c r="E1370" s="72">
        <v>100000</v>
      </c>
      <c r="F1370" s="42" t="e">
        <f t="shared" si="21"/>
        <v>#VALUE!</v>
      </c>
      <c r="G1370" t="s">
        <v>4458</v>
      </c>
      <c r="H1370" s="4" t="s">
        <v>4549</v>
      </c>
    </row>
    <row r="1371" spans="1:8" ht="25.5">
      <c r="A1371" s="2" t="s">
        <v>122</v>
      </c>
      <c r="B1371" s="9" t="s">
        <v>4547</v>
      </c>
      <c r="C1371" s="9" t="s">
        <v>4547</v>
      </c>
      <c r="D1371" s="10" t="s">
        <v>899</v>
      </c>
      <c r="E1371" s="72">
        <v>100000</v>
      </c>
      <c r="F1371" s="42" t="e">
        <f t="shared" si="21"/>
        <v>#VALUE!</v>
      </c>
      <c r="G1371" t="s">
        <v>4458</v>
      </c>
      <c r="H1371" s="4" t="s">
        <v>4549</v>
      </c>
    </row>
    <row r="1372" spans="1:8" ht="25.5">
      <c r="A1372" s="2" t="s">
        <v>122</v>
      </c>
      <c r="B1372" s="9" t="s">
        <v>4547</v>
      </c>
      <c r="C1372" s="9" t="s">
        <v>4547</v>
      </c>
      <c r="D1372" s="10" t="s">
        <v>899</v>
      </c>
      <c r="E1372" s="72">
        <v>100000</v>
      </c>
      <c r="F1372" s="42" t="e">
        <f t="shared" si="21"/>
        <v>#VALUE!</v>
      </c>
      <c r="G1372" t="s">
        <v>4458</v>
      </c>
      <c r="H1372" s="4" t="s">
        <v>4549</v>
      </c>
    </row>
    <row r="1373" spans="1:8" ht="25.5">
      <c r="A1373" s="2" t="s">
        <v>122</v>
      </c>
      <c r="B1373" s="9" t="s">
        <v>4547</v>
      </c>
      <c r="C1373" s="9" t="s">
        <v>4547</v>
      </c>
      <c r="D1373" s="10" t="s">
        <v>899</v>
      </c>
      <c r="E1373" s="72">
        <v>100000</v>
      </c>
      <c r="F1373" s="42" t="e">
        <f t="shared" si="21"/>
        <v>#VALUE!</v>
      </c>
      <c r="G1373" t="s">
        <v>4458</v>
      </c>
      <c r="H1373" s="4" t="s">
        <v>4549</v>
      </c>
    </row>
    <row r="1374" spans="1:8" ht="25.5">
      <c r="A1374" s="2" t="s">
        <v>122</v>
      </c>
      <c r="B1374" s="9" t="s">
        <v>4547</v>
      </c>
      <c r="C1374" s="9" t="s">
        <v>4547</v>
      </c>
      <c r="D1374" s="10" t="s">
        <v>899</v>
      </c>
      <c r="E1374" s="72">
        <v>100000</v>
      </c>
      <c r="F1374" s="42" t="e">
        <f t="shared" si="21"/>
        <v>#VALUE!</v>
      </c>
      <c r="G1374" t="s">
        <v>4458</v>
      </c>
      <c r="H1374" s="4" t="s">
        <v>4549</v>
      </c>
    </row>
    <row r="1375" spans="1:8" ht="25.5">
      <c r="A1375" s="2" t="s">
        <v>122</v>
      </c>
      <c r="B1375" s="9" t="s">
        <v>4547</v>
      </c>
      <c r="C1375" s="9" t="s">
        <v>4547</v>
      </c>
      <c r="D1375" s="10" t="s">
        <v>899</v>
      </c>
      <c r="E1375" s="72">
        <v>100000</v>
      </c>
      <c r="F1375" s="42" t="e">
        <f t="shared" si="21"/>
        <v>#VALUE!</v>
      </c>
      <c r="G1375" t="s">
        <v>4458</v>
      </c>
      <c r="H1375" s="4" t="s">
        <v>4549</v>
      </c>
    </row>
    <row r="1376" spans="1:8" ht="25.5">
      <c r="A1376" s="2" t="s">
        <v>122</v>
      </c>
      <c r="B1376" s="9" t="s">
        <v>4547</v>
      </c>
      <c r="C1376" s="9" t="s">
        <v>4547</v>
      </c>
      <c r="D1376" s="10" t="s">
        <v>899</v>
      </c>
      <c r="E1376" s="72">
        <v>100000</v>
      </c>
      <c r="F1376" s="42" t="e">
        <f t="shared" si="21"/>
        <v>#VALUE!</v>
      </c>
      <c r="G1376" t="s">
        <v>4458</v>
      </c>
      <c r="H1376" s="4" t="s">
        <v>4549</v>
      </c>
    </row>
    <row r="1377" spans="1:8" ht="25.5">
      <c r="A1377" s="2" t="s">
        <v>122</v>
      </c>
      <c r="B1377" s="9" t="s">
        <v>4547</v>
      </c>
      <c r="C1377" s="9" t="s">
        <v>4547</v>
      </c>
      <c r="D1377" s="72">
        <v>100000</v>
      </c>
      <c r="E1377" s="10" t="s">
        <v>899</v>
      </c>
      <c r="F1377" s="42" t="e">
        <f t="shared" si="21"/>
        <v>#VALUE!</v>
      </c>
      <c r="G1377" t="s">
        <v>4458</v>
      </c>
      <c r="H1377" s="4" t="s">
        <v>4549</v>
      </c>
    </row>
    <row r="1378" spans="1:8" ht="25.5">
      <c r="A1378" s="2" t="s">
        <v>122</v>
      </c>
      <c r="B1378" s="9" t="s">
        <v>4547</v>
      </c>
      <c r="C1378" s="9" t="s">
        <v>4547</v>
      </c>
      <c r="D1378" s="72">
        <v>100000</v>
      </c>
      <c r="E1378" s="10" t="s">
        <v>899</v>
      </c>
      <c r="F1378" s="42" t="e">
        <f t="shared" si="21"/>
        <v>#VALUE!</v>
      </c>
      <c r="G1378" t="s">
        <v>4458</v>
      </c>
      <c r="H1378" s="4" t="s">
        <v>4549</v>
      </c>
    </row>
    <row r="1379" spans="1:8" ht="25.5">
      <c r="A1379" s="2" t="s">
        <v>122</v>
      </c>
      <c r="B1379" s="9" t="s">
        <v>4547</v>
      </c>
      <c r="C1379" s="9" t="s">
        <v>4547</v>
      </c>
      <c r="D1379" s="72">
        <v>100000</v>
      </c>
      <c r="E1379" s="10" t="s">
        <v>899</v>
      </c>
      <c r="F1379" s="42" t="e">
        <f t="shared" si="21"/>
        <v>#VALUE!</v>
      </c>
      <c r="G1379" t="s">
        <v>4458</v>
      </c>
      <c r="H1379" s="4" t="s">
        <v>4549</v>
      </c>
    </row>
    <row r="1380" spans="1:8" ht="25.5">
      <c r="A1380" s="2" t="s">
        <v>122</v>
      </c>
      <c r="B1380" s="9" t="s">
        <v>4547</v>
      </c>
      <c r="C1380" s="9" t="s">
        <v>4547</v>
      </c>
      <c r="D1380" s="72">
        <v>100000</v>
      </c>
      <c r="E1380" s="10" t="s">
        <v>899</v>
      </c>
      <c r="F1380" s="42" t="e">
        <f t="shared" si="21"/>
        <v>#VALUE!</v>
      </c>
      <c r="G1380" t="s">
        <v>4458</v>
      </c>
      <c r="H1380" s="4" t="s">
        <v>4549</v>
      </c>
    </row>
    <row r="1381" spans="1:8" ht="25.5">
      <c r="A1381" s="2" t="s">
        <v>122</v>
      </c>
      <c r="B1381" s="9" t="s">
        <v>4547</v>
      </c>
      <c r="C1381" s="9" t="s">
        <v>4547</v>
      </c>
      <c r="D1381" s="72">
        <v>100000</v>
      </c>
      <c r="E1381" s="10" t="s">
        <v>899</v>
      </c>
      <c r="F1381" s="42" t="e">
        <f t="shared" si="21"/>
        <v>#VALUE!</v>
      </c>
      <c r="G1381" t="s">
        <v>4458</v>
      </c>
      <c r="H1381" s="4" t="s">
        <v>4549</v>
      </c>
    </row>
    <row r="1382" spans="1:8" ht="25.5">
      <c r="A1382" s="2" t="s">
        <v>122</v>
      </c>
      <c r="B1382" s="9" t="s">
        <v>4547</v>
      </c>
      <c r="C1382" s="9" t="s">
        <v>4547</v>
      </c>
      <c r="D1382" s="72">
        <v>100000</v>
      </c>
      <c r="E1382" s="10" t="s">
        <v>899</v>
      </c>
      <c r="F1382" s="42" t="e">
        <f t="shared" si="21"/>
        <v>#VALUE!</v>
      </c>
      <c r="G1382" t="s">
        <v>4458</v>
      </c>
      <c r="H1382" s="4" t="s">
        <v>4549</v>
      </c>
    </row>
    <row r="1383" spans="1:8" ht="25.5">
      <c r="A1383" s="2" t="s">
        <v>122</v>
      </c>
      <c r="B1383" s="9" t="s">
        <v>4547</v>
      </c>
      <c r="C1383" s="9" t="s">
        <v>4547</v>
      </c>
      <c r="D1383" s="72">
        <v>100000</v>
      </c>
      <c r="E1383" s="10" t="s">
        <v>899</v>
      </c>
      <c r="F1383" s="42" t="e">
        <f t="shared" si="21"/>
        <v>#VALUE!</v>
      </c>
      <c r="G1383" t="s">
        <v>4458</v>
      </c>
      <c r="H1383" s="4" t="s">
        <v>4549</v>
      </c>
    </row>
    <row r="1384" spans="1:8" ht="25.5">
      <c r="A1384" s="2" t="s">
        <v>122</v>
      </c>
      <c r="B1384" s="9" t="s">
        <v>4547</v>
      </c>
      <c r="C1384" s="9" t="s">
        <v>4547</v>
      </c>
      <c r="D1384" s="72">
        <v>100000</v>
      </c>
      <c r="E1384" s="10" t="s">
        <v>899</v>
      </c>
      <c r="F1384" s="42" t="e">
        <f t="shared" si="21"/>
        <v>#VALUE!</v>
      </c>
      <c r="G1384" t="s">
        <v>4458</v>
      </c>
      <c r="H1384" s="4" t="s">
        <v>4549</v>
      </c>
    </row>
    <row r="1385" spans="1:8" ht="25.5">
      <c r="A1385" s="2" t="s">
        <v>122</v>
      </c>
      <c r="B1385" s="9" t="s">
        <v>4547</v>
      </c>
      <c r="C1385" s="9" t="s">
        <v>4547</v>
      </c>
      <c r="D1385" s="72">
        <v>100000</v>
      </c>
      <c r="E1385" s="10" t="s">
        <v>899</v>
      </c>
      <c r="F1385" s="42" t="e">
        <f t="shared" si="21"/>
        <v>#VALUE!</v>
      </c>
      <c r="G1385" t="s">
        <v>4458</v>
      </c>
      <c r="H1385" s="4" t="s">
        <v>4549</v>
      </c>
    </row>
    <row r="1386" spans="1:8" ht="25.5">
      <c r="A1386" s="2" t="s">
        <v>122</v>
      </c>
      <c r="B1386" s="9" t="s">
        <v>4547</v>
      </c>
      <c r="C1386" s="9" t="s">
        <v>4547</v>
      </c>
      <c r="D1386" s="72">
        <v>100000</v>
      </c>
      <c r="E1386" s="10" t="s">
        <v>899</v>
      </c>
      <c r="F1386" s="42" t="e">
        <f t="shared" si="21"/>
        <v>#VALUE!</v>
      </c>
      <c r="G1386" t="s">
        <v>4458</v>
      </c>
      <c r="H1386" s="4" t="s">
        <v>4549</v>
      </c>
    </row>
    <row r="1387" spans="1:8" ht="38.25">
      <c r="A1387" s="2" t="s">
        <v>123</v>
      </c>
      <c r="B1387" s="9" t="s">
        <v>2846</v>
      </c>
      <c r="C1387" s="9" t="s">
        <v>2847</v>
      </c>
      <c r="D1387" s="10">
        <v>256982</v>
      </c>
      <c r="E1387" s="10">
        <v>250311</v>
      </c>
      <c r="F1387" s="42">
        <f t="shared" si="21"/>
        <v>-2.595901658481917</v>
      </c>
      <c r="G1387" t="s">
        <v>4554</v>
      </c>
      <c r="H1387" s="4" t="s">
        <v>2848</v>
      </c>
    </row>
    <row r="1388" spans="1:8" ht="51">
      <c r="A1388" s="2" t="s">
        <v>123</v>
      </c>
      <c r="B1388" s="9" t="s">
        <v>2849</v>
      </c>
      <c r="C1388" s="9" t="s">
        <v>2850</v>
      </c>
      <c r="D1388" s="10">
        <v>66091</v>
      </c>
      <c r="E1388" s="10">
        <v>167635</v>
      </c>
      <c r="F1388" s="42">
        <f t="shared" si="21"/>
        <v>153.6427047555643</v>
      </c>
      <c r="G1388" t="s">
        <v>4458</v>
      </c>
      <c r="H1388" s="4" t="s">
        <v>2851</v>
      </c>
    </row>
    <row r="1389" spans="1:8" ht="38.25">
      <c r="A1389" s="2" t="s">
        <v>123</v>
      </c>
      <c r="B1389" s="9" t="s">
        <v>2852</v>
      </c>
      <c r="C1389" s="9" t="s">
        <v>2853</v>
      </c>
      <c r="D1389" s="10">
        <v>170848</v>
      </c>
      <c r="E1389" s="10">
        <v>179739</v>
      </c>
      <c r="F1389" s="42">
        <f t="shared" si="21"/>
        <v>5.2040410189174002</v>
      </c>
      <c r="G1389" t="s">
        <v>4554</v>
      </c>
      <c r="H1389" s="4" t="s">
        <v>2854</v>
      </c>
    </row>
    <row r="1390" spans="1:8" ht="38.25">
      <c r="A1390" s="2" t="s">
        <v>123</v>
      </c>
      <c r="B1390" s="9" t="s">
        <v>2855</v>
      </c>
      <c r="C1390" s="9" t="s">
        <v>2856</v>
      </c>
      <c r="D1390" s="10">
        <v>137796</v>
      </c>
      <c r="E1390" s="10">
        <v>139653</v>
      </c>
      <c r="F1390" s="42">
        <f t="shared" si="21"/>
        <v>1.3476443438125925</v>
      </c>
      <c r="G1390" t="s">
        <v>4554</v>
      </c>
      <c r="H1390" s="4" t="s">
        <v>2857</v>
      </c>
    </row>
    <row r="1391" spans="1:8" ht="38.25">
      <c r="A1391" s="2" t="s">
        <v>123</v>
      </c>
      <c r="B1391" s="9" t="s">
        <v>2858</v>
      </c>
      <c r="C1391" s="9" t="s">
        <v>2859</v>
      </c>
      <c r="D1391" s="10">
        <v>149142</v>
      </c>
      <c r="E1391" s="10">
        <v>155207</v>
      </c>
      <c r="F1391" s="42">
        <f t="shared" si="21"/>
        <v>4.0665942524573895</v>
      </c>
      <c r="G1391" t="s">
        <v>4554</v>
      </c>
      <c r="H1391" s="4" t="s">
        <v>2860</v>
      </c>
    </row>
    <row r="1392" spans="1:8" ht="51">
      <c r="A1392" s="2" t="s">
        <v>123</v>
      </c>
      <c r="B1392" s="9" t="s">
        <v>2861</v>
      </c>
      <c r="C1392" s="9" t="s">
        <v>2862</v>
      </c>
      <c r="D1392" s="10">
        <v>143229</v>
      </c>
      <c r="E1392" s="10">
        <v>77120</v>
      </c>
      <c r="F1392" s="42">
        <f t="shared" si="21"/>
        <v>-46.156155527162795</v>
      </c>
      <c r="G1392" t="s">
        <v>4458</v>
      </c>
      <c r="H1392" s="4" t="s">
        <v>2863</v>
      </c>
    </row>
    <row r="1393" spans="1:8" ht="38.25">
      <c r="A1393" s="2" t="s">
        <v>123</v>
      </c>
      <c r="B1393" s="9" t="s">
        <v>2864</v>
      </c>
      <c r="C1393" s="9" t="s">
        <v>2865</v>
      </c>
      <c r="D1393" s="10">
        <v>110151</v>
      </c>
      <c r="E1393" s="10">
        <v>116207</v>
      </c>
      <c r="F1393" s="42">
        <f t="shared" si="21"/>
        <v>5.4979074179989293</v>
      </c>
      <c r="G1393" t="s">
        <v>4554</v>
      </c>
      <c r="H1393" s="4" t="s">
        <v>2866</v>
      </c>
    </row>
    <row r="1394" spans="1:8" ht="38.25">
      <c r="A1394" s="2" t="s">
        <v>123</v>
      </c>
      <c r="B1394" s="9" t="s">
        <v>2867</v>
      </c>
      <c r="C1394" s="9" t="s">
        <v>2868</v>
      </c>
      <c r="D1394" s="10">
        <v>141221</v>
      </c>
      <c r="E1394" s="10">
        <v>155401</v>
      </c>
      <c r="F1394" s="42">
        <f t="shared" si="21"/>
        <v>10.040999568052909</v>
      </c>
      <c r="G1394" t="s">
        <v>4554</v>
      </c>
      <c r="H1394" s="4" t="s">
        <v>2869</v>
      </c>
    </row>
    <row r="1395" spans="1:8" ht="38.25">
      <c r="A1395" s="1" t="s">
        <v>124</v>
      </c>
      <c r="B1395" s="9" t="s">
        <v>2870</v>
      </c>
      <c r="C1395" s="9" t="s">
        <v>886</v>
      </c>
      <c r="D1395" s="10">
        <v>299582</v>
      </c>
      <c r="E1395" s="10">
        <v>299611</v>
      </c>
      <c r="F1395" s="42">
        <f t="shared" si="21"/>
        <v>9.6801543483920928E-3</v>
      </c>
      <c r="G1395" t="s">
        <v>4554</v>
      </c>
      <c r="H1395" s="4" t="s">
        <v>2871</v>
      </c>
    </row>
    <row r="1396" spans="1:8" ht="38.25">
      <c r="A1396" s="1" t="s">
        <v>124</v>
      </c>
      <c r="B1396" s="9" t="s">
        <v>2872</v>
      </c>
      <c r="C1396" s="9" t="s">
        <v>4501</v>
      </c>
      <c r="D1396" s="10">
        <v>216587</v>
      </c>
      <c r="E1396" s="10">
        <v>205515</v>
      </c>
      <c r="F1396" s="42">
        <f t="shared" si="21"/>
        <v>-5.112033501549031</v>
      </c>
      <c r="G1396" t="s">
        <v>4554</v>
      </c>
      <c r="H1396" s="4" t="s">
        <v>2874</v>
      </c>
    </row>
    <row r="1397" spans="1:8" ht="38.25">
      <c r="A1397" s="1" t="s">
        <v>124</v>
      </c>
      <c r="B1397" s="9" t="s">
        <v>2873</v>
      </c>
      <c r="C1397" s="9" t="s">
        <v>4502</v>
      </c>
      <c r="D1397" s="10">
        <v>219113</v>
      </c>
      <c r="E1397" s="10">
        <v>205515</v>
      </c>
      <c r="F1397" s="42">
        <f t="shared" si="21"/>
        <v>-6.2059302734205639</v>
      </c>
      <c r="G1397" t="s">
        <v>4554</v>
      </c>
      <c r="H1397" s="4" t="s">
        <v>2874</v>
      </c>
    </row>
    <row r="1398" spans="1:8" ht="38.25">
      <c r="A1398" s="1" t="s">
        <v>124</v>
      </c>
      <c r="B1398" s="9" t="s">
        <v>2875</v>
      </c>
      <c r="C1398" s="9" t="s">
        <v>4503</v>
      </c>
      <c r="D1398" s="10">
        <v>200319</v>
      </c>
      <c r="E1398" s="10">
        <v>204862</v>
      </c>
      <c r="F1398" s="42">
        <f t="shared" si="21"/>
        <v>2.2678827270503543</v>
      </c>
      <c r="G1398" t="s">
        <v>4554</v>
      </c>
      <c r="H1398" s="4" t="s">
        <v>2876</v>
      </c>
    </row>
    <row r="1399" spans="1:8" ht="38.25">
      <c r="A1399" s="1" t="s">
        <v>124</v>
      </c>
      <c r="B1399" s="9" t="s">
        <v>2877</v>
      </c>
      <c r="C1399" s="9" t="s">
        <v>4504</v>
      </c>
      <c r="D1399" s="10">
        <v>0</v>
      </c>
      <c r="E1399" s="10">
        <v>198552</v>
      </c>
      <c r="F1399" s="42" t="e">
        <f t="shared" si="21"/>
        <v>#DIV/0!</v>
      </c>
      <c r="G1399" t="s">
        <v>4458</v>
      </c>
      <c r="H1399" s="4" t="s">
        <v>2878</v>
      </c>
    </row>
    <row r="1400" spans="1:8" ht="38.25">
      <c r="A1400" s="1" t="s">
        <v>124</v>
      </c>
      <c r="B1400" s="9" t="s">
        <v>2879</v>
      </c>
      <c r="C1400" s="9" t="s">
        <v>4505</v>
      </c>
      <c r="D1400" s="10">
        <v>0</v>
      </c>
      <c r="E1400" s="10">
        <v>183972</v>
      </c>
      <c r="F1400" s="42" t="e">
        <f t="shared" si="21"/>
        <v>#DIV/0!</v>
      </c>
      <c r="G1400" t="s">
        <v>4458</v>
      </c>
      <c r="H1400" s="4" t="s">
        <v>2880</v>
      </c>
    </row>
    <row r="1401" spans="1:8" ht="38.25">
      <c r="A1401" s="1" t="s">
        <v>124</v>
      </c>
      <c r="B1401" s="11" t="s">
        <v>2881</v>
      </c>
      <c r="C1401" s="11" t="s">
        <v>4506</v>
      </c>
      <c r="D1401" s="26">
        <v>0</v>
      </c>
      <c r="E1401" s="26">
        <v>183870</v>
      </c>
      <c r="F1401" s="42" t="e">
        <f t="shared" si="21"/>
        <v>#DIV/0!</v>
      </c>
      <c r="G1401" t="s">
        <v>4458</v>
      </c>
      <c r="H1401" s="42" t="s">
        <v>3254</v>
      </c>
    </row>
    <row r="1402" spans="1:8" ht="38.25">
      <c r="A1402" s="1" t="s">
        <v>124</v>
      </c>
      <c r="B1402" s="9"/>
      <c r="C1402" s="9" t="s">
        <v>1015</v>
      </c>
      <c r="D1402" s="10">
        <v>185324</v>
      </c>
      <c r="E1402" s="10">
        <v>167847</v>
      </c>
      <c r="F1402" s="42">
        <f t="shared" si="21"/>
        <v>-9.4305108890375777</v>
      </c>
      <c r="G1402" t="s">
        <v>4554</v>
      </c>
      <c r="H1402" s="4" t="s">
        <v>2882</v>
      </c>
    </row>
    <row r="1403" spans="1:8" ht="38.25">
      <c r="A1403" s="1" t="s">
        <v>124</v>
      </c>
      <c r="B1403" s="9"/>
      <c r="C1403" s="9" t="s">
        <v>4507</v>
      </c>
      <c r="D1403" s="10">
        <v>170465</v>
      </c>
      <c r="E1403" s="10">
        <v>172570</v>
      </c>
      <c r="F1403" s="42">
        <f t="shared" si="21"/>
        <v>1.2348575954008154</v>
      </c>
      <c r="G1403" t="s">
        <v>4554</v>
      </c>
      <c r="H1403" s="4" t="s">
        <v>2883</v>
      </c>
    </row>
    <row r="1404" spans="1:8" ht="38.25">
      <c r="A1404" s="1" t="s">
        <v>124</v>
      </c>
      <c r="B1404" s="9"/>
      <c r="C1404" s="9" t="s">
        <v>2884</v>
      </c>
      <c r="D1404" s="10">
        <v>138000</v>
      </c>
      <c r="E1404" s="10">
        <v>125414</v>
      </c>
      <c r="F1404" s="42">
        <f t="shared" si="21"/>
        <v>-9.120289855072464</v>
      </c>
      <c r="G1404" t="s">
        <v>4554</v>
      </c>
      <c r="H1404" s="4" t="s">
        <v>2885</v>
      </c>
    </row>
    <row r="1405" spans="1:8" ht="38.25">
      <c r="A1405" s="1" t="s">
        <v>124</v>
      </c>
      <c r="B1405" s="9"/>
      <c r="C1405" s="9" t="s">
        <v>2886</v>
      </c>
      <c r="D1405" s="10">
        <v>114439</v>
      </c>
      <c r="E1405" s="10">
        <v>112306</v>
      </c>
      <c r="F1405" s="42">
        <f t="shared" si="21"/>
        <v>-1.863875077552233</v>
      </c>
      <c r="G1405" t="s">
        <v>4554</v>
      </c>
      <c r="H1405" s="4" t="s">
        <v>2887</v>
      </c>
    </row>
    <row r="1406" spans="1:8" ht="38.25">
      <c r="A1406" s="1" t="s">
        <v>124</v>
      </c>
      <c r="B1406" s="9"/>
      <c r="C1406" s="9" t="s">
        <v>1621</v>
      </c>
      <c r="D1406" s="10">
        <v>138696</v>
      </c>
      <c r="E1406" s="10">
        <v>134424</v>
      </c>
      <c r="F1406" s="42">
        <f t="shared" si="21"/>
        <v>-3.0801176674165083</v>
      </c>
      <c r="G1406" t="s">
        <v>4554</v>
      </c>
      <c r="H1406" s="4" t="s">
        <v>2888</v>
      </c>
    </row>
    <row r="1407" spans="1:8">
      <c r="A1407" s="1" t="s">
        <v>124</v>
      </c>
      <c r="B1407" s="9"/>
      <c r="C1407" s="9" t="s">
        <v>2889</v>
      </c>
      <c r="D1407" s="10">
        <v>107583</v>
      </c>
      <c r="E1407" s="10" t="s">
        <v>899</v>
      </c>
      <c r="F1407" s="42" t="e">
        <f t="shared" si="21"/>
        <v>#VALUE!</v>
      </c>
      <c r="G1407" t="s">
        <v>4458</v>
      </c>
      <c r="H1407" s="4" t="s">
        <v>2890</v>
      </c>
    </row>
    <row r="1408" spans="1:8" ht="25.5">
      <c r="A1408" s="1" t="s">
        <v>124</v>
      </c>
      <c r="B1408" s="9" t="s">
        <v>4547</v>
      </c>
      <c r="C1408" s="9" t="s">
        <v>4547</v>
      </c>
      <c r="D1408" s="10" t="s">
        <v>899</v>
      </c>
      <c r="E1408" s="72">
        <v>100000</v>
      </c>
      <c r="F1408" s="42" t="e">
        <f t="shared" si="21"/>
        <v>#VALUE!</v>
      </c>
      <c r="G1408" t="s">
        <v>4458</v>
      </c>
      <c r="H1408" s="4" t="s">
        <v>4549</v>
      </c>
    </row>
    <row r="1409" spans="1:8" ht="25.5">
      <c r="A1409" s="1" t="s">
        <v>124</v>
      </c>
      <c r="B1409" s="9" t="s">
        <v>4547</v>
      </c>
      <c r="C1409" s="9" t="s">
        <v>4547</v>
      </c>
      <c r="D1409" s="10" t="s">
        <v>899</v>
      </c>
      <c r="E1409" s="72">
        <v>100000</v>
      </c>
      <c r="F1409" s="42" t="e">
        <f t="shared" si="21"/>
        <v>#VALUE!</v>
      </c>
      <c r="G1409" t="s">
        <v>4458</v>
      </c>
      <c r="H1409" s="4" t="s">
        <v>4549</v>
      </c>
    </row>
    <row r="1410" spans="1:8" ht="25.5">
      <c r="A1410" s="1" t="s">
        <v>124</v>
      </c>
      <c r="B1410" s="9" t="s">
        <v>4547</v>
      </c>
      <c r="C1410" s="9" t="s">
        <v>4547</v>
      </c>
      <c r="D1410" s="10" t="s">
        <v>899</v>
      </c>
      <c r="E1410" s="72">
        <v>100000</v>
      </c>
      <c r="F1410" s="42" t="e">
        <f t="shared" si="21"/>
        <v>#VALUE!</v>
      </c>
      <c r="G1410" t="s">
        <v>4458</v>
      </c>
      <c r="H1410" s="4" t="s">
        <v>4549</v>
      </c>
    </row>
    <row r="1411" spans="1:8" ht="25.5">
      <c r="A1411" s="1" t="s">
        <v>124</v>
      </c>
      <c r="B1411" s="9" t="s">
        <v>4547</v>
      </c>
      <c r="C1411" s="9" t="s">
        <v>4547</v>
      </c>
      <c r="D1411" s="10" t="s">
        <v>899</v>
      </c>
      <c r="E1411" s="72">
        <v>100000</v>
      </c>
      <c r="F1411" s="42" t="e">
        <f t="shared" si="21"/>
        <v>#VALUE!</v>
      </c>
      <c r="G1411" t="s">
        <v>4458</v>
      </c>
      <c r="H1411" s="4" t="s">
        <v>4549</v>
      </c>
    </row>
    <row r="1412" spans="1:8" ht="25.5">
      <c r="A1412" s="1" t="s">
        <v>124</v>
      </c>
      <c r="B1412" s="9" t="s">
        <v>4547</v>
      </c>
      <c r="C1412" s="9" t="s">
        <v>4547</v>
      </c>
      <c r="D1412" s="10" t="s">
        <v>899</v>
      </c>
      <c r="E1412" s="72">
        <v>100000</v>
      </c>
      <c r="F1412" s="42" t="e">
        <f t="shared" si="21"/>
        <v>#VALUE!</v>
      </c>
      <c r="G1412" t="s">
        <v>4458</v>
      </c>
      <c r="H1412" s="4" t="s">
        <v>4549</v>
      </c>
    </row>
    <row r="1413" spans="1:8" ht="25.5">
      <c r="A1413" s="1" t="s">
        <v>124</v>
      </c>
      <c r="B1413" s="9" t="s">
        <v>4547</v>
      </c>
      <c r="C1413" s="9" t="s">
        <v>4547</v>
      </c>
      <c r="D1413" s="10" t="s">
        <v>899</v>
      </c>
      <c r="E1413" s="72">
        <v>100000</v>
      </c>
      <c r="F1413" s="42" t="e">
        <f t="shared" si="21"/>
        <v>#VALUE!</v>
      </c>
      <c r="G1413" t="s">
        <v>4458</v>
      </c>
      <c r="H1413" s="74" t="s">
        <v>4549</v>
      </c>
    </row>
    <row r="1414" spans="1:8" ht="25.5">
      <c r="A1414" s="1" t="s">
        <v>124</v>
      </c>
      <c r="B1414" s="9" t="s">
        <v>4547</v>
      </c>
      <c r="C1414" s="9" t="s">
        <v>4547</v>
      </c>
      <c r="D1414" s="10" t="s">
        <v>899</v>
      </c>
      <c r="E1414" s="72">
        <v>100000</v>
      </c>
      <c r="F1414" s="42" t="e">
        <f t="shared" ref="F1414:F1477" si="22">(((E1414-D1414)/D1414)*100)</f>
        <v>#VALUE!</v>
      </c>
      <c r="G1414" t="s">
        <v>4458</v>
      </c>
      <c r="H1414" s="4" t="s">
        <v>4549</v>
      </c>
    </row>
    <row r="1415" spans="1:8" ht="25.5">
      <c r="A1415" s="1" t="s">
        <v>124</v>
      </c>
      <c r="B1415" s="9" t="s">
        <v>4547</v>
      </c>
      <c r="C1415" s="9" t="s">
        <v>4547</v>
      </c>
      <c r="D1415" s="10" t="s">
        <v>899</v>
      </c>
      <c r="E1415" s="72">
        <v>100000</v>
      </c>
      <c r="F1415" s="42" t="e">
        <f t="shared" si="22"/>
        <v>#VALUE!</v>
      </c>
      <c r="G1415" t="s">
        <v>4458</v>
      </c>
      <c r="H1415" s="4" t="s">
        <v>4549</v>
      </c>
    </row>
    <row r="1416" spans="1:8" ht="25.5">
      <c r="A1416" s="1" t="s">
        <v>124</v>
      </c>
      <c r="B1416" s="9" t="s">
        <v>4547</v>
      </c>
      <c r="C1416" s="9" t="s">
        <v>4547</v>
      </c>
      <c r="D1416" s="10" t="s">
        <v>899</v>
      </c>
      <c r="E1416" s="72">
        <v>100000</v>
      </c>
      <c r="F1416" s="42" t="e">
        <f t="shared" si="22"/>
        <v>#VALUE!</v>
      </c>
      <c r="G1416" t="s">
        <v>4458</v>
      </c>
      <c r="H1416" s="4" t="s">
        <v>4549</v>
      </c>
    </row>
    <row r="1417" spans="1:8" ht="25.5">
      <c r="A1417" s="1" t="s">
        <v>124</v>
      </c>
      <c r="B1417" s="9" t="s">
        <v>4547</v>
      </c>
      <c r="C1417" s="9" t="s">
        <v>4547</v>
      </c>
      <c r="D1417" s="10" t="s">
        <v>899</v>
      </c>
      <c r="E1417" s="72">
        <v>100000</v>
      </c>
      <c r="F1417" s="42" t="e">
        <f t="shared" si="22"/>
        <v>#VALUE!</v>
      </c>
      <c r="G1417" t="s">
        <v>4458</v>
      </c>
      <c r="H1417" s="4" t="s">
        <v>4549</v>
      </c>
    </row>
    <row r="1418" spans="1:8" ht="25.5">
      <c r="A1418" s="1" t="s">
        <v>124</v>
      </c>
      <c r="B1418" s="9" t="s">
        <v>4547</v>
      </c>
      <c r="C1418" s="9" t="s">
        <v>4547</v>
      </c>
      <c r="D1418" s="10" t="s">
        <v>899</v>
      </c>
      <c r="E1418" s="72">
        <v>100000</v>
      </c>
      <c r="F1418" s="42" t="e">
        <f t="shared" si="22"/>
        <v>#VALUE!</v>
      </c>
      <c r="G1418" t="s">
        <v>4458</v>
      </c>
      <c r="H1418" s="4" t="s">
        <v>4549</v>
      </c>
    </row>
    <row r="1419" spans="1:8" ht="25.5">
      <c r="A1419" s="1" t="s">
        <v>124</v>
      </c>
      <c r="B1419" s="9" t="s">
        <v>4547</v>
      </c>
      <c r="C1419" s="9" t="s">
        <v>4547</v>
      </c>
      <c r="D1419" s="10" t="s">
        <v>899</v>
      </c>
      <c r="E1419" s="72">
        <v>100000</v>
      </c>
      <c r="F1419" s="42" t="e">
        <f t="shared" si="22"/>
        <v>#VALUE!</v>
      </c>
      <c r="G1419" t="s">
        <v>4458</v>
      </c>
      <c r="H1419" s="4" t="s">
        <v>4549</v>
      </c>
    </row>
    <row r="1420" spans="1:8" ht="25.5">
      <c r="A1420" s="1" t="s">
        <v>124</v>
      </c>
      <c r="B1420" s="9" t="s">
        <v>4547</v>
      </c>
      <c r="C1420" s="9" t="s">
        <v>4547</v>
      </c>
      <c r="D1420" s="10" t="s">
        <v>899</v>
      </c>
      <c r="E1420" s="72">
        <v>100000</v>
      </c>
      <c r="F1420" s="42" t="e">
        <f t="shared" si="22"/>
        <v>#VALUE!</v>
      </c>
      <c r="G1420" t="s">
        <v>4458</v>
      </c>
      <c r="H1420" s="4" t="s">
        <v>4549</v>
      </c>
    </row>
    <row r="1421" spans="1:8" ht="25.5">
      <c r="A1421" s="1" t="s">
        <v>124</v>
      </c>
      <c r="B1421" s="9" t="s">
        <v>4547</v>
      </c>
      <c r="C1421" s="9" t="s">
        <v>4547</v>
      </c>
      <c r="D1421" s="10" t="s">
        <v>899</v>
      </c>
      <c r="E1421" s="72">
        <v>100000</v>
      </c>
      <c r="F1421" s="42" t="e">
        <f t="shared" si="22"/>
        <v>#VALUE!</v>
      </c>
      <c r="G1421" t="s">
        <v>4458</v>
      </c>
      <c r="H1421" s="4" t="s">
        <v>4549</v>
      </c>
    </row>
    <row r="1422" spans="1:8" ht="25.5">
      <c r="A1422" s="1" t="s">
        <v>124</v>
      </c>
      <c r="B1422" s="9" t="s">
        <v>4547</v>
      </c>
      <c r="C1422" s="9" t="s">
        <v>4547</v>
      </c>
      <c r="D1422" s="10" t="s">
        <v>899</v>
      </c>
      <c r="E1422" s="72">
        <v>100000</v>
      </c>
      <c r="F1422" s="42" t="e">
        <f t="shared" si="22"/>
        <v>#VALUE!</v>
      </c>
      <c r="G1422" t="s">
        <v>4458</v>
      </c>
      <c r="H1422" s="4" t="s">
        <v>4549</v>
      </c>
    </row>
    <row r="1423" spans="1:8" ht="25.5">
      <c r="A1423" s="1" t="s">
        <v>124</v>
      </c>
      <c r="B1423" s="9" t="s">
        <v>4547</v>
      </c>
      <c r="C1423" s="9" t="s">
        <v>4547</v>
      </c>
      <c r="D1423" s="10" t="s">
        <v>899</v>
      </c>
      <c r="E1423" s="72">
        <v>100000</v>
      </c>
      <c r="F1423" s="42" t="e">
        <f t="shared" si="22"/>
        <v>#VALUE!</v>
      </c>
      <c r="G1423" t="s">
        <v>4458</v>
      </c>
      <c r="H1423" s="4" t="s">
        <v>4549</v>
      </c>
    </row>
    <row r="1424" spans="1:8" ht="25.5">
      <c r="A1424" s="1" t="s">
        <v>124</v>
      </c>
      <c r="B1424" s="9" t="s">
        <v>4547</v>
      </c>
      <c r="C1424" s="9" t="s">
        <v>4547</v>
      </c>
      <c r="D1424" s="10" t="s">
        <v>899</v>
      </c>
      <c r="E1424" s="72">
        <v>100000</v>
      </c>
      <c r="F1424" s="42" t="e">
        <f t="shared" si="22"/>
        <v>#VALUE!</v>
      </c>
      <c r="G1424" t="s">
        <v>4458</v>
      </c>
      <c r="H1424" s="4" t="s">
        <v>4549</v>
      </c>
    </row>
    <row r="1425" spans="1:8" ht="25.5">
      <c r="A1425" s="1" t="s">
        <v>124</v>
      </c>
      <c r="B1425" s="9" t="s">
        <v>4547</v>
      </c>
      <c r="C1425" s="9" t="s">
        <v>4547</v>
      </c>
      <c r="D1425" s="10" t="s">
        <v>899</v>
      </c>
      <c r="E1425" s="72">
        <v>100000</v>
      </c>
      <c r="F1425" s="42" t="e">
        <f t="shared" si="22"/>
        <v>#VALUE!</v>
      </c>
      <c r="G1425" t="s">
        <v>4458</v>
      </c>
      <c r="H1425" s="4" t="s">
        <v>4549</v>
      </c>
    </row>
    <row r="1426" spans="1:8" ht="25.5">
      <c r="A1426" s="1" t="s">
        <v>124</v>
      </c>
      <c r="B1426" s="9" t="s">
        <v>4547</v>
      </c>
      <c r="C1426" s="9" t="s">
        <v>4547</v>
      </c>
      <c r="D1426" s="72">
        <v>100000</v>
      </c>
      <c r="E1426" s="10" t="s">
        <v>899</v>
      </c>
      <c r="F1426" s="42" t="e">
        <f t="shared" si="22"/>
        <v>#VALUE!</v>
      </c>
      <c r="G1426" t="s">
        <v>4458</v>
      </c>
      <c r="H1426" s="4" t="s">
        <v>4549</v>
      </c>
    </row>
    <row r="1427" spans="1:8" ht="25.5">
      <c r="A1427" s="1" t="s">
        <v>124</v>
      </c>
      <c r="B1427" s="9" t="s">
        <v>4547</v>
      </c>
      <c r="C1427" s="9" t="s">
        <v>4547</v>
      </c>
      <c r="D1427" s="72">
        <v>100000</v>
      </c>
      <c r="E1427" s="10" t="s">
        <v>899</v>
      </c>
      <c r="F1427" s="42" t="e">
        <f t="shared" si="22"/>
        <v>#VALUE!</v>
      </c>
      <c r="G1427" t="s">
        <v>4458</v>
      </c>
      <c r="H1427" s="4" t="s">
        <v>4549</v>
      </c>
    </row>
    <row r="1428" spans="1:8" ht="25.5">
      <c r="A1428" s="1" t="s">
        <v>124</v>
      </c>
      <c r="B1428" s="9" t="s">
        <v>4547</v>
      </c>
      <c r="C1428" s="9" t="s">
        <v>4547</v>
      </c>
      <c r="D1428" s="72">
        <v>100000</v>
      </c>
      <c r="E1428" s="10" t="s">
        <v>899</v>
      </c>
      <c r="F1428" s="42" t="e">
        <f t="shared" si="22"/>
        <v>#VALUE!</v>
      </c>
      <c r="G1428" t="s">
        <v>4458</v>
      </c>
      <c r="H1428" s="4" t="s">
        <v>4549</v>
      </c>
    </row>
    <row r="1429" spans="1:8" ht="25.5">
      <c r="A1429" s="1" t="s">
        <v>124</v>
      </c>
      <c r="B1429" s="9" t="s">
        <v>4547</v>
      </c>
      <c r="C1429" s="9" t="s">
        <v>4547</v>
      </c>
      <c r="D1429" s="72">
        <v>100000</v>
      </c>
      <c r="E1429" s="10" t="s">
        <v>899</v>
      </c>
      <c r="F1429" s="42" t="e">
        <f t="shared" si="22"/>
        <v>#VALUE!</v>
      </c>
      <c r="G1429" t="s">
        <v>4458</v>
      </c>
      <c r="H1429" s="4" t="s">
        <v>4549</v>
      </c>
    </row>
    <row r="1430" spans="1:8" ht="25.5">
      <c r="A1430" s="1" t="s">
        <v>124</v>
      </c>
      <c r="B1430" s="9" t="s">
        <v>4547</v>
      </c>
      <c r="C1430" s="9" t="s">
        <v>4547</v>
      </c>
      <c r="D1430" s="72">
        <v>100000</v>
      </c>
      <c r="E1430" s="10" t="s">
        <v>899</v>
      </c>
      <c r="F1430" s="42" t="e">
        <f t="shared" si="22"/>
        <v>#VALUE!</v>
      </c>
      <c r="G1430" t="s">
        <v>4458</v>
      </c>
      <c r="H1430" s="4" t="s">
        <v>4549</v>
      </c>
    </row>
    <row r="1431" spans="1:8" ht="25.5">
      <c r="A1431" s="1" t="s">
        <v>124</v>
      </c>
      <c r="B1431" s="9" t="s">
        <v>4547</v>
      </c>
      <c r="C1431" s="9" t="s">
        <v>4547</v>
      </c>
      <c r="D1431" s="72">
        <v>100000</v>
      </c>
      <c r="E1431" s="10" t="s">
        <v>899</v>
      </c>
      <c r="F1431" s="42" t="e">
        <f t="shared" si="22"/>
        <v>#VALUE!</v>
      </c>
      <c r="G1431" t="s">
        <v>4458</v>
      </c>
      <c r="H1431" s="4" t="s">
        <v>4549</v>
      </c>
    </row>
    <row r="1432" spans="1:8" ht="25.5">
      <c r="A1432" s="1" t="s">
        <v>124</v>
      </c>
      <c r="B1432" s="9" t="s">
        <v>4547</v>
      </c>
      <c r="C1432" s="9" t="s">
        <v>4547</v>
      </c>
      <c r="D1432" s="72">
        <v>100000</v>
      </c>
      <c r="E1432" s="10" t="s">
        <v>899</v>
      </c>
      <c r="F1432" s="42" t="e">
        <f t="shared" si="22"/>
        <v>#VALUE!</v>
      </c>
      <c r="G1432" t="s">
        <v>4458</v>
      </c>
      <c r="H1432" s="4" t="s">
        <v>4549</v>
      </c>
    </row>
    <row r="1433" spans="1:8" ht="25.5">
      <c r="A1433" s="1" t="s">
        <v>124</v>
      </c>
      <c r="B1433" s="9" t="s">
        <v>4547</v>
      </c>
      <c r="C1433" s="9" t="s">
        <v>4547</v>
      </c>
      <c r="D1433" s="72">
        <v>100000</v>
      </c>
      <c r="E1433" s="10" t="s">
        <v>899</v>
      </c>
      <c r="F1433" s="42" t="e">
        <f t="shared" si="22"/>
        <v>#VALUE!</v>
      </c>
      <c r="G1433" t="s">
        <v>4458</v>
      </c>
      <c r="H1433" s="4" t="s">
        <v>4549</v>
      </c>
    </row>
    <row r="1434" spans="1:8" ht="25.5">
      <c r="A1434" s="1" t="s">
        <v>124</v>
      </c>
      <c r="B1434" s="9" t="s">
        <v>4547</v>
      </c>
      <c r="C1434" s="9" t="s">
        <v>4547</v>
      </c>
      <c r="D1434" s="72">
        <v>100000</v>
      </c>
      <c r="E1434" s="10" t="s">
        <v>899</v>
      </c>
      <c r="F1434" s="42" t="e">
        <f t="shared" si="22"/>
        <v>#VALUE!</v>
      </c>
      <c r="G1434" t="s">
        <v>4458</v>
      </c>
      <c r="H1434" s="4" t="s">
        <v>4549</v>
      </c>
    </row>
    <row r="1435" spans="1:8" ht="25.5">
      <c r="A1435" s="1" t="s">
        <v>124</v>
      </c>
      <c r="B1435" s="9" t="s">
        <v>4547</v>
      </c>
      <c r="C1435" s="9" t="s">
        <v>4547</v>
      </c>
      <c r="D1435" s="72">
        <v>100000</v>
      </c>
      <c r="E1435" s="10" t="s">
        <v>899</v>
      </c>
      <c r="F1435" s="42" t="e">
        <f t="shared" si="22"/>
        <v>#VALUE!</v>
      </c>
      <c r="G1435" t="s">
        <v>4458</v>
      </c>
      <c r="H1435" s="4" t="s">
        <v>4549</v>
      </c>
    </row>
    <row r="1436" spans="1:8" ht="25.5">
      <c r="A1436" s="1" t="s">
        <v>124</v>
      </c>
      <c r="B1436" s="9" t="s">
        <v>4547</v>
      </c>
      <c r="C1436" s="9" t="s">
        <v>4547</v>
      </c>
      <c r="D1436" s="72">
        <v>100000</v>
      </c>
      <c r="E1436" s="10" t="s">
        <v>899</v>
      </c>
      <c r="F1436" s="42" t="e">
        <f t="shared" si="22"/>
        <v>#VALUE!</v>
      </c>
      <c r="G1436" t="s">
        <v>4458</v>
      </c>
      <c r="H1436" s="4" t="s">
        <v>4549</v>
      </c>
    </row>
    <row r="1437" spans="1:8" ht="25.5">
      <c r="A1437" s="1" t="s">
        <v>124</v>
      </c>
      <c r="B1437" s="9" t="s">
        <v>4547</v>
      </c>
      <c r="C1437" s="9" t="s">
        <v>4547</v>
      </c>
      <c r="D1437" s="72">
        <v>100000</v>
      </c>
      <c r="E1437" s="10" t="s">
        <v>899</v>
      </c>
      <c r="F1437" s="42" t="e">
        <f t="shared" si="22"/>
        <v>#VALUE!</v>
      </c>
      <c r="G1437" t="s">
        <v>4458</v>
      </c>
      <c r="H1437" s="4" t="s">
        <v>4549</v>
      </c>
    </row>
    <row r="1438" spans="1:8" ht="25.5">
      <c r="A1438" s="1" t="s">
        <v>124</v>
      </c>
      <c r="B1438" s="9" t="s">
        <v>4547</v>
      </c>
      <c r="C1438" s="9" t="s">
        <v>4547</v>
      </c>
      <c r="D1438" s="72">
        <v>100000</v>
      </c>
      <c r="E1438" s="10" t="s">
        <v>899</v>
      </c>
      <c r="F1438" s="42" t="e">
        <f t="shared" si="22"/>
        <v>#VALUE!</v>
      </c>
      <c r="G1438" t="s">
        <v>4458</v>
      </c>
      <c r="H1438" s="4" t="s">
        <v>4549</v>
      </c>
    </row>
    <row r="1439" spans="1:8" ht="25.5">
      <c r="A1439" s="1" t="s">
        <v>124</v>
      </c>
      <c r="B1439" s="9" t="s">
        <v>4547</v>
      </c>
      <c r="C1439" s="9" t="s">
        <v>4547</v>
      </c>
      <c r="D1439" s="72">
        <v>100000</v>
      </c>
      <c r="E1439" s="10" t="s">
        <v>899</v>
      </c>
      <c r="F1439" s="42" t="e">
        <f t="shared" si="22"/>
        <v>#VALUE!</v>
      </c>
      <c r="G1439" t="s">
        <v>4458</v>
      </c>
      <c r="H1439" s="4" t="s">
        <v>4549</v>
      </c>
    </row>
    <row r="1440" spans="1:8" ht="25.5">
      <c r="A1440" s="1" t="s">
        <v>124</v>
      </c>
      <c r="B1440" s="9" t="s">
        <v>4547</v>
      </c>
      <c r="C1440" s="9" t="s">
        <v>4547</v>
      </c>
      <c r="D1440" s="72">
        <v>100000</v>
      </c>
      <c r="E1440" s="10" t="s">
        <v>899</v>
      </c>
      <c r="F1440" s="42" t="e">
        <f t="shared" si="22"/>
        <v>#VALUE!</v>
      </c>
      <c r="G1440" t="s">
        <v>4458</v>
      </c>
      <c r="H1440" s="4" t="s">
        <v>4549</v>
      </c>
    </row>
    <row r="1441" spans="1:8" ht="25.5">
      <c r="A1441" s="1" t="s">
        <v>124</v>
      </c>
      <c r="B1441" s="9" t="s">
        <v>4547</v>
      </c>
      <c r="C1441" s="9" t="s">
        <v>4547</v>
      </c>
      <c r="D1441" s="72">
        <v>100000</v>
      </c>
      <c r="E1441" s="10" t="s">
        <v>899</v>
      </c>
      <c r="F1441" s="42" t="e">
        <f t="shared" si="22"/>
        <v>#VALUE!</v>
      </c>
      <c r="G1441" t="s">
        <v>4458</v>
      </c>
      <c r="H1441" s="4" t="s">
        <v>4549</v>
      </c>
    </row>
    <row r="1442" spans="1:8" ht="25.5">
      <c r="A1442" s="1" t="s">
        <v>124</v>
      </c>
      <c r="B1442" s="9" t="s">
        <v>4547</v>
      </c>
      <c r="C1442" s="9" t="s">
        <v>4547</v>
      </c>
      <c r="D1442" s="72">
        <v>100000</v>
      </c>
      <c r="E1442" s="10" t="s">
        <v>899</v>
      </c>
      <c r="F1442" s="42" t="e">
        <f t="shared" si="22"/>
        <v>#VALUE!</v>
      </c>
      <c r="G1442" t="s">
        <v>4458</v>
      </c>
      <c r="H1442" s="4" t="s">
        <v>4549</v>
      </c>
    </row>
    <row r="1443" spans="1:8" ht="25.5">
      <c r="A1443" s="1" t="s">
        <v>124</v>
      </c>
      <c r="B1443" s="9" t="s">
        <v>4547</v>
      </c>
      <c r="C1443" s="9" t="s">
        <v>4547</v>
      </c>
      <c r="D1443" s="72">
        <v>100000</v>
      </c>
      <c r="E1443" s="10" t="s">
        <v>899</v>
      </c>
      <c r="F1443" s="42" t="e">
        <f t="shared" si="22"/>
        <v>#VALUE!</v>
      </c>
      <c r="G1443" t="s">
        <v>4458</v>
      </c>
      <c r="H1443" s="4" t="s">
        <v>4549</v>
      </c>
    </row>
    <row r="1444" spans="1:8" ht="25.5">
      <c r="A1444" s="1" t="s">
        <v>124</v>
      </c>
      <c r="B1444" s="9" t="s">
        <v>4547</v>
      </c>
      <c r="C1444" s="9" t="s">
        <v>4547</v>
      </c>
      <c r="D1444" s="72">
        <v>100000</v>
      </c>
      <c r="E1444" s="10" t="s">
        <v>899</v>
      </c>
      <c r="F1444" s="42" t="e">
        <f t="shared" si="22"/>
        <v>#VALUE!</v>
      </c>
      <c r="G1444" t="s">
        <v>4458</v>
      </c>
      <c r="H1444" s="4" t="s">
        <v>4549</v>
      </c>
    </row>
    <row r="1445" spans="1:8" ht="25.5">
      <c r="A1445" s="1" t="s">
        <v>124</v>
      </c>
      <c r="B1445" s="9" t="s">
        <v>4547</v>
      </c>
      <c r="C1445" s="9" t="s">
        <v>4547</v>
      </c>
      <c r="D1445" s="72">
        <v>100000</v>
      </c>
      <c r="E1445" s="10" t="s">
        <v>899</v>
      </c>
      <c r="F1445" s="42" t="e">
        <f t="shared" si="22"/>
        <v>#VALUE!</v>
      </c>
      <c r="G1445" t="s">
        <v>4458</v>
      </c>
      <c r="H1445" s="4" t="s">
        <v>4549</v>
      </c>
    </row>
    <row r="1446" spans="1:8" ht="357">
      <c r="A1446" s="1" t="s">
        <v>125</v>
      </c>
      <c r="B1446" s="1" t="s">
        <v>4550</v>
      </c>
      <c r="C1446" s="1"/>
      <c r="D1446" s="54" t="s">
        <v>899</v>
      </c>
      <c r="E1446" s="54" t="s">
        <v>899</v>
      </c>
      <c r="F1446" s="42" t="e">
        <f t="shared" si="22"/>
        <v>#VALUE!</v>
      </c>
      <c r="G1446" t="s">
        <v>4458</v>
      </c>
      <c r="H1446" s="75"/>
    </row>
    <row r="1447" spans="1:8">
      <c r="A1447" s="1" t="s">
        <v>125</v>
      </c>
      <c r="B1447" s="9" t="s">
        <v>4552</v>
      </c>
      <c r="C1447" s="9" t="s">
        <v>886</v>
      </c>
      <c r="D1447" s="10">
        <v>145000</v>
      </c>
      <c r="E1447" s="10" t="s">
        <v>899</v>
      </c>
      <c r="F1447" s="42" t="e">
        <f t="shared" si="22"/>
        <v>#VALUE!</v>
      </c>
      <c r="G1447" t="s">
        <v>4458</v>
      </c>
      <c r="H1447" s="4" t="s">
        <v>4551</v>
      </c>
    </row>
    <row r="1448" spans="1:8" ht="76.5">
      <c r="A1448" s="1" t="s">
        <v>126</v>
      </c>
      <c r="B1448" s="9"/>
      <c r="C1448" s="9" t="s">
        <v>886</v>
      </c>
      <c r="D1448" s="10">
        <v>132530</v>
      </c>
      <c r="E1448" s="10">
        <v>144397</v>
      </c>
      <c r="F1448" s="42">
        <f t="shared" si="22"/>
        <v>8.9541990492718639</v>
      </c>
      <c r="G1448" t="s">
        <v>4554</v>
      </c>
      <c r="H1448" s="4" t="s">
        <v>2819</v>
      </c>
    </row>
    <row r="1449" spans="1:8" ht="38.25">
      <c r="A1449" s="1" t="s">
        <v>126</v>
      </c>
      <c r="B1449" s="9"/>
      <c r="C1449" s="9" t="s">
        <v>2817</v>
      </c>
      <c r="D1449" s="10">
        <v>101442</v>
      </c>
      <c r="E1449" s="10">
        <v>103285</v>
      </c>
      <c r="F1449" s="42">
        <f t="shared" si="22"/>
        <v>1.816801719209006</v>
      </c>
      <c r="G1449" t="s">
        <v>4554</v>
      </c>
      <c r="H1449" s="4" t="s">
        <v>2818</v>
      </c>
    </row>
    <row r="1450" spans="1:8" ht="38.25">
      <c r="A1450" s="1" t="s">
        <v>127</v>
      </c>
      <c r="B1450" s="9"/>
      <c r="C1450" s="9" t="s">
        <v>2804</v>
      </c>
      <c r="D1450" s="10" t="s">
        <v>899</v>
      </c>
      <c r="E1450" s="10">
        <v>185045</v>
      </c>
      <c r="F1450" s="42" t="e">
        <f t="shared" si="22"/>
        <v>#VALUE!</v>
      </c>
      <c r="G1450" t="s">
        <v>4458</v>
      </c>
      <c r="H1450" s="4" t="s">
        <v>3268</v>
      </c>
    </row>
    <row r="1451" spans="1:8" ht="51">
      <c r="A1451" s="1" t="s">
        <v>127</v>
      </c>
      <c r="B1451" s="9" t="s">
        <v>3255</v>
      </c>
      <c r="C1451" s="9" t="s">
        <v>886</v>
      </c>
      <c r="D1451" s="10">
        <v>196298</v>
      </c>
      <c r="E1451" s="10">
        <v>133724</v>
      </c>
      <c r="F1451" s="42">
        <f t="shared" si="22"/>
        <v>-31.877044086032463</v>
      </c>
      <c r="G1451" t="s">
        <v>4458</v>
      </c>
      <c r="H1451" s="4" t="s">
        <v>3265</v>
      </c>
    </row>
    <row r="1452" spans="1:8" ht="76.5">
      <c r="A1452" s="1" t="s">
        <v>127</v>
      </c>
      <c r="B1452" s="9" t="s">
        <v>3256</v>
      </c>
      <c r="C1452" s="9" t="s">
        <v>886</v>
      </c>
      <c r="D1452" s="10">
        <v>101548</v>
      </c>
      <c r="E1452" s="10">
        <v>112777</v>
      </c>
      <c r="F1452" s="42">
        <f t="shared" si="22"/>
        <v>11.057824870996967</v>
      </c>
      <c r="G1452" t="s">
        <v>4554</v>
      </c>
      <c r="H1452" s="4" t="s">
        <v>3264</v>
      </c>
    </row>
    <row r="1453" spans="1:8" ht="51">
      <c r="A1453" s="1" t="s">
        <v>127</v>
      </c>
      <c r="B1453" s="9"/>
      <c r="C1453" s="9" t="s">
        <v>2805</v>
      </c>
      <c r="D1453" s="10">
        <v>125317</v>
      </c>
      <c r="E1453" s="10">
        <v>160138</v>
      </c>
      <c r="F1453" s="42">
        <f t="shared" si="22"/>
        <v>27.786333857337791</v>
      </c>
      <c r="G1453" t="s">
        <v>4458</v>
      </c>
      <c r="H1453" s="74" t="s">
        <v>3266</v>
      </c>
    </row>
    <row r="1454" spans="1:8" ht="38.25">
      <c r="A1454" s="1" t="s">
        <v>127</v>
      </c>
      <c r="B1454" s="9"/>
      <c r="C1454" s="9" t="s">
        <v>3257</v>
      </c>
      <c r="D1454" s="10" t="s">
        <v>899</v>
      </c>
      <c r="E1454" s="10">
        <v>140035</v>
      </c>
      <c r="F1454" s="42" t="e">
        <f t="shared" si="22"/>
        <v>#VALUE!</v>
      </c>
      <c r="G1454" t="s">
        <v>4458</v>
      </c>
      <c r="H1454" s="4" t="s">
        <v>3269</v>
      </c>
    </row>
    <row r="1455" spans="1:8" ht="38.25">
      <c r="A1455" s="1" t="s">
        <v>127</v>
      </c>
      <c r="B1455" s="9"/>
      <c r="C1455" s="9" t="s">
        <v>2806</v>
      </c>
      <c r="D1455" s="10" t="s">
        <v>899</v>
      </c>
      <c r="E1455" s="10">
        <v>118243</v>
      </c>
      <c r="F1455" s="42" t="e">
        <f t="shared" si="22"/>
        <v>#VALUE!</v>
      </c>
      <c r="G1455" t="s">
        <v>4458</v>
      </c>
      <c r="H1455" s="4" t="s">
        <v>3270</v>
      </c>
    </row>
    <row r="1456" spans="1:8" ht="38.25">
      <c r="A1456" s="1" t="s">
        <v>127</v>
      </c>
      <c r="B1456" s="9"/>
      <c r="C1456" s="9" t="s">
        <v>2807</v>
      </c>
      <c r="D1456" s="10" t="s">
        <v>899</v>
      </c>
      <c r="E1456" s="10">
        <v>110452</v>
      </c>
      <c r="F1456" s="42" t="e">
        <f t="shared" si="22"/>
        <v>#VALUE!</v>
      </c>
      <c r="G1456" t="s">
        <v>4458</v>
      </c>
      <c r="H1456" s="4" t="s">
        <v>3271</v>
      </c>
    </row>
    <row r="1457" spans="1:8" ht="38.25">
      <c r="A1457" s="1" t="s">
        <v>127</v>
      </c>
      <c r="B1457" s="9"/>
      <c r="C1457" s="9" t="s">
        <v>2808</v>
      </c>
      <c r="D1457" s="10" t="s">
        <v>899</v>
      </c>
      <c r="E1457" s="10">
        <v>110165</v>
      </c>
      <c r="F1457" s="42" t="e">
        <f t="shared" si="22"/>
        <v>#VALUE!</v>
      </c>
      <c r="G1457" t="s">
        <v>4458</v>
      </c>
      <c r="H1457" s="4" t="s">
        <v>3272</v>
      </c>
    </row>
    <row r="1458" spans="1:8" ht="38.25">
      <c r="A1458" s="1" t="s">
        <v>127</v>
      </c>
      <c r="B1458" s="9"/>
      <c r="C1458" s="9" t="s">
        <v>2809</v>
      </c>
      <c r="D1458" s="10" t="s">
        <v>899</v>
      </c>
      <c r="E1458" s="10">
        <v>110352</v>
      </c>
      <c r="F1458" s="42" t="e">
        <f t="shared" si="22"/>
        <v>#VALUE!</v>
      </c>
      <c r="G1458" t="s">
        <v>4458</v>
      </c>
      <c r="H1458" s="4" t="s">
        <v>3273</v>
      </c>
    </row>
    <row r="1459" spans="1:8" ht="38.25">
      <c r="A1459" s="1" t="s">
        <v>127</v>
      </c>
      <c r="B1459" s="9"/>
      <c r="C1459" s="9" t="s">
        <v>2810</v>
      </c>
      <c r="D1459" s="10" t="s">
        <v>899</v>
      </c>
      <c r="E1459" s="10">
        <v>113689</v>
      </c>
      <c r="F1459" s="42" t="e">
        <f t="shared" si="22"/>
        <v>#VALUE!</v>
      </c>
      <c r="G1459" t="s">
        <v>4458</v>
      </c>
      <c r="H1459" s="4" t="s">
        <v>3274</v>
      </c>
    </row>
    <row r="1460" spans="1:8" ht="25.5">
      <c r="A1460" s="1" t="s">
        <v>127</v>
      </c>
      <c r="B1460" s="9"/>
      <c r="C1460" s="9" t="s">
        <v>2811</v>
      </c>
      <c r="D1460" s="10" t="s">
        <v>899</v>
      </c>
      <c r="E1460" s="10">
        <v>109623</v>
      </c>
      <c r="F1460" s="42" t="e">
        <f t="shared" si="22"/>
        <v>#VALUE!</v>
      </c>
      <c r="G1460" t="s">
        <v>4458</v>
      </c>
      <c r="H1460" s="4" t="s">
        <v>3275</v>
      </c>
    </row>
    <row r="1461" spans="1:8" ht="38.25">
      <c r="A1461" s="1" t="s">
        <v>127</v>
      </c>
      <c r="B1461" s="9"/>
      <c r="C1461" s="9" t="s">
        <v>2812</v>
      </c>
      <c r="D1461" s="10" t="s">
        <v>899</v>
      </c>
      <c r="E1461" s="10">
        <v>108630</v>
      </c>
      <c r="F1461" s="42" t="e">
        <f t="shared" si="22"/>
        <v>#VALUE!</v>
      </c>
      <c r="G1461" t="s">
        <v>4458</v>
      </c>
      <c r="H1461" s="4" t="s">
        <v>3276</v>
      </c>
    </row>
    <row r="1462" spans="1:8" ht="38.25">
      <c r="A1462" s="1" t="s">
        <v>127</v>
      </c>
      <c r="B1462" s="9"/>
      <c r="C1462" s="9" t="s">
        <v>1020</v>
      </c>
      <c r="D1462" s="10" t="s">
        <v>899</v>
      </c>
      <c r="E1462" s="10">
        <v>103928</v>
      </c>
      <c r="F1462" s="42" t="e">
        <f t="shared" si="22"/>
        <v>#VALUE!</v>
      </c>
      <c r="G1462" t="s">
        <v>4458</v>
      </c>
      <c r="H1462" s="4" t="s">
        <v>3277</v>
      </c>
    </row>
    <row r="1463" spans="1:8" ht="38.25">
      <c r="A1463" s="1" t="s">
        <v>127</v>
      </c>
      <c r="B1463" s="9"/>
      <c r="C1463" s="9" t="s">
        <v>2813</v>
      </c>
      <c r="D1463" s="10" t="s">
        <v>899</v>
      </c>
      <c r="E1463" s="10">
        <v>128694</v>
      </c>
      <c r="F1463" s="42" t="e">
        <f t="shared" si="22"/>
        <v>#VALUE!</v>
      </c>
      <c r="G1463" t="s">
        <v>4458</v>
      </c>
      <c r="H1463" s="4" t="s">
        <v>3278</v>
      </c>
    </row>
    <row r="1464" spans="1:8" ht="25.5">
      <c r="A1464" s="1" t="s">
        <v>127</v>
      </c>
      <c r="B1464" s="9"/>
      <c r="C1464" s="9" t="s">
        <v>2814</v>
      </c>
      <c r="D1464" s="10" t="s">
        <v>899</v>
      </c>
      <c r="E1464" s="10">
        <v>101997</v>
      </c>
      <c r="F1464" s="42" t="e">
        <f t="shared" si="22"/>
        <v>#VALUE!</v>
      </c>
      <c r="G1464" t="s">
        <v>4458</v>
      </c>
      <c r="H1464" s="4" t="s">
        <v>3279</v>
      </c>
    </row>
    <row r="1465" spans="1:8" ht="51">
      <c r="A1465" s="1" t="s">
        <v>127</v>
      </c>
      <c r="B1465" s="9"/>
      <c r="C1465" s="9" t="s">
        <v>2815</v>
      </c>
      <c r="D1465" s="10" t="s">
        <v>899</v>
      </c>
      <c r="E1465" s="10">
        <v>101243</v>
      </c>
      <c r="F1465" s="42" t="e">
        <f t="shared" si="22"/>
        <v>#VALUE!</v>
      </c>
      <c r="G1465" t="s">
        <v>4458</v>
      </c>
      <c r="H1465" s="4" t="s">
        <v>3280</v>
      </c>
    </row>
    <row r="1466" spans="1:8" ht="38.25">
      <c r="A1466" s="1" t="s">
        <v>127</v>
      </c>
      <c r="B1466" s="9"/>
      <c r="C1466" s="9" t="s">
        <v>2816</v>
      </c>
      <c r="D1466" s="10" t="s">
        <v>899</v>
      </c>
      <c r="E1466" s="10">
        <v>102310</v>
      </c>
      <c r="F1466" s="42" t="e">
        <f t="shared" si="22"/>
        <v>#VALUE!</v>
      </c>
      <c r="G1466" t="s">
        <v>4458</v>
      </c>
      <c r="H1466" s="4" t="s">
        <v>3281</v>
      </c>
    </row>
    <row r="1467" spans="1:8" ht="51">
      <c r="A1467" s="1" t="s">
        <v>127</v>
      </c>
      <c r="B1467" s="9"/>
      <c r="C1467" s="9" t="s">
        <v>3258</v>
      </c>
      <c r="D1467" s="10" t="s">
        <v>899</v>
      </c>
      <c r="E1467" s="10">
        <v>127522</v>
      </c>
      <c r="F1467" s="42" t="e">
        <f t="shared" si="22"/>
        <v>#VALUE!</v>
      </c>
      <c r="G1467" t="s">
        <v>4458</v>
      </c>
      <c r="H1467" s="74" t="s">
        <v>3282</v>
      </c>
    </row>
    <row r="1468" spans="1:8" ht="51">
      <c r="A1468" s="1" t="s">
        <v>127</v>
      </c>
      <c r="B1468" s="9"/>
      <c r="C1468" s="9" t="s">
        <v>3259</v>
      </c>
      <c r="D1468" s="10" t="s">
        <v>899</v>
      </c>
      <c r="E1468" s="10">
        <v>145380</v>
      </c>
      <c r="F1468" s="42" t="e">
        <f t="shared" si="22"/>
        <v>#VALUE!</v>
      </c>
      <c r="G1468" t="s">
        <v>4458</v>
      </c>
      <c r="H1468" s="4" t="s">
        <v>3283</v>
      </c>
    </row>
    <row r="1469" spans="1:8" ht="25.5">
      <c r="A1469" s="1" t="s">
        <v>127</v>
      </c>
      <c r="B1469" s="9" t="s">
        <v>3261</v>
      </c>
      <c r="C1469" s="9" t="s">
        <v>3260</v>
      </c>
      <c r="D1469" s="10">
        <v>127321</v>
      </c>
      <c r="E1469" s="10" t="s">
        <v>899</v>
      </c>
      <c r="F1469" s="42" t="e">
        <f t="shared" si="22"/>
        <v>#VALUE!</v>
      </c>
      <c r="G1469" t="s">
        <v>4458</v>
      </c>
      <c r="H1469" s="4" t="s">
        <v>3267</v>
      </c>
    </row>
    <row r="1470" spans="1:8" ht="25.5">
      <c r="A1470" s="1" t="s">
        <v>127</v>
      </c>
      <c r="B1470" s="9" t="s">
        <v>3262</v>
      </c>
      <c r="C1470" s="9" t="s">
        <v>3263</v>
      </c>
      <c r="D1470" s="10">
        <v>113865</v>
      </c>
      <c r="E1470" s="10" t="s">
        <v>899</v>
      </c>
      <c r="F1470" s="42" t="e">
        <f t="shared" si="22"/>
        <v>#VALUE!</v>
      </c>
      <c r="G1470" t="s">
        <v>4458</v>
      </c>
      <c r="H1470" s="74" t="s">
        <v>3267</v>
      </c>
    </row>
    <row r="1471" spans="1:8">
      <c r="A1471" s="1" t="s">
        <v>128</v>
      </c>
      <c r="B1471" s="9" t="s">
        <v>2803</v>
      </c>
      <c r="C1471" s="9" t="s">
        <v>886</v>
      </c>
      <c r="D1471" s="10">
        <v>221000</v>
      </c>
      <c r="E1471" s="10">
        <v>222000</v>
      </c>
      <c r="F1471" s="42">
        <f t="shared" si="22"/>
        <v>0.45248868778280549</v>
      </c>
      <c r="G1471" t="s">
        <v>4554</v>
      </c>
      <c r="H1471" s="4" t="s">
        <v>2799</v>
      </c>
    </row>
    <row r="1472" spans="1:8" ht="216.75">
      <c r="A1472" s="1" t="s">
        <v>128</v>
      </c>
      <c r="B1472" s="9"/>
      <c r="C1472" s="9" t="s">
        <v>1015</v>
      </c>
      <c r="D1472" s="10">
        <v>156000</v>
      </c>
      <c r="E1472" s="10">
        <v>159000</v>
      </c>
      <c r="F1472" s="42">
        <f t="shared" si="22"/>
        <v>1.9230769230769231</v>
      </c>
      <c r="G1472" t="s">
        <v>4458</v>
      </c>
      <c r="H1472" s="4" t="s">
        <v>3284</v>
      </c>
    </row>
    <row r="1473" spans="1:8" ht="25.5">
      <c r="A1473" s="1" t="s">
        <v>128</v>
      </c>
      <c r="B1473" s="9"/>
      <c r="C1473" s="9" t="s">
        <v>2794</v>
      </c>
      <c r="D1473" s="10">
        <v>127000</v>
      </c>
      <c r="E1473" s="10">
        <v>150000</v>
      </c>
      <c r="F1473" s="42">
        <f t="shared" si="22"/>
        <v>18.110236220472441</v>
      </c>
      <c r="G1473" t="s">
        <v>4554</v>
      </c>
      <c r="H1473" s="4" t="s">
        <v>2800</v>
      </c>
    </row>
    <row r="1474" spans="1:8" ht="25.5">
      <c r="A1474" s="1" t="s">
        <v>128</v>
      </c>
      <c r="B1474" s="9"/>
      <c r="C1474" s="9" t="s">
        <v>2795</v>
      </c>
      <c r="D1474" s="10">
        <v>127000</v>
      </c>
      <c r="E1474" s="10">
        <v>150000</v>
      </c>
      <c r="F1474" s="42">
        <f t="shared" si="22"/>
        <v>18.110236220472441</v>
      </c>
      <c r="G1474" t="s">
        <v>4554</v>
      </c>
      <c r="H1474" s="4" t="s">
        <v>2800</v>
      </c>
    </row>
    <row r="1475" spans="1:8" ht="25.5">
      <c r="A1475" s="1" t="s">
        <v>128</v>
      </c>
      <c r="B1475" s="9"/>
      <c r="C1475" s="9" t="s">
        <v>2796</v>
      </c>
      <c r="D1475" s="10">
        <v>108000</v>
      </c>
      <c r="E1475" s="10">
        <v>119000</v>
      </c>
      <c r="F1475" s="42">
        <f t="shared" si="22"/>
        <v>10.185185185185185</v>
      </c>
      <c r="G1475" t="s">
        <v>4554</v>
      </c>
      <c r="H1475" s="4" t="s">
        <v>2801</v>
      </c>
    </row>
    <row r="1476" spans="1:8" ht="63.75">
      <c r="A1476" s="1" t="s">
        <v>128</v>
      </c>
      <c r="B1476" s="9" t="s">
        <v>3286</v>
      </c>
      <c r="C1476" s="9" t="s">
        <v>2797</v>
      </c>
      <c r="D1476" s="10">
        <v>128000</v>
      </c>
      <c r="E1476" s="10">
        <v>198000</v>
      </c>
      <c r="F1476" s="42">
        <f t="shared" si="22"/>
        <v>54.6875</v>
      </c>
      <c r="G1476" t="s">
        <v>4458</v>
      </c>
      <c r="H1476" s="4" t="s">
        <v>3285</v>
      </c>
    </row>
    <row r="1477" spans="1:8" ht="25.5">
      <c r="A1477" s="1" t="s">
        <v>128</v>
      </c>
      <c r="B1477" s="9"/>
      <c r="C1477" s="9" t="s">
        <v>2798</v>
      </c>
      <c r="D1477" s="10">
        <v>108000</v>
      </c>
      <c r="E1477" s="10">
        <v>108000</v>
      </c>
      <c r="F1477" s="42">
        <f t="shared" si="22"/>
        <v>0</v>
      </c>
      <c r="G1477" t="s">
        <v>4554</v>
      </c>
      <c r="H1477" s="4" t="s">
        <v>2802</v>
      </c>
    </row>
    <row r="1478" spans="1:8" ht="25.5">
      <c r="A1478" s="1" t="s">
        <v>128</v>
      </c>
      <c r="B1478" s="9"/>
      <c r="C1478" s="9" t="s">
        <v>39</v>
      </c>
      <c r="D1478" s="10">
        <v>108000</v>
      </c>
      <c r="E1478" s="10">
        <v>108000</v>
      </c>
      <c r="F1478" s="42">
        <f t="shared" ref="F1478:F1541" si="23">(((E1478-D1478)/D1478)*100)</f>
        <v>0</v>
      </c>
      <c r="G1478" t="s">
        <v>4554</v>
      </c>
      <c r="H1478" s="74" t="s">
        <v>3287</v>
      </c>
    </row>
    <row r="1479" spans="1:8" ht="25.5">
      <c r="A1479" s="1" t="s">
        <v>129</v>
      </c>
      <c r="B1479" s="9" t="s">
        <v>2777</v>
      </c>
      <c r="C1479" s="9" t="s">
        <v>886</v>
      </c>
      <c r="D1479" s="10">
        <v>174069</v>
      </c>
      <c r="E1479" s="10">
        <v>180689</v>
      </c>
      <c r="F1479" s="42">
        <f t="shared" si="23"/>
        <v>3.8030895794196553</v>
      </c>
      <c r="G1479" t="s">
        <v>4554</v>
      </c>
      <c r="H1479" s="4" t="s">
        <v>2778</v>
      </c>
    </row>
    <row r="1480" spans="1:8" ht="25.5">
      <c r="A1480" s="1" t="s">
        <v>129</v>
      </c>
      <c r="B1480" s="9"/>
      <c r="C1480" s="9" t="s">
        <v>2779</v>
      </c>
      <c r="D1480" s="10">
        <v>128956</v>
      </c>
      <c r="E1480" s="10">
        <v>156587</v>
      </c>
      <c r="F1480" s="42">
        <f t="shared" si="23"/>
        <v>21.426688172710069</v>
      </c>
      <c r="G1480" t="s">
        <v>4554</v>
      </c>
      <c r="H1480" s="4" t="s">
        <v>2785</v>
      </c>
    </row>
    <row r="1481" spans="1:8" ht="51">
      <c r="A1481" s="1" t="s">
        <v>129</v>
      </c>
      <c r="B1481" s="9"/>
      <c r="C1481" s="9" t="s">
        <v>2780</v>
      </c>
      <c r="D1481" s="10">
        <v>35281</v>
      </c>
      <c r="E1481" s="10">
        <v>123766</v>
      </c>
      <c r="F1481" s="42">
        <f t="shared" si="23"/>
        <v>250.80071426546868</v>
      </c>
      <c r="G1481" t="s">
        <v>4458</v>
      </c>
      <c r="H1481" s="4" t="s">
        <v>2793</v>
      </c>
    </row>
    <row r="1482" spans="1:8" ht="25.5">
      <c r="A1482" s="1" t="s">
        <v>129</v>
      </c>
      <c r="B1482" s="9"/>
      <c r="C1482" s="9" t="s">
        <v>2781</v>
      </c>
      <c r="D1482" s="10" t="s">
        <v>899</v>
      </c>
      <c r="E1482" s="10">
        <v>135186</v>
      </c>
      <c r="F1482" s="42" t="e">
        <f t="shared" si="23"/>
        <v>#VALUE!</v>
      </c>
      <c r="G1482" t="s">
        <v>4458</v>
      </c>
      <c r="H1482" s="4" t="s">
        <v>2786</v>
      </c>
    </row>
    <row r="1483" spans="1:8">
      <c r="A1483" s="1" t="s">
        <v>129</v>
      </c>
      <c r="B1483" s="9"/>
      <c r="C1483" s="9" t="s">
        <v>1130</v>
      </c>
      <c r="D1483" s="10">
        <v>130179</v>
      </c>
      <c r="E1483" s="10" t="s">
        <v>899</v>
      </c>
      <c r="F1483" s="42" t="e">
        <f t="shared" si="23"/>
        <v>#VALUE!</v>
      </c>
      <c r="G1483" t="s">
        <v>4458</v>
      </c>
      <c r="H1483" s="74"/>
    </row>
    <row r="1484" spans="1:8" ht="51">
      <c r="A1484" s="1" t="s">
        <v>129</v>
      </c>
      <c r="B1484" s="9"/>
      <c r="C1484" s="9" t="s">
        <v>2782</v>
      </c>
      <c r="D1484" s="10" t="s">
        <v>899</v>
      </c>
      <c r="E1484" s="10">
        <v>184010</v>
      </c>
      <c r="F1484" s="42" t="e">
        <f t="shared" si="23"/>
        <v>#VALUE!</v>
      </c>
      <c r="G1484" t="s">
        <v>4458</v>
      </c>
      <c r="H1484" s="4" t="s">
        <v>2789</v>
      </c>
    </row>
    <row r="1485" spans="1:8" ht="25.5">
      <c r="A1485" s="1" t="s">
        <v>129</v>
      </c>
      <c r="B1485" s="9"/>
      <c r="C1485" s="9" t="s">
        <v>995</v>
      </c>
      <c r="D1485" s="10">
        <v>130161</v>
      </c>
      <c r="E1485" s="10" t="s">
        <v>899</v>
      </c>
      <c r="F1485" s="42" t="e">
        <f t="shared" si="23"/>
        <v>#VALUE!</v>
      </c>
      <c r="G1485" t="s">
        <v>4458</v>
      </c>
      <c r="H1485" s="4"/>
    </row>
    <row r="1486" spans="1:8" ht="51">
      <c r="A1486" s="1" t="s">
        <v>129</v>
      </c>
      <c r="B1486" s="9"/>
      <c r="C1486" s="9" t="s">
        <v>2783</v>
      </c>
      <c r="D1486" s="10" t="s">
        <v>899</v>
      </c>
      <c r="E1486" s="10">
        <v>107570</v>
      </c>
      <c r="F1486" s="42" t="e">
        <f t="shared" si="23"/>
        <v>#VALUE!</v>
      </c>
      <c r="G1486" t="s">
        <v>4458</v>
      </c>
      <c r="H1486" s="4" t="s">
        <v>2790</v>
      </c>
    </row>
    <row r="1487" spans="1:8" ht="63.75">
      <c r="A1487" s="1" t="s">
        <v>129</v>
      </c>
      <c r="B1487" s="9"/>
      <c r="C1487" s="9" t="s">
        <v>1015</v>
      </c>
      <c r="D1487" s="10">
        <v>130161</v>
      </c>
      <c r="E1487" s="10">
        <v>134810</v>
      </c>
      <c r="F1487" s="42">
        <f t="shared" si="23"/>
        <v>3.5717303954333479</v>
      </c>
      <c r="G1487" t="s">
        <v>4458</v>
      </c>
      <c r="H1487" s="4" t="s">
        <v>2791</v>
      </c>
    </row>
    <row r="1488" spans="1:8" ht="25.5">
      <c r="A1488" s="1" t="s">
        <v>129</v>
      </c>
      <c r="B1488" s="9"/>
      <c r="C1488" s="9" t="s">
        <v>2784</v>
      </c>
      <c r="D1488" s="10" t="s">
        <v>899</v>
      </c>
      <c r="E1488" s="10">
        <v>135184</v>
      </c>
      <c r="F1488" s="42" t="e">
        <f t="shared" si="23"/>
        <v>#VALUE!</v>
      </c>
      <c r="G1488" t="s">
        <v>4458</v>
      </c>
      <c r="H1488" s="4" t="s">
        <v>2787</v>
      </c>
    </row>
    <row r="1489" spans="1:8" ht="89.25">
      <c r="A1489" s="1" t="s">
        <v>129</v>
      </c>
      <c r="B1489" s="9"/>
      <c r="C1489" s="9" t="s">
        <v>1056</v>
      </c>
      <c r="D1489" s="10">
        <v>114067</v>
      </c>
      <c r="E1489" s="10">
        <v>117533</v>
      </c>
      <c r="F1489" s="42">
        <f t="shared" si="23"/>
        <v>3.0385650538718472</v>
      </c>
      <c r="G1489" t="s">
        <v>4458</v>
      </c>
      <c r="H1489" s="4" t="s">
        <v>2792</v>
      </c>
    </row>
    <row r="1490" spans="1:8" ht="25.5">
      <c r="A1490" s="1" t="s">
        <v>129</v>
      </c>
      <c r="B1490" s="9"/>
      <c r="C1490" s="9" t="s">
        <v>2337</v>
      </c>
      <c r="D1490" s="10">
        <v>100353</v>
      </c>
      <c r="E1490" s="10">
        <v>103504</v>
      </c>
      <c r="F1490" s="42">
        <f t="shared" si="23"/>
        <v>3.1399160961804826</v>
      </c>
      <c r="G1490" t="s">
        <v>4554</v>
      </c>
      <c r="H1490" s="4" t="s">
        <v>2788</v>
      </c>
    </row>
    <row r="1491" spans="1:8" ht="25.5">
      <c r="A1491" s="1" t="s">
        <v>129</v>
      </c>
      <c r="B1491" s="9"/>
      <c r="C1491" s="9" t="s">
        <v>249</v>
      </c>
      <c r="D1491" s="10">
        <v>146042</v>
      </c>
      <c r="E1491" s="10" t="s">
        <v>899</v>
      </c>
      <c r="F1491" s="42" t="e">
        <f t="shared" si="23"/>
        <v>#VALUE!</v>
      </c>
      <c r="G1491" t="s">
        <v>4458</v>
      </c>
      <c r="H1491" s="4"/>
    </row>
    <row r="1492" spans="1:8" ht="25.5">
      <c r="A1492" s="1" t="s">
        <v>129</v>
      </c>
      <c r="B1492" s="9"/>
      <c r="C1492" s="9" t="s">
        <v>3288</v>
      </c>
      <c r="D1492" s="10">
        <v>156692</v>
      </c>
      <c r="E1492" s="10" t="s">
        <v>899</v>
      </c>
      <c r="F1492" s="42" t="e">
        <f t="shared" si="23"/>
        <v>#VALUE!</v>
      </c>
      <c r="G1492" t="s">
        <v>4458</v>
      </c>
      <c r="H1492" s="4"/>
    </row>
    <row r="1493" spans="1:8" ht="38.25">
      <c r="A1493" s="2" t="s">
        <v>130</v>
      </c>
      <c r="B1493" s="9" t="s">
        <v>2765</v>
      </c>
      <c r="C1493" s="9" t="s">
        <v>886</v>
      </c>
      <c r="D1493" s="10">
        <v>220728</v>
      </c>
      <c r="E1493" s="10">
        <v>224772</v>
      </c>
      <c r="F1493" s="42">
        <f t="shared" si="23"/>
        <v>1.8321191692943353</v>
      </c>
      <c r="G1493" t="s">
        <v>4554</v>
      </c>
      <c r="H1493" s="4" t="s">
        <v>2772</v>
      </c>
    </row>
    <row r="1494" spans="1:8" ht="76.5">
      <c r="A1494" s="2" t="s">
        <v>130</v>
      </c>
      <c r="B1494" s="9"/>
      <c r="C1494" s="9" t="s">
        <v>2766</v>
      </c>
      <c r="D1494" s="10">
        <v>183215</v>
      </c>
      <c r="E1494" s="10">
        <v>183788</v>
      </c>
      <c r="F1494" s="42">
        <f t="shared" si="23"/>
        <v>0.31274731872390366</v>
      </c>
      <c r="G1494" t="s">
        <v>4554</v>
      </c>
      <c r="H1494" s="4" t="s">
        <v>2773</v>
      </c>
    </row>
    <row r="1495" spans="1:8" ht="38.25">
      <c r="A1495" s="2" t="s">
        <v>130</v>
      </c>
      <c r="B1495" s="9"/>
      <c r="C1495" s="9" t="s">
        <v>2767</v>
      </c>
      <c r="D1495" s="10">
        <v>142878</v>
      </c>
      <c r="E1495" s="10">
        <v>153632</v>
      </c>
      <c r="F1495" s="42">
        <f t="shared" si="23"/>
        <v>7.5267011016391603</v>
      </c>
      <c r="G1495" t="s">
        <v>4554</v>
      </c>
      <c r="H1495" s="4" t="s">
        <v>2771</v>
      </c>
    </row>
    <row r="1496" spans="1:8" ht="51">
      <c r="A1496" s="2" t="s">
        <v>130</v>
      </c>
      <c r="B1496" s="9"/>
      <c r="C1496" s="9" t="s">
        <v>2768</v>
      </c>
      <c r="D1496" s="10">
        <v>143357</v>
      </c>
      <c r="E1496" s="10">
        <v>152607</v>
      </c>
      <c r="F1496" s="42">
        <f t="shared" si="23"/>
        <v>6.4524229720208996</v>
      </c>
      <c r="G1496" t="s">
        <v>4554</v>
      </c>
      <c r="H1496" s="4" t="s">
        <v>2774</v>
      </c>
    </row>
    <row r="1497" spans="1:8" ht="51">
      <c r="A1497" s="2" t="s">
        <v>130</v>
      </c>
      <c r="B1497" s="9"/>
      <c r="C1497" s="9" t="s">
        <v>2769</v>
      </c>
      <c r="D1497" s="10">
        <v>144465</v>
      </c>
      <c r="E1497" s="10">
        <v>144753</v>
      </c>
      <c r="F1497" s="42">
        <f t="shared" si="23"/>
        <v>0.19935624545737723</v>
      </c>
      <c r="G1497" t="s">
        <v>4554</v>
      </c>
      <c r="H1497" s="4" t="s">
        <v>2775</v>
      </c>
    </row>
    <row r="1498" spans="1:8" ht="89.25">
      <c r="A1498" s="2" t="s">
        <v>130</v>
      </c>
      <c r="B1498" s="9"/>
      <c r="C1498" s="9" t="s">
        <v>2770</v>
      </c>
      <c r="D1498" s="10">
        <v>123715</v>
      </c>
      <c r="E1498" s="10">
        <v>122662</v>
      </c>
      <c r="F1498" s="42">
        <f t="shared" si="23"/>
        <v>-0.85114982015115392</v>
      </c>
      <c r="G1498" t="s">
        <v>4554</v>
      </c>
      <c r="H1498" s="4" t="s">
        <v>3289</v>
      </c>
    </row>
    <row r="1499" spans="1:8" ht="38.25">
      <c r="A1499" s="2" t="s">
        <v>130</v>
      </c>
      <c r="B1499" s="9"/>
      <c r="C1499" s="9" t="s">
        <v>2095</v>
      </c>
      <c r="D1499" s="10">
        <v>110592</v>
      </c>
      <c r="E1499" s="10">
        <v>113240</v>
      </c>
      <c r="F1499" s="42">
        <f t="shared" si="23"/>
        <v>2.394386574074074</v>
      </c>
      <c r="G1499" t="s">
        <v>4554</v>
      </c>
      <c r="H1499" s="4" t="s">
        <v>2776</v>
      </c>
    </row>
    <row r="1500" spans="1:8" ht="25.5">
      <c r="A1500" s="2" t="s">
        <v>130</v>
      </c>
      <c r="B1500" s="9"/>
      <c r="C1500" s="9" t="s">
        <v>3290</v>
      </c>
      <c r="D1500" s="10">
        <v>158338</v>
      </c>
      <c r="E1500" s="10" t="s">
        <v>899</v>
      </c>
      <c r="F1500" s="42" t="e">
        <f t="shared" si="23"/>
        <v>#VALUE!</v>
      </c>
      <c r="G1500" t="s">
        <v>4458</v>
      </c>
      <c r="H1500" s="4" t="s">
        <v>3292</v>
      </c>
    </row>
    <row r="1501" spans="1:8" ht="63.75">
      <c r="A1501" s="1" t="s">
        <v>131</v>
      </c>
      <c r="B1501" s="9" t="s">
        <v>2762</v>
      </c>
      <c r="C1501" s="9" t="s">
        <v>886</v>
      </c>
      <c r="D1501" s="10">
        <v>242159</v>
      </c>
      <c r="E1501" s="10">
        <v>269836</v>
      </c>
      <c r="F1501" s="42">
        <f t="shared" si="23"/>
        <v>11.42926754735525</v>
      </c>
      <c r="G1501" t="s">
        <v>4554</v>
      </c>
      <c r="H1501" s="4" t="s">
        <v>2764</v>
      </c>
    </row>
    <row r="1502" spans="1:8" ht="25.5">
      <c r="A1502" s="1" t="s">
        <v>131</v>
      </c>
      <c r="B1502" s="9" t="s">
        <v>2761</v>
      </c>
      <c r="C1502" s="9" t="s">
        <v>2756</v>
      </c>
      <c r="D1502" s="10">
        <v>179683</v>
      </c>
      <c r="E1502" s="10">
        <v>176592</v>
      </c>
      <c r="F1502" s="42">
        <f t="shared" si="23"/>
        <v>-1.720251776740148</v>
      </c>
      <c r="G1502" t="s">
        <v>4554</v>
      </c>
      <c r="H1502" s="4" t="s">
        <v>2763</v>
      </c>
    </row>
    <row r="1503" spans="1:8" ht="25.5">
      <c r="A1503" s="1" t="s">
        <v>131</v>
      </c>
      <c r="B1503" s="9" t="s">
        <v>2760</v>
      </c>
      <c r="C1503" s="9" t="s">
        <v>2757</v>
      </c>
      <c r="D1503" s="10">
        <v>179683</v>
      </c>
      <c r="E1503" s="10">
        <v>176592</v>
      </c>
      <c r="F1503" s="42">
        <f t="shared" si="23"/>
        <v>-1.720251776740148</v>
      </c>
      <c r="G1503" t="s">
        <v>4554</v>
      </c>
      <c r="H1503" s="4" t="s">
        <v>2763</v>
      </c>
    </row>
    <row r="1504" spans="1:8" ht="25.5">
      <c r="A1504" s="1" t="s">
        <v>131</v>
      </c>
      <c r="B1504" s="9" t="s">
        <v>2759</v>
      </c>
      <c r="C1504" s="9" t="s">
        <v>2758</v>
      </c>
      <c r="D1504" s="10">
        <v>179683</v>
      </c>
      <c r="E1504" s="10">
        <v>176592</v>
      </c>
      <c r="F1504" s="42">
        <f t="shared" si="23"/>
        <v>-1.720251776740148</v>
      </c>
      <c r="G1504" t="s">
        <v>4554</v>
      </c>
      <c r="H1504" s="4" t="s">
        <v>2763</v>
      </c>
    </row>
    <row r="1505" spans="1:8" ht="38.25">
      <c r="A1505" s="1" t="s">
        <v>131</v>
      </c>
      <c r="B1505" s="9" t="s">
        <v>1117</v>
      </c>
      <c r="C1505" s="9" t="s">
        <v>3293</v>
      </c>
      <c r="D1505" s="10">
        <v>179683</v>
      </c>
      <c r="E1505" s="10">
        <v>54627</v>
      </c>
      <c r="F1505" s="42">
        <f t="shared" si="23"/>
        <v>-69.598125587840812</v>
      </c>
      <c r="G1505" t="s">
        <v>4458</v>
      </c>
      <c r="H1505" s="4" t="s">
        <v>3294</v>
      </c>
    </row>
    <row r="1506" spans="1:8" ht="25.5">
      <c r="A1506" s="1" t="s">
        <v>131</v>
      </c>
      <c r="B1506" s="9" t="s">
        <v>4547</v>
      </c>
      <c r="C1506" s="9" t="s">
        <v>4547</v>
      </c>
      <c r="D1506" s="10" t="s">
        <v>899</v>
      </c>
      <c r="E1506" s="72">
        <v>100000</v>
      </c>
      <c r="F1506" s="42" t="e">
        <f t="shared" si="23"/>
        <v>#VALUE!</v>
      </c>
      <c r="G1506" t="s">
        <v>4458</v>
      </c>
      <c r="H1506" s="4" t="s">
        <v>4549</v>
      </c>
    </row>
    <row r="1507" spans="1:8" ht="25.5">
      <c r="A1507" s="1" t="s">
        <v>131</v>
      </c>
      <c r="B1507" s="9" t="s">
        <v>4547</v>
      </c>
      <c r="C1507" s="9" t="s">
        <v>4547</v>
      </c>
      <c r="D1507" s="10" t="s">
        <v>899</v>
      </c>
      <c r="E1507" s="72">
        <v>100000</v>
      </c>
      <c r="F1507" s="42" t="e">
        <f t="shared" si="23"/>
        <v>#VALUE!</v>
      </c>
      <c r="G1507" t="s">
        <v>4458</v>
      </c>
      <c r="H1507" s="4" t="s">
        <v>4549</v>
      </c>
    </row>
    <row r="1508" spans="1:8" ht="25.5">
      <c r="A1508" s="1" t="s">
        <v>131</v>
      </c>
      <c r="B1508" s="9" t="s">
        <v>4547</v>
      </c>
      <c r="C1508" s="9" t="s">
        <v>4547</v>
      </c>
      <c r="D1508" s="10" t="s">
        <v>899</v>
      </c>
      <c r="E1508" s="72">
        <v>100000</v>
      </c>
      <c r="F1508" s="42" t="e">
        <f t="shared" si="23"/>
        <v>#VALUE!</v>
      </c>
      <c r="G1508" t="s">
        <v>4458</v>
      </c>
      <c r="H1508" s="4" t="s">
        <v>4549</v>
      </c>
    </row>
    <row r="1509" spans="1:8" ht="25.5">
      <c r="A1509" s="1" t="s">
        <v>131</v>
      </c>
      <c r="B1509" s="9" t="s">
        <v>4547</v>
      </c>
      <c r="C1509" s="9" t="s">
        <v>4547</v>
      </c>
      <c r="D1509" s="10" t="s">
        <v>899</v>
      </c>
      <c r="E1509" s="72">
        <v>100000</v>
      </c>
      <c r="F1509" s="42" t="e">
        <f t="shared" si="23"/>
        <v>#VALUE!</v>
      </c>
      <c r="G1509" t="s">
        <v>4458</v>
      </c>
      <c r="H1509" s="4" t="s">
        <v>4549</v>
      </c>
    </row>
    <row r="1510" spans="1:8" ht="25.5">
      <c r="A1510" s="1" t="s">
        <v>131</v>
      </c>
      <c r="B1510" s="9" t="s">
        <v>4547</v>
      </c>
      <c r="C1510" s="9" t="s">
        <v>4547</v>
      </c>
      <c r="D1510" s="10" t="s">
        <v>899</v>
      </c>
      <c r="E1510" s="72">
        <v>100000</v>
      </c>
      <c r="F1510" s="42" t="e">
        <f t="shared" si="23"/>
        <v>#VALUE!</v>
      </c>
      <c r="G1510" t="s">
        <v>4458</v>
      </c>
      <c r="H1510" s="4" t="s">
        <v>4549</v>
      </c>
    </row>
    <row r="1511" spans="1:8" ht="25.5">
      <c r="A1511" s="1" t="s">
        <v>131</v>
      </c>
      <c r="B1511" s="9" t="s">
        <v>4547</v>
      </c>
      <c r="C1511" s="9" t="s">
        <v>4547</v>
      </c>
      <c r="D1511" s="10" t="s">
        <v>899</v>
      </c>
      <c r="E1511" s="72">
        <v>100000</v>
      </c>
      <c r="F1511" s="42" t="e">
        <f t="shared" si="23"/>
        <v>#VALUE!</v>
      </c>
      <c r="G1511" t="s">
        <v>4458</v>
      </c>
      <c r="H1511" s="4" t="s">
        <v>4549</v>
      </c>
    </row>
    <row r="1512" spans="1:8" ht="25.5">
      <c r="A1512" s="1" t="s">
        <v>131</v>
      </c>
      <c r="B1512" s="9" t="s">
        <v>4547</v>
      </c>
      <c r="C1512" s="9" t="s">
        <v>4547</v>
      </c>
      <c r="D1512" s="10" t="s">
        <v>899</v>
      </c>
      <c r="E1512" s="72">
        <v>100000</v>
      </c>
      <c r="F1512" s="42" t="e">
        <f t="shared" si="23"/>
        <v>#VALUE!</v>
      </c>
      <c r="G1512" t="s">
        <v>4458</v>
      </c>
      <c r="H1512" s="4" t="s">
        <v>4549</v>
      </c>
    </row>
    <row r="1513" spans="1:8" ht="25.5">
      <c r="A1513" s="1" t="s">
        <v>131</v>
      </c>
      <c r="B1513" s="9" t="s">
        <v>4547</v>
      </c>
      <c r="C1513" s="9" t="s">
        <v>4547</v>
      </c>
      <c r="D1513" s="10" t="s">
        <v>899</v>
      </c>
      <c r="E1513" s="72">
        <v>100000</v>
      </c>
      <c r="F1513" s="42" t="e">
        <f t="shared" si="23"/>
        <v>#VALUE!</v>
      </c>
      <c r="G1513" t="s">
        <v>4458</v>
      </c>
      <c r="H1513" s="4" t="s">
        <v>4549</v>
      </c>
    </row>
    <row r="1514" spans="1:8" ht="25.5">
      <c r="A1514" s="1" t="s">
        <v>131</v>
      </c>
      <c r="B1514" s="9" t="s">
        <v>4547</v>
      </c>
      <c r="C1514" s="9" t="s">
        <v>4547</v>
      </c>
      <c r="D1514" s="10" t="s">
        <v>899</v>
      </c>
      <c r="E1514" s="72">
        <v>100000</v>
      </c>
      <c r="F1514" s="42" t="e">
        <f t="shared" si="23"/>
        <v>#VALUE!</v>
      </c>
      <c r="G1514" t="s">
        <v>4458</v>
      </c>
      <c r="H1514" s="4" t="s">
        <v>4549</v>
      </c>
    </row>
    <row r="1515" spans="1:8" ht="25.5">
      <c r="A1515" s="1" t="s">
        <v>131</v>
      </c>
      <c r="B1515" s="9" t="s">
        <v>4547</v>
      </c>
      <c r="C1515" s="9" t="s">
        <v>4547</v>
      </c>
      <c r="D1515" s="10" t="s">
        <v>899</v>
      </c>
      <c r="E1515" s="72">
        <v>100000</v>
      </c>
      <c r="F1515" s="42" t="e">
        <f t="shared" si="23"/>
        <v>#VALUE!</v>
      </c>
      <c r="G1515" t="s">
        <v>4458</v>
      </c>
      <c r="H1515" s="4" t="s">
        <v>4549</v>
      </c>
    </row>
    <row r="1516" spans="1:8" ht="25.5">
      <c r="A1516" s="1" t="s">
        <v>131</v>
      </c>
      <c r="B1516" s="9" t="s">
        <v>4547</v>
      </c>
      <c r="C1516" s="9" t="s">
        <v>4547</v>
      </c>
      <c r="D1516" s="10" t="s">
        <v>899</v>
      </c>
      <c r="E1516" s="72">
        <v>100000</v>
      </c>
      <c r="F1516" s="42" t="e">
        <f t="shared" si="23"/>
        <v>#VALUE!</v>
      </c>
      <c r="G1516" t="s">
        <v>4458</v>
      </c>
      <c r="H1516" s="4" t="s">
        <v>4549</v>
      </c>
    </row>
    <row r="1517" spans="1:8" ht="25.5">
      <c r="A1517" s="1" t="s">
        <v>131</v>
      </c>
      <c r="B1517" s="9" t="s">
        <v>4547</v>
      </c>
      <c r="C1517" s="9" t="s">
        <v>4547</v>
      </c>
      <c r="D1517" s="10" t="s">
        <v>899</v>
      </c>
      <c r="E1517" s="72">
        <v>100000</v>
      </c>
      <c r="F1517" s="42" t="e">
        <f t="shared" si="23"/>
        <v>#VALUE!</v>
      </c>
      <c r="G1517" t="s">
        <v>4458</v>
      </c>
      <c r="H1517" s="4" t="s">
        <v>4549</v>
      </c>
    </row>
    <row r="1518" spans="1:8" ht="25.5">
      <c r="A1518" s="1" t="s">
        <v>131</v>
      </c>
      <c r="B1518" s="9" t="s">
        <v>4547</v>
      </c>
      <c r="C1518" s="9" t="s">
        <v>4547</v>
      </c>
      <c r="D1518" s="10" t="s">
        <v>899</v>
      </c>
      <c r="E1518" s="72">
        <v>100000</v>
      </c>
      <c r="F1518" s="42" t="e">
        <f t="shared" si="23"/>
        <v>#VALUE!</v>
      </c>
      <c r="G1518" t="s">
        <v>4458</v>
      </c>
      <c r="H1518" s="4" t="s">
        <v>4549</v>
      </c>
    </row>
    <row r="1519" spans="1:8" ht="25.5">
      <c r="A1519" s="1" t="s">
        <v>131</v>
      </c>
      <c r="B1519" s="9" t="s">
        <v>4547</v>
      </c>
      <c r="C1519" s="9" t="s">
        <v>4547</v>
      </c>
      <c r="D1519" s="10" t="s">
        <v>899</v>
      </c>
      <c r="E1519" s="72">
        <v>100000</v>
      </c>
      <c r="F1519" s="42" t="e">
        <f t="shared" si="23"/>
        <v>#VALUE!</v>
      </c>
      <c r="G1519" t="s">
        <v>4458</v>
      </c>
      <c r="H1519" s="4" t="s">
        <v>4549</v>
      </c>
    </row>
    <row r="1520" spans="1:8" ht="25.5">
      <c r="A1520" s="1" t="s">
        <v>131</v>
      </c>
      <c r="B1520" s="9" t="s">
        <v>4547</v>
      </c>
      <c r="C1520" s="9" t="s">
        <v>4547</v>
      </c>
      <c r="D1520" s="10" t="s">
        <v>899</v>
      </c>
      <c r="E1520" s="72">
        <v>100000</v>
      </c>
      <c r="F1520" s="42" t="e">
        <f t="shared" si="23"/>
        <v>#VALUE!</v>
      </c>
      <c r="G1520" t="s">
        <v>4458</v>
      </c>
      <c r="H1520" s="4" t="s">
        <v>4549</v>
      </c>
    </row>
    <row r="1521" spans="1:8" ht="25.5">
      <c r="A1521" s="1" t="s">
        <v>131</v>
      </c>
      <c r="B1521" s="9" t="s">
        <v>4547</v>
      </c>
      <c r="C1521" s="9" t="s">
        <v>4547</v>
      </c>
      <c r="D1521" s="10" t="s">
        <v>899</v>
      </c>
      <c r="E1521" s="72">
        <v>100000</v>
      </c>
      <c r="F1521" s="42" t="e">
        <f t="shared" si="23"/>
        <v>#VALUE!</v>
      </c>
      <c r="G1521" t="s">
        <v>4458</v>
      </c>
      <c r="H1521" s="4" t="s">
        <v>4549</v>
      </c>
    </row>
    <row r="1522" spans="1:8" ht="25.5">
      <c r="A1522" s="1" t="s">
        <v>131</v>
      </c>
      <c r="B1522" s="9" t="s">
        <v>4547</v>
      </c>
      <c r="C1522" s="9" t="s">
        <v>4547</v>
      </c>
      <c r="D1522" s="10" t="s">
        <v>899</v>
      </c>
      <c r="E1522" s="72">
        <v>100000</v>
      </c>
      <c r="F1522" s="42" t="e">
        <f t="shared" si="23"/>
        <v>#VALUE!</v>
      </c>
      <c r="G1522" t="s">
        <v>4458</v>
      </c>
      <c r="H1522" s="4" t="s">
        <v>4549</v>
      </c>
    </row>
    <row r="1523" spans="1:8" ht="25.5">
      <c r="A1523" s="1" t="s">
        <v>131</v>
      </c>
      <c r="B1523" s="9" t="s">
        <v>4547</v>
      </c>
      <c r="C1523" s="9" t="s">
        <v>4547</v>
      </c>
      <c r="D1523" s="10" t="s">
        <v>899</v>
      </c>
      <c r="E1523" s="72">
        <v>100000</v>
      </c>
      <c r="F1523" s="42" t="e">
        <f t="shared" si="23"/>
        <v>#VALUE!</v>
      </c>
      <c r="G1523" t="s">
        <v>4458</v>
      </c>
      <c r="H1523" s="4" t="s">
        <v>4549</v>
      </c>
    </row>
    <row r="1524" spans="1:8" ht="25.5">
      <c r="A1524" s="1" t="s">
        <v>131</v>
      </c>
      <c r="B1524" s="9" t="s">
        <v>4547</v>
      </c>
      <c r="C1524" s="9" t="s">
        <v>4547</v>
      </c>
      <c r="D1524" s="10" t="s">
        <v>899</v>
      </c>
      <c r="E1524" s="72">
        <v>100000</v>
      </c>
      <c r="F1524" s="42" t="e">
        <f t="shared" si="23"/>
        <v>#VALUE!</v>
      </c>
      <c r="G1524" t="s">
        <v>4458</v>
      </c>
      <c r="H1524" s="4" t="s">
        <v>4549</v>
      </c>
    </row>
    <row r="1525" spans="1:8" ht="25.5">
      <c r="A1525" s="1" t="s">
        <v>131</v>
      </c>
      <c r="B1525" s="9" t="s">
        <v>4547</v>
      </c>
      <c r="C1525" s="9" t="s">
        <v>4547</v>
      </c>
      <c r="D1525" s="10" t="s">
        <v>899</v>
      </c>
      <c r="E1525" s="72">
        <v>100000</v>
      </c>
      <c r="F1525" s="42" t="e">
        <f t="shared" si="23"/>
        <v>#VALUE!</v>
      </c>
      <c r="G1525" t="s">
        <v>4458</v>
      </c>
      <c r="H1525" s="4" t="s">
        <v>4549</v>
      </c>
    </row>
    <row r="1526" spans="1:8" ht="25.5">
      <c r="A1526" s="1" t="s">
        <v>131</v>
      </c>
      <c r="B1526" s="9" t="s">
        <v>4547</v>
      </c>
      <c r="C1526" s="9" t="s">
        <v>4547</v>
      </c>
      <c r="D1526" s="72">
        <v>100000</v>
      </c>
      <c r="E1526" s="10" t="s">
        <v>899</v>
      </c>
      <c r="F1526" s="42" t="e">
        <f t="shared" si="23"/>
        <v>#VALUE!</v>
      </c>
      <c r="G1526" t="s">
        <v>4458</v>
      </c>
      <c r="H1526" s="4" t="s">
        <v>4549</v>
      </c>
    </row>
    <row r="1527" spans="1:8" ht="25.5">
      <c r="A1527" s="1" t="s">
        <v>131</v>
      </c>
      <c r="B1527" s="9" t="s">
        <v>4547</v>
      </c>
      <c r="C1527" s="9" t="s">
        <v>4547</v>
      </c>
      <c r="D1527" s="72">
        <v>100000</v>
      </c>
      <c r="E1527" s="10" t="s">
        <v>899</v>
      </c>
      <c r="F1527" s="42" t="e">
        <f t="shared" si="23"/>
        <v>#VALUE!</v>
      </c>
      <c r="G1527" t="s">
        <v>4458</v>
      </c>
      <c r="H1527" s="4" t="s">
        <v>4549</v>
      </c>
    </row>
    <row r="1528" spans="1:8" ht="25.5">
      <c r="A1528" s="1" t="s">
        <v>131</v>
      </c>
      <c r="B1528" s="9" t="s">
        <v>4547</v>
      </c>
      <c r="C1528" s="9" t="s">
        <v>4547</v>
      </c>
      <c r="D1528" s="72">
        <v>100000</v>
      </c>
      <c r="E1528" s="10" t="s">
        <v>899</v>
      </c>
      <c r="F1528" s="42" t="e">
        <f t="shared" si="23"/>
        <v>#VALUE!</v>
      </c>
      <c r="G1528" t="s">
        <v>4458</v>
      </c>
      <c r="H1528" s="4" t="s">
        <v>4549</v>
      </c>
    </row>
    <row r="1529" spans="1:8" ht="25.5">
      <c r="A1529" s="1" t="s">
        <v>131</v>
      </c>
      <c r="B1529" s="9" t="s">
        <v>4547</v>
      </c>
      <c r="C1529" s="9" t="s">
        <v>4547</v>
      </c>
      <c r="D1529" s="72">
        <v>100000</v>
      </c>
      <c r="E1529" s="10" t="s">
        <v>899</v>
      </c>
      <c r="F1529" s="42" t="e">
        <f t="shared" si="23"/>
        <v>#VALUE!</v>
      </c>
      <c r="G1529" t="s">
        <v>4458</v>
      </c>
      <c r="H1529" s="4" t="s">
        <v>4549</v>
      </c>
    </row>
    <row r="1530" spans="1:8" ht="25.5">
      <c r="A1530" s="1" t="s">
        <v>131</v>
      </c>
      <c r="B1530" s="9" t="s">
        <v>4547</v>
      </c>
      <c r="C1530" s="9" t="s">
        <v>4547</v>
      </c>
      <c r="D1530" s="72">
        <v>100000</v>
      </c>
      <c r="E1530" s="10" t="s">
        <v>899</v>
      </c>
      <c r="F1530" s="42" t="e">
        <f t="shared" si="23"/>
        <v>#VALUE!</v>
      </c>
      <c r="G1530" t="s">
        <v>4458</v>
      </c>
      <c r="H1530" s="4" t="s">
        <v>4549</v>
      </c>
    </row>
    <row r="1531" spans="1:8" ht="25.5">
      <c r="A1531" s="1" t="s">
        <v>131</v>
      </c>
      <c r="B1531" s="9" t="s">
        <v>4547</v>
      </c>
      <c r="C1531" s="9" t="s">
        <v>4547</v>
      </c>
      <c r="D1531" s="72">
        <v>100000</v>
      </c>
      <c r="E1531" s="10" t="s">
        <v>899</v>
      </c>
      <c r="F1531" s="42" t="e">
        <f t="shared" si="23"/>
        <v>#VALUE!</v>
      </c>
      <c r="G1531" t="s">
        <v>4458</v>
      </c>
      <c r="H1531" s="4" t="s">
        <v>4549</v>
      </c>
    </row>
    <row r="1532" spans="1:8" ht="25.5">
      <c r="A1532" s="1" t="s">
        <v>131</v>
      </c>
      <c r="B1532" s="9" t="s">
        <v>4547</v>
      </c>
      <c r="C1532" s="9" t="s">
        <v>4547</v>
      </c>
      <c r="D1532" s="72">
        <v>100000</v>
      </c>
      <c r="E1532" s="10" t="s">
        <v>899</v>
      </c>
      <c r="F1532" s="42" t="e">
        <f t="shared" si="23"/>
        <v>#VALUE!</v>
      </c>
      <c r="G1532" t="s">
        <v>4458</v>
      </c>
      <c r="H1532" s="4" t="s">
        <v>4549</v>
      </c>
    </row>
    <row r="1533" spans="1:8" ht="25.5">
      <c r="A1533" s="1" t="s">
        <v>131</v>
      </c>
      <c r="B1533" s="9" t="s">
        <v>4547</v>
      </c>
      <c r="C1533" s="9" t="s">
        <v>4547</v>
      </c>
      <c r="D1533" s="72">
        <v>100000</v>
      </c>
      <c r="E1533" s="10" t="s">
        <v>899</v>
      </c>
      <c r="F1533" s="42" t="e">
        <f t="shared" si="23"/>
        <v>#VALUE!</v>
      </c>
      <c r="G1533" t="s">
        <v>4458</v>
      </c>
      <c r="H1533" s="4" t="s">
        <v>4549</v>
      </c>
    </row>
    <row r="1534" spans="1:8" ht="25.5">
      <c r="A1534" s="1" t="s">
        <v>131</v>
      </c>
      <c r="B1534" s="9" t="s">
        <v>4547</v>
      </c>
      <c r="C1534" s="9" t="s">
        <v>4547</v>
      </c>
      <c r="D1534" s="72">
        <v>100000</v>
      </c>
      <c r="E1534" s="10" t="s">
        <v>899</v>
      </c>
      <c r="F1534" s="42" t="e">
        <f t="shared" si="23"/>
        <v>#VALUE!</v>
      </c>
      <c r="G1534" t="s">
        <v>4458</v>
      </c>
      <c r="H1534" s="4" t="s">
        <v>4549</v>
      </c>
    </row>
    <row r="1535" spans="1:8" ht="25.5">
      <c r="A1535" s="1" t="s">
        <v>131</v>
      </c>
      <c r="B1535" s="9" t="s">
        <v>4547</v>
      </c>
      <c r="C1535" s="9" t="s">
        <v>4547</v>
      </c>
      <c r="D1535" s="72">
        <v>100000</v>
      </c>
      <c r="E1535" s="10" t="s">
        <v>899</v>
      </c>
      <c r="F1535" s="42" t="e">
        <f t="shared" si="23"/>
        <v>#VALUE!</v>
      </c>
      <c r="G1535" t="s">
        <v>4458</v>
      </c>
      <c r="H1535" s="4" t="s">
        <v>4549</v>
      </c>
    </row>
    <row r="1536" spans="1:8" ht="25.5">
      <c r="A1536" s="1" t="s">
        <v>131</v>
      </c>
      <c r="B1536" s="9" t="s">
        <v>4547</v>
      </c>
      <c r="C1536" s="9" t="s">
        <v>4547</v>
      </c>
      <c r="D1536" s="72">
        <v>100000</v>
      </c>
      <c r="E1536" s="10" t="s">
        <v>899</v>
      </c>
      <c r="F1536" s="42" t="e">
        <f t="shared" si="23"/>
        <v>#VALUE!</v>
      </c>
      <c r="G1536" t="s">
        <v>4458</v>
      </c>
      <c r="H1536" s="4" t="s">
        <v>4549</v>
      </c>
    </row>
    <row r="1537" spans="1:8" ht="89.25">
      <c r="A1537" s="1" t="s">
        <v>132</v>
      </c>
      <c r="B1537" s="9" t="s">
        <v>2739</v>
      </c>
      <c r="C1537" s="9" t="s">
        <v>886</v>
      </c>
      <c r="D1537" s="10">
        <v>189324</v>
      </c>
      <c r="E1537" s="10">
        <v>254376</v>
      </c>
      <c r="F1537" s="42">
        <f t="shared" si="23"/>
        <v>34.360144514166194</v>
      </c>
      <c r="G1537" t="s">
        <v>4458</v>
      </c>
      <c r="H1537" s="4" t="s">
        <v>2740</v>
      </c>
    </row>
    <row r="1538" spans="1:8" ht="38.25">
      <c r="A1538" s="1" t="s">
        <v>132</v>
      </c>
      <c r="B1538" s="9"/>
      <c r="C1538" s="9" t="s">
        <v>2741</v>
      </c>
      <c r="D1538" s="10">
        <v>173140</v>
      </c>
      <c r="E1538" s="10">
        <v>151741</v>
      </c>
      <c r="F1538" s="42">
        <f t="shared" si="23"/>
        <v>-12.359362365715606</v>
      </c>
      <c r="G1538" t="s">
        <v>4554</v>
      </c>
      <c r="H1538" s="4" t="s">
        <v>2749</v>
      </c>
    </row>
    <row r="1539" spans="1:8" ht="38.25">
      <c r="A1539" s="1" t="s">
        <v>132</v>
      </c>
      <c r="B1539" s="9"/>
      <c r="C1539" s="9" t="s">
        <v>2742</v>
      </c>
      <c r="D1539" s="10">
        <v>150776</v>
      </c>
      <c r="E1539" s="10">
        <v>151686</v>
      </c>
      <c r="F1539" s="42">
        <f t="shared" si="23"/>
        <v>0.60354433066270485</v>
      </c>
      <c r="G1539" t="s">
        <v>4554</v>
      </c>
      <c r="H1539" s="4" t="s">
        <v>2750</v>
      </c>
    </row>
    <row r="1540" spans="1:8" ht="25.5">
      <c r="A1540" s="1" t="s">
        <v>132</v>
      </c>
      <c r="B1540" s="9"/>
      <c r="C1540" s="9" t="s">
        <v>2743</v>
      </c>
      <c r="D1540" s="10">
        <v>144591</v>
      </c>
      <c r="E1540" s="10">
        <v>148548</v>
      </c>
      <c r="F1540" s="42">
        <f t="shared" si="23"/>
        <v>2.7366848559038943</v>
      </c>
      <c r="G1540" t="s">
        <v>4554</v>
      </c>
      <c r="H1540" s="4" t="s">
        <v>2748</v>
      </c>
    </row>
    <row r="1541" spans="1:8" ht="76.5">
      <c r="A1541" s="1" t="s">
        <v>132</v>
      </c>
      <c r="B1541" s="9"/>
      <c r="C1541" s="9" t="s">
        <v>2744</v>
      </c>
      <c r="D1541" s="10">
        <v>157417</v>
      </c>
      <c r="E1541" s="10">
        <v>163862</v>
      </c>
      <c r="F1541" s="42">
        <f t="shared" si="23"/>
        <v>4.094221081585852</v>
      </c>
      <c r="G1541" t="s">
        <v>4458</v>
      </c>
      <c r="H1541" s="4" t="s">
        <v>2754</v>
      </c>
    </row>
    <row r="1542" spans="1:8" ht="51">
      <c r="A1542" s="1" t="s">
        <v>132</v>
      </c>
      <c r="B1542" s="9"/>
      <c r="C1542" s="9" t="s">
        <v>2745</v>
      </c>
      <c r="D1542" s="10">
        <v>144426</v>
      </c>
      <c r="E1542" s="10">
        <v>159853</v>
      </c>
      <c r="F1542" s="42">
        <f t="shared" ref="F1542:F1605" si="24">(((E1542-D1542)/D1542)*100)</f>
        <v>10.681594726711257</v>
      </c>
      <c r="G1542" t="s">
        <v>4458</v>
      </c>
      <c r="H1542" s="4" t="s">
        <v>2755</v>
      </c>
    </row>
    <row r="1543" spans="1:8" ht="25.5">
      <c r="A1543" s="1" t="s">
        <v>132</v>
      </c>
      <c r="B1543" s="9"/>
      <c r="C1543" s="9" t="s">
        <v>2746</v>
      </c>
      <c r="D1543" s="10">
        <v>144640</v>
      </c>
      <c r="E1543" s="10">
        <v>148653</v>
      </c>
      <c r="F1543" s="42">
        <f t="shared" si="24"/>
        <v>2.7744745575221241</v>
      </c>
      <c r="G1543" t="s">
        <v>4554</v>
      </c>
      <c r="H1543" s="4" t="s">
        <v>2751</v>
      </c>
    </row>
    <row r="1544" spans="1:8" ht="25.5">
      <c r="A1544" s="1" t="s">
        <v>132</v>
      </c>
      <c r="B1544" s="9"/>
      <c r="C1544" s="9" t="s">
        <v>1056</v>
      </c>
      <c r="D1544" s="10">
        <v>114631</v>
      </c>
      <c r="E1544" s="10">
        <v>112718</v>
      </c>
      <c r="F1544" s="42">
        <f t="shared" si="24"/>
        <v>-1.6688330381833885</v>
      </c>
      <c r="G1544" t="s">
        <v>4554</v>
      </c>
      <c r="H1544" s="4" t="s">
        <v>2752</v>
      </c>
    </row>
    <row r="1545" spans="1:8" ht="25.5">
      <c r="A1545" s="1" t="s">
        <v>132</v>
      </c>
      <c r="B1545" s="9"/>
      <c r="C1545" s="9" t="s">
        <v>2747</v>
      </c>
      <c r="D1545" s="10">
        <v>106605</v>
      </c>
      <c r="E1545" s="10">
        <v>110833</v>
      </c>
      <c r="F1545" s="42">
        <f t="shared" si="24"/>
        <v>3.9660428685333713</v>
      </c>
      <c r="G1545" t="s">
        <v>4554</v>
      </c>
      <c r="H1545" s="4" t="s">
        <v>2753</v>
      </c>
    </row>
    <row r="1546" spans="1:8" ht="25.5">
      <c r="A1546" s="1" t="s">
        <v>132</v>
      </c>
      <c r="B1546" s="9" t="s">
        <v>4547</v>
      </c>
      <c r="C1546" s="9" t="s">
        <v>4547</v>
      </c>
      <c r="D1546" s="10" t="s">
        <v>899</v>
      </c>
      <c r="E1546" s="72">
        <v>100000</v>
      </c>
      <c r="F1546" s="42" t="e">
        <f t="shared" si="24"/>
        <v>#VALUE!</v>
      </c>
      <c r="G1546" t="s">
        <v>4458</v>
      </c>
      <c r="H1546" s="4" t="s">
        <v>4549</v>
      </c>
    </row>
    <row r="1547" spans="1:8" ht="25.5">
      <c r="A1547" s="1" t="s">
        <v>132</v>
      </c>
      <c r="B1547" s="9" t="s">
        <v>4547</v>
      </c>
      <c r="C1547" s="9" t="s">
        <v>4547</v>
      </c>
      <c r="D1547" s="10" t="s">
        <v>899</v>
      </c>
      <c r="E1547" s="72">
        <v>100000</v>
      </c>
      <c r="F1547" s="42" t="e">
        <f t="shared" si="24"/>
        <v>#VALUE!</v>
      </c>
      <c r="G1547" t="s">
        <v>4458</v>
      </c>
      <c r="H1547" s="74" t="s">
        <v>4549</v>
      </c>
    </row>
    <row r="1548" spans="1:8" ht="25.5">
      <c r="A1548" s="1" t="s">
        <v>132</v>
      </c>
      <c r="B1548" s="9" t="s">
        <v>4547</v>
      </c>
      <c r="C1548" s="9" t="s">
        <v>4547</v>
      </c>
      <c r="D1548" s="10" t="s">
        <v>899</v>
      </c>
      <c r="E1548" s="72">
        <v>100000</v>
      </c>
      <c r="F1548" s="42" t="e">
        <f t="shared" si="24"/>
        <v>#VALUE!</v>
      </c>
      <c r="G1548" t="s">
        <v>4458</v>
      </c>
      <c r="H1548" s="4" t="s">
        <v>4549</v>
      </c>
    </row>
    <row r="1549" spans="1:8" ht="25.5">
      <c r="A1549" s="1" t="s">
        <v>132</v>
      </c>
      <c r="B1549" s="9" t="s">
        <v>4547</v>
      </c>
      <c r="C1549" s="9" t="s">
        <v>4547</v>
      </c>
      <c r="D1549" s="10" t="s">
        <v>899</v>
      </c>
      <c r="E1549" s="72">
        <v>100000</v>
      </c>
      <c r="F1549" s="42" t="e">
        <f t="shared" si="24"/>
        <v>#VALUE!</v>
      </c>
      <c r="G1549" t="s">
        <v>4458</v>
      </c>
      <c r="H1549" s="4" t="s">
        <v>4549</v>
      </c>
    </row>
    <row r="1550" spans="1:8" ht="25.5">
      <c r="A1550" s="1" t="s">
        <v>132</v>
      </c>
      <c r="B1550" s="9" t="s">
        <v>4547</v>
      </c>
      <c r="C1550" s="9" t="s">
        <v>4547</v>
      </c>
      <c r="D1550" s="10" t="s">
        <v>899</v>
      </c>
      <c r="E1550" s="72">
        <v>100000</v>
      </c>
      <c r="F1550" s="42" t="e">
        <f t="shared" si="24"/>
        <v>#VALUE!</v>
      </c>
      <c r="G1550" t="s">
        <v>4458</v>
      </c>
      <c r="H1550" s="4" t="s">
        <v>4549</v>
      </c>
    </row>
    <row r="1551" spans="1:8" ht="25.5">
      <c r="A1551" s="1" t="s">
        <v>132</v>
      </c>
      <c r="B1551" s="9" t="s">
        <v>4547</v>
      </c>
      <c r="C1551" s="9" t="s">
        <v>4547</v>
      </c>
      <c r="D1551" s="10" t="s">
        <v>899</v>
      </c>
      <c r="E1551" s="72">
        <v>100000</v>
      </c>
      <c r="F1551" s="42" t="e">
        <f t="shared" si="24"/>
        <v>#VALUE!</v>
      </c>
      <c r="G1551" t="s">
        <v>4458</v>
      </c>
      <c r="H1551" s="4" t="s">
        <v>4549</v>
      </c>
    </row>
    <row r="1552" spans="1:8" ht="25.5">
      <c r="A1552" s="1" t="s">
        <v>132</v>
      </c>
      <c r="B1552" s="9" t="s">
        <v>4547</v>
      </c>
      <c r="C1552" s="9" t="s">
        <v>4547</v>
      </c>
      <c r="D1552" s="72">
        <v>100000</v>
      </c>
      <c r="E1552" s="10" t="s">
        <v>899</v>
      </c>
      <c r="F1552" s="42" t="e">
        <f t="shared" si="24"/>
        <v>#VALUE!</v>
      </c>
      <c r="G1552" t="s">
        <v>4458</v>
      </c>
      <c r="H1552" s="4" t="s">
        <v>4549</v>
      </c>
    </row>
    <row r="1553" spans="1:8" ht="25.5">
      <c r="A1553" s="1" t="s">
        <v>132</v>
      </c>
      <c r="B1553" s="9" t="s">
        <v>4547</v>
      </c>
      <c r="C1553" s="9" t="s">
        <v>4547</v>
      </c>
      <c r="D1553" s="72">
        <v>100000</v>
      </c>
      <c r="E1553" s="10" t="s">
        <v>899</v>
      </c>
      <c r="F1553" s="42" t="e">
        <f t="shared" si="24"/>
        <v>#VALUE!</v>
      </c>
      <c r="G1553" t="s">
        <v>4458</v>
      </c>
      <c r="H1553" s="4" t="s">
        <v>4549</v>
      </c>
    </row>
    <row r="1554" spans="1:8" ht="25.5">
      <c r="A1554" s="1" t="s">
        <v>132</v>
      </c>
      <c r="B1554" s="9" t="s">
        <v>4547</v>
      </c>
      <c r="C1554" s="9" t="s">
        <v>4547</v>
      </c>
      <c r="D1554" s="72">
        <v>100000</v>
      </c>
      <c r="E1554" s="10" t="s">
        <v>899</v>
      </c>
      <c r="F1554" s="42" t="e">
        <f t="shared" si="24"/>
        <v>#VALUE!</v>
      </c>
      <c r="G1554" t="s">
        <v>4458</v>
      </c>
      <c r="H1554" s="4" t="s">
        <v>4549</v>
      </c>
    </row>
    <row r="1555" spans="1:8" ht="25.5">
      <c r="A1555" s="1" t="s">
        <v>133</v>
      </c>
      <c r="B1555" s="9" t="s">
        <v>2730</v>
      </c>
      <c r="C1555" s="9" t="s">
        <v>886</v>
      </c>
      <c r="D1555" s="10">
        <v>127205</v>
      </c>
      <c r="E1555" s="10">
        <v>128311</v>
      </c>
      <c r="F1555" s="42">
        <f t="shared" si="24"/>
        <v>0.86946267835383817</v>
      </c>
      <c r="G1555" t="s">
        <v>4554</v>
      </c>
      <c r="H1555" s="4" t="s">
        <v>2736</v>
      </c>
    </row>
    <row r="1556" spans="1:8" ht="76.5">
      <c r="A1556" s="1" t="s">
        <v>133</v>
      </c>
      <c r="B1556" s="9" t="s">
        <v>2735</v>
      </c>
      <c r="C1556" s="9" t="s">
        <v>1471</v>
      </c>
      <c r="D1556" s="10">
        <v>66829</v>
      </c>
      <c r="E1556" s="10">
        <v>129490</v>
      </c>
      <c r="F1556" s="42">
        <f t="shared" si="24"/>
        <v>93.763186640530307</v>
      </c>
      <c r="G1556" t="s">
        <v>4458</v>
      </c>
      <c r="H1556" s="4" t="s">
        <v>2737</v>
      </c>
    </row>
    <row r="1557" spans="1:8" ht="76.5">
      <c r="A1557" s="1" t="s">
        <v>133</v>
      </c>
      <c r="B1557" s="9" t="s">
        <v>2734</v>
      </c>
      <c r="C1557" s="9" t="s">
        <v>2731</v>
      </c>
      <c r="D1557" s="10">
        <v>65952</v>
      </c>
      <c r="E1557" s="10">
        <v>130844</v>
      </c>
      <c r="F1557" s="42">
        <f t="shared" si="24"/>
        <v>98.392770499757404</v>
      </c>
      <c r="G1557" t="s">
        <v>4458</v>
      </c>
      <c r="H1557" s="4" t="s">
        <v>3295</v>
      </c>
    </row>
    <row r="1558" spans="1:8" ht="76.5">
      <c r="A1558" s="1" t="s">
        <v>133</v>
      </c>
      <c r="B1558" s="9" t="s">
        <v>2733</v>
      </c>
      <c r="C1558" s="9" t="s">
        <v>2732</v>
      </c>
      <c r="D1558" s="10">
        <v>66143</v>
      </c>
      <c r="E1558" s="10">
        <v>127777</v>
      </c>
      <c r="F1558" s="42">
        <f t="shared" si="24"/>
        <v>93.182952088656407</v>
      </c>
      <c r="G1558" t="s">
        <v>4458</v>
      </c>
      <c r="H1558" s="4" t="s">
        <v>2738</v>
      </c>
    </row>
    <row r="1559" spans="1:8" ht="51">
      <c r="A1559" s="1" t="s">
        <v>134</v>
      </c>
      <c r="B1559" s="9"/>
      <c r="C1559" s="9" t="s">
        <v>886</v>
      </c>
      <c r="D1559" s="10">
        <v>105000.5</v>
      </c>
      <c r="E1559" s="10" t="s">
        <v>899</v>
      </c>
      <c r="F1559" s="42" t="e">
        <f t="shared" si="24"/>
        <v>#VALUE!</v>
      </c>
      <c r="G1559" t="s">
        <v>4458</v>
      </c>
      <c r="H1559" s="4" t="s">
        <v>3296</v>
      </c>
    </row>
    <row r="1560" spans="1:8">
      <c r="A1560" s="1" t="s">
        <v>135</v>
      </c>
      <c r="B1560" s="9" t="s">
        <v>2720</v>
      </c>
      <c r="C1560" s="9" t="s">
        <v>886</v>
      </c>
      <c r="D1560" s="10">
        <v>220681</v>
      </c>
      <c r="E1560" s="10">
        <v>222122</v>
      </c>
      <c r="F1560" s="42">
        <f t="shared" si="24"/>
        <v>0.65297873400972439</v>
      </c>
      <c r="G1560" t="s">
        <v>4554</v>
      </c>
      <c r="H1560" s="4" t="s">
        <v>2722</v>
      </c>
    </row>
    <row r="1561" spans="1:8">
      <c r="A1561" s="1" t="s">
        <v>135</v>
      </c>
      <c r="B1561" s="9" t="s">
        <v>2721</v>
      </c>
      <c r="C1561" s="9" t="s">
        <v>912</v>
      </c>
      <c r="D1561" s="10">
        <v>181271</v>
      </c>
      <c r="E1561" s="10">
        <v>136175</v>
      </c>
      <c r="F1561" s="42">
        <f t="shared" si="24"/>
        <v>-24.877669345896475</v>
      </c>
      <c r="G1561" t="s">
        <v>4458</v>
      </c>
      <c r="H1561" s="4" t="s">
        <v>3297</v>
      </c>
    </row>
    <row r="1562" spans="1:8">
      <c r="A1562" s="1" t="s">
        <v>135</v>
      </c>
      <c r="B1562" s="9"/>
      <c r="C1562" s="9" t="s">
        <v>994</v>
      </c>
      <c r="D1562" s="10">
        <v>157785</v>
      </c>
      <c r="E1562" s="10">
        <v>165561</v>
      </c>
      <c r="F1562" s="42">
        <f t="shared" si="24"/>
        <v>4.9282251164559376</v>
      </c>
      <c r="G1562" t="s">
        <v>4554</v>
      </c>
      <c r="H1562" s="4" t="s">
        <v>2723</v>
      </c>
    </row>
    <row r="1563" spans="1:8" ht="25.5">
      <c r="A1563" s="1" t="s">
        <v>135</v>
      </c>
      <c r="B1563" s="9"/>
      <c r="C1563" s="9" t="s">
        <v>249</v>
      </c>
      <c r="D1563" s="10">
        <v>154632</v>
      </c>
      <c r="E1563" s="10">
        <v>169874</v>
      </c>
      <c r="F1563" s="42">
        <f t="shared" si="24"/>
        <v>9.8569506958456206</v>
      </c>
      <c r="G1563" t="s">
        <v>4554</v>
      </c>
      <c r="H1563" s="4" t="s">
        <v>2724</v>
      </c>
    </row>
    <row r="1564" spans="1:8">
      <c r="A1564" s="1" t="s">
        <v>135</v>
      </c>
      <c r="B1564" s="9"/>
      <c r="C1564" s="9" t="s">
        <v>2716</v>
      </c>
      <c r="D1564" s="10">
        <v>156295</v>
      </c>
      <c r="E1564" s="10">
        <v>163866</v>
      </c>
      <c r="F1564" s="42">
        <f t="shared" si="24"/>
        <v>4.8440449150644609</v>
      </c>
      <c r="G1564" t="s">
        <v>4554</v>
      </c>
      <c r="H1564" s="4" t="s">
        <v>2725</v>
      </c>
    </row>
    <row r="1565" spans="1:8">
      <c r="A1565" s="1" t="s">
        <v>135</v>
      </c>
      <c r="B1565" s="9"/>
      <c r="C1565" s="9" t="s">
        <v>686</v>
      </c>
      <c r="D1565" s="10">
        <v>157874</v>
      </c>
      <c r="E1565" s="10">
        <v>162203</v>
      </c>
      <c r="F1565" s="42">
        <f t="shared" si="24"/>
        <v>2.7420601238962719</v>
      </c>
      <c r="G1565" t="s">
        <v>4554</v>
      </c>
      <c r="H1565" s="4" t="s">
        <v>2726</v>
      </c>
    </row>
    <row r="1566" spans="1:8" ht="25.5">
      <c r="A1566" s="1" t="s">
        <v>135</v>
      </c>
      <c r="B1566" s="9"/>
      <c r="C1566" s="9" t="s">
        <v>2717</v>
      </c>
      <c r="D1566" s="10">
        <v>157785</v>
      </c>
      <c r="E1566" s="10">
        <v>162194</v>
      </c>
      <c r="F1566" s="42">
        <f t="shared" si="24"/>
        <v>2.7943087112209652</v>
      </c>
      <c r="G1566" t="s">
        <v>4554</v>
      </c>
      <c r="H1566" s="4" t="s">
        <v>2727</v>
      </c>
    </row>
    <row r="1567" spans="1:8" ht="25.5">
      <c r="A1567" s="1" t="s">
        <v>135</v>
      </c>
      <c r="B1567" s="9"/>
      <c r="C1567" s="9" t="s">
        <v>2718</v>
      </c>
      <c r="D1567" s="10">
        <v>139687</v>
      </c>
      <c r="E1567" s="10">
        <v>140584</v>
      </c>
      <c r="F1567" s="42">
        <f t="shared" si="24"/>
        <v>0.64214994953002069</v>
      </c>
      <c r="G1567" t="s">
        <v>4554</v>
      </c>
      <c r="H1567" s="4" t="s">
        <v>2728</v>
      </c>
    </row>
    <row r="1568" spans="1:8" ht="38.25">
      <c r="A1568" s="1" t="s">
        <v>135</v>
      </c>
      <c r="B1568" s="9"/>
      <c r="C1568" s="9" t="s">
        <v>2719</v>
      </c>
      <c r="D1568" s="10">
        <v>130890</v>
      </c>
      <c r="E1568" s="10">
        <v>134930</v>
      </c>
      <c r="F1568" s="42">
        <f t="shared" si="24"/>
        <v>3.0865612346244942</v>
      </c>
      <c r="G1568" t="s">
        <v>4554</v>
      </c>
      <c r="H1568" s="4" t="s">
        <v>2729</v>
      </c>
    </row>
    <row r="1569" spans="1:8">
      <c r="A1569" s="1" t="s">
        <v>136</v>
      </c>
      <c r="B1569" s="9" t="s">
        <v>2709</v>
      </c>
      <c r="C1569" s="9" t="s">
        <v>886</v>
      </c>
      <c r="D1569" s="10">
        <v>196944</v>
      </c>
      <c r="E1569" s="10">
        <v>208127</v>
      </c>
      <c r="F1569" s="42">
        <f t="shared" si="24"/>
        <v>5.6782638719636038</v>
      </c>
      <c r="G1569" t="s">
        <v>4554</v>
      </c>
      <c r="H1569" s="4" t="s">
        <v>2708</v>
      </c>
    </row>
    <row r="1570" spans="1:8">
      <c r="A1570" s="1" t="s">
        <v>136</v>
      </c>
      <c r="B1570" s="9"/>
      <c r="C1570" s="9" t="s">
        <v>2703</v>
      </c>
      <c r="D1570" s="10">
        <v>164086</v>
      </c>
      <c r="E1570" s="10">
        <v>161022</v>
      </c>
      <c r="F1570" s="42">
        <f t="shared" si="24"/>
        <v>-1.8673134819545849</v>
      </c>
      <c r="G1570" t="s">
        <v>4554</v>
      </c>
      <c r="H1570" s="4" t="s">
        <v>2710</v>
      </c>
    </row>
    <row r="1571" spans="1:8" ht="25.5">
      <c r="A1571" s="1" t="s">
        <v>136</v>
      </c>
      <c r="B1571" s="9"/>
      <c r="C1571" s="9" t="s">
        <v>2704</v>
      </c>
      <c r="D1571" s="10">
        <v>134307</v>
      </c>
      <c r="E1571" s="10">
        <v>140209</v>
      </c>
      <c r="F1571" s="42">
        <f t="shared" si="24"/>
        <v>4.394409822272852</v>
      </c>
      <c r="G1571" t="s">
        <v>4554</v>
      </c>
      <c r="H1571" s="4" t="s">
        <v>2711</v>
      </c>
    </row>
    <row r="1572" spans="1:8" ht="25.5">
      <c r="A1572" s="1" t="s">
        <v>136</v>
      </c>
      <c r="B1572" s="9"/>
      <c r="C1572" s="9" t="s">
        <v>2705</v>
      </c>
      <c r="D1572" s="10" t="s">
        <v>899</v>
      </c>
      <c r="E1572" s="10">
        <v>128194</v>
      </c>
      <c r="F1572" s="42" t="e">
        <f t="shared" si="24"/>
        <v>#VALUE!</v>
      </c>
      <c r="G1572" t="s">
        <v>4458</v>
      </c>
      <c r="H1572" s="4" t="s">
        <v>2712</v>
      </c>
    </row>
    <row r="1573" spans="1:8">
      <c r="A1573" s="1" t="s">
        <v>136</v>
      </c>
      <c r="B1573" s="9"/>
      <c r="C1573" s="9" t="s">
        <v>376</v>
      </c>
      <c r="D1573" s="10">
        <v>105386</v>
      </c>
      <c r="E1573" s="10">
        <v>112968</v>
      </c>
      <c r="F1573" s="42">
        <f t="shared" si="24"/>
        <v>7.1945040138158767</v>
      </c>
      <c r="G1573" t="s">
        <v>4554</v>
      </c>
      <c r="H1573" s="4" t="s">
        <v>2713</v>
      </c>
    </row>
    <row r="1574" spans="1:8" ht="38.25">
      <c r="A1574" s="1" t="s">
        <v>136</v>
      </c>
      <c r="B1574" s="9"/>
      <c r="C1574" s="9" t="s">
        <v>2706</v>
      </c>
      <c r="D1574" s="10" t="s">
        <v>899</v>
      </c>
      <c r="E1574" s="10">
        <v>111717</v>
      </c>
      <c r="F1574" s="42" t="e">
        <f t="shared" si="24"/>
        <v>#VALUE!</v>
      </c>
      <c r="G1574" t="s">
        <v>4458</v>
      </c>
      <c r="H1574" s="74" t="s">
        <v>2714</v>
      </c>
    </row>
    <row r="1575" spans="1:8" ht="38.25">
      <c r="A1575" s="1" t="s">
        <v>136</v>
      </c>
      <c r="B1575" s="9"/>
      <c r="C1575" s="9" t="s">
        <v>2707</v>
      </c>
      <c r="D1575" s="10">
        <v>2352</v>
      </c>
      <c r="E1575" s="10">
        <v>105625</v>
      </c>
      <c r="F1575" s="42">
        <f t="shared" si="24"/>
        <v>4390.8588435374149</v>
      </c>
      <c r="G1575" t="s">
        <v>4458</v>
      </c>
      <c r="H1575" s="4" t="s">
        <v>2715</v>
      </c>
    </row>
    <row r="1576" spans="1:8">
      <c r="A1576" s="1" t="s">
        <v>136</v>
      </c>
      <c r="B1576" s="9"/>
      <c r="C1576" s="9" t="s">
        <v>1016</v>
      </c>
      <c r="D1576" s="10">
        <v>105126</v>
      </c>
      <c r="E1576" s="10" t="s">
        <v>899</v>
      </c>
      <c r="F1576" s="42" t="e">
        <f t="shared" si="24"/>
        <v>#VALUE!</v>
      </c>
      <c r="G1576" t="s">
        <v>4458</v>
      </c>
      <c r="H1576" s="4" t="s">
        <v>3291</v>
      </c>
    </row>
    <row r="1577" spans="1:8">
      <c r="A1577" s="1" t="s">
        <v>136</v>
      </c>
      <c r="B1577" s="9"/>
      <c r="C1577" s="9" t="s">
        <v>3298</v>
      </c>
      <c r="D1577" s="10">
        <v>136670</v>
      </c>
      <c r="E1577" s="10" t="s">
        <v>899</v>
      </c>
      <c r="F1577" s="42" t="e">
        <f t="shared" si="24"/>
        <v>#VALUE!</v>
      </c>
      <c r="G1577" t="s">
        <v>4458</v>
      </c>
      <c r="H1577" s="4" t="s">
        <v>3291</v>
      </c>
    </row>
    <row r="1578" spans="1:8" ht="25.5">
      <c r="A1578" s="1" t="s">
        <v>136</v>
      </c>
      <c r="B1578" s="9" t="s">
        <v>4547</v>
      </c>
      <c r="C1578" s="9" t="s">
        <v>4547</v>
      </c>
      <c r="D1578" s="10" t="s">
        <v>899</v>
      </c>
      <c r="E1578" s="72">
        <v>100000</v>
      </c>
      <c r="F1578" s="42" t="e">
        <f t="shared" si="24"/>
        <v>#VALUE!</v>
      </c>
      <c r="G1578" t="s">
        <v>4458</v>
      </c>
      <c r="H1578" s="4" t="s">
        <v>4549</v>
      </c>
    </row>
    <row r="1579" spans="1:8" ht="25.5">
      <c r="A1579" s="1" t="s">
        <v>136</v>
      </c>
      <c r="B1579" s="9" t="s">
        <v>4547</v>
      </c>
      <c r="C1579" s="9" t="s">
        <v>4547</v>
      </c>
      <c r="D1579" s="10" t="s">
        <v>899</v>
      </c>
      <c r="E1579" s="72">
        <v>100000</v>
      </c>
      <c r="F1579" s="42" t="e">
        <f t="shared" si="24"/>
        <v>#VALUE!</v>
      </c>
      <c r="G1579" t="s">
        <v>4458</v>
      </c>
      <c r="H1579" s="4" t="s">
        <v>4549</v>
      </c>
    </row>
    <row r="1580" spans="1:8" ht="25.5">
      <c r="A1580" s="1" t="s">
        <v>136</v>
      </c>
      <c r="B1580" s="9" t="s">
        <v>4547</v>
      </c>
      <c r="C1580" s="9" t="s">
        <v>4547</v>
      </c>
      <c r="D1580" s="10" t="s">
        <v>899</v>
      </c>
      <c r="E1580" s="72">
        <v>100000</v>
      </c>
      <c r="F1580" s="42" t="e">
        <f t="shared" si="24"/>
        <v>#VALUE!</v>
      </c>
      <c r="G1580" t="s">
        <v>4458</v>
      </c>
      <c r="H1580" s="4" t="s">
        <v>4549</v>
      </c>
    </row>
    <row r="1581" spans="1:8" ht="25.5">
      <c r="A1581" s="1" t="s">
        <v>136</v>
      </c>
      <c r="B1581" s="9" t="s">
        <v>4547</v>
      </c>
      <c r="C1581" s="9" t="s">
        <v>4547</v>
      </c>
      <c r="D1581" s="10" t="s">
        <v>899</v>
      </c>
      <c r="E1581" s="72">
        <v>100000</v>
      </c>
      <c r="F1581" s="42" t="e">
        <f t="shared" si="24"/>
        <v>#VALUE!</v>
      </c>
      <c r="G1581" t="s">
        <v>4458</v>
      </c>
      <c r="H1581" s="4" t="s">
        <v>4549</v>
      </c>
    </row>
    <row r="1582" spans="1:8" ht="25.5">
      <c r="A1582" s="1" t="s">
        <v>136</v>
      </c>
      <c r="B1582" s="9" t="s">
        <v>4547</v>
      </c>
      <c r="C1582" s="9" t="s">
        <v>4547</v>
      </c>
      <c r="D1582" s="10" t="s">
        <v>899</v>
      </c>
      <c r="E1582" s="72">
        <v>100000</v>
      </c>
      <c r="F1582" s="42" t="e">
        <f t="shared" si="24"/>
        <v>#VALUE!</v>
      </c>
      <c r="G1582" t="s">
        <v>4458</v>
      </c>
      <c r="H1582" s="4" t="s">
        <v>4549</v>
      </c>
    </row>
    <row r="1583" spans="1:8" ht="25.5">
      <c r="A1583" s="1" t="s">
        <v>136</v>
      </c>
      <c r="B1583" s="9" t="s">
        <v>4547</v>
      </c>
      <c r="C1583" s="9" t="s">
        <v>4547</v>
      </c>
      <c r="D1583" s="10" t="s">
        <v>899</v>
      </c>
      <c r="E1583" s="72">
        <v>100000</v>
      </c>
      <c r="F1583" s="42" t="e">
        <f t="shared" si="24"/>
        <v>#VALUE!</v>
      </c>
      <c r="G1583" t="s">
        <v>4458</v>
      </c>
      <c r="H1583" s="4" t="s">
        <v>4549</v>
      </c>
    </row>
    <row r="1584" spans="1:8" ht="25.5">
      <c r="A1584" s="1" t="s">
        <v>136</v>
      </c>
      <c r="B1584" s="9" t="s">
        <v>4547</v>
      </c>
      <c r="C1584" s="9" t="s">
        <v>4547</v>
      </c>
      <c r="D1584" s="10" t="s">
        <v>899</v>
      </c>
      <c r="E1584" s="72">
        <v>100000</v>
      </c>
      <c r="F1584" s="42" t="e">
        <f t="shared" si="24"/>
        <v>#VALUE!</v>
      </c>
      <c r="G1584" t="s">
        <v>4458</v>
      </c>
      <c r="H1584" s="4" t="s">
        <v>4549</v>
      </c>
    </row>
    <row r="1585" spans="1:8" ht="25.5">
      <c r="A1585" s="1" t="s">
        <v>136</v>
      </c>
      <c r="B1585" s="9" t="s">
        <v>4547</v>
      </c>
      <c r="C1585" s="9" t="s">
        <v>4547</v>
      </c>
      <c r="D1585" s="10" t="s">
        <v>899</v>
      </c>
      <c r="E1585" s="72">
        <v>100000</v>
      </c>
      <c r="F1585" s="42" t="e">
        <f t="shared" si="24"/>
        <v>#VALUE!</v>
      </c>
      <c r="G1585" t="s">
        <v>4458</v>
      </c>
      <c r="H1585" s="4" t="s">
        <v>4549</v>
      </c>
    </row>
    <row r="1586" spans="1:8" ht="25.5">
      <c r="A1586" s="1" t="s">
        <v>136</v>
      </c>
      <c r="B1586" s="9" t="s">
        <v>4547</v>
      </c>
      <c r="C1586" s="9" t="s">
        <v>4547</v>
      </c>
      <c r="D1586" s="72">
        <v>100000</v>
      </c>
      <c r="E1586" s="10" t="s">
        <v>899</v>
      </c>
      <c r="F1586" s="42" t="e">
        <f t="shared" si="24"/>
        <v>#VALUE!</v>
      </c>
      <c r="G1586" t="s">
        <v>4458</v>
      </c>
      <c r="H1586" s="4" t="s">
        <v>4549</v>
      </c>
    </row>
    <row r="1587" spans="1:8">
      <c r="A1587" s="1" t="s">
        <v>137</v>
      </c>
      <c r="B1587" s="9" t="s">
        <v>2691</v>
      </c>
      <c r="C1587" s="9" t="s">
        <v>886</v>
      </c>
      <c r="D1587" s="10">
        <v>226000</v>
      </c>
      <c r="E1587" s="10">
        <v>231000</v>
      </c>
      <c r="F1587" s="42">
        <f t="shared" si="24"/>
        <v>2.2123893805309733</v>
      </c>
      <c r="G1587" t="s">
        <v>4554</v>
      </c>
      <c r="H1587" s="4" t="s">
        <v>2695</v>
      </c>
    </row>
    <row r="1588" spans="1:8" ht="38.25">
      <c r="A1588" s="1" t="s">
        <v>137</v>
      </c>
      <c r="B1588" s="9" t="s">
        <v>2693</v>
      </c>
      <c r="C1588" s="9" t="s">
        <v>2692</v>
      </c>
      <c r="D1588" s="10">
        <v>155000</v>
      </c>
      <c r="E1588" s="10">
        <v>198000</v>
      </c>
      <c r="F1588" s="42">
        <f t="shared" si="24"/>
        <v>27.741935483870968</v>
      </c>
      <c r="G1588" t="s">
        <v>4554</v>
      </c>
      <c r="H1588" s="4" t="s">
        <v>2702</v>
      </c>
    </row>
    <row r="1589" spans="1:8" ht="25.5">
      <c r="A1589" s="1" t="s">
        <v>137</v>
      </c>
      <c r="B1589" s="9"/>
      <c r="C1589" s="9" t="s">
        <v>888</v>
      </c>
      <c r="D1589" s="10">
        <v>173000</v>
      </c>
      <c r="E1589" s="10">
        <v>176000</v>
      </c>
      <c r="F1589" s="42">
        <f t="shared" si="24"/>
        <v>1.7341040462427744</v>
      </c>
      <c r="G1589" t="s">
        <v>4554</v>
      </c>
      <c r="H1589" s="4" t="s">
        <v>2696</v>
      </c>
    </row>
    <row r="1590" spans="1:8" ht="25.5">
      <c r="A1590" s="1" t="s">
        <v>137</v>
      </c>
      <c r="B1590" s="9"/>
      <c r="C1590" s="9" t="s">
        <v>2002</v>
      </c>
      <c r="D1590" s="10">
        <v>148000</v>
      </c>
      <c r="E1590" s="10">
        <v>157000</v>
      </c>
      <c r="F1590" s="42">
        <f t="shared" si="24"/>
        <v>6.0810810810810816</v>
      </c>
      <c r="G1590" t="s">
        <v>4554</v>
      </c>
      <c r="H1590" s="4" t="s">
        <v>2697</v>
      </c>
    </row>
    <row r="1591" spans="1:8" ht="25.5">
      <c r="A1591" s="1" t="s">
        <v>137</v>
      </c>
      <c r="B1591" s="9"/>
      <c r="C1591" s="9" t="s">
        <v>2694</v>
      </c>
      <c r="D1591" s="10">
        <v>148000</v>
      </c>
      <c r="E1591" s="10">
        <v>157000</v>
      </c>
      <c r="F1591" s="42">
        <f t="shared" si="24"/>
        <v>6.0810810810810816</v>
      </c>
      <c r="G1591" t="s">
        <v>4554</v>
      </c>
      <c r="H1591" s="4" t="s">
        <v>2697</v>
      </c>
    </row>
    <row r="1592" spans="1:8" ht="25.5">
      <c r="A1592" s="1" t="s">
        <v>137</v>
      </c>
      <c r="B1592" s="9"/>
      <c r="C1592" s="9" t="s">
        <v>74</v>
      </c>
      <c r="D1592" s="10">
        <v>139000</v>
      </c>
      <c r="E1592" s="10">
        <v>141000</v>
      </c>
      <c r="F1592" s="42">
        <f t="shared" si="24"/>
        <v>1.4388489208633095</v>
      </c>
      <c r="G1592" t="s">
        <v>4554</v>
      </c>
      <c r="H1592" s="4" t="s">
        <v>2698</v>
      </c>
    </row>
    <row r="1593" spans="1:8">
      <c r="A1593" s="1" t="s">
        <v>137</v>
      </c>
      <c r="B1593" s="9"/>
      <c r="C1593" s="9" t="s">
        <v>6</v>
      </c>
      <c r="D1593" s="10">
        <v>137000</v>
      </c>
      <c r="E1593" s="10">
        <v>139000</v>
      </c>
      <c r="F1593" s="42">
        <f t="shared" si="24"/>
        <v>1.4598540145985401</v>
      </c>
      <c r="G1593" t="s">
        <v>4554</v>
      </c>
      <c r="H1593" s="74" t="s">
        <v>2699</v>
      </c>
    </row>
    <row r="1594" spans="1:8">
      <c r="A1594" s="1" t="s">
        <v>137</v>
      </c>
      <c r="B1594" s="9"/>
      <c r="C1594" s="9" t="s">
        <v>1016</v>
      </c>
      <c r="D1594" s="10">
        <v>115000</v>
      </c>
      <c r="E1594" s="10">
        <v>115000</v>
      </c>
      <c r="F1594" s="42">
        <f t="shared" si="24"/>
        <v>0</v>
      </c>
      <c r="G1594" t="s">
        <v>4554</v>
      </c>
      <c r="H1594" s="4" t="s">
        <v>2700</v>
      </c>
    </row>
    <row r="1595" spans="1:8" ht="51.75">
      <c r="A1595" s="1" t="s">
        <v>137</v>
      </c>
      <c r="B1595" s="51"/>
      <c r="C1595" s="51" t="s">
        <v>4545</v>
      </c>
      <c r="D1595" s="54">
        <v>89000</v>
      </c>
      <c r="E1595" s="54">
        <v>109000</v>
      </c>
      <c r="F1595" s="42">
        <f t="shared" si="24"/>
        <v>22.471910112359549</v>
      </c>
      <c r="G1595" t="s">
        <v>4554</v>
      </c>
      <c r="H1595" s="75" t="s">
        <v>2701</v>
      </c>
    </row>
    <row r="1596" spans="1:8" ht="25.5">
      <c r="A1596" s="1" t="s">
        <v>137</v>
      </c>
      <c r="B1596" s="9" t="s">
        <v>4547</v>
      </c>
      <c r="C1596" s="9" t="s">
        <v>4547</v>
      </c>
      <c r="D1596" s="10" t="s">
        <v>899</v>
      </c>
      <c r="E1596" s="72">
        <v>100000</v>
      </c>
      <c r="F1596" s="42" t="e">
        <f t="shared" si="24"/>
        <v>#VALUE!</v>
      </c>
      <c r="G1596" t="s">
        <v>4458</v>
      </c>
      <c r="H1596" s="4" t="s">
        <v>4549</v>
      </c>
    </row>
    <row r="1597" spans="1:8" ht="25.5">
      <c r="A1597" s="1" t="s">
        <v>137</v>
      </c>
      <c r="B1597" s="9" t="s">
        <v>4547</v>
      </c>
      <c r="C1597" s="9" t="s">
        <v>4547</v>
      </c>
      <c r="D1597" s="10" t="s">
        <v>899</v>
      </c>
      <c r="E1597" s="72">
        <v>100000</v>
      </c>
      <c r="F1597" s="42" t="e">
        <f t="shared" si="24"/>
        <v>#VALUE!</v>
      </c>
      <c r="G1597" t="s">
        <v>4458</v>
      </c>
      <c r="H1597" s="74" t="s">
        <v>4549</v>
      </c>
    </row>
    <row r="1598" spans="1:8" ht="25.5">
      <c r="A1598" s="1" t="s">
        <v>137</v>
      </c>
      <c r="B1598" s="9" t="s">
        <v>4547</v>
      </c>
      <c r="C1598" s="9" t="s">
        <v>4547</v>
      </c>
      <c r="D1598" s="10" t="s">
        <v>899</v>
      </c>
      <c r="E1598" s="72">
        <v>100000</v>
      </c>
      <c r="F1598" s="42" t="e">
        <f t="shared" si="24"/>
        <v>#VALUE!</v>
      </c>
      <c r="G1598" t="s">
        <v>4458</v>
      </c>
      <c r="H1598" s="4" t="s">
        <v>4549</v>
      </c>
    </row>
    <row r="1599" spans="1:8" ht="25.5">
      <c r="A1599" s="1" t="s">
        <v>137</v>
      </c>
      <c r="B1599" s="9" t="s">
        <v>4547</v>
      </c>
      <c r="C1599" s="9" t="s">
        <v>4547</v>
      </c>
      <c r="D1599" s="10" t="s">
        <v>899</v>
      </c>
      <c r="E1599" s="72">
        <v>100000</v>
      </c>
      <c r="F1599" s="42" t="e">
        <f t="shared" si="24"/>
        <v>#VALUE!</v>
      </c>
      <c r="G1599" t="s">
        <v>4458</v>
      </c>
      <c r="H1599" s="74" t="s">
        <v>4549</v>
      </c>
    </row>
    <row r="1600" spans="1:8" ht="25.5">
      <c r="A1600" s="1" t="s">
        <v>137</v>
      </c>
      <c r="B1600" s="9" t="s">
        <v>4547</v>
      </c>
      <c r="C1600" s="9" t="s">
        <v>4547</v>
      </c>
      <c r="D1600" s="10" t="s">
        <v>899</v>
      </c>
      <c r="E1600" s="72">
        <v>100000</v>
      </c>
      <c r="F1600" s="42" t="e">
        <f t="shared" si="24"/>
        <v>#VALUE!</v>
      </c>
      <c r="G1600" t="s">
        <v>4458</v>
      </c>
      <c r="H1600" s="4" t="s">
        <v>4549</v>
      </c>
    </row>
    <row r="1601" spans="1:8" ht="25.5">
      <c r="A1601" s="1" t="s">
        <v>137</v>
      </c>
      <c r="B1601" s="9" t="s">
        <v>4547</v>
      </c>
      <c r="C1601" s="9" t="s">
        <v>4547</v>
      </c>
      <c r="D1601" s="10" t="s">
        <v>899</v>
      </c>
      <c r="E1601" s="72">
        <v>100000</v>
      </c>
      <c r="F1601" s="42" t="e">
        <f t="shared" si="24"/>
        <v>#VALUE!</v>
      </c>
      <c r="G1601" t="s">
        <v>4458</v>
      </c>
      <c r="H1601" s="4" t="s">
        <v>4549</v>
      </c>
    </row>
    <row r="1602" spans="1:8" ht="25.5">
      <c r="A1602" s="1" t="s">
        <v>137</v>
      </c>
      <c r="B1602" s="9" t="s">
        <v>4547</v>
      </c>
      <c r="C1602" s="9" t="s">
        <v>4547</v>
      </c>
      <c r="D1602" s="10" t="s">
        <v>899</v>
      </c>
      <c r="E1602" s="72">
        <v>100000</v>
      </c>
      <c r="F1602" s="42" t="e">
        <f t="shared" si="24"/>
        <v>#VALUE!</v>
      </c>
      <c r="G1602" t="s">
        <v>4458</v>
      </c>
      <c r="H1602" s="4" t="s">
        <v>4549</v>
      </c>
    </row>
    <row r="1603" spans="1:8" ht="25.5">
      <c r="A1603" s="1" t="s">
        <v>137</v>
      </c>
      <c r="B1603" s="9" t="s">
        <v>4547</v>
      </c>
      <c r="C1603" s="9" t="s">
        <v>4547</v>
      </c>
      <c r="D1603" s="72">
        <v>100000</v>
      </c>
      <c r="E1603" s="10" t="s">
        <v>899</v>
      </c>
      <c r="F1603" s="42" t="e">
        <f t="shared" si="24"/>
        <v>#VALUE!</v>
      </c>
      <c r="G1603" t="s">
        <v>4458</v>
      </c>
      <c r="H1603" s="4" t="s">
        <v>4549</v>
      </c>
    </row>
    <row r="1604" spans="1:8" ht="25.5">
      <c r="A1604" s="1" t="s">
        <v>137</v>
      </c>
      <c r="B1604" s="9" t="s">
        <v>4547</v>
      </c>
      <c r="C1604" s="9" t="s">
        <v>4547</v>
      </c>
      <c r="D1604" s="72">
        <v>100000</v>
      </c>
      <c r="E1604" s="10" t="s">
        <v>899</v>
      </c>
      <c r="F1604" s="42" t="e">
        <f t="shared" si="24"/>
        <v>#VALUE!</v>
      </c>
      <c r="G1604" t="s">
        <v>4458</v>
      </c>
      <c r="H1604" s="4" t="s">
        <v>4549</v>
      </c>
    </row>
    <row r="1605" spans="1:8" ht="25.5">
      <c r="A1605" s="1" t="s">
        <v>137</v>
      </c>
      <c r="B1605" s="9" t="s">
        <v>4547</v>
      </c>
      <c r="C1605" s="9" t="s">
        <v>4547</v>
      </c>
      <c r="D1605" s="72">
        <v>100000</v>
      </c>
      <c r="E1605" s="10" t="s">
        <v>899</v>
      </c>
      <c r="F1605" s="42" t="e">
        <f t="shared" si="24"/>
        <v>#VALUE!</v>
      </c>
      <c r="G1605" t="s">
        <v>4458</v>
      </c>
      <c r="H1605" s="74" t="s">
        <v>4549</v>
      </c>
    </row>
    <row r="1606" spans="1:8" ht="25.5">
      <c r="A1606" s="1" t="s">
        <v>138</v>
      </c>
      <c r="B1606" s="9"/>
      <c r="C1606" s="9" t="s">
        <v>886</v>
      </c>
      <c r="D1606" s="10">
        <v>130266</v>
      </c>
      <c r="E1606" s="10">
        <v>130266</v>
      </c>
      <c r="F1606" s="42">
        <f t="shared" ref="F1606:F1669" si="25">(((E1606-D1606)/D1606)*100)</f>
        <v>0</v>
      </c>
      <c r="G1606" t="s">
        <v>4554</v>
      </c>
      <c r="H1606" s="4" t="s">
        <v>2689</v>
      </c>
    </row>
    <row r="1607" spans="1:8" ht="25.5">
      <c r="A1607" s="1" t="s">
        <v>138</v>
      </c>
      <c r="B1607" s="9"/>
      <c r="C1607" s="9" t="s">
        <v>2687</v>
      </c>
      <c r="D1607" s="10">
        <v>105671</v>
      </c>
      <c r="E1607" s="10">
        <v>109571</v>
      </c>
      <c r="F1607" s="42">
        <f t="shared" si="25"/>
        <v>3.6907003813723729</v>
      </c>
      <c r="G1607" t="s">
        <v>4554</v>
      </c>
      <c r="H1607" s="4" t="s">
        <v>2690</v>
      </c>
    </row>
    <row r="1608" spans="1:8" ht="25.5">
      <c r="A1608" s="1" t="s">
        <v>138</v>
      </c>
      <c r="B1608" s="9"/>
      <c r="C1608" s="9" t="s">
        <v>2688</v>
      </c>
      <c r="D1608" s="10">
        <v>107598</v>
      </c>
      <c r="E1608" s="10">
        <v>110061</v>
      </c>
      <c r="F1608" s="42">
        <f t="shared" si="25"/>
        <v>2.289076005130207</v>
      </c>
      <c r="G1608" t="s">
        <v>4554</v>
      </c>
      <c r="H1608" s="4" t="s">
        <v>3299</v>
      </c>
    </row>
    <row r="1609" spans="1:8">
      <c r="A1609" s="1" t="s">
        <v>139</v>
      </c>
      <c r="B1609" s="9" t="s">
        <v>2673</v>
      </c>
      <c r="C1609" s="9" t="s">
        <v>886</v>
      </c>
      <c r="D1609" s="10">
        <v>228941</v>
      </c>
      <c r="E1609" s="10">
        <v>229902</v>
      </c>
      <c r="F1609" s="42">
        <f t="shared" si="25"/>
        <v>0.4197588024862301</v>
      </c>
      <c r="G1609" t="s">
        <v>4554</v>
      </c>
      <c r="H1609" s="4" t="s">
        <v>2681</v>
      </c>
    </row>
    <row r="1610" spans="1:8" ht="25.5">
      <c r="A1610" s="1" t="s">
        <v>139</v>
      </c>
      <c r="B1610" s="9"/>
      <c r="C1610" s="9" t="s">
        <v>2674</v>
      </c>
      <c r="D1610" s="10">
        <v>164809</v>
      </c>
      <c r="E1610" s="10">
        <v>168642</v>
      </c>
      <c r="F1610" s="42">
        <f t="shared" si="25"/>
        <v>2.3257225030186457</v>
      </c>
      <c r="G1610" t="s">
        <v>4554</v>
      </c>
      <c r="H1610" s="4" t="s">
        <v>2682</v>
      </c>
    </row>
    <row r="1611" spans="1:8" ht="25.5">
      <c r="A1611" s="1" t="s">
        <v>139</v>
      </c>
      <c r="B1611" s="9"/>
      <c r="C1611" s="9" t="s">
        <v>2675</v>
      </c>
      <c r="D1611" s="10">
        <v>164809</v>
      </c>
      <c r="E1611" s="10">
        <v>168642</v>
      </c>
      <c r="F1611" s="42">
        <f t="shared" si="25"/>
        <v>2.3257225030186457</v>
      </c>
      <c r="G1611" t="s">
        <v>4554</v>
      </c>
      <c r="H1611" s="4" t="s">
        <v>2682</v>
      </c>
    </row>
    <row r="1612" spans="1:8" ht="25.5">
      <c r="A1612" s="1" t="s">
        <v>139</v>
      </c>
      <c r="B1612" s="9"/>
      <c r="C1612" s="9" t="s">
        <v>2676</v>
      </c>
      <c r="D1612" s="10">
        <v>161682</v>
      </c>
      <c r="E1612" s="10">
        <v>165502</v>
      </c>
      <c r="F1612" s="42">
        <f t="shared" si="25"/>
        <v>2.3626625103598422</v>
      </c>
      <c r="G1612" t="s">
        <v>4554</v>
      </c>
      <c r="H1612" s="4" t="s">
        <v>2683</v>
      </c>
    </row>
    <row r="1613" spans="1:8" ht="25.5">
      <c r="A1613" s="1" t="s">
        <v>139</v>
      </c>
      <c r="B1613" s="9"/>
      <c r="C1613" s="9" t="s">
        <v>2677</v>
      </c>
      <c r="D1613" s="10">
        <v>158554</v>
      </c>
      <c r="E1613" s="10">
        <v>162361</v>
      </c>
      <c r="F1613" s="42">
        <f t="shared" si="25"/>
        <v>2.4010747127161727</v>
      </c>
      <c r="G1613" t="s">
        <v>4554</v>
      </c>
      <c r="H1613" s="4" t="s">
        <v>2684</v>
      </c>
    </row>
    <row r="1614" spans="1:8" ht="25.5">
      <c r="A1614" s="1" t="s">
        <v>139</v>
      </c>
      <c r="B1614" s="9"/>
      <c r="C1614" s="9" t="s">
        <v>2678</v>
      </c>
      <c r="D1614" s="10">
        <v>130350</v>
      </c>
      <c r="E1614" s="10">
        <v>130898</v>
      </c>
      <c r="F1614" s="42">
        <f t="shared" si="25"/>
        <v>0.42040659762178745</v>
      </c>
      <c r="G1614" t="s">
        <v>4554</v>
      </c>
      <c r="H1614" s="4" t="s">
        <v>2685</v>
      </c>
    </row>
    <row r="1615" spans="1:8" ht="25.5">
      <c r="A1615" s="1" t="s">
        <v>139</v>
      </c>
      <c r="B1615" s="9"/>
      <c r="C1615" s="9" t="s">
        <v>2679</v>
      </c>
      <c r="D1615" s="10">
        <v>129954</v>
      </c>
      <c r="E1615" s="10">
        <v>130898</v>
      </c>
      <c r="F1615" s="42">
        <f t="shared" si="25"/>
        <v>0.72641088385120889</v>
      </c>
      <c r="G1615" t="s">
        <v>4554</v>
      </c>
      <c r="H1615" s="4" t="s">
        <v>2685</v>
      </c>
    </row>
    <row r="1616" spans="1:8" ht="25.5">
      <c r="A1616" s="1" t="s">
        <v>139</v>
      </c>
      <c r="B1616" s="9"/>
      <c r="C1616" s="9" t="s">
        <v>2680</v>
      </c>
      <c r="D1616" s="10">
        <v>127970</v>
      </c>
      <c r="E1616" s="10">
        <v>128508</v>
      </c>
      <c r="F1616" s="42">
        <f t="shared" si="25"/>
        <v>0.42041103383605538</v>
      </c>
      <c r="G1616" t="s">
        <v>4554</v>
      </c>
      <c r="H1616" s="4" t="s">
        <v>2686</v>
      </c>
    </row>
    <row r="1617" spans="1:8" ht="25.5">
      <c r="A1617" s="1" t="s">
        <v>139</v>
      </c>
      <c r="B1617" s="9" t="s">
        <v>4547</v>
      </c>
      <c r="C1617" s="9" t="s">
        <v>4547</v>
      </c>
      <c r="D1617" s="10" t="s">
        <v>899</v>
      </c>
      <c r="E1617" s="72">
        <v>100000</v>
      </c>
      <c r="F1617" s="42" t="e">
        <f t="shared" si="25"/>
        <v>#VALUE!</v>
      </c>
      <c r="G1617" t="s">
        <v>4458</v>
      </c>
      <c r="H1617" s="4" t="s">
        <v>4549</v>
      </c>
    </row>
    <row r="1618" spans="1:8" ht="25.5">
      <c r="A1618" s="1" t="s">
        <v>139</v>
      </c>
      <c r="B1618" s="9" t="s">
        <v>4547</v>
      </c>
      <c r="C1618" s="9" t="s">
        <v>4547</v>
      </c>
      <c r="D1618" s="10" t="s">
        <v>899</v>
      </c>
      <c r="E1618" s="72">
        <v>100000</v>
      </c>
      <c r="F1618" s="42" t="e">
        <f t="shared" si="25"/>
        <v>#VALUE!</v>
      </c>
      <c r="G1618" t="s">
        <v>4458</v>
      </c>
      <c r="H1618" s="4" t="s">
        <v>4549</v>
      </c>
    </row>
    <row r="1619" spans="1:8" ht="25.5">
      <c r="A1619" s="1" t="s">
        <v>140</v>
      </c>
      <c r="B1619" s="9"/>
      <c r="C1619" s="9" t="s">
        <v>886</v>
      </c>
      <c r="D1619" s="10">
        <v>125000</v>
      </c>
      <c r="E1619" s="10">
        <v>127000</v>
      </c>
      <c r="F1619" s="42">
        <f t="shared" si="25"/>
        <v>1.6</v>
      </c>
      <c r="G1619" t="s">
        <v>4554</v>
      </c>
      <c r="H1619" s="4" t="s">
        <v>2672</v>
      </c>
    </row>
    <row r="1620" spans="1:8" ht="25.5">
      <c r="A1620" s="2" t="s">
        <v>141</v>
      </c>
      <c r="B1620" s="18" t="s">
        <v>2039</v>
      </c>
      <c r="C1620" s="9"/>
      <c r="D1620" s="10" t="s">
        <v>899</v>
      </c>
      <c r="E1620" s="10" t="s">
        <v>899</v>
      </c>
      <c r="F1620" s="42" t="e">
        <f t="shared" si="25"/>
        <v>#VALUE!</v>
      </c>
      <c r="G1620" t="s">
        <v>4458</v>
      </c>
      <c r="H1620" s="4"/>
    </row>
    <row r="1621" spans="1:8" ht="25.5">
      <c r="A1621" s="1" t="s">
        <v>142</v>
      </c>
      <c r="B1621" s="9"/>
      <c r="C1621" s="9" t="s">
        <v>886</v>
      </c>
      <c r="D1621" s="10">
        <v>142453</v>
      </c>
      <c r="E1621" s="10">
        <v>146153</v>
      </c>
      <c r="F1621" s="42">
        <f t="shared" si="25"/>
        <v>2.5973478972011823</v>
      </c>
      <c r="G1621" t="s">
        <v>4554</v>
      </c>
      <c r="H1621" s="74" t="s">
        <v>2668</v>
      </c>
    </row>
    <row r="1622" spans="1:8" ht="25.5">
      <c r="A1622" s="1" t="s">
        <v>142</v>
      </c>
      <c r="B1622" s="9"/>
      <c r="C1622" s="9" t="s">
        <v>2666</v>
      </c>
      <c r="D1622" s="10">
        <v>107595</v>
      </c>
      <c r="E1622" s="10">
        <v>108616</v>
      </c>
      <c r="F1622" s="42">
        <f t="shared" si="25"/>
        <v>0.94892885357126255</v>
      </c>
      <c r="G1622" t="s">
        <v>4554</v>
      </c>
      <c r="H1622" s="4" t="s">
        <v>2669</v>
      </c>
    </row>
    <row r="1623" spans="1:8" ht="25.5">
      <c r="A1623" s="1" t="s">
        <v>142</v>
      </c>
      <c r="B1623" s="9"/>
      <c r="C1623" s="9" t="s">
        <v>2667</v>
      </c>
      <c r="D1623" s="10">
        <v>102598</v>
      </c>
      <c r="E1623" s="10">
        <v>108466</v>
      </c>
      <c r="F1623" s="42">
        <f t="shared" si="25"/>
        <v>5.7194097350825555</v>
      </c>
      <c r="G1623" t="s">
        <v>4554</v>
      </c>
      <c r="H1623" s="4" t="s">
        <v>2670</v>
      </c>
    </row>
    <row r="1624" spans="1:8" ht="25.5">
      <c r="A1624" s="1" t="s">
        <v>142</v>
      </c>
      <c r="B1624" s="9"/>
      <c r="C1624" s="9" t="s">
        <v>994</v>
      </c>
      <c r="D1624" s="10">
        <v>102606</v>
      </c>
      <c r="E1624" s="10">
        <v>107670</v>
      </c>
      <c r="F1624" s="42">
        <f t="shared" si="25"/>
        <v>4.9353838956786156</v>
      </c>
      <c r="G1624" t="s">
        <v>4554</v>
      </c>
      <c r="H1624" s="4" t="s">
        <v>2671</v>
      </c>
    </row>
    <row r="1625" spans="1:8" ht="38.25">
      <c r="A1625" s="1" t="s">
        <v>143</v>
      </c>
      <c r="B1625" s="9" t="s">
        <v>2654</v>
      </c>
      <c r="C1625" s="9" t="s">
        <v>886</v>
      </c>
      <c r="D1625" s="10">
        <v>172500</v>
      </c>
      <c r="E1625" s="10">
        <v>206059</v>
      </c>
      <c r="F1625" s="42">
        <f t="shared" si="25"/>
        <v>19.454492753623185</v>
      </c>
      <c r="G1625" t="s">
        <v>4554</v>
      </c>
      <c r="H1625" s="4" t="s">
        <v>3300</v>
      </c>
    </row>
    <row r="1626" spans="1:8" ht="25.5">
      <c r="A1626" s="1" t="s">
        <v>143</v>
      </c>
      <c r="B1626" s="9"/>
      <c r="C1626" s="9" t="s">
        <v>2655</v>
      </c>
      <c r="D1626" s="10" t="s">
        <v>899</v>
      </c>
      <c r="E1626" s="10">
        <v>150948</v>
      </c>
      <c r="F1626" s="42" t="e">
        <f t="shared" si="25"/>
        <v>#VALUE!</v>
      </c>
      <c r="G1626" t="s">
        <v>4458</v>
      </c>
      <c r="H1626" s="4" t="s">
        <v>2660</v>
      </c>
    </row>
    <row r="1627" spans="1:8" ht="38.25">
      <c r="A1627" s="1" t="s">
        <v>143</v>
      </c>
      <c r="B1627" s="9"/>
      <c r="C1627" s="9" t="s">
        <v>2656</v>
      </c>
      <c r="D1627" s="10" t="s">
        <v>899</v>
      </c>
      <c r="E1627" s="10">
        <v>150981</v>
      </c>
      <c r="F1627" s="42" t="e">
        <f t="shared" si="25"/>
        <v>#VALUE!</v>
      </c>
      <c r="G1627" t="s">
        <v>4458</v>
      </c>
      <c r="H1627" s="4" t="s">
        <v>2661</v>
      </c>
    </row>
    <row r="1628" spans="1:8" ht="38.25">
      <c r="A1628" s="1" t="s">
        <v>143</v>
      </c>
      <c r="B1628" s="9"/>
      <c r="C1628" s="9" t="s">
        <v>2657</v>
      </c>
      <c r="D1628" s="10" t="s">
        <v>899</v>
      </c>
      <c r="E1628" s="10">
        <v>150567</v>
      </c>
      <c r="F1628" s="42" t="e">
        <f t="shared" si="25"/>
        <v>#VALUE!</v>
      </c>
      <c r="G1628" t="s">
        <v>4458</v>
      </c>
      <c r="H1628" s="4" t="s">
        <v>2662</v>
      </c>
    </row>
    <row r="1629" spans="1:8" ht="25.5">
      <c r="A1629" s="1" t="s">
        <v>143</v>
      </c>
      <c r="B1629" s="9"/>
      <c r="C1629" s="9" t="s">
        <v>2659</v>
      </c>
      <c r="D1629" s="10" t="s">
        <v>899</v>
      </c>
      <c r="E1629" s="10">
        <v>150954</v>
      </c>
      <c r="F1629" s="42" t="e">
        <f t="shared" si="25"/>
        <v>#VALUE!</v>
      </c>
      <c r="G1629" t="s">
        <v>4458</v>
      </c>
      <c r="H1629" s="4" t="s">
        <v>2663</v>
      </c>
    </row>
    <row r="1630" spans="1:8" ht="25.5">
      <c r="A1630" s="1" t="s">
        <v>143</v>
      </c>
      <c r="B1630" s="9"/>
      <c r="C1630" s="9" t="s">
        <v>1016</v>
      </c>
      <c r="D1630" s="10" t="s">
        <v>899</v>
      </c>
      <c r="E1630" s="10">
        <v>136129</v>
      </c>
      <c r="F1630" s="42" t="e">
        <f t="shared" si="25"/>
        <v>#VALUE!</v>
      </c>
      <c r="G1630" t="s">
        <v>4458</v>
      </c>
      <c r="H1630" s="4" t="s">
        <v>2664</v>
      </c>
    </row>
    <row r="1631" spans="1:8" ht="25.5">
      <c r="A1631" s="1" t="s">
        <v>143</v>
      </c>
      <c r="B1631" s="9"/>
      <c r="C1631" s="9" t="s">
        <v>2658</v>
      </c>
      <c r="D1631" s="10" t="s">
        <v>899</v>
      </c>
      <c r="E1631" s="10">
        <v>130378</v>
      </c>
      <c r="F1631" s="42" t="e">
        <f t="shared" si="25"/>
        <v>#VALUE!</v>
      </c>
      <c r="G1631" t="s">
        <v>4458</v>
      </c>
      <c r="H1631" s="4" t="s">
        <v>2665</v>
      </c>
    </row>
    <row r="1632" spans="1:8" ht="25.5">
      <c r="A1632" s="1" t="s">
        <v>143</v>
      </c>
      <c r="B1632" s="9" t="s">
        <v>3301</v>
      </c>
      <c r="C1632" s="9" t="s">
        <v>249</v>
      </c>
      <c r="D1632" s="10">
        <v>127500</v>
      </c>
      <c r="E1632" s="10" t="s">
        <v>899</v>
      </c>
      <c r="F1632" s="42" t="e">
        <f t="shared" si="25"/>
        <v>#VALUE!</v>
      </c>
      <c r="G1632" t="s">
        <v>4458</v>
      </c>
      <c r="H1632" s="74" t="s">
        <v>3302</v>
      </c>
    </row>
    <row r="1633" spans="1:8" ht="25.5">
      <c r="A1633" s="1" t="s">
        <v>143</v>
      </c>
      <c r="B1633" s="9" t="s">
        <v>3303</v>
      </c>
      <c r="C1633" s="9" t="s">
        <v>3304</v>
      </c>
      <c r="D1633" s="10">
        <v>127500</v>
      </c>
      <c r="E1633" s="10" t="s">
        <v>899</v>
      </c>
      <c r="F1633" s="42" t="e">
        <f t="shared" si="25"/>
        <v>#VALUE!</v>
      </c>
      <c r="G1633" t="s">
        <v>4458</v>
      </c>
      <c r="H1633" s="74" t="s">
        <v>3302</v>
      </c>
    </row>
    <row r="1634" spans="1:8" ht="25.5">
      <c r="A1634" s="1" t="s">
        <v>143</v>
      </c>
      <c r="B1634" s="9" t="s">
        <v>3305</v>
      </c>
      <c r="C1634" s="9" t="s">
        <v>11</v>
      </c>
      <c r="D1634" s="10">
        <v>127500</v>
      </c>
      <c r="E1634" s="10" t="s">
        <v>899</v>
      </c>
      <c r="F1634" s="42" t="e">
        <f t="shared" si="25"/>
        <v>#VALUE!</v>
      </c>
      <c r="G1634" t="s">
        <v>4458</v>
      </c>
      <c r="H1634" s="4" t="s">
        <v>3302</v>
      </c>
    </row>
    <row r="1635" spans="1:8" ht="25.5">
      <c r="A1635" s="1" t="s">
        <v>143</v>
      </c>
      <c r="B1635" s="9" t="s">
        <v>3306</v>
      </c>
      <c r="C1635" s="9" t="s">
        <v>994</v>
      </c>
      <c r="D1635" s="10">
        <v>127500</v>
      </c>
      <c r="E1635" s="10" t="s">
        <v>899</v>
      </c>
      <c r="F1635" s="42" t="e">
        <f t="shared" si="25"/>
        <v>#VALUE!</v>
      </c>
      <c r="G1635" t="s">
        <v>4458</v>
      </c>
      <c r="H1635" s="4" t="s">
        <v>3302</v>
      </c>
    </row>
    <row r="1636" spans="1:8" ht="25.5">
      <c r="A1636" s="1" t="s">
        <v>143</v>
      </c>
      <c r="B1636" s="9" t="s">
        <v>3307</v>
      </c>
      <c r="C1636" s="9" t="s">
        <v>3308</v>
      </c>
      <c r="D1636" s="10">
        <v>107500</v>
      </c>
      <c r="E1636" s="10" t="s">
        <v>899</v>
      </c>
      <c r="F1636" s="42" t="e">
        <f t="shared" si="25"/>
        <v>#VALUE!</v>
      </c>
      <c r="G1636" t="s">
        <v>4458</v>
      </c>
      <c r="H1636" s="4" t="s">
        <v>3309</v>
      </c>
    </row>
    <row r="1637" spans="1:8" ht="25.5">
      <c r="A1637" s="1" t="s">
        <v>143</v>
      </c>
      <c r="B1637" s="9" t="s">
        <v>3310</v>
      </c>
      <c r="C1637" s="9" t="s">
        <v>1016</v>
      </c>
      <c r="D1637" s="10">
        <v>102500</v>
      </c>
      <c r="E1637" s="10" t="s">
        <v>899</v>
      </c>
      <c r="F1637" s="42" t="e">
        <f t="shared" si="25"/>
        <v>#VALUE!</v>
      </c>
      <c r="G1637" t="s">
        <v>4458</v>
      </c>
      <c r="H1637" s="4" t="s">
        <v>3311</v>
      </c>
    </row>
    <row r="1638" spans="1:8" ht="25.5">
      <c r="A1638" s="1" t="s">
        <v>143</v>
      </c>
      <c r="B1638" s="9" t="s">
        <v>3312</v>
      </c>
      <c r="C1638" s="9" t="s">
        <v>1016</v>
      </c>
      <c r="D1638" s="10">
        <v>102500</v>
      </c>
      <c r="E1638" s="10" t="s">
        <v>899</v>
      </c>
      <c r="F1638" s="42" t="e">
        <f t="shared" si="25"/>
        <v>#VALUE!</v>
      </c>
      <c r="G1638" t="s">
        <v>4458</v>
      </c>
      <c r="H1638" s="4" t="s">
        <v>3311</v>
      </c>
    </row>
    <row r="1639" spans="1:8" ht="25.5">
      <c r="A1639" s="2" t="s">
        <v>144</v>
      </c>
      <c r="B1639" s="18" t="s">
        <v>2039</v>
      </c>
      <c r="C1639" s="9"/>
      <c r="D1639" s="10" t="s">
        <v>899</v>
      </c>
      <c r="E1639" s="10" t="s">
        <v>899</v>
      </c>
      <c r="F1639" s="42" t="e">
        <f t="shared" si="25"/>
        <v>#VALUE!</v>
      </c>
      <c r="G1639" t="s">
        <v>4458</v>
      </c>
      <c r="H1639" s="4"/>
    </row>
    <row r="1640" spans="1:8" ht="25.5">
      <c r="A1640" s="1" t="s">
        <v>145</v>
      </c>
      <c r="B1640" s="9" t="s">
        <v>2641</v>
      </c>
      <c r="C1640" s="9" t="s">
        <v>886</v>
      </c>
      <c r="D1640" s="10">
        <f>218772+46853</f>
        <v>265625</v>
      </c>
      <c r="E1640" s="10">
        <f>229555+49159</f>
        <v>278714</v>
      </c>
      <c r="F1640" s="42">
        <f t="shared" si="25"/>
        <v>4.9276235294117647</v>
      </c>
      <c r="G1640" t="s">
        <v>4554</v>
      </c>
      <c r="H1640" s="4" t="s">
        <v>2649</v>
      </c>
    </row>
    <row r="1641" spans="1:8" ht="25.5">
      <c r="A1641" s="1" t="s">
        <v>145</v>
      </c>
      <c r="B1641" s="9" t="s">
        <v>2642</v>
      </c>
      <c r="C1641" s="9" t="s">
        <v>990</v>
      </c>
      <c r="D1641" s="10">
        <f>176592+37785</f>
        <v>214377</v>
      </c>
      <c r="E1641" s="10">
        <f>201828+43198</f>
        <v>245026</v>
      </c>
      <c r="F1641" s="42">
        <f t="shared" si="25"/>
        <v>14.296776239988432</v>
      </c>
      <c r="G1641" t="s">
        <v>4554</v>
      </c>
      <c r="H1641" s="4" t="s">
        <v>2650</v>
      </c>
    </row>
    <row r="1642" spans="1:8" ht="25.5">
      <c r="A1642" s="1" t="s">
        <v>145</v>
      </c>
      <c r="B1642" s="9" t="s">
        <v>2643</v>
      </c>
      <c r="C1642" s="9" t="s">
        <v>990</v>
      </c>
      <c r="D1642" s="10">
        <f>176559+37778</f>
        <v>214337</v>
      </c>
      <c r="E1642" s="10">
        <f>201795+41191</f>
        <v>242986</v>
      </c>
      <c r="F1642" s="42">
        <f t="shared" si="25"/>
        <v>13.366334323985127</v>
      </c>
      <c r="G1642" t="s">
        <v>4554</v>
      </c>
      <c r="H1642" s="4" t="s">
        <v>2651</v>
      </c>
    </row>
    <row r="1643" spans="1:8" ht="25.5">
      <c r="A1643" s="1" t="s">
        <v>145</v>
      </c>
      <c r="B1643" s="9" t="s">
        <v>2644</v>
      </c>
      <c r="C1643" s="9" t="s">
        <v>990</v>
      </c>
      <c r="D1643" s="10">
        <f>80537+17316</f>
        <v>97853</v>
      </c>
      <c r="E1643" s="10">
        <f>175043+37634</f>
        <v>212677</v>
      </c>
      <c r="F1643" s="42">
        <f t="shared" si="25"/>
        <v>117.34336198174813</v>
      </c>
      <c r="G1643" t="s">
        <v>4458</v>
      </c>
      <c r="H1643" s="4" t="s">
        <v>3318</v>
      </c>
    </row>
    <row r="1644" spans="1:8" ht="38.25">
      <c r="A1644" s="1" t="s">
        <v>145</v>
      </c>
      <c r="B1644" s="9" t="s">
        <v>2645</v>
      </c>
      <c r="C1644" s="9" t="s">
        <v>1016</v>
      </c>
      <c r="D1644" s="10">
        <f>50601+10879</f>
        <v>61480</v>
      </c>
      <c r="E1644" s="10">
        <f>145424+31266</f>
        <v>176690</v>
      </c>
      <c r="F1644" s="42">
        <f t="shared" si="25"/>
        <v>187.3942745608328</v>
      </c>
      <c r="G1644" t="s">
        <v>4458</v>
      </c>
      <c r="H1644" s="4" t="s">
        <v>3319</v>
      </c>
    </row>
    <row r="1645" spans="1:8" ht="38.25">
      <c r="A1645" s="1" t="s">
        <v>145</v>
      </c>
      <c r="B1645" s="9" t="s">
        <v>2646</v>
      </c>
      <c r="C1645" s="9" t="s">
        <v>2638</v>
      </c>
      <c r="D1645" s="10">
        <f>50601+10879</f>
        <v>61480</v>
      </c>
      <c r="E1645" s="10">
        <f>145424+31266</f>
        <v>176690</v>
      </c>
      <c r="F1645" s="42">
        <f t="shared" si="25"/>
        <v>187.3942745608328</v>
      </c>
      <c r="G1645" t="s">
        <v>4458</v>
      </c>
      <c r="H1645" s="4" t="s">
        <v>3320</v>
      </c>
    </row>
    <row r="1646" spans="1:8" ht="25.5">
      <c r="A1646" s="1" t="s">
        <v>145</v>
      </c>
      <c r="B1646" s="9" t="s">
        <v>2647</v>
      </c>
      <c r="C1646" s="9" t="s">
        <v>2639</v>
      </c>
      <c r="D1646" s="10" t="s">
        <v>899</v>
      </c>
      <c r="E1646" s="10">
        <f>126106+27113</f>
        <v>153219</v>
      </c>
      <c r="F1646" s="42" t="e">
        <f t="shared" si="25"/>
        <v>#VALUE!</v>
      </c>
      <c r="G1646" t="s">
        <v>4458</v>
      </c>
      <c r="H1646" s="4" t="s">
        <v>2653</v>
      </c>
    </row>
    <row r="1647" spans="1:8" ht="25.5">
      <c r="A1647" s="1" t="s">
        <v>145</v>
      </c>
      <c r="B1647" s="9" t="s">
        <v>2648</v>
      </c>
      <c r="C1647" s="9" t="s">
        <v>2640</v>
      </c>
      <c r="D1647" s="10">
        <f>76051+16351</f>
        <v>92402</v>
      </c>
      <c r="E1647" s="10">
        <f>93995+20079</f>
        <v>114074</v>
      </c>
      <c r="F1647" s="42">
        <f t="shared" si="25"/>
        <v>23.454037791389798</v>
      </c>
      <c r="G1647" t="s">
        <v>4554</v>
      </c>
      <c r="H1647" s="4" t="s">
        <v>2652</v>
      </c>
    </row>
    <row r="1648" spans="1:8" ht="25.5">
      <c r="A1648" s="1" t="s">
        <v>145</v>
      </c>
      <c r="B1648" s="9" t="s">
        <v>3313</v>
      </c>
      <c r="C1648" s="9" t="s">
        <v>990</v>
      </c>
      <c r="D1648" s="10">
        <v>214930</v>
      </c>
      <c r="E1648" s="10">
        <v>36659</v>
      </c>
      <c r="F1648" s="42">
        <f t="shared" si="25"/>
        <v>-82.943749127622951</v>
      </c>
      <c r="G1648" t="s">
        <v>4458</v>
      </c>
      <c r="H1648" s="4" t="s">
        <v>3314</v>
      </c>
    </row>
    <row r="1649" spans="1:8" ht="38.25">
      <c r="A1649" s="1" t="s">
        <v>145</v>
      </c>
      <c r="B1649" s="9" t="s">
        <v>3315</v>
      </c>
      <c r="C1649" s="9" t="s">
        <v>3316</v>
      </c>
      <c r="D1649" s="10">
        <v>239137</v>
      </c>
      <c r="E1649" s="10">
        <v>72528</v>
      </c>
      <c r="F1649" s="42">
        <f t="shared" si="25"/>
        <v>-69.670941761417097</v>
      </c>
      <c r="G1649" t="s">
        <v>4458</v>
      </c>
      <c r="H1649" s="4" t="s">
        <v>3317</v>
      </c>
    </row>
    <row r="1650" spans="1:8" ht="25.5">
      <c r="A1650" s="1" t="s">
        <v>145</v>
      </c>
      <c r="B1650" s="9" t="s">
        <v>4547</v>
      </c>
      <c r="C1650" s="9" t="s">
        <v>4547</v>
      </c>
      <c r="D1650" s="10" t="s">
        <v>899</v>
      </c>
      <c r="E1650" s="72">
        <v>100000</v>
      </c>
      <c r="F1650" s="42" t="e">
        <f t="shared" si="25"/>
        <v>#VALUE!</v>
      </c>
      <c r="G1650" t="s">
        <v>4458</v>
      </c>
      <c r="H1650" s="4" t="s">
        <v>4549</v>
      </c>
    </row>
    <row r="1651" spans="1:8" ht="25.5">
      <c r="A1651" s="1" t="s">
        <v>145</v>
      </c>
      <c r="B1651" s="9" t="s">
        <v>4547</v>
      </c>
      <c r="C1651" s="9" t="s">
        <v>4547</v>
      </c>
      <c r="D1651" s="10" t="s">
        <v>899</v>
      </c>
      <c r="E1651" s="72">
        <v>100000</v>
      </c>
      <c r="F1651" s="42" t="e">
        <f t="shared" si="25"/>
        <v>#VALUE!</v>
      </c>
      <c r="G1651" t="s">
        <v>4458</v>
      </c>
      <c r="H1651" s="4" t="s">
        <v>4549</v>
      </c>
    </row>
    <row r="1652" spans="1:8" ht="25.5">
      <c r="A1652" s="1" t="s">
        <v>145</v>
      </c>
      <c r="B1652" s="9" t="s">
        <v>4547</v>
      </c>
      <c r="C1652" s="9" t="s">
        <v>4547</v>
      </c>
      <c r="D1652" s="10" t="s">
        <v>899</v>
      </c>
      <c r="E1652" s="72">
        <v>100000</v>
      </c>
      <c r="F1652" s="42" t="e">
        <f t="shared" si="25"/>
        <v>#VALUE!</v>
      </c>
      <c r="G1652" t="s">
        <v>4458</v>
      </c>
      <c r="H1652" s="4" t="s">
        <v>4549</v>
      </c>
    </row>
    <row r="1653" spans="1:8" ht="25.5">
      <c r="A1653" s="1" t="s">
        <v>145</v>
      </c>
      <c r="B1653" s="9" t="s">
        <v>4547</v>
      </c>
      <c r="C1653" s="9" t="s">
        <v>4547</v>
      </c>
      <c r="D1653" s="10" t="s">
        <v>899</v>
      </c>
      <c r="E1653" s="72">
        <v>100000</v>
      </c>
      <c r="F1653" s="42" t="e">
        <f t="shared" si="25"/>
        <v>#VALUE!</v>
      </c>
      <c r="G1653" t="s">
        <v>4458</v>
      </c>
      <c r="H1653" s="4" t="s">
        <v>4549</v>
      </c>
    </row>
    <row r="1654" spans="1:8" ht="25.5">
      <c r="A1654" s="1" t="s">
        <v>145</v>
      </c>
      <c r="B1654" s="9" t="s">
        <v>4547</v>
      </c>
      <c r="C1654" s="9" t="s">
        <v>4547</v>
      </c>
      <c r="D1654" s="10" t="s">
        <v>899</v>
      </c>
      <c r="E1654" s="72">
        <v>100000</v>
      </c>
      <c r="F1654" s="42" t="e">
        <f t="shared" si="25"/>
        <v>#VALUE!</v>
      </c>
      <c r="G1654" t="s">
        <v>4458</v>
      </c>
      <c r="H1654" s="4" t="s">
        <v>4549</v>
      </c>
    </row>
    <row r="1655" spans="1:8" ht="25.5">
      <c r="A1655" s="1" t="s">
        <v>145</v>
      </c>
      <c r="B1655" s="9" t="s">
        <v>4547</v>
      </c>
      <c r="C1655" s="9" t="s">
        <v>4547</v>
      </c>
      <c r="D1655" s="10" t="s">
        <v>899</v>
      </c>
      <c r="E1655" s="72">
        <v>100000</v>
      </c>
      <c r="F1655" s="42" t="e">
        <f t="shared" si="25"/>
        <v>#VALUE!</v>
      </c>
      <c r="G1655" t="s">
        <v>4458</v>
      </c>
      <c r="H1655" s="4" t="s">
        <v>4549</v>
      </c>
    </row>
    <row r="1656" spans="1:8" ht="25.5">
      <c r="A1656" s="1" t="s">
        <v>145</v>
      </c>
      <c r="B1656" s="9" t="s">
        <v>4547</v>
      </c>
      <c r="C1656" s="9" t="s">
        <v>4547</v>
      </c>
      <c r="D1656" s="10" t="s">
        <v>899</v>
      </c>
      <c r="E1656" s="72">
        <v>100000</v>
      </c>
      <c r="F1656" s="42" t="e">
        <f t="shared" si="25"/>
        <v>#VALUE!</v>
      </c>
      <c r="G1656" t="s">
        <v>4458</v>
      </c>
      <c r="H1656" s="4" t="s">
        <v>4549</v>
      </c>
    </row>
    <row r="1657" spans="1:8" ht="25.5">
      <c r="A1657" s="1" t="s">
        <v>145</v>
      </c>
      <c r="B1657" s="9" t="s">
        <v>4547</v>
      </c>
      <c r="C1657" s="9" t="s">
        <v>4547</v>
      </c>
      <c r="D1657" s="10" t="s">
        <v>899</v>
      </c>
      <c r="E1657" s="72">
        <v>100000</v>
      </c>
      <c r="F1657" s="42" t="e">
        <f t="shared" si="25"/>
        <v>#VALUE!</v>
      </c>
      <c r="G1657" t="s">
        <v>4458</v>
      </c>
      <c r="H1657" s="4" t="s">
        <v>4549</v>
      </c>
    </row>
    <row r="1658" spans="1:8" ht="25.5">
      <c r="A1658" s="1" t="s">
        <v>145</v>
      </c>
      <c r="B1658" s="9" t="s">
        <v>4547</v>
      </c>
      <c r="C1658" s="9" t="s">
        <v>4547</v>
      </c>
      <c r="D1658" s="10" t="s">
        <v>899</v>
      </c>
      <c r="E1658" s="72">
        <v>100000</v>
      </c>
      <c r="F1658" s="42" t="e">
        <f t="shared" si="25"/>
        <v>#VALUE!</v>
      </c>
      <c r="G1658" t="s">
        <v>4458</v>
      </c>
      <c r="H1658" s="4" t="s">
        <v>4549</v>
      </c>
    </row>
    <row r="1659" spans="1:8" ht="25.5">
      <c r="A1659" s="1" t="s">
        <v>145</v>
      </c>
      <c r="B1659" s="9" t="s">
        <v>4547</v>
      </c>
      <c r="C1659" s="9" t="s">
        <v>4547</v>
      </c>
      <c r="D1659" s="10" t="s">
        <v>899</v>
      </c>
      <c r="E1659" s="72">
        <v>100000</v>
      </c>
      <c r="F1659" s="42" t="e">
        <f t="shared" si="25"/>
        <v>#VALUE!</v>
      </c>
      <c r="G1659" t="s">
        <v>4458</v>
      </c>
      <c r="H1659" s="4" t="s">
        <v>4549</v>
      </c>
    </row>
    <row r="1660" spans="1:8" ht="25.5">
      <c r="A1660" s="1" t="s">
        <v>145</v>
      </c>
      <c r="B1660" s="9" t="s">
        <v>4547</v>
      </c>
      <c r="C1660" s="9" t="s">
        <v>4547</v>
      </c>
      <c r="D1660" s="10" t="s">
        <v>899</v>
      </c>
      <c r="E1660" s="72">
        <v>100000</v>
      </c>
      <c r="F1660" s="42" t="e">
        <f t="shared" si="25"/>
        <v>#VALUE!</v>
      </c>
      <c r="G1660" t="s">
        <v>4458</v>
      </c>
      <c r="H1660" s="4" t="s">
        <v>4549</v>
      </c>
    </row>
    <row r="1661" spans="1:8" ht="25.5">
      <c r="A1661" s="1" t="s">
        <v>145</v>
      </c>
      <c r="B1661" s="9" t="s">
        <v>4547</v>
      </c>
      <c r="C1661" s="9" t="s">
        <v>4547</v>
      </c>
      <c r="D1661" s="10" t="s">
        <v>899</v>
      </c>
      <c r="E1661" s="72">
        <v>100000</v>
      </c>
      <c r="F1661" s="42" t="e">
        <f t="shared" si="25"/>
        <v>#VALUE!</v>
      </c>
      <c r="G1661" t="s">
        <v>4458</v>
      </c>
      <c r="H1661" s="4" t="s">
        <v>4549</v>
      </c>
    </row>
    <row r="1662" spans="1:8" ht="25.5">
      <c r="A1662" s="1" t="s">
        <v>145</v>
      </c>
      <c r="B1662" s="9" t="s">
        <v>4547</v>
      </c>
      <c r="C1662" s="9" t="s">
        <v>4547</v>
      </c>
      <c r="D1662" s="10" t="s">
        <v>899</v>
      </c>
      <c r="E1662" s="72">
        <v>100000</v>
      </c>
      <c r="F1662" s="42" t="e">
        <f t="shared" si="25"/>
        <v>#VALUE!</v>
      </c>
      <c r="G1662" t="s">
        <v>4458</v>
      </c>
      <c r="H1662" s="4" t="s">
        <v>4549</v>
      </c>
    </row>
    <row r="1663" spans="1:8" ht="25.5">
      <c r="A1663" s="1" t="s">
        <v>145</v>
      </c>
      <c r="B1663" s="9" t="s">
        <v>4547</v>
      </c>
      <c r="C1663" s="9" t="s">
        <v>4547</v>
      </c>
      <c r="D1663" s="10" t="s">
        <v>899</v>
      </c>
      <c r="E1663" s="72">
        <v>100000</v>
      </c>
      <c r="F1663" s="42" t="e">
        <f t="shared" si="25"/>
        <v>#VALUE!</v>
      </c>
      <c r="G1663" t="s">
        <v>4458</v>
      </c>
      <c r="H1663" s="4" t="s">
        <v>4549</v>
      </c>
    </row>
    <row r="1664" spans="1:8" ht="25.5">
      <c r="A1664" s="1" t="s">
        <v>145</v>
      </c>
      <c r="B1664" s="9" t="s">
        <v>4547</v>
      </c>
      <c r="C1664" s="9" t="s">
        <v>4547</v>
      </c>
      <c r="D1664" s="10" t="s">
        <v>899</v>
      </c>
      <c r="E1664" s="72">
        <v>100000</v>
      </c>
      <c r="F1664" s="42" t="e">
        <f t="shared" si="25"/>
        <v>#VALUE!</v>
      </c>
      <c r="G1664" t="s">
        <v>4458</v>
      </c>
      <c r="H1664" s="4" t="s">
        <v>4549</v>
      </c>
    </row>
    <row r="1665" spans="1:8" ht="25.5">
      <c r="A1665" s="1" t="s">
        <v>145</v>
      </c>
      <c r="B1665" s="9" t="s">
        <v>4547</v>
      </c>
      <c r="C1665" s="9" t="s">
        <v>4547</v>
      </c>
      <c r="D1665" s="72">
        <v>100000</v>
      </c>
      <c r="E1665" s="10" t="s">
        <v>899</v>
      </c>
      <c r="F1665" s="42" t="e">
        <f t="shared" si="25"/>
        <v>#VALUE!</v>
      </c>
      <c r="G1665" t="s">
        <v>4458</v>
      </c>
      <c r="H1665" s="4" t="s">
        <v>4549</v>
      </c>
    </row>
    <row r="1666" spans="1:8" ht="25.5">
      <c r="A1666" s="1" t="s">
        <v>145</v>
      </c>
      <c r="B1666" s="9" t="s">
        <v>4547</v>
      </c>
      <c r="C1666" s="9" t="s">
        <v>4547</v>
      </c>
      <c r="D1666" s="72">
        <v>100000</v>
      </c>
      <c r="E1666" s="10" t="s">
        <v>899</v>
      </c>
      <c r="F1666" s="42" t="e">
        <f t="shared" si="25"/>
        <v>#VALUE!</v>
      </c>
      <c r="G1666" t="s">
        <v>4458</v>
      </c>
      <c r="H1666" s="4" t="s">
        <v>4549</v>
      </c>
    </row>
    <row r="1667" spans="1:8" ht="25.5">
      <c r="A1667" s="1" t="s">
        <v>145</v>
      </c>
      <c r="B1667" s="9" t="s">
        <v>4547</v>
      </c>
      <c r="C1667" s="9" t="s">
        <v>4547</v>
      </c>
      <c r="D1667" s="72">
        <v>100000</v>
      </c>
      <c r="E1667" s="10" t="s">
        <v>899</v>
      </c>
      <c r="F1667" s="42" t="e">
        <f t="shared" si="25"/>
        <v>#VALUE!</v>
      </c>
      <c r="G1667" t="s">
        <v>4458</v>
      </c>
      <c r="H1667" s="4" t="s">
        <v>4549</v>
      </c>
    </row>
    <row r="1668" spans="1:8" ht="25.5">
      <c r="A1668" s="1" t="s">
        <v>145</v>
      </c>
      <c r="B1668" s="9" t="s">
        <v>4547</v>
      </c>
      <c r="C1668" s="9" t="s">
        <v>4547</v>
      </c>
      <c r="D1668" s="72">
        <v>100000</v>
      </c>
      <c r="E1668" s="10" t="s">
        <v>899</v>
      </c>
      <c r="F1668" s="42" t="e">
        <f t="shared" si="25"/>
        <v>#VALUE!</v>
      </c>
      <c r="G1668" t="s">
        <v>4458</v>
      </c>
      <c r="H1668" s="4" t="s">
        <v>4549</v>
      </c>
    </row>
    <row r="1669" spans="1:8" ht="25.5">
      <c r="A1669" s="1" t="s">
        <v>145</v>
      </c>
      <c r="B1669" s="9" t="s">
        <v>4547</v>
      </c>
      <c r="C1669" s="9" t="s">
        <v>4547</v>
      </c>
      <c r="D1669" s="72">
        <v>100000</v>
      </c>
      <c r="E1669" s="10" t="s">
        <v>899</v>
      </c>
      <c r="F1669" s="42" t="e">
        <f t="shared" si="25"/>
        <v>#VALUE!</v>
      </c>
      <c r="G1669" t="s">
        <v>4458</v>
      </c>
      <c r="H1669" s="4" t="s">
        <v>4549</v>
      </c>
    </row>
    <row r="1670" spans="1:8" ht="25.5">
      <c r="A1670" s="1" t="s">
        <v>145</v>
      </c>
      <c r="B1670" s="9" t="s">
        <v>4547</v>
      </c>
      <c r="C1670" s="9" t="s">
        <v>4547</v>
      </c>
      <c r="D1670" s="72">
        <v>100000</v>
      </c>
      <c r="E1670" s="10" t="s">
        <v>899</v>
      </c>
      <c r="F1670" s="42" t="e">
        <f t="shared" ref="F1670:F1733" si="26">(((E1670-D1670)/D1670)*100)</f>
        <v>#VALUE!</v>
      </c>
      <c r="G1670" t="s">
        <v>4458</v>
      </c>
      <c r="H1670" s="4" t="s">
        <v>4549</v>
      </c>
    </row>
    <row r="1671" spans="1:8" ht="25.5">
      <c r="A1671" s="1" t="s">
        <v>145</v>
      </c>
      <c r="B1671" s="9" t="s">
        <v>4547</v>
      </c>
      <c r="C1671" s="9" t="s">
        <v>4547</v>
      </c>
      <c r="D1671" s="72">
        <v>100000</v>
      </c>
      <c r="E1671" s="10" t="s">
        <v>899</v>
      </c>
      <c r="F1671" s="42" t="e">
        <f t="shared" si="26"/>
        <v>#VALUE!</v>
      </c>
      <c r="G1671" t="s">
        <v>4458</v>
      </c>
      <c r="H1671" s="4" t="s">
        <v>4549</v>
      </c>
    </row>
    <row r="1672" spans="1:8" ht="25.5">
      <c r="A1672" s="1" t="s">
        <v>145</v>
      </c>
      <c r="B1672" s="9" t="s">
        <v>4547</v>
      </c>
      <c r="C1672" s="9" t="s">
        <v>4547</v>
      </c>
      <c r="D1672" s="72">
        <v>100000</v>
      </c>
      <c r="E1672" s="10" t="s">
        <v>899</v>
      </c>
      <c r="F1672" s="42" t="e">
        <f t="shared" si="26"/>
        <v>#VALUE!</v>
      </c>
      <c r="G1672" t="s">
        <v>4458</v>
      </c>
      <c r="H1672" s="4" t="s">
        <v>4549</v>
      </c>
    </row>
    <row r="1673" spans="1:8" ht="25.5">
      <c r="A1673" s="1" t="s">
        <v>145</v>
      </c>
      <c r="B1673" s="9" t="s">
        <v>4547</v>
      </c>
      <c r="C1673" s="9" t="s">
        <v>4547</v>
      </c>
      <c r="D1673" s="72">
        <v>100000</v>
      </c>
      <c r="E1673" s="10" t="s">
        <v>899</v>
      </c>
      <c r="F1673" s="42" t="e">
        <f t="shared" si="26"/>
        <v>#VALUE!</v>
      </c>
      <c r="G1673" t="s">
        <v>4458</v>
      </c>
      <c r="H1673" s="4" t="s">
        <v>4549</v>
      </c>
    </row>
    <row r="1674" spans="1:8" ht="25.5">
      <c r="A1674" s="1" t="s">
        <v>145</v>
      </c>
      <c r="B1674" s="9" t="s">
        <v>4547</v>
      </c>
      <c r="C1674" s="9" t="s">
        <v>4547</v>
      </c>
      <c r="D1674" s="72">
        <v>100000</v>
      </c>
      <c r="E1674" s="10" t="s">
        <v>899</v>
      </c>
      <c r="F1674" s="42" t="e">
        <f t="shared" si="26"/>
        <v>#VALUE!</v>
      </c>
      <c r="G1674" t="s">
        <v>4458</v>
      </c>
      <c r="H1674" s="4" t="s">
        <v>4549</v>
      </c>
    </row>
    <row r="1675" spans="1:8" ht="25.5">
      <c r="A1675" s="1" t="s">
        <v>145</v>
      </c>
      <c r="B1675" s="9" t="s">
        <v>4547</v>
      </c>
      <c r="C1675" s="9" t="s">
        <v>4547</v>
      </c>
      <c r="D1675" s="72">
        <v>100000</v>
      </c>
      <c r="E1675" s="10" t="s">
        <v>899</v>
      </c>
      <c r="F1675" s="42" t="e">
        <f t="shared" si="26"/>
        <v>#VALUE!</v>
      </c>
      <c r="G1675" t="s">
        <v>4458</v>
      </c>
      <c r="H1675" s="4" t="s">
        <v>4549</v>
      </c>
    </row>
    <row r="1676" spans="1:8" ht="25.5">
      <c r="A1676" s="1" t="s">
        <v>145</v>
      </c>
      <c r="B1676" s="9" t="s">
        <v>4547</v>
      </c>
      <c r="C1676" s="9" t="s">
        <v>4547</v>
      </c>
      <c r="D1676" s="72">
        <v>100000</v>
      </c>
      <c r="E1676" s="10" t="s">
        <v>899</v>
      </c>
      <c r="F1676" s="42" t="e">
        <f t="shared" si="26"/>
        <v>#VALUE!</v>
      </c>
      <c r="G1676" t="s">
        <v>4458</v>
      </c>
      <c r="H1676" s="4" t="s">
        <v>4549</v>
      </c>
    </row>
    <row r="1677" spans="1:8" ht="25.5">
      <c r="A1677" s="1" t="s">
        <v>145</v>
      </c>
      <c r="B1677" s="9" t="s">
        <v>4547</v>
      </c>
      <c r="C1677" s="9" t="s">
        <v>4547</v>
      </c>
      <c r="D1677" s="72">
        <v>100000</v>
      </c>
      <c r="E1677" s="10" t="s">
        <v>899</v>
      </c>
      <c r="F1677" s="42" t="e">
        <f t="shared" si="26"/>
        <v>#VALUE!</v>
      </c>
      <c r="G1677" t="s">
        <v>4458</v>
      </c>
      <c r="H1677" s="4" t="s">
        <v>4549</v>
      </c>
    </row>
    <row r="1678" spans="1:8" ht="25.5">
      <c r="A1678" s="1" t="s">
        <v>145</v>
      </c>
      <c r="B1678" s="9" t="s">
        <v>4547</v>
      </c>
      <c r="C1678" s="9" t="s">
        <v>4547</v>
      </c>
      <c r="D1678" s="72">
        <v>100000</v>
      </c>
      <c r="E1678" s="10" t="s">
        <v>899</v>
      </c>
      <c r="F1678" s="42" t="e">
        <f t="shared" si="26"/>
        <v>#VALUE!</v>
      </c>
      <c r="G1678" t="s">
        <v>4458</v>
      </c>
      <c r="H1678" s="4" t="s">
        <v>4549</v>
      </c>
    </row>
    <row r="1679" spans="1:8" ht="25.5">
      <c r="A1679" s="1" t="s">
        <v>145</v>
      </c>
      <c r="B1679" s="9" t="s">
        <v>4547</v>
      </c>
      <c r="C1679" s="9" t="s">
        <v>4547</v>
      </c>
      <c r="D1679" s="72">
        <v>100000</v>
      </c>
      <c r="E1679" s="10" t="s">
        <v>899</v>
      </c>
      <c r="F1679" s="42" t="e">
        <f t="shared" si="26"/>
        <v>#VALUE!</v>
      </c>
      <c r="G1679" t="s">
        <v>4458</v>
      </c>
      <c r="H1679" s="4" t="s">
        <v>4549</v>
      </c>
    </row>
    <row r="1680" spans="1:8" ht="25.5">
      <c r="A1680" s="1" t="s">
        <v>145</v>
      </c>
      <c r="B1680" s="9" t="s">
        <v>4547</v>
      </c>
      <c r="C1680" s="9" t="s">
        <v>4547</v>
      </c>
      <c r="D1680" s="72">
        <v>100000</v>
      </c>
      <c r="E1680" s="10" t="s">
        <v>899</v>
      </c>
      <c r="F1680" s="42" t="e">
        <f t="shared" si="26"/>
        <v>#VALUE!</v>
      </c>
      <c r="G1680" t="s">
        <v>4458</v>
      </c>
      <c r="H1680" s="4" t="s">
        <v>4549</v>
      </c>
    </row>
    <row r="1681" spans="1:8" ht="25.5">
      <c r="A1681" s="1" t="s">
        <v>145</v>
      </c>
      <c r="B1681" s="9" t="s">
        <v>4547</v>
      </c>
      <c r="C1681" s="9" t="s">
        <v>4547</v>
      </c>
      <c r="D1681" s="72">
        <v>100000</v>
      </c>
      <c r="E1681" s="10" t="s">
        <v>899</v>
      </c>
      <c r="F1681" s="42" t="e">
        <f t="shared" si="26"/>
        <v>#VALUE!</v>
      </c>
      <c r="G1681" t="s">
        <v>4458</v>
      </c>
      <c r="H1681" s="4" t="s">
        <v>4549</v>
      </c>
    </row>
    <row r="1682" spans="1:8" ht="25.5">
      <c r="A1682" s="1" t="s">
        <v>145</v>
      </c>
      <c r="B1682" s="9" t="s">
        <v>4547</v>
      </c>
      <c r="C1682" s="9" t="s">
        <v>4547</v>
      </c>
      <c r="D1682" s="72">
        <v>100000</v>
      </c>
      <c r="E1682" s="10" t="s">
        <v>899</v>
      </c>
      <c r="F1682" s="42" t="e">
        <f t="shared" si="26"/>
        <v>#VALUE!</v>
      </c>
      <c r="G1682" t="s">
        <v>4458</v>
      </c>
      <c r="H1682" s="74" t="s">
        <v>4549</v>
      </c>
    </row>
    <row r="1683" spans="1:8" ht="51">
      <c r="A1683" s="1" t="s">
        <v>146</v>
      </c>
      <c r="B1683" s="9" t="s">
        <v>2630</v>
      </c>
      <c r="C1683" s="9" t="s">
        <v>886</v>
      </c>
      <c r="D1683" s="10">
        <v>165451</v>
      </c>
      <c r="E1683" s="10">
        <v>157584</v>
      </c>
      <c r="F1683" s="42">
        <f t="shared" si="26"/>
        <v>-4.7548821101111507</v>
      </c>
      <c r="G1683" t="s">
        <v>4458</v>
      </c>
      <c r="H1683" s="4" t="s">
        <v>2631</v>
      </c>
    </row>
    <row r="1684" spans="1:8" ht="25.5">
      <c r="A1684" s="1" t="s">
        <v>146</v>
      </c>
      <c r="B1684" s="9"/>
      <c r="C1684" s="9" t="s">
        <v>2632</v>
      </c>
      <c r="D1684" s="10">
        <v>140998</v>
      </c>
      <c r="E1684" s="10">
        <v>142570</v>
      </c>
      <c r="F1684" s="42">
        <f t="shared" si="26"/>
        <v>1.1149094313394516</v>
      </c>
      <c r="G1684" t="s">
        <v>4554</v>
      </c>
      <c r="H1684" s="4" t="s">
        <v>2636</v>
      </c>
    </row>
    <row r="1685" spans="1:8" ht="25.5">
      <c r="A1685" s="1" t="s">
        <v>146</v>
      </c>
      <c r="B1685" s="9"/>
      <c r="C1685" s="9" t="s">
        <v>2633</v>
      </c>
      <c r="D1685" s="10">
        <v>141480</v>
      </c>
      <c r="E1685" s="10">
        <v>142570</v>
      </c>
      <c r="F1685" s="42">
        <f t="shared" si="26"/>
        <v>0.77042691546508346</v>
      </c>
      <c r="G1685" t="s">
        <v>4554</v>
      </c>
      <c r="H1685" s="4" t="s">
        <v>2636</v>
      </c>
    </row>
    <row r="1686" spans="1:8" ht="25.5">
      <c r="A1686" s="1" t="s">
        <v>146</v>
      </c>
      <c r="B1686" s="9"/>
      <c r="C1686" s="9" t="s">
        <v>2634</v>
      </c>
      <c r="D1686" s="10">
        <v>142570</v>
      </c>
      <c r="E1686" s="10">
        <v>142570</v>
      </c>
      <c r="F1686" s="42">
        <f t="shared" si="26"/>
        <v>0</v>
      </c>
      <c r="G1686" t="s">
        <v>4554</v>
      </c>
      <c r="H1686" s="4" t="s">
        <v>2636</v>
      </c>
    </row>
    <row r="1687" spans="1:8" ht="25.5">
      <c r="A1687" s="1" t="s">
        <v>146</v>
      </c>
      <c r="B1687" s="9"/>
      <c r="C1687" s="9" t="s">
        <v>2635</v>
      </c>
      <c r="D1687" s="10">
        <v>139400</v>
      </c>
      <c r="E1687" s="10">
        <v>142544</v>
      </c>
      <c r="F1687" s="42">
        <f t="shared" si="26"/>
        <v>2.2553802008608321</v>
      </c>
      <c r="G1687" t="s">
        <v>4554</v>
      </c>
      <c r="H1687" s="4" t="s">
        <v>2637</v>
      </c>
    </row>
    <row r="1688" spans="1:8" ht="25.5">
      <c r="A1688" s="2" t="s">
        <v>147</v>
      </c>
      <c r="B1688" s="18" t="s">
        <v>2039</v>
      </c>
      <c r="C1688" s="9"/>
      <c r="D1688" s="10" t="s">
        <v>899</v>
      </c>
      <c r="E1688" s="10" t="s">
        <v>899</v>
      </c>
      <c r="F1688" s="42" t="e">
        <f t="shared" si="26"/>
        <v>#VALUE!</v>
      </c>
      <c r="G1688" t="s">
        <v>4458</v>
      </c>
      <c r="H1688" s="4"/>
    </row>
    <row r="1689" spans="1:8" ht="25.5">
      <c r="A1689" s="1" t="s">
        <v>148</v>
      </c>
      <c r="B1689" s="9"/>
      <c r="C1689" s="9" t="s">
        <v>886</v>
      </c>
      <c r="D1689" s="10">
        <v>156544</v>
      </c>
      <c r="E1689" s="10">
        <v>167762</v>
      </c>
      <c r="F1689" s="42">
        <f t="shared" si="26"/>
        <v>7.1660363859362226</v>
      </c>
      <c r="G1689" t="s">
        <v>4554</v>
      </c>
      <c r="H1689" s="4" t="s">
        <v>3321</v>
      </c>
    </row>
    <row r="1690" spans="1:8" ht="25.5">
      <c r="A1690" s="1" t="s">
        <v>148</v>
      </c>
      <c r="B1690" s="9"/>
      <c r="C1690" s="9" t="s">
        <v>1068</v>
      </c>
      <c r="D1690" s="10">
        <v>133325</v>
      </c>
      <c r="E1690" s="10" t="s">
        <v>899</v>
      </c>
      <c r="F1690" s="42" t="e">
        <f t="shared" si="26"/>
        <v>#VALUE!</v>
      </c>
      <c r="G1690" t="s">
        <v>4458</v>
      </c>
      <c r="H1690" s="4"/>
    </row>
    <row r="1691" spans="1:8">
      <c r="A1691" s="1" t="s">
        <v>148</v>
      </c>
      <c r="B1691" s="9"/>
      <c r="C1691" s="9" t="s">
        <v>317</v>
      </c>
      <c r="D1691" s="10">
        <v>123449</v>
      </c>
      <c r="E1691" s="10" t="s">
        <v>899</v>
      </c>
      <c r="F1691" s="42" t="e">
        <f t="shared" si="26"/>
        <v>#VALUE!</v>
      </c>
      <c r="G1691" t="s">
        <v>4458</v>
      </c>
      <c r="H1691" s="4"/>
    </row>
    <row r="1692" spans="1:8">
      <c r="A1692" s="1" t="s">
        <v>148</v>
      </c>
      <c r="B1692" s="9"/>
      <c r="C1692" s="9" t="s">
        <v>1069</v>
      </c>
      <c r="D1692" s="10">
        <v>106718</v>
      </c>
      <c r="E1692" s="10" t="s">
        <v>899</v>
      </c>
      <c r="F1692" s="42" t="e">
        <f t="shared" si="26"/>
        <v>#VALUE!</v>
      </c>
      <c r="G1692" t="s">
        <v>4458</v>
      </c>
      <c r="H1692" s="4"/>
    </row>
    <row r="1693" spans="1:8" ht="25.5">
      <c r="A1693" s="1" t="s">
        <v>148</v>
      </c>
      <c r="B1693" s="9"/>
      <c r="C1693" s="9" t="s">
        <v>1070</v>
      </c>
      <c r="D1693" s="10">
        <v>102592</v>
      </c>
      <c r="E1693" s="10" t="s">
        <v>899</v>
      </c>
      <c r="F1693" s="42" t="e">
        <f t="shared" si="26"/>
        <v>#VALUE!</v>
      </c>
      <c r="G1693" t="s">
        <v>4458</v>
      </c>
      <c r="H1693" s="4"/>
    </row>
    <row r="1694" spans="1:8" ht="25.5">
      <c r="A1694" s="1" t="s">
        <v>148</v>
      </c>
      <c r="B1694" s="9"/>
      <c r="C1694" s="9" t="s">
        <v>1071</v>
      </c>
      <c r="D1694" s="10">
        <v>102301</v>
      </c>
      <c r="E1694" s="10" t="s">
        <v>899</v>
      </c>
      <c r="F1694" s="42" t="e">
        <f t="shared" si="26"/>
        <v>#VALUE!</v>
      </c>
      <c r="G1694" t="s">
        <v>4458</v>
      </c>
      <c r="H1694" s="4"/>
    </row>
    <row r="1695" spans="1:8" ht="25.5">
      <c r="A1695" s="1" t="s">
        <v>148</v>
      </c>
      <c r="B1695" s="9"/>
      <c r="C1695" s="9" t="s">
        <v>1072</v>
      </c>
      <c r="D1695" s="10">
        <v>100555</v>
      </c>
      <c r="E1695" s="10" t="s">
        <v>899</v>
      </c>
      <c r="F1695" s="42" t="e">
        <f t="shared" si="26"/>
        <v>#VALUE!</v>
      </c>
      <c r="G1695" t="s">
        <v>4458</v>
      </c>
      <c r="H1695" s="4"/>
    </row>
    <row r="1696" spans="1:8" ht="25.5">
      <c r="A1696" s="1" t="s">
        <v>148</v>
      </c>
      <c r="B1696" s="9"/>
      <c r="C1696" s="9" t="s">
        <v>1073</v>
      </c>
      <c r="D1696" s="10" t="s">
        <v>899</v>
      </c>
      <c r="E1696" s="10">
        <v>125118</v>
      </c>
      <c r="F1696" s="42" t="e">
        <f t="shared" si="26"/>
        <v>#VALUE!</v>
      </c>
      <c r="G1696" t="s">
        <v>4458</v>
      </c>
      <c r="H1696" s="4" t="s">
        <v>3327</v>
      </c>
    </row>
    <row r="1697" spans="1:8" ht="25.5">
      <c r="A1697" s="1" t="s">
        <v>148</v>
      </c>
      <c r="B1697" s="9"/>
      <c r="C1697" s="9" t="s">
        <v>1074</v>
      </c>
      <c r="D1697" s="10" t="s">
        <v>899</v>
      </c>
      <c r="E1697" s="10">
        <v>124582</v>
      </c>
      <c r="F1697" s="42" t="e">
        <f t="shared" si="26"/>
        <v>#VALUE!</v>
      </c>
      <c r="G1697" t="s">
        <v>4458</v>
      </c>
      <c r="H1697" s="4" t="s">
        <v>3322</v>
      </c>
    </row>
    <row r="1698" spans="1:8" ht="38.25">
      <c r="A1698" s="1" t="s">
        <v>148</v>
      </c>
      <c r="B1698" s="9"/>
      <c r="C1698" s="9" t="s">
        <v>235</v>
      </c>
      <c r="D1698" s="10">
        <v>98272</v>
      </c>
      <c r="E1698" s="10">
        <v>118714</v>
      </c>
      <c r="F1698" s="42">
        <f t="shared" si="26"/>
        <v>20.801449039400847</v>
      </c>
      <c r="G1698" t="s">
        <v>4554</v>
      </c>
      <c r="H1698" s="4" t="s">
        <v>3328</v>
      </c>
    </row>
    <row r="1699" spans="1:8" ht="25.5">
      <c r="A1699" s="1" t="s">
        <v>148</v>
      </c>
      <c r="B1699" s="9"/>
      <c r="C1699" s="9" t="s">
        <v>1075</v>
      </c>
      <c r="D1699" s="10" t="s">
        <v>899</v>
      </c>
      <c r="E1699" s="10">
        <v>117402</v>
      </c>
      <c r="F1699" s="42" t="e">
        <f t="shared" si="26"/>
        <v>#VALUE!</v>
      </c>
      <c r="G1699" t="s">
        <v>4458</v>
      </c>
      <c r="H1699" s="4" t="s">
        <v>3323</v>
      </c>
    </row>
    <row r="1700" spans="1:8" ht="25.5">
      <c r="A1700" s="1" t="s">
        <v>148</v>
      </c>
      <c r="B1700" s="9"/>
      <c r="C1700" s="9" t="s">
        <v>1076</v>
      </c>
      <c r="D1700" s="10" t="s">
        <v>899</v>
      </c>
      <c r="E1700" s="10">
        <v>106818</v>
      </c>
      <c r="F1700" s="42" t="e">
        <f t="shared" si="26"/>
        <v>#VALUE!</v>
      </c>
      <c r="G1700" t="s">
        <v>4458</v>
      </c>
      <c r="H1700" s="4" t="s">
        <v>3324</v>
      </c>
    </row>
    <row r="1701" spans="1:8" ht="25.5">
      <c r="A1701" s="1" t="s">
        <v>148</v>
      </c>
      <c r="B1701" s="9"/>
      <c r="C1701" s="9" t="s">
        <v>1077</v>
      </c>
      <c r="D1701" s="10" t="s">
        <v>899</v>
      </c>
      <c r="E1701" s="10">
        <v>106069</v>
      </c>
      <c r="F1701" s="42" t="e">
        <f t="shared" si="26"/>
        <v>#VALUE!</v>
      </c>
      <c r="G1701" t="s">
        <v>4458</v>
      </c>
      <c r="H1701" s="4" t="s">
        <v>3325</v>
      </c>
    </row>
    <row r="1702" spans="1:8" ht="25.5">
      <c r="A1702" s="1" t="s">
        <v>148</v>
      </c>
      <c r="B1702" s="9"/>
      <c r="C1702" s="9" t="s">
        <v>1078</v>
      </c>
      <c r="D1702" s="10" t="s">
        <v>899</v>
      </c>
      <c r="E1702" s="10">
        <v>104032</v>
      </c>
      <c r="F1702" s="42" t="e">
        <f t="shared" si="26"/>
        <v>#VALUE!</v>
      </c>
      <c r="G1702" t="s">
        <v>4458</v>
      </c>
      <c r="H1702" s="4" t="s">
        <v>3326</v>
      </c>
    </row>
    <row r="1703" spans="1:8" ht="25.5">
      <c r="A1703" s="64" t="s">
        <v>149</v>
      </c>
      <c r="B1703" s="9" t="s">
        <v>1079</v>
      </c>
      <c r="C1703" s="9" t="s">
        <v>886</v>
      </c>
      <c r="D1703" s="10">
        <v>103000</v>
      </c>
      <c r="E1703" s="10">
        <v>58000</v>
      </c>
      <c r="F1703" s="42">
        <f t="shared" si="26"/>
        <v>-43.689320388349515</v>
      </c>
      <c r="G1703" t="s">
        <v>4458</v>
      </c>
      <c r="H1703" s="4" t="s">
        <v>3336</v>
      </c>
    </row>
    <row r="1704" spans="1:8">
      <c r="A1704" s="1" t="s">
        <v>150</v>
      </c>
      <c r="B1704" s="9"/>
      <c r="C1704" s="9" t="s">
        <v>1080</v>
      </c>
      <c r="D1704" s="10">
        <v>119235</v>
      </c>
      <c r="E1704" s="10">
        <v>122939</v>
      </c>
      <c r="F1704" s="42">
        <f t="shared" si="26"/>
        <v>3.1064704155658993</v>
      </c>
      <c r="G1704" t="s">
        <v>4554</v>
      </c>
      <c r="H1704" s="4" t="s">
        <v>1081</v>
      </c>
    </row>
    <row r="1705" spans="1:8" ht="51">
      <c r="A1705" s="2" t="s">
        <v>151</v>
      </c>
      <c r="B1705" s="65" t="s">
        <v>1082</v>
      </c>
      <c r="C1705" s="9" t="s">
        <v>1084</v>
      </c>
      <c r="D1705" s="14">
        <v>232637</v>
      </c>
      <c r="E1705" s="14">
        <v>232326</v>
      </c>
      <c r="F1705" s="42">
        <f t="shared" si="26"/>
        <v>-0.13368466752924085</v>
      </c>
      <c r="G1705" t="s">
        <v>4554</v>
      </c>
      <c r="H1705" s="4" t="s">
        <v>3337</v>
      </c>
    </row>
    <row r="1706" spans="1:8" ht="63.75">
      <c r="A1706" s="2" t="s">
        <v>151</v>
      </c>
      <c r="B1706" s="65" t="s">
        <v>1083</v>
      </c>
      <c r="C1706" s="9" t="s">
        <v>1085</v>
      </c>
      <c r="D1706" s="14">
        <v>177121</v>
      </c>
      <c r="E1706" s="14">
        <v>177382</v>
      </c>
      <c r="F1706" s="42">
        <f t="shared" si="26"/>
        <v>0.14735689161646559</v>
      </c>
      <c r="G1706" t="s">
        <v>4554</v>
      </c>
      <c r="H1706" s="4" t="s">
        <v>3338</v>
      </c>
    </row>
    <row r="1707" spans="1:8" ht="25.5">
      <c r="A1707" s="2" t="s">
        <v>151</v>
      </c>
      <c r="B1707" s="9"/>
      <c r="C1707" s="9" t="s">
        <v>249</v>
      </c>
      <c r="D1707" s="14">
        <v>157706</v>
      </c>
      <c r="E1707" s="14">
        <v>156994</v>
      </c>
      <c r="F1707" s="42">
        <f t="shared" si="26"/>
        <v>-0.45147299405222374</v>
      </c>
      <c r="G1707" t="s">
        <v>4554</v>
      </c>
      <c r="H1707" s="4" t="s">
        <v>3339</v>
      </c>
    </row>
    <row r="1708" spans="1:8" ht="25.5">
      <c r="A1708" s="2" t="s">
        <v>151</v>
      </c>
      <c r="B1708" s="9"/>
      <c r="C1708" s="9" t="s">
        <v>4508</v>
      </c>
      <c r="D1708" s="14">
        <f>89842+139+12218</f>
        <v>102199</v>
      </c>
      <c r="E1708" s="10" t="s">
        <v>899</v>
      </c>
      <c r="F1708" s="42" t="e">
        <f t="shared" si="26"/>
        <v>#VALUE!</v>
      </c>
      <c r="G1708" t="s">
        <v>4458</v>
      </c>
      <c r="H1708" s="4" t="s">
        <v>3344</v>
      </c>
    </row>
    <row r="1709" spans="1:8" ht="38.25">
      <c r="A1709" s="2" t="s">
        <v>151</v>
      </c>
      <c r="B1709" s="9"/>
      <c r="C1709" s="9" t="s">
        <v>4508</v>
      </c>
      <c r="D1709" s="14">
        <v>52698</v>
      </c>
      <c r="E1709" s="14">
        <v>158180</v>
      </c>
      <c r="F1709" s="42">
        <f t="shared" si="26"/>
        <v>200.16319404911002</v>
      </c>
      <c r="G1709" t="s">
        <v>4458</v>
      </c>
      <c r="H1709" s="4" t="s">
        <v>3345</v>
      </c>
    </row>
    <row r="1710" spans="1:8" ht="25.5">
      <c r="A1710" s="2" t="s">
        <v>151</v>
      </c>
      <c r="B1710" s="9"/>
      <c r="C1710" s="9" t="s">
        <v>4509</v>
      </c>
      <c r="D1710" s="14">
        <v>105396</v>
      </c>
      <c r="E1710" s="14" t="s">
        <v>899</v>
      </c>
      <c r="F1710" s="42" t="e">
        <f t="shared" si="26"/>
        <v>#VALUE!</v>
      </c>
      <c r="G1710" t="s">
        <v>4458</v>
      </c>
      <c r="H1710" s="4" t="s">
        <v>1166</v>
      </c>
    </row>
    <row r="1711" spans="1:8" ht="25.5">
      <c r="A1711" s="2" t="s">
        <v>151</v>
      </c>
      <c r="B1711" s="9"/>
      <c r="C1711" s="9" t="s">
        <v>4509</v>
      </c>
      <c r="D1711" s="14">
        <v>36382</v>
      </c>
      <c r="E1711" s="14">
        <v>148111</v>
      </c>
      <c r="F1711" s="42">
        <f t="shared" si="26"/>
        <v>307.09966466934196</v>
      </c>
      <c r="G1711" t="s">
        <v>4458</v>
      </c>
      <c r="H1711" s="4" t="s">
        <v>3346</v>
      </c>
    </row>
    <row r="1712" spans="1:8" ht="38.25">
      <c r="A1712" s="2" t="s">
        <v>151</v>
      </c>
      <c r="B1712" s="9"/>
      <c r="C1712" s="9" t="s">
        <v>1086</v>
      </c>
      <c r="D1712" s="14">
        <v>138329</v>
      </c>
      <c r="E1712" s="14">
        <v>138242</v>
      </c>
      <c r="F1712" s="42">
        <f t="shared" si="26"/>
        <v>-6.2893536424032559E-2</v>
      </c>
      <c r="G1712" t="s">
        <v>4554</v>
      </c>
      <c r="H1712" s="4" t="s">
        <v>3340</v>
      </c>
    </row>
    <row r="1713" spans="1:8">
      <c r="A1713" s="2" t="s">
        <v>151</v>
      </c>
      <c r="B1713" s="9"/>
      <c r="C1713" s="9" t="s">
        <v>3347</v>
      </c>
      <c r="D1713" s="14">
        <v>104271</v>
      </c>
      <c r="E1713" s="14" t="s">
        <v>899</v>
      </c>
      <c r="F1713" s="42" t="e">
        <f t="shared" si="26"/>
        <v>#VALUE!</v>
      </c>
      <c r="G1713" t="s">
        <v>4458</v>
      </c>
      <c r="H1713" s="4" t="s">
        <v>3348</v>
      </c>
    </row>
    <row r="1714" spans="1:8" ht="25.5">
      <c r="A1714" s="2" t="s">
        <v>151</v>
      </c>
      <c r="B1714" s="9"/>
      <c r="C1714" s="9" t="s">
        <v>3349</v>
      </c>
      <c r="D1714" s="14" t="s">
        <v>899</v>
      </c>
      <c r="E1714" s="14">
        <v>110529</v>
      </c>
      <c r="F1714" s="42" t="e">
        <f t="shared" si="26"/>
        <v>#VALUE!</v>
      </c>
      <c r="G1714" t="s">
        <v>4458</v>
      </c>
      <c r="H1714" s="4" t="s">
        <v>3350</v>
      </c>
    </row>
    <row r="1715" spans="1:8" ht="25.5">
      <c r="A1715" s="2" t="s">
        <v>151</v>
      </c>
      <c r="B1715" s="9"/>
      <c r="C1715" s="9" t="s">
        <v>1087</v>
      </c>
      <c r="D1715" s="14">
        <v>115045</v>
      </c>
      <c r="E1715" s="14">
        <v>137127</v>
      </c>
      <c r="F1715" s="42">
        <f t="shared" si="26"/>
        <v>19.194228345430048</v>
      </c>
      <c r="G1715" t="s">
        <v>4554</v>
      </c>
      <c r="H1715" s="4" t="s">
        <v>3341</v>
      </c>
    </row>
    <row r="1716" spans="1:8" ht="25.5">
      <c r="A1716" s="2" t="s">
        <v>151</v>
      </c>
      <c r="B1716" s="9"/>
      <c r="C1716" s="9" t="s">
        <v>1088</v>
      </c>
      <c r="D1716" s="14">
        <v>115006</v>
      </c>
      <c r="E1716" s="14">
        <v>127786</v>
      </c>
      <c r="F1716" s="42">
        <f t="shared" si="26"/>
        <v>11.112463697546215</v>
      </c>
      <c r="G1716" t="s">
        <v>4554</v>
      </c>
      <c r="H1716" s="4" t="s">
        <v>3342</v>
      </c>
    </row>
    <row r="1717" spans="1:8" ht="25.5">
      <c r="A1717" s="2" t="s">
        <v>151</v>
      </c>
      <c r="B1717" s="9"/>
      <c r="C1717" s="9" t="s">
        <v>1089</v>
      </c>
      <c r="D1717" s="14">
        <v>134773</v>
      </c>
      <c r="E1717" s="14">
        <v>136181</v>
      </c>
      <c r="F1717" s="42">
        <f t="shared" si="26"/>
        <v>1.0447196396904426</v>
      </c>
      <c r="G1717" t="s">
        <v>4554</v>
      </c>
      <c r="H1717" s="4" t="s">
        <v>3343</v>
      </c>
    </row>
    <row r="1718" spans="1:8" ht="25.5">
      <c r="A1718" s="2" t="s">
        <v>151</v>
      </c>
      <c r="B1718" s="9" t="s">
        <v>4547</v>
      </c>
      <c r="C1718" s="9" t="s">
        <v>4547</v>
      </c>
      <c r="D1718" s="10" t="s">
        <v>899</v>
      </c>
      <c r="E1718" s="72">
        <v>100000</v>
      </c>
      <c r="F1718" s="42" t="e">
        <f t="shared" si="26"/>
        <v>#VALUE!</v>
      </c>
      <c r="G1718" t="s">
        <v>4458</v>
      </c>
      <c r="H1718" s="4" t="s">
        <v>4549</v>
      </c>
    </row>
    <row r="1719" spans="1:8" ht="25.5">
      <c r="A1719" s="2" t="s">
        <v>151</v>
      </c>
      <c r="B1719" s="9" t="s">
        <v>4547</v>
      </c>
      <c r="C1719" s="9" t="s">
        <v>4547</v>
      </c>
      <c r="D1719" s="10" t="s">
        <v>899</v>
      </c>
      <c r="E1719" s="72">
        <v>100000</v>
      </c>
      <c r="F1719" s="42" t="e">
        <f t="shared" si="26"/>
        <v>#VALUE!</v>
      </c>
      <c r="G1719" t="s">
        <v>4458</v>
      </c>
      <c r="H1719" s="4" t="s">
        <v>4549</v>
      </c>
    </row>
    <row r="1720" spans="1:8" ht="25.5">
      <c r="A1720" s="2" t="s">
        <v>151</v>
      </c>
      <c r="B1720" s="9" t="s">
        <v>4547</v>
      </c>
      <c r="C1720" s="9" t="s">
        <v>4547</v>
      </c>
      <c r="D1720" s="10" t="s">
        <v>899</v>
      </c>
      <c r="E1720" s="72">
        <v>100000</v>
      </c>
      <c r="F1720" s="42" t="e">
        <f t="shared" si="26"/>
        <v>#VALUE!</v>
      </c>
      <c r="G1720" t="s">
        <v>4458</v>
      </c>
      <c r="H1720" s="4" t="s">
        <v>4549</v>
      </c>
    </row>
    <row r="1721" spans="1:8" ht="25.5">
      <c r="A1721" s="2" t="s">
        <v>151</v>
      </c>
      <c r="B1721" s="9" t="s">
        <v>4547</v>
      </c>
      <c r="C1721" s="9" t="s">
        <v>4547</v>
      </c>
      <c r="D1721" s="10" t="s">
        <v>899</v>
      </c>
      <c r="E1721" s="72">
        <v>100000</v>
      </c>
      <c r="F1721" s="42" t="e">
        <f t="shared" si="26"/>
        <v>#VALUE!</v>
      </c>
      <c r="G1721" t="s">
        <v>4458</v>
      </c>
      <c r="H1721" s="4" t="s">
        <v>4549</v>
      </c>
    </row>
    <row r="1722" spans="1:8" ht="25.5">
      <c r="A1722" s="2" t="s">
        <v>151</v>
      </c>
      <c r="B1722" s="9" t="s">
        <v>4547</v>
      </c>
      <c r="C1722" s="9" t="s">
        <v>4547</v>
      </c>
      <c r="D1722" s="10" t="s">
        <v>899</v>
      </c>
      <c r="E1722" s="72">
        <v>100000</v>
      </c>
      <c r="F1722" s="42" t="e">
        <f t="shared" si="26"/>
        <v>#VALUE!</v>
      </c>
      <c r="G1722" t="s">
        <v>4458</v>
      </c>
      <c r="H1722" s="4" t="s">
        <v>4549</v>
      </c>
    </row>
    <row r="1723" spans="1:8" ht="25.5">
      <c r="A1723" s="2" t="s">
        <v>151</v>
      </c>
      <c r="B1723" s="9" t="s">
        <v>4547</v>
      </c>
      <c r="C1723" s="9" t="s">
        <v>4547</v>
      </c>
      <c r="D1723" s="10" t="s">
        <v>899</v>
      </c>
      <c r="E1723" s="72">
        <v>100000</v>
      </c>
      <c r="F1723" s="42" t="e">
        <f t="shared" si="26"/>
        <v>#VALUE!</v>
      </c>
      <c r="G1723" t="s">
        <v>4458</v>
      </c>
      <c r="H1723" s="4" t="s">
        <v>4549</v>
      </c>
    </row>
    <row r="1724" spans="1:8" ht="25.5">
      <c r="A1724" s="2" t="s">
        <v>151</v>
      </c>
      <c r="B1724" s="9" t="s">
        <v>4547</v>
      </c>
      <c r="C1724" s="9" t="s">
        <v>4547</v>
      </c>
      <c r="D1724" s="10" t="s">
        <v>899</v>
      </c>
      <c r="E1724" s="72">
        <v>100000</v>
      </c>
      <c r="F1724" s="42" t="e">
        <f t="shared" si="26"/>
        <v>#VALUE!</v>
      </c>
      <c r="G1724" t="s">
        <v>4458</v>
      </c>
      <c r="H1724" s="4" t="s">
        <v>4549</v>
      </c>
    </row>
    <row r="1725" spans="1:8" ht="25.5">
      <c r="A1725" s="2" t="s">
        <v>151</v>
      </c>
      <c r="B1725" s="9" t="s">
        <v>4547</v>
      </c>
      <c r="C1725" s="9" t="s">
        <v>4547</v>
      </c>
      <c r="D1725" s="10" t="s">
        <v>899</v>
      </c>
      <c r="E1725" s="72">
        <v>100000</v>
      </c>
      <c r="F1725" s="42" t="e">
        <f t="shared" si="26"/>
        <v>#VALUE!</v>
      </c>
      <c r="G1725" t="s">
        <v>4458</v>
      </c>
      <c r="H1725" s="4" t="s">
        <v>4549</v>
      </c>
    </row>
    <row r="1726" spans="1:8" ht="25.5">
      <c r="A1726" s="2" t="s">
        <v>151</v>
      </c>
      <c r="B1726" s="9" t="s">
        <v>4547</v>
      </c>
      <c r="C1726" s="9" t="s">
        <v>4547</v>
      </c>
      <c r="D1726" s="72">
        <v>100000</v>
      </c>
      <c r="E1726" s="10" t="s">
        <v>899</v>
      </c>
      <c r="F1726" s="42" t="e">
        <f t="shared" si="26"/>
        <v>#VALUE!</v>
      </c>
      <c r="G1726" t="s">
        <v>4458</v>
      </c>
      <c r="H1726" s="4" t="s">
        <v>4549</v>
      </c>
    </row>
    <row r="1727" spans="1:8" ht="25.5">
      <c r="A1727" s="2" t="s">
        <v>151</v>
      </c>
      <c r="B1727" s="9" t="s">
        <v>4547</v>
      </c>
      <c r="C1727" s="9" t="s">
        <v>4547</v>
      </c>
      <c r="D1727" s="72">
        <v>100000</v>
      </c>
      <c r="E1727" s="10" t="s">
        <v>899</v>
      </c>
      <c r="F1727" s="42" t="e">
        <f t="shared" si="26"/>
        <v>#VALUE!</v>
      </c>
      <c r="G1727" t="s">
        <v>4458</v>
      </c>
      <c r="H1727" s="4" t="s">
        <v>4549</v>
      </c>
    </row>
    <row r="1728" spans="1:8" ht="25.5">
      <c r="A1728" s="2" t="s">
        <v>151</v>
      </c>
      <c r="B1728" s="9" t="s">
        <v>4547</v>
      </c>
      <c r="C1728" s="9" t="s">
        <v>4547</v>
      </c>
      <c r="D1728" s="72">
        <v>100000</v>
      </c>
      <c r="E1728" s="10" t="s">
        <v>899</v>
      </c>
      <c r="F1728" s="42" t="e">
        <f t="shared" si="26"/>
        <v>#VALUE!</v>
      </c>
      <c r="G1728" t="s">
        <v>4458</v>
      </c>
      <c r="H1728" s="4" t="s">
        <v>4549</v>
      </c>
    </row>
    <row r="1729" spans="1:8" ht="25.5">
      <c r="A1729" s="1" t="s">
        <v>152</v>
      </c>
      <c r="B1729" s="9"/>
      <c r="C1729" s="9" t="s">
        <v>696</v>
      </c>
      <c r="D1729" s="14">
        <v>131000</v>
      </c>
      <c r="E1729" s="14">
        <v>132000</v>
      </c>
      <c r="F1729" s="42">
        <f t="shared" si="26"/>
        <v>0.76335877862595414</v>
      </c>
      <c r="G1729" t="s">
        <v>4554</v>
      </c>
      <c r="H1729" s="4" t="s">
        <v>1090</v>
      </c>
    </row>
    <row r="1730" spans="1:8" ht="25.5">
      <c r="A1730" s="2" t="s">
        <v>153</v>
      </c>
      <c r="B1730" s="9"/>
      <c r="C1730" s="9" t="s">
        <v>886</v>
      </c>
      <c r="D1730" s="14">
        <v>167238</v>
      </c>
      <c r="E1730" s="14">
        <v>185146</v>
      </c>
      <c r="F1730" s="42">
        <f t="shared" si="26"/>
        <v>10.708092658367118</v>
      </c>
      <c r="G1730" t="s">
        <v>4554</v>
      </c>
      <c r="H1730" s="4" t="s">
        <v>3351</v>
      </c>
    </row>
    <row r="1731" spans="1:8" ht="25.5">
      <c r="A1731" s="2" t="s">
        <v>153</v>
      </c>
      <c r="B1731" s="9"/>
      <c r="C1731" s="9" t="s">
        <v>1091</v>
      </c>
      <c r="D1731" s="14">
        <v>146446</v>
      </c>
      <c r="E1731" s="14">
        <v>153005</v>
      </c>
      <c r="F1731" s="42">
        <f t="shared" si="26"/>
        <v>4.4787839886374501</v>
      </c>
      <c r="G1731" t="s">
        <v>4554</v>
      </c>
      <c r="H1731" s="4" t="s">
        <v>3352</v>
      </c>
    </row>
    <row r="1732" spans="1:8" ht="25.5">
      <c r="A1732" s="2" t="s">
        <v>153</v>
      </c>
      <c r="B1732" s="9"/>
      <c r="C1732" s="9" t="s">
        <v>1092</v>
      </c>
      <c r="D1732" s="14">
        <v>141587</v>
      </c>
      <c r="E1732" s="14">
        <v>147219</v>
      </c>
      <c r="F1732" s="42">
        <f t="shared" si="26"/>
        <v>3.9777663203542701</v>
      </c>
      <c r="G1732" t="s">
        <v>4554</v>
      </c>
      <c r="H1732" s="4" t="s">
        <v>3353</v>
      </c>
    </row>
    <row r="1733" spans="1:8" ht="38.25">
      <c r="A1733" s="2" t="s">
        <v>153</v>
      </c>
      <c r="B1733" s="9"/>
      <c r="C1733" s="9" t="s">
        <v>1093</v>
      </c>
      <c r="D1733" s="14">
        <v>108688</v>
      </c>
      <c r="E1733" s="14">
        <v>114453</v>
      </c>
      <c r="F1733" s="42">
        <f t="shared" si="26"/>
        <v>5.3041734138083321</v>
      </c>
      <c r="G1733" t="s">
        <v>4554</v>
      </c>
      <c r="H1733" s="4" t="s">
        <v>3354</v>
      </c>
    </row>
    <row r="1734" spans="1:8" ht="25.5">
      <c r="A1734" s="2" t="s">
        <v>153</v>
      </c>
      <c r="B1734" s="9"/>
      <c r="C1734" s="9" t="s">
        <v>1094</v>
      </c>
      <c r="D1734" s="14">
        <v>113250</v>
      </c>
      <c r="E1734" s="14">
        <v>119458</v>
      </c>
      <c r="F1734" s="42">
        <f t="shared" ref="F1734:F1797" si="27">(((E1734-D1734)/D1734)*100)</f>
        <v>5.4816777041942606</v>
      </c>
      <c r="G1734" t="s">
        <v>4554</v>
      </c>
      <c r="H1734" s="4" t="s">
        <v>3355</v>
      </c>
    </row>
    <row r="1735" spans="1:8" ht="38.25">
      <c r="A1735" s="2" t="s">
        <v>153</v>
      </c>
      <c r="B1735" s="9"/>
      <c r="C1735" s="9" t="s">
        <v>1095</v>
      </c>
      <c r="D1735" s="14">
        <v>101952</v>
      </c>
      <c r="E1735" s="14">
        <v>106421</v>
      </c>
      <c r="F1735" s="42">
        <f t="shared" si="27"/>
        <v>4.3834353421217829</v>
      </c>
      <c r="G1735" t="s">
        <v>4554</v>
      </c>
      <c r="H1735" s="4" t="s">
        <v>3357</v>
      </c>
    </row>
    <row r="1736" spans="1:8" ht="25.5">
      <c r="A1736" s="2" t="s">
        <v>153</v>
      </c>
      <c r="B1736" s="9"/>
      <c r="C1736" s="9" t="s">
        <v>1096</v>
      </c>
      <c r="D1736" s="14">
        <v>101828</v>
      </c>
      <c r="E1736" s="14">
        <v>106247</v>
      </c>
      <c r="F1736" s="42">
        <f t="shared" si="27"/>
        <v>4.3396708174568879</v>
      </c>
      <c r="G1736" t="s">
        <v>4554</v>
      </c>
      <c r="H1736" s="4" t="s">
        <v>3356</v>
      </c>
    </row>
    <row r="1737" spans="1:8" ht="38.25">
      <c r="A1737" s="2" t="s">
        <v>153</v>
      </c>
      <c r="B1737" s="9"/>
      <c r="C1737" s="9" t="s">
        <v>1097</v>
      </c>
      <c r="D1737" s="14">
        <v>96080</v>
      </c>
      <c r="E1737" s="14">
        <v>108561</v>
      </c>
      <c r="F1737" s="42">
        <f t="shared" si="27"/>
        <v>12.990216486261449</v>
      </c>
      <c r="G1737" t="s">
        <v>4554</v>
      </c>
      <c r="H1737" s="4" t="s">
        <v>3358</v>
      </c>
    </row>
    <row r="1738" spans="1:8" ht="25.5">
      <c r="A1738" s="2" t="s">
        <v>153</v>
      </c>
      <c r="B1738" s="9"/>
      <c r="C1738" s="9" t="s">
        <v>1098</v>
      </c>
      <c r="D1738" s="14">
        <v>103891</v>
      </c>
      <c r="E1738" s="14">
        <v>118737</v>
      </c>
      <c r="F1738" s="42">
        <f t="shared" si="27"/>
        <v>14.289976995119885</v>
      </c>
      <c r="G1738" t="s">
        <v>4554</v>
      </c>
      <c r="H1738" s="4" t="s">
        <v>3359</v>
      </c>
    </row>
    <row r="1739" spans="1:8" ht="25.5">
      <c r="A1739" s="2" t="s">
        <v>153</v>
      </c>
      <c r="B1739" s="9"/>
      <c r="C1739" s="9" t="s">
        <v>376</v>
      </c>
      <c r="D1739" s="14">
        <v>113803</v>
      </c>
      <c r="E1739" s="14">
        <v>119819</v>
      </c>
      <c r="F1739" s="42">
        <f t="shared" si="27"/>
        <v>5.2863281284324666</v>
      </c>
      <c r="G1739" t="s">
        <v>4554</v>
      </c>
      <c r="H1739" s="4" t="s">
        <v>1103</v>
      </c>
    </row>
    <row r="1740" spans="1:8" ht="25.5">
      <c r="A1740" s="2" t="s">
        <v>153</v>
      </c>
      <c r="B1740" s="9"/>
      <c r="C1740" s="9" t="s">
        <v>1099</v>
      </c>
      <c r="D1740" s="14">
        <v>114428</v>
      </c>
      <c r="E1740" s="14">
        <v>118686</v>
      </c>
      <c r="F1740" s="42">
        <f t="shared" si="27"/>
        <v>3.721117209074702</v>
      </c>
      <c r="G1740" t="s">
        <v>4554</v>
      </c>
      <c r="H1740" s="4" t="s">
        <v>3360</v>
      </c>
    </row>
    <row r="1741" spans="1:8" ht="25.5">
      <c r="A1741" s="2" t="s">
        <v>153</v>
      </c>
      <c r="B1741" s="9"/>
      <c r="C1741" s="9" t="s">
        <v>1100</v>
      </c>
      <c r="D1741" s="14">
        <v>101617</v>
      </c>
      <c r="E1741" s="14">
        <v>105957</v>
      </c>
      <c r="F1741" s="42">
        <f t="shared" si="27"/>
        <v>4.2709389177007786</v>
      </c>
      <c r="G1741" t="s">
        <v>4554</v>
      </c>
      <c r="H1741" s="4" t="s">
        <v>3361</v>
      </c>
    </row>
    <row r="1742" spans="1:8" ht="25.5">
      <c r="A1742" s="2" t="s">
        <v>154</v>
      </c>
      <c r="B1742" s="16" t="s">
        <v>1490</v>
      </c>
      <c r="C1742" s="9"/>
      <c r="D1742" s="19" t="s">
        <v>899</v>
      </c>
      <c r="E1742" s="19" t="s">
        <v>899</v>
      </c>
      <c r="F1742" s="42" t="e">
        <f t="shared" si="27"/>
        <v>#VALUE!</v>
      </c>
      <c r="G1742" t="s">
        <v>4458</v>
      </c>
      <c r="H1742" s="4"/>
    </row>
    <row r="1743" spans="1:8" ht="38.25">
      <c r="A1743" s="1" t="s">
        <v>155</v>
      </c>
      <c r="B1743" s="9"/>
      <c r="C1743" s="9" t="s">
        <v>886</v>
      </c>
      <c r="D1743" s="14">
        <v>118108</v>
      </c>
      <c r="E1743" s="14">
        <v>381122</v>
      </c>
      <c r="F1743" s="42">
        <f t="shared" si="27"/>
        <v>222.68940291936192</v>
      </c>
      <c r="G1743" t="s">
        <v>4458</v>
      </c>
      <c r="H1743" s="4" t="s">
        <v>1104</v>
      </c>
    </row>
    <row r="1744" spans="1:8" ht="51">
      <c r="A1744" s="1" t="s">
        <v>155</v>
      </c>
      <c r="B1744" s="9"/>
      <c r="C1744" s="9" t="s">
        <v>1101</v>
      </c>
      <c r="D1744" s="14">
        <v>0</v>
      </c>
      <c r="E1744" s="14">
        <v>100946</v>
      </c>
      <c r="F1744" s="42" t="e">
        <f t="shared" si="27"/>
        <v>#DIV/0!</v>
      </c>
      <c r="G1744" t="s">
        <v>4458</v>
      </c>
      <c r="H1744" s="4" t="s">
        <v>1105</v>
      </c>
    </row>
    <row r="1745" spans="1:8" ht="51">
      <c r="A1745" s="1" t="s">
        <v>155</v>
      </c>
      <c r="B1745" s="9"/>
      <c r="C1745" s="9" t="s">
        <v>1102</v>
      </c>
      <c r="D1745" s="14">
        <v>0</v>
      </c>
      <c r="E1745" s="14">
        <v>117957</v>
      </c>
      <c r="F1745" s="42" t="e">
        <f t="shared" si="27"/>
        <v>#DIV/0!</v>
      </c>
      <c r="G1745" t="s">
        <v>4458</v>
      </c>
      <c r="H1745" s="4" t="s">
        <v>1106</v>
      </c>
    </row>
    <row r="1746" spans="1:8" ht="25.5">
      <c r="A1746" s="1" t="s">
        <v>156</v>
      </c>
      <c r="B1746" s="9"/>
      <c r="C1746" s="9" t="s">
        <v>886</v>
      </c>
      <c r="D1746" s="14">
        <v>158188</v>
      </c>
      <c r="E1746" s="14">
        <v>158394</v>
      </c>
      <c r="F1746" s="42">
        <f t="shared" si="27"/>
        <v>0.13022479581257743</v>
      </c>
      <c r="G1746" t="s">
        <v>4554</v>
      </c>
      <c r="H1746" s="4" t="s">
        <v>1108</v>
      </c>
    </row>
    <row r="1747" spans="1:8" ht="25.5">
      <c r="A1747" s="1" t="s">
        <v>156</v>
      </c>
      <c r="B1747" s="9"/>
      <c r="C1747" s="9" t="s">
        <v>1107</v>
      </c>
      <c r="D1747" s="14">
        <v>102924</v>
      </c>
      <c r="E1747" s="14">
        <v>104590</v>
      </c>
      <c r="F1747" s="42">
        <f t="shared" si="27"/>
        <v>1.6186700866658892</v>
      </c>
      <c r="G1747" t="s">
        <v>4554</v>
      </c>
      <c r="H1747" s="4" t="s">
        <v>1109</v>
      </c>
    </row>
    <row r="1748" spans="1:8" ht="51">
      <c r="A1748" s="1" t="s">
        <v>157</v>
      </c>
      <c r="B1748" s="9" t="s">
        <v>1110</v>
      </c>
      <c r="C1748" s="9" t="s">
        <v>886</v>
      </c>
      <c r="D1748" s="14">
        <v>198286</v>
      </c>
      <c r="E1748" s="14">
        <v>215546</v>
      </c>
      <c r="F1748" s="42">
        <f t="shared" si="27"/>
        <v>8.7045984083596437</v>
      </c>
      <c r="G1748" t="s">
        <v>4554</v>
      </c>
      <c r="H1748" s="74" t="s">
        <v>1118</v>
      </c>
    </row>
    <row r="1749" spans="1:8" ht="51">
      <c r="A1749" s="1" t="s">
        <v>157</v>
      </c>
      <c r="B1749" s="9" t="s">
        <v>1111</v>
      </c>
      <c r="C1749" s="9" t="s">
        <v>995</v>
      </c>
      <c r="D1749" s="14">
        <v>141483</v>
      </c>
      <c r="E1749" s="14">
        <v>159560</v>
      </c>
      <c r="F1749" s="42">
        <f t="shared" si="27"/>
        <v>12.776800039580728</v>
      </c>
      <c r="G1749" t="s">
        <v>4554</v>
      </c>
      <c r="H1749" s="4" t="s">
        <v>1119</v>
      </c>
    </row>
    <row r="1750" spans="1:8" ht="25.5">
      <c r="A1750" s="1" t="s">
        <v>157</v>
      </c>
      <c r="B1750" s="9" t="s">
        <v>1112</v>
      </c>
      <c r="C1750" s="9" t="s">
        <v>1113</v>
      </c>
      <c r="D1750" s="14">
        <v>142998</v>
      </c>
      <c r="E1750" s="14">
        <v>155489</v>
      </c>
      <c r="F1750" s="42">
        <f t="shared" si="27"/>
        <v>8.735087204016839</v>
      </c>
      <c r="G1750" t="s">
        <v>4554</v>
      </c>
      <c r="H1750" s="74" t="s">
        <v>1120</v>
      </c>
    </row>
    <row r="1751" spans="1:8" ht="25.5">
      <c r="A1751" s="1" t="s">
        <v>157</v>
      </c>
      <c r="B1751" s="9" t="s">
        <v>1114</v>
      </c>
      <c r="C1751" s="9" t="s">
        <v>1115</v>
      </c>
      <c r="D1751" s="14">
        <v>34196</v>
      </c>
      <c r="E1751" s="14">
        <v>142976</v>
      </c>
      <c r="F1751" s="42">
        <f t="shared" si="27"/>
        <v>318.1073809802316</v>
      </c>
      <c r="G1751" t="s">
        <v>4458</v>
      </c>
      <c r="H1751" s="4" t="s">
        <v>3365</v>
      </c>
    </row>
    <row r="1752" spans="1:8" ht="38.25">
      <c r="A1752" s="1" t="s">
        <v>157</v>
      </c>
      <c r="B1752" s="9" t="s">
        <v>1117</v>
      </c>
      <c r="C1752" s="9" t="s">
        <v>1116</v>
      </c>
      <c r="D1752" s="14">
        <v>0</v>
      </c>
      <c r="E1752" s="14">
        <v>107202</v>
      </c>
      <c r="F1752" s="42" t="e">
        <f t="shared" si="27"/>
        <v>#DIV/0!</v>
      </c>
      <c r="G1752" t="s">
        <v>4458</v>
      </c>
      <c r="H1752" s="4" t="s">
        <v>3362</v>
      </c>
    </row>
    <row r="1753" spans="1:8" ht="25.5">
      <c r="A1753" s="1" t="s">
        <v>157</v>
      </c>
      <c r="B1753" s="9"/>
      <c r="C1753" s="9" t="s">
        <v>1016</v>
      </c>
      <c r="D1753" s="14">
        <v>106958</v>
      </c>
      <c r="E1753" s="14">
        <v>27375</v>
      </c>
      <c r="F1753" s="42">
        <f t="shared" si="27"/>
        <v>-74.405841545279458</v>
      </c>
      <c r="G1753" t="s">
        <v>4458</v>
      </c>
      <c r="H1753" s="4" t="s">
        <v>3364</v>
      </c>
    </row>
    <row r="1754" spans="1:8" ht="25.5">
      <c r="A1754" s="1" t="s">
        <v>157</v>
      </c>
      <c r="B1754" s="9"/>
      <c r="C1754" s="9" t="s">
        <v>1116</v>
      </c>
      <c r="D1754" s="14">
        <v>104456</v>
      </c>
      <c r="E1754" s="14" t="s">
        <v>899</v>
      </c>
      <c r="F1754" s="42" t="e">
        <f t="shared" si="27"/>
        <v>#VALUE!</v>
      </c>
      <c r="G1754" t="s">
        <v>4458</v>
      </c>
      <c r="H1754" s="4" t="s">
        <v>3363</v>
      </c>
    </row>
    <row r="1755" spans="1:8" ht="25.5">
      <c r="A1755" s="1" t="s">
        <v>157</v>
      </c>
      <c r="B1755" s="9" t="s">
        <v>4547</v>
      </c>
      <c r="C1755" s="9" t="s">
        <v>4547</v>
      </c>
      <c r="D1755" s="10" t="s">
        <v>899</v>
      </c>
      <c r="E1755" s="72">
        <v>100000</v>
      </c>
      <c r="F1755" s="42" t="e">
        <f t="shared" si="27"/>
        <v>#VALUE!</v>
      </c>
      <c r="G1755" t="s">
        <v>4458</v>
      </c>
      <c r="H1755" s="4" t="s">
        <v>4549</v>
      </c>
    </row>
    <row r="1756" spans="1:8" ht="25.5">
      <c r="A1756" s="1" t="s">
        <v>157</v>
      </c>
      <c r="B1756" s="9" t="s">
        <v>4547</v>
      </c>
      <c r="C1756" s="9" t="s">
        <v>4547</v>
      </c>
      <c r="D1756" s="10" t="s">
        <v>899</v>
      </c>
      <c r="E1756" s="72">
        <v>100000</v>
      </c>
      <c r="F1756" s="42" t="e">
        <f t="shared" si="27"/>
        <v>#VALUE!</v>
      </c>
      <c r="G1756" t="s">
        <v>4458</v>
      </c>
      <c r="H1756" s="4" t="s">
        <v>4549</v>
      </c>
    </row>
    <row r="1757" spans="1:8" ht="25.5">
      <c r="A1757" s="1" t="s">
        <v>157</v>
      </c>
      <c r="B1757" s="9" t="s">
        <v>4547</v>
      </c>
      <c r="C1757" s="9" t="s">
        <v>4547</v>
      </c>
      <c r="D1757" s="10" t="s">
        <v>899</v>
      </c>
      <c r="E1757" s="72">
        <v>100000</v>
      </c>
      <c r="F1757" s="42" t="e">
        <f t="shared" si="27"/>
        <v>#VALUE!</v>
      </c>
      <c r="G1757" t="s">
        <v>4458</v>
      </c>
      <c r="H1757" s="4" t="s">
        <v>4549</v>
      </c>
    </row>
    <row r="1758" spans="1:8" ht="25.5">
      <c r="A1758" s="1" t="s">
        <v>157</v>
      </c>
      <c r="B1758" s="9" t="s">
        <v>4547</v>
      </c>
      <c r="C1758" s="9" t="s">
        <v>4547</v>
      </c>
      <c r="D1758" s="10" t="s">
        <v>899</v>
      </c>
      <c r="E1758" s="72">
        <v>100000</v>
      </c>
      <c r="F1758" s="42" t="e">
        <f t="shared" si="27"/>
        <v>#VALUE!</v>
      </c>
      <c r="G1758" t="s">
        <v>4458</v>
      </c>
      <c r="H1758" s="4" t="s">
        <v>4549</v>
      </c>
    </row>
    <row r="1759" spans="1:8" ht="25.5">
      <c r="A1759" s="1" t="s">
        <v>157</v>
      </c>
      <c r="B1759" s="9" t="s">
        <v>4547</v>
      </c>
      <c r="C1759" s="9" t="s">
        <v>4547</v>
      </c>
      <c r="D1759" s="72">
        <v>100000</v>
      </c>
      <c r="E1759" s="10" t="s">
        <v>899</v>
      </c>
      <c r="F1759" s="42" t="e">
        <f t="shared" si="27"/>
        <v>#VALUE!</v>
      </c>
      <c r="G1759" t="s">
        <v>4458</v>
      </c>
      <c r="H1759" s="4" t="s">
        <v>4549</v>
      </c>
    </row>
    <row r="1760" spans="1:8" ht="25.5">
      <c r="A1760" s="1" t="s">
        <v>158</v>
      </c>
      <c r="B1760" s="9"/>
      <c r="C1760" s="9" t="s">
        <v>886</v>
      </c>
      <c r="D1760" s="14">
        <v>110646</v>
      </c>
      <c r="E1760" s="14">
        <v>113988</v>
      </c>
      <c r="F1760" s="42">
        <f t="shared" si="27"/>
        <v>3.0204435768125375</v>
      </c>
      <c r="G1760" t="s">
        <v>4554</v>
      </c>
      <c r="H1760" s="4" t="s">
        <v>1121</v>
      </c>
    </row>
    <row r="1761" spans="1:8" ht="51">
      <c r="A1761" s="1" t="s">
        <v>159</v>
      </c>
      <c r="B1761" s="9"/>
      <c r="C1761" s="9" t="s">
        <v>886</v>
      </c>
      <c r="D1761" s="14">
        <v>134104</v>
      </c>
      <c r="E1761" s="14">
        <v>140946</v>
      </c>
      <c r="F1761" s="42">
        <f t="shared" si="27"/>
        <v>5.1020103800035788</v>
      </c>
      <c r="G1761" t="s">
        <v>4554</v>
      </c>
      <c r="H1761" s="74" t="s">
        <v>3366</v>
      </c>
    </row>
    <row r="1762" spans="1:8" ht="51">
      <c r="A1762" s="1" t="s">
        <v>160</v>
      </c>
      <c r="B1762" s="9" t="s">
        <v>1122</v>
      </c>
      <c r="C1762" s="9" t="s">
        <v>886</v>
      </c>
      <c r="D1762" s="14">
        <v>182595</v>
      </c>
      <c r="E1762" s="14">
        <v>195759</v>
      </c>
      <c r="F1762" s="42">
        <f t="shared" si="27"/>
        <v>7.2093978476957199</v>
      </c>
      <c r="G1762" t="s">
        <v>4554</v>
      </c>
      <c r="H1762" s="4" t="s">
        <v>3367</v>
      </c>
    </row>
    <row r="1763" spans="1:8" ht="25.5">
      <c r="A1763" s="1" t="s">
        <v>160</v>
      </c>
      <c r="B1763" s="9"/>
      <c r="C1763" s="9" t="s">
        <v>912</v>
      </c>
      <c r="D1763" s="10">
        <v>115794</v>
      </c>
      <c r="E1763" s="14">
        <v>116162</v>
      </c>
      <c r="F1763" s="42">
        <f t="shared" si="27"/>
        <v>0.31780575850216763</v>
      </c>
      <c r="G1763" t="s">
        <v>4554</v>
      </c>
      <c r="H1763" s="4" t="s">
        <v>1123</v>
      </c>
    </row>
    <row r="1764" spans="1:8" ht="25.5">
      <c r="A1764" s="1" t="s">
        <v>161</v>
      </c>
      <c r="B1764" s="9"/>
      <c r="C1764" s="9" t="s">
        <v>886</v>
      </c>
      <c r="D1764" s="14" t="s">
        <v>899</v>
      </c>
      <c r="E1764" s="14">
        <v>155644</v>
      </c>
      <c r="F1764" s="42" t="e">
        <f t="shared" si="27"/>
        <v>#VALUE!</v>
      </c>
      <c r="G1764" t="s">
        <v>4458</v>
      </c>
      <c r="H1764" s="4" t="s">
        <v>1124</v>
      </c>
    </row>
    <row r="1765" spans="1:8" ht="25.5">
      <c r="A1765" s="1" t="s">
        <v>161</v>
      </c>
      <c r="B1765" s="9"/>
      <c r="C1765" s="9" t="s">
        <v>1125</v>
      </c>
      <c r="D1765" s="14" t="s">
        <v>899</v>
      </c>
      <c r="E1765" s="14">
        <v>134863</v>
      </c>
      <c r="F1765" s="42" t="e">
        <f t="shared" si="27"/>
        <v>#VALUE!</v>
      </c>
      <c r="G1765" t="s">
        <v>4458</v>
      </c>
      <c r="H1765" s="4" t="s">
        <v>1126</v>
      </c>
    </row>
    <row r="1766" spans="1:8" ht="25.5">
      <c r="A1766" s="1" t="s">
        <v>161</v>
      </c>
      <c r="B1766" s="9"/>
      <c r="C1766" s="9" t="s">
        <v>1127</v>
      </c>
      <c r="D1766" s="14" t="s">
        <v>899</v>
      </c>
      <c r="E1766" s="14">
        <v>130837</v>
      </c>
      <c r="F1766" s="42" t="e">
        <f t="shared" si="27"/>
        <v>#VALUE!</v>
      </c>
      <c r="G1766" t="s">
        <v>4458</v>
      </c>
      <c r="H1766" s="4" t="s">
        <v>1128</v>
      </c>
    </row>
    <row r="1767" spans="1:8" ht="25.5">
      <c r="A1767" s="1" t="s">
        <v>161</v>
      </c>
      <c r="B1767" s="9"/>
      <c r="C1767" s="9" t="s">
        <v>613</v>
      </c>
      <c r="D1767" s="14" t="s">
        <v>899</v>
      </c>
      <c r="E1767" s="14">
        <v>129139</v>
      </c>
      <c r="F1767" s="42" t="e">
        <f t="shared" si="27"/>
        <v>#VALUE!</v>
      </c>
      <c r="G1767" t="s">
        <v>4458</v>
      </c>
      <c r="H1767" s="4" t="s">
        <v>1129</v>
      </c>
    </row>
    <row r="1768" spans="1:8" ht="25.5">
      <c r="A1768" s="1" t="s">
        <v>161</v>
      </c>
      <c r="B1768" s="9"/>
      <c r="C1768" s="9" t="s">
        <v>1130</v>
      </c>
      <c r="D1768" s="14" t="s">
        <v>899</v>
      </c>
      <c r="E1768" s="14">
        <v>120135</v>
      </c>
      <c r="F1768" s="42" t="e">
        <f t="shared" si="27"/>
        <v>#VALUE!</v>
      </c>
      <c r="G1768" t="s">
        <v>4458</v>
      </c>
      <c r="H1768" s="4" t="s">
        <v>1131</v>
      </c>
    </row>
    <row r="1769" spans="1:8" ht="25.5">
      <c r="A1769" s="1" t="s">
        <v>161</v>
      </c>
      <c r="B1769" s="9"/>
      <c r="C1769" s="9" t="s">
        <v>994</v>
      </c>
      <c r="D1769" s="14" t="s">
        <v>899</v>
      </c>
      <c r="E1769" s="14">
        <v>106349</v>
      </c>
      <c r="F1769" s="42" t="e">
        <f t="shared" si="27"/>
        <v>#VALUE!</v>
      </c>
      <c r="G1769" t="s">
        <v>4458</v>
      </c>
      <c r="H1769" s="4" t="s">
        <v>1132</v>
      </c>
    </row>
    <row r="1770" spans="1:8" ht="25.5">
      <c r="A1770" s="1" t="s">
        <v>161</v>
      </c>
      <c r="B1770" s="9"/>
      <c r="C1770" s="9" t="s">
        <v>1056</v>
      </c>
      <c r="D1770" s="14" t="s">
        <v>899</v>
      </c>
      <c r="E1770" s="14">
        <v>100479</v>
      </c>
      <c r="F1770" s="42" t="e">
        <f t="shared" si="27"/>
        <v>#VALUE!</v>
      </c>
      <c r="G1770" t="s">
        <v>4458</v>
      </c>
      <c r="H1770" s="4" t="s">
        <v>1133</v>
      </c>
    </row>
    <row r="1771" spans="1:8" ht="25.5">
      <c r="A1771" s="1" t="s">
        <v>161</v>
      </c>
      <c r="B1771" s="9" t="s">
        <v>3368</v>
      </c>
      <c r="C1771" s="9" t="s">
        <v>886</v>
      </c>
      <c r="D1771" s="14">
        <v>139088</v>
      </c>
      <c r="E1771" s="14" t="s">
        <v>899</v>
      </c>
      <c r="F1771" s="42" t="e">
        <f t="shared" si="27"/>
        <v>#VALUE!</v>
      </c>
      <c r="G1771" t="s">
        <v>4458</v>
      </c>
      <c r="H1771" s="4" t="s">
        <v>3369</v>
      </c>
    </row>
    <row r="1772" spans="1:8" ht="25.5">
      <c r="A1772" s="1" t="s">
        <v>161</v>
      </c>
      <c r="B1772" s="9" t="s">
        <v>3370</v>
      </c>
      <c r="C1772" s="9" t="s">
        <v>1125</v>
      </c>
      <c r="D1772" s="14">
        <v>108083</v>
      </c>
      <c r="E1772" s="14" t="s">
        <v>899</v>
      </c>
      <c r="F1772" s="42" t="e">
        <f t="shared" si="27"/>
        <v>#VALUE!</v>
      </c>
      <c r="G1772" t="s">
        <v>4458</v>
      </c>
      <c r="H1772" s="4" t="s">
        <v>3371</v>
      </c>
    </row>
    <row r="1773" spans="1:8" ht="25.5">
      <c r="A1773" s="1" t="s">
        <v>161</v>
      </c>
      <c r="B1773" s="9" t="s">
        <v>3372</v>
      </c>
      <c r="C1773" s="9" t="s">
        <v>1130</v>
      </c>
      <c r="D1773" s="14">
        <v>108083</v>
      </c>
      <c r="E1773" s="14" t="s">
        <v>899</v>
      </c>
      <c r="F1773" s="42" t="e">
        <f t="shared" si="27"/>
        <v>#VALUE!</v>
      </c>
      <c r="G1773" t="s">
        <v>4458</v>
      </c>
      <c r="H1773" s="4" t="s">
        <v>3371</v>
      </c>
    </row>
    <row r="1774" spans="1:8" ht="25.5">
      <c r="A1774" s="1" t="s">
        <v>161</v>
      </c>
      <c r="B1774" s="9" t="s">
        <v>3373</v>
      </c>
      <c r="C1774" s="9" t="s">
        <v>613</v>
      </c>
      <c r="D1774" s="14">
        <v>108083</v>
      </c>
      <c r="E1774" s="14" t="s">
        <v>899</v>
      </c>
      <c r="F1774" s="42" t="e">
        <f t="shared" si="27"/>
        <v>#VALUE!</v>
      </c>
      <c r="G1774" t="s">
        <v>4458</v>
      </c>
      <c r="H1774" s="4" t="s">
        <v>3371</v>
      </c>
    </row>
    <row r="1775" spans="1:8" ht="25.5">
      <c r="A1775" s="1" t="s">
        <v>161</v>
      </c>
      <c r="B1775" s="9" t="s">
        <v>3374</v>
      </c>
      <c r="C1775" s="9" t="s">
        <v>3375</v>
      </c>
      <c r="D1775" s="14">
        <v>108083</v>
      </c>
      <c r="E1775" s="14" t="s">
        <v>899</v>
      </c>
      <c r="F1775" s="42" t="e">
        <f t="shared" si="27"/>
        <v>#VALUE!</v>
      </c>
      <c r="G1775" t="s">
        <v>4458</v>
      </c>
      <c r="H1775" s="4" t="s">
        <v>3371</v>
      </c>
    </row>
    <row r="1776" spans="1:8">
      <c r="A1776" s="2" t="s">
        <v>162</v>
      </c>
      <c r="B1776" s="20"/>
      <c r="C1776" s="20" t="s">
        <v>886</v>
      </c>
      <c r="D1776" s="46">
        <v>101925</v>
      </c>
      <c r="E1776" s="46" t="s">
        <v>899</v>
      </c>
      <c r="F1776" s="42" t="e">
        <f t="shared" si="27"/>
        <v>#VALUE!</v>
      </c>
      <c r="G1776" t="s">
        <v>4458</v>
      </c>
      <c r="H1776" s="87" t="s">
        <v>4318</v>
      </c>
    </row>
    <row r="1777" spans="1:8" ht="25.5">
      <c r="A1777" s="1" t="s">
        <v>163</v>
      </c>
      <c r="B1777" s="9" t="s">
        <v>1139</v>
      </c>
      <c r="C1777" s="9" t="s">
        <v>886</v>
      </c>
      <c r="D1777" s="14" t="s">
        <v>899</v>
      </c>
      <c r="E1777" s="14">
        <v>128725</v>
      </c>
      <c r="F1777" s="42" t="e">
        <f t="shared" si="27"/>
        <v>#VALUE!</v>
      </c>
      <c r="G1777" t="s">
        <v>4458</v>
      </c>
      <c r="H1777" s="4" t="s">
        <v>1140</v>
      </c>
    </row>
    <row r="1778" spans="1:8" ht="25.5">
      <c r="A1778" s="1" t="s">
        <v>163</v>
      </c>
      <c r="B1778" s="9"/>
      <c r="C1778" s="9" t="s">
        <v>1134</v>
      </c>
      <c r="D1778" s="14" t="s">
        <v>899</v>
      </c>
      <c r="E1778" s="14">
        <v>149017</v>
      </c>
      <c r="F1778" s="42" t="e">
        <f t="shared" si="27"/>
        <v>#VALUE!</v>
      </c>
      <c r="G1778" t="s">
        <v>4458</v>
      </c>
      <c r="H1778" s="4" t="s">
        <v>1141</v>
      </c>
    </row>
    <row r="1779" spans="1:8" ht="25.5">
      <c r="A1779" s="1" t="s">
        <v>163</v>
      </c>
      <c r="B1779" s="9"/>
      <c r="C1779" s="9" t="s">
        <v>1135</v>
      </c>
      <c r="D1779" s="14" t="s">
        <v>899</v>
      </c>
      <c r="E1779" s="14">
        <v>134809</v>
      </c>
      <c r="F1779" s="42" t="e">
        <f t="shared" si="27"/>
        <v>#VALUE!</v>
      </c>
      <c r="G1779" t="s">
        <v>4458</v>
      </c>
      <c r="H1779" s="4" t="s">
        <v>1142</v>
      </c>
    </row>
    <row r="1780" spans="1:8" ht="25.5">
      <c r="A1780" s="1" t="s">
        <v>163</v>
      </c>
      <c r="B1780" s="9"/>
      <c r="C1780" s="9" t="s">
        <v>1136</v>
      </c>
      <c r="D1780" s="14">
        <v>122294</v>
      </c>
      <c r="E1780" s="14">
        <v>124273</v>
      </c>
      <c r="F1780" s="42">
        <f t="shared" si="27"/>
        <v>1.6182314749701541</v>
      </c>
      <c r="G1780" t="s">
        <v>4554</v>
      </c>
      <c r="H1780" s="4" t="s">
        <v>1143</v>
      </c>
    </row>
    <row r="1781" spans="1:8" ht="25.5">
      <c r="A1781" s="1" t="s">
        <v>163</v>
      </c>
      <c r="B1781" s="9"/>
      <c r="C1781" s="9" t="s">
        <v>1137</v>
      </c>
      <c r="D1781" s="14">
        <v>113520</v>
      </c>
      <c r="E1781" s="14">
        <v>122426</v>
      </c>
      <c r="F1781" s="42">
        <f t="shared" si="27"/>
        <v>7.8453136011275539</v>
      </c>
      <c r="G1781" t="s">
        <v>4554</v>
      </c>
      <c r="H1781" s="4" t="s">
        <v>1144</v>
      </c>
    </row>
    <row r="1782" spans="1:8" ht="25.5">
      <c r="A1782" s="1" t="s">
        <v>163</v>
      </c>
      <c r="B1782" s="9"/>
      <c r="C1782" s="9" t="s">
        <v>1138</v>
      </c>
      <c r="D1782" s="14" t="s">
        <v>899</v>
      </c>
      <c r="E1782" s="14">
        <v>110684</v>
      </c>
      <c r="F1782" s="42" t="e">
        <f t="shared" si="27"/>
        <v>#VALUE!</v>
      </c>
      <c r="G1782" t="s">
        <v>4458</v>
      </c>
      <c r="H1782" s="74" t="s">
        <v>1145</v>
      </c>
    </row>
    <row r="1783" spans="1:8" ht="25.5">
      <c r="A1783" s="1" t="s">
        <v>163</v>
      </c>
      <c r="B1783" s="9" t="s">
        <v>4547</v>
      </c>
      <c r="C1783" s="9" t="s">
        <v>4547</v>
      </c>
      <c r="D1783" s="10" t="s">
        <v>899</v>
      </c>
      <c r="E1783" s="72">
        <v>100000</v>
      </c>
      <c r="F1783" s="42" t="e">
        <f t="shared" si="27"/>
        <v>#VALUE!</v>
      </c>
      <c r="G1783" t="s">
        <v>4458</v>
      </c>
      <c r="H1783" s="4" t="s">
        <v>4549</v>
      </c>
    </row>
    <row r="1784" spans="1:8" ht="25.5">
      <c r="A1784" s="1" t="s">
        <v>163</v>
      </c>
      <c r="B1784" s="9" t="s">
        <v>4547</v>
      </c>
      <c r="C1784" s="9" t="s">
        <v>4547</v>
      </c>
      <c r="D1784" s="10" t="s">
        <v>899</v>
      </c>
      <c r="E1784" s="72">
        <v>100000</v>
      </c>
      <c r="F1784" s="42" t="e">
        <f t="shared" si="27"/>
        <v>#VALUE!</v>
      </c>
      <c r="G1784" t="s">
        <v>4458</v>
      </c>
      <c r="H1784" s="4" t="s">
        <v>4549</v>
      </c>
    </row>
    <row r="1785" spans="1:8" ht="25.5">
      <c r="A1785" s="1" t="s">
        <v>163</v>
      </c>
      <c r="B1785" s="9" t="s">
        <v>4547</v>
      </c>
      <c r="C1785" s="9" t="s">
        <v>4547</v>
      </c>
      <c r="D1785" s="10" t="s">
        <v>899</v>
      </c>
      <c r="E1785" s="72">
        <v>100000</v>
      </c>
      <c r="F1785" s="42" t="e">
        <f t="shared" si="27"/>
        <v>#VALUE!</v>
      </c>
      <c r="G1785" t="s">
        <v>4458</v>
      </c>
      <c r="H1785" s="4" t="s">
        <v>4549</v>
      </c>
    </row>
    <row r="1786" spans="1:8" ht="25.5">
      <c r="A1786" s="1" t="s">
        <v>163</v>
      </c>
      <c r="B1786" s="9" t="s">
        <v>4547</v>
      </c>
      <c r="C1786" s="9" t="s">
        <v>4547</v>
      </c>
      <c r="D1786" s="10" t="s">
        <v>899</v>
      </c>
      <c r="E1786" s="72">
        <v>100000</v>
      </c>
      <c r="F1786" s="42" t="e">
        <f t="shared" si="27"/>
        <v>#VALUE!</v>
      </c>
      <c r="G1786" t="s">
        <v>4458</v>
      </c>
      <c r="H1786" s="4" t="s">
        <v>4549</v>
      </c>
    </row>
    <row r="1787" spans="1:8" ht="25.5">
      <c r="A1787" s="1" t="s">
        <v>163</v>
      </c>
      <c r="B1787" s="9" t="s">
        <v>4547</v>
      </c>
      <c r="C1787" s="9" t="s">
        <v>4547</v>
      </c>
      <c r="D1787" s="10" t="s">
        <v>899</v>
      </c>
      <c r="E1787" s="72">
        <v>100000</v>
      </c>
      <c r="F1787" s="42" t="e">
        <f t="shared" si="27"/>
        <v>#VALUE!</v>
      </c>
      <c r="G1787" t="s">
        <v>4458</v>
      </c>
      <c r="H1787" s="4" t="s">
        <v>4549</v>
      </c>
    </row>
    <row r="1788" spans="1:8" ht="25.5">
      <c r="A1788" s="1" t="s">
        <v>163</v>
      </c>
      <c r="B1788" s="9" t="s">
        <v>4547</v>
      </c>
      <c r="C1788" s="9" t="s">
        <v>4547</v>
      </c>
      <c r="D1788" s="72">
        <v>100000</v>
      </c>
      <c r="E1788" s="10" t="s">
        <v>899</v>
      </c>
      <c r="F1788" s="42" t="e">
        <f t="shared" si="27"/>
        <v>#VALUE!</v>
      </c>
      <c r="G1788" t="s">
        <v>4458</v>
      </c>
      <c r="H1788" s="4" t="s">
        <v>4549</v>
      </c>
    </row>
    <row r="1789" spans="1:8" ht="25.5">
      <c r="A1789" s="1" t="s">
        <v>163</v>
      </c>
      <c r="B1789" s="9" t="s">
        <v>4547</v>
      </c>
      <c r="C1789" s="9" t="s">
        <v>4547</v>
      </c>
      <c r="D1789" s="72">
        <v>100000</v>
      </c>
      <c r="E1789" s="10" t="s">
        <v>899</v>
      </c>
      <c r="F1789" s="42" t="e">
        <f t="shared" si="27"/>
        <v>#VALUE!</v>
      </c>
      <c r="G1789" t="s">
        <v>4458</v>
      </c>
      <c r="H1789" s="4" t="s">
        <v>4549</v>
      </c>
    </row>
    <row r="1790" spans="1:8" ht="25.5">
      <c r="A1790" s="1" t="s">
        <v>163</v>
      </c>
      <c r="B1790" s="9" t="s">
        <v>4547</v>
      </c>
      <c r="C1790" s="9" t="s">
        <v>4547</v>
      </c>
      <c r="D1790" s="72">
        <v>100000</v>
      </c>
      <c r="E1790" s="10" t="s">
        <v>899</v>
      </c>
      <c r="F1790" s="42" t="e">
        <f t="shared" si="27"/>
        <v>#VALUE!</v>
      </c>
      <c r="G1790" t="s">
        <v>4458</v>
      </c>
      <c r="H1790" s="4" t="s">
        <v>4549</v>
      </c>
    </row>
    <row r="1791" spans="1:8" ht="25.5">
      <c r="A1791" s="1" t="s">
        <v>163</v>
      </c>
      <c r="B1791" s="9" t="s">
        <v>4547</v>
      </c>
      <c r="C1791" s="9" t="s">
        <v>4547</v>
      </c>
      <c r="D1791" s="72">
        <v>100000</v>
      </c>
      <c r="E1791" s="10" t="s">
        <v>899</v>
      </c>
      <c r="F1791" s="42" t="e">
        <f t="shared" si="27"/>
        <v>#VALUE!</v>
      </c>
      <c r="G1791" t="s">
        <v>4458</v>
      </c>
      <c r="H1791" s="4" t="s">
        <v>4549</v>
      </c>
    </row>
    <row r="1792" spans="1:8" ht="25.5">
      <c r="A1792" s="1" t="s">
        <v>163</v>
      </c>
      <c r="B1792" s="9" t="s">
        <v>4547</v>
      </c>
      <c r="C1792" s="9" t="s">
        <v>4547</v>
      </c>
      <c r="D1792" s="72">
        <v>100000</v>
      </c>
      <c r="E1792" s="10" t="s">
        <v>899</v>
      </c>
      <c r="F1792" s="42" t="e">
        <f t="shared" si="27"/>
        <v>#VALUE!</v>
      </c>
      <c r="G1792" t="s">
        <v>4458</v>
      </c>
      <c r="H1792" s="4" t="s">
        <v>4549</v>
      </c>
    </row>
    <row r="1793" spans="1:8" ht="25.5">
      <c r="A1793" s="1" t="s">
        <v>163</v>
      </c>
      <c r="B1793" s="9" t="s">
        <v>4547</v>
      </c>
      <c r="C1793" s="9" t="s">
        <v>4547</v>
      </c>
      <c r="D1793" s="72">
        <v>100000</v>
      </c>
      <c r="E1793" s="10" t="s">
        <v>899</v>
      </c>
      <c r="F1793" s="42" t="e">
        <f t="shared" si="27"/>
        <v>#VALUE!</v>
      </c>
      <c r="G1793" t="s">
        <v>4458</v>
      </c>
      <c r="H1793" s="4" t="s">
        <v>4549</v>
      </c>
    </row>
    <row r="1794" spans="1:8" ht="25.5">
      <c r="A1794" s="1" t="s">
        <v>163</v>
      </c>
      <c r="B1794" s="9" t="s">
        <v>4547</v>
      </c>
      <c r="C1794" s="9" t="s">
        <v>4547</v>
      </c>
      <c r="D1794" s="72">
        <v>100000</v>
      </c>
      <c r="E1794" s="10" t="s">
        <v>899</v>
      </c>
      <c r="F1794" s="42" t="e">
        <f t="shared" si="27"/>
        <v>#VALUE!</v>
      </c>
      <c r="G1794" t="s">
        <v>4458</v>
      </c>
      <c r="H1794" s="4" t="s">
        <v>4549</v>
      </c>
    </row>
    <row r="1795" spans="1:8" ht="25.5">
      <c r="A1795" s="1" t="s">
        <v>163</v>
      </c>
      <c r="B1795" s="9" t="s">
        <v>4547</v>
      </c>
      <c r="C1795" s="9" t="s">
        <v>4547</v>
      </c>
      <c r="D1795" s="72">
        <v>100000</v>
      </c>
      <c r="E1795" s="10" t="s">
        <v>899</v>
      </c>
      <c r="F1795" s="42" t="e">
        <f t="shared" si="27"/>
        <v>#VALUE!</v>
      </c>
      <c r="G1795" t="s">
        <v>4458</v>
      </c>
      <c r="H1795" s="4" t="s">
        <v>4549</v>
      </c>
    </row>
    <row r="1796" spans="1:8" ht="25.5">
      <c r="A1796" s="1" t="s">
        <v>163</v>
      </c>
      <c r="B1796" s="9" t="s">
        <v>4547</v>
      </c>
      <c r="C1796" s="9" t="s">
        <v>4547</v>
      </c>
      <c r="D1796" s="72">
        <v>100000</v>
      </c>
      <c r="E1796" s="10" t="s">
        <v>899</v>
      </c>
      <c r="F1796" s="42" t="e">
        <f t="shared" si="27"/>
        <v>#VALUE!</v>
      </c>
      <c r="G1796" t="s">
        <v>4458</v>
      </c>
      <c r="H1796" s="4" t="s">
        <v>4549</v>
      </c>
    </row>
    <row r="1797" spans="1:8" ht="25.5">
      <c r="A1797" s="1" t="s">
        <v>164</v>
      </c>
      <c r="B1797" s="9"/>
      <c r="C1797" s="9" t="s">
        <v>886</v>
      </c>
      <c r="D1797" s="14">
        <v>125433</v>
      </c>
      <c r="E1797" s="14">
        <v>129763</v>
      </c>
      <c r="F1797" s="42">
        <f t="shared" si="27"/>
        <v>3.4520421260752756</v>
      </c>
      <c r="G1797" t="s">
        <v>4554</v>
      </c>
      <c r="H1797" s="4" t="s">
        <v>1147</v>
      </c>
    </row>
    <row r="1798" spans="1:8" ht="25.5">
      <c r="A1798" s="1" t="s">
        <v>164</v>
      </c>
      <c r="B1798" s="9"/>
      <c r="C1798" s="9" t="s">
        <v>898</v>
      </c>
      <c r="D1798" s="14" t="s">
        <v>899</v>
      </c>
      <c r="E1798" s="14">
        <v>101078</v>
      </c>
      <c r="F1798" s="42" t="e">
        <f t="shared" ref="F1798:F1861" si="28">(((E1798-D1798)/D1798)*100)</f>
        <v>#VALUE!</v>
      </c>
      <c r="G1798" t="s">
        <v>4458</v>
      </c>
      <c r="H1798" s="4" t="s">
        <v>3377</v>
      </c>
    </row>
    <row r="1799" spans="1:8" ht="38.25">
      <c r="A1799" s="1" t="s">
        <v>164</v>
      </c>
      <c r="B1799" s="9"/>
      <c r="C1799" s="9" t="s">
        <v>1146</v>
      </c>
      <c r="D1799" s="14" t="s">
        <v>899</v>
      </c>
      <c r="E1799" s="14">
        <v>170430</v>
      </c>
      <c r="F1799" s="42" t="e">
        <f t="shared" si="28"/>
        <v>#VALUE!</v>
      </c>
      <c r="G1799" t="s">
        <v>4458</v>
      </c>
      <c r="H1799" s="4" t="s">
        <v>3376</v>
      </c>
    </row>
    <row r="1800" spans="1:8">
      <c r="A1800" s="1" t="s">
        <v>165</v>
      </c>
      <c r="B1800" s="9"/>
      <c r="C1800" s="9" t="s">
        <v>886</v>
      </c>
      <c r="D1800" s="14">
        <v>130415</v>
      </c>
      <c r="E1800" s="14">
        <v>17626</v>
      </c>
      <c r="F1800" s="42">
        <f t="shared" si="28"/>
        <v>-86.484683510332403</v>
      </c>
      <c r="G1800" t="s">
        <v>4458</v>
      </c>
      <c r="H1800" s="4" t="s">
        <v>3378</v>
      </c>
    </row>
    <row r="1801" spans="1:8" ht="165.75">
      <c r="A1801" s="1" t="s">
        <v>165</v>
      </c>
      <c r="B1801" s="9"/>
      <c r="C1801" s="9" t="s">
        <v>1148</v>
      </c>
      <c r="D1801" s="14">
        <v>122195</v>
      </c>
      <c r="E1801" s="14">
        <v>116704</v>
      </c>
      <c r="F1801" s="42">
        <f t="shared" si="28"/>
        <v>-4.4936372191988214</v>
      </c>
      <c r="G1801" t="s">
        <v>4554</v>
      </c>
      <c r="H1801" s="4" t="s">
        <v>1150</v>
      </c>
    </row>
    <row r="1802" spans="1:8" ht="25.5">
      <c r="A1802" s="1" t="s">
        <v>165</v>
      </c>
      <c r="B1802" s="9"/>
      <c r="C1802" s="9" t="s">
        <v>1149</v>
      </c>
      <c r="D1802" s="14">
        <v>107034</v>
      </c>
      <c r="E1802" s="14">
        <v>106925</v>
      </c>
      <c r="F1802" s="42">
        <f t="shared" si="28"/>
        <v>-0.10183679952164733</v>
      </c>
      <c r="G1802" t="s">
        <v>4554</v>
      </c>
      <c r="H1802" s="4" t="s">
        <v>3379</v>
      </c>
    </row>
    <row r="1803" spans="1:8" ht="25.5">
      <c r="A1803" s="1" t="s">
        <v>165</v>
      </c>
      <c r="B1803" s="9"/>
      <c r="C1803" s="9" t="s">
        <v>3380</v>
      </c>
      <c r="D1803" s="14">
        <v>106896</v>
      </c>
      <c r="E1803" s="14">
        <v>93298</v>
      </c>
      <c r="F1803" s="42">
        <f t="shared" si="28"/>
        <v>-12.720775333033977</v>
      </c>
      <c r="G1803" t="s">
        <v>4554</v>
      </c>
      <c r="H1803" s="74" t="s">
        <v>3381</v>
      </c>
    </row>
    <row r="1804" spans="1:8">
      <c r="A1804" s="2" t="s">
        <v>166</v>
      </c>
      <c r="B1804" s="20" t="s">
        <v>3725</v>
      </c>
      <c r="C1804" s="20" t="s">
        <v>886</v>
      </c>
      <c r="D1804" s="46">
        <v>100488</v>
      </c>
      <c r="E1804" s="46">
        <v>102975</v>
      </c>
      <c r="F1804" s="42">
        <f t="shared" si="28"/>
        <v>2.4749223787914976</v>
      </c>
      <c r="G1804" t="s">
        <v>4554</v>
      </c>
      <c r="H1804" s="87" t="s">
        <v>4283</v>
      </c>
    </row>
    <row r="1805" spans="1:8" ht="25.5">
      <c r="A1805" s="2" t="s">
        <v>167</v>
      </c>
      <c r="B1805" s="16" t="s">
        <v>1490</v>
      </c>
      <c r="C1805" s="9"/>
      <c r="D1805" s="19" t="s">
        <v>899</v>
      </c>
      <c r="E1805" s="19" t="s">
        <v>899</v>
      </c>
      <c r="F1805" s="42" t="e">
        <f t="shared" si="28"/>
        <v>#VALUE!</v>
      </c>
      <c r="G1805" t="s">
        <v>4458</v>
      </c>
      <c r="H1805" s="4"/>
    </row>
    <row r="1806" spans="1:8" ht="51">
      <c r="A1806" s="2" t="s">
        <v>168</v>
      </c>
      <c r="B1806" s="11"/>
      <c r="C1806" s="9" t="s">
        <v>613</v>
      </c>
      <c r="D1806" s="19">
        <v>129872</v>
      </c>
      <c r="E1806" s="19">
        <v>124503</v>
      </c>
      <c r="F1806" s="42">
        <f t="shared" si="28"/>
        <v>-4.1340704693852413</v>
      </c>
      <c r="G1806" t="s">
        <v>4458</v>
      </c>
      <c r="H1806" s="4" t="s">
        <v>1154</v>
      </c>
    </row>
    <row r="1807" spans="1:8" ht="76.5">
      <c r="A1807" s="2" t="s">
        <v>168</v>
      </c>
      <c r="B1807" s="11"/>
      <c r="C1807" s="9" t="s">
        <v>1151</v>
      </c>
      <c r="D1807" s="19">
        <v>129527</v>
      </c>
      <c r="E1807" s="19">
        <v>15733</v>
      </c>
      <c r="F1807" s="42">
        <f t="shared" si="28"/>
        <v>-87.853497726342766</v>
      </c>
      <c r="G1807" t="s">
        <v>4458</v>
      </c>
      <c r="H1807" s="4" t="s">
        <v>3383</v>
      </c>
    </row>
    <row r="1808" spans="1:8" ht="63.75">
      <c r="A1808" s="2" t="s">
        <v>168</v>
      </c>
      <c r="B1808" s="11"/>
      <c r="C1808" s="9" t="s">
        <v>1151</v>
      </c>
      <c r="D1808" s="19" t="s">
        <v>899</v>
      </c>
      <c r="E1808" s="19">
        <v>101322</v>
      </c>
      <c r="F1808" s="42" t="e">
        <f t="shared" si="28"/>
        <v>#VALUE!</v>
      </c>
      <c r="G1808" t="s">
        <v>4458</v>
      </c>
      <c r="H1808" s="4" t="s">
        <v>3384</v>
      </c>
    </row>
    <row r="1809" spans="1:8" ht="51">
      <c r="A1809" s="2" t="s">
        <v>168</v>
      </c>
      <c r="B1809" s="11"/>
      <c r="C1809" s="9" t="s">
        <v>1152</v>
      </c>
      <c r="D1809" s="19">
        <v>131229</v>
      </c>
      <c r="E1809" s="19">
        <v>126520</v>
      </c>
      <c r="F1809" s="42">
        <f t="shared" si="28"/>
        <v>-3.5883836651959551</v>
      </c>
      <c r="G1809" t="s">
        <v>4554</v>
      </c>
      <c r="H1809" s="4" t="s">
        <v>1155</v>
      </c>
    </row>
    <row r="1810" spans="1:8" ht="51">
      <c r="A1810" s="2" t="s">
        <v>168</v>
      </c>
      <c r="B1810" s="11"/>
      <c r="C1810" s="9" t="s">
        <v>1153</v>
      </c>
      <c r="D1810" s="19">
        <v>129872</v>
      </c>
      <c r="E1810" s="19">
        <v>125515</v>
      </c>
      <c r="F1810" s="42">
        <f t="shared" si="28"/>
        <v>-3.3548416902796601</v>
      </c>
      <c r="G1810" t="s">
        <v>4554</v>
      </c>
      <c r="H1810" s="4" t="s">
        <v>1156</v>
      </c>
    </row>
    <row r="1811" spans="1:8" ht="51">
      <c r="A1811" s="2" t="s">
        <v>168</v>
      </c>
      <c r="B1811" s="11"/>
      <c r="C1811" s="9" t="s">
        <v>886</v>
      </c>
      <c r="D1811" s="19">
        <v>158343</v>
      </c>
      <c r="E1811" s="19">
        <v>72239</v>
      </c>
      <c r="F1811" s="42">
        <f t="shared" si="28"/>
        <v>-54.378153754823387</v>
      </c>
      <c r="G1811" t="s">
        <v>4458</v>
      </c>
      <c r="H1811" s="4" t="s">
        <v>3382</v>
      </c>
    </row>
    <row r="1812" spans="1:8" ht="38.25">
      <c r="A1812" s="1" t="s">
        <v>169</v>
      </c>
      <c r="B1812" s="9"/>
      <c r="C1812" s="9" t="s">
        <v>886</v>
      </c>
      <c r="D1812" s="14">
        <v>145643</v>
      </c>
      <c r="E1812" s="14">
        <v>165412</v>
      </c>
      <c r="F1812" s="42">
        <f t="shared" si="28"/>
        <v>13.573601202941438</v>
      </c>
      <c r="G1812" t="s">
        <v>4554</v>
      </c>
      <c r="H1812" s="4" t="s">
        <v>3385</v>
      </c>
    </row>
    <row r="1813" spans="1:8" ht="25.5">
      <c r="A1813" s="1" t="s">
        <v>169</v>
      </c>
      <c r="B1813" s="9"/>
      <c r="C1813" s="9" t="s">
        <v>990</v>
      </c>
      <c r="D1813" s="10" t="s">
        <v>899</v>
      </c>
      <c r="E1813" s="14">
        <f>87829+5709+16336</f>
        <v>109874</v>
      </c>
      <c r="F1813" s="42" t="e">
        <f t="shared" si="28"/>
        <v>#VALUE!</v>
      </c>
      <c r="G1813" t="s">
        <v>4458</v>
      </c>
      <c r="H1813" s="4" t="s">
        <v>1157</v>
      </c>
    </row>
    <row r="1814" spans="1:8" ht="25.5">
      <c r="A1814" s="1" t="s">
        <v>169</v>
      </c>
      <c r="B1814" s="9"/>
      <c r="C1814" s="9" t="s">
        <v>990</v>
      </c>
      <c r="D1814" s="10" t="s">
        <v>899</v>
      </c>
      <c r="E1814" s="14">
        <v>108074</v>
      </c>
      <c r="F1814" s="42" t="e">
        <f t="shared" si="28"/>
        <v>#VALUE!</v>
      </c>
      <c r="G1814" t="s">
        <v>4458</v>
      </c>
      <c r="H1814" s="4" t="s">
        <v>1158</v>
      </c>
    </row>
    <row r="1815" spans="1:8">
      <c r="A1815" s="1" t="s">
        <v>169</v>
      </c>
      <c r="B1815" s="9"/>
      <c r="C1815" s="9" t="s">
        <v>990</v>
      </c>
      <c r="D1815" s="14">
        <v>105577</v>
      </c>
      <c r="E1815" s="14" t="s">
        <v>899</v>
      </c>
      <c r="F1815" s="42" t="e">
        <f t="shared" si="28"/>
        <v>#VALUE!</v>
      </c>
      <c r="G1815" t="s">
        <v>4458</v>
      </c>
      <c r="H1815" s="4"/>
    </row>
    <row r="1816" spans="1:8">
      <c r="A1816" s="1" t="s">
        <v>169</v>
      </c>
      <c r="B1816" s="9"/>
      <c r="C1816" s="9" t="s">
        <v>990</v>
      </c>
      <c r="D1816" s="14">
        <v>108068</v>
      </c>
      <c r="E1816" s="14" t="s">
        <v>899</v>
      </c>
      <c r="F1816" s="42" t="e">
        <f t="shared" si="28"/>
        <v>#VALUE!</v>
      </c>
      <c r="G1816" t="s">
        <v>4458</v>
      </c>
      <c r="H1816" s="4"/>
    </row>
    <row r="1817" spans="1:8" ht="25.5">
      <c r="A1817" s="1" t="s">
        <v>170</v>
      </c>
      <c r="B1817" s="9"/>
      <c r="C1817" s="9" t="s">
        <v>886</v>
      </c>
      <c r="D1817" s="14">
        <f>SUM(113490+3101.67+22811.5)</f>
        <v>139403.16999999998</v>
      </c>
      <c r="E1817" s="14">
        <f>SUM(113490+2914.85+23832.96)</f>
        <v>140237.81</v>
      </c>
      <c r="F1817" s="42">
        <f t="shared" si="28"/>
        <v>0.59872383102910365</v>
      </c>
      <c r="G1817" t="s">
        <v>4554</v>
      </c>
      <c r="H1817" s="4" t="s">
        <v>1163</v>
      </c>
    </row>
    <row r="1818" spans="1:8" ht="25.5">
      <c r="A1818" s="1" t="s">
        <v>170</v>
      </c>
      <c r="B1818" s="1"/>
      <c r="C1818" s="1" t="s">
        <v>1159</v>
      </c>
      <c r="D1818" s="54">
        <f>SUM(86466+2172.94+17379.65)</f>
        <v>106018.59</v>
      </c>
      <c r="E1818" s="54">
        <f>SUM(91707.96+2217.62+19258.68)</f>
        <v>113184.26000000001</v>
      </c>
      <c r="F1818" s="42">
        <f t="shared" si="28"/>
        <v>6.758880683095307</v>
      </c>
      <c r="G1818" t="s">
        <v>4554</v>
      </c>
      <c r="H1818" s="75" t="s">
        <v>1161</v>
      </c>
    </row>
    <row r="1819" spans="1:8" ht="25.5">
      <c r="A1819" s="1" t="s">
        <v>170</v>
      </c>
      <c r="B1819" s="9"/>
      <c r="C1819" s="9" t="s">
        <v>1160</v>
      </c>
      <c r="D1819" s="14">
        <f>SUM(86466+3026.54+17379.65)</f>
        <v>106872.19</v>
      </c>
      <c r="E1819" s="14">
        <f>91707.96+2501.15+19258.68</f>
        <v>113467.79000000001</v>
      </c>
      <c r="F1819" s="42">
        <f t="shared" si="28"/>
        <v>6.171483900535776</v>
      </c>
      <c r="G1819" t="s">
        <v>4554</v>
      </c>
      <c r="H1819" s="4" t="s">
        <v>1162</v>
      </c>
    </row>
    <row r="1820" spans="1:8" ht="102">
      <c r="A1820" s="2" t="s">
        <v>171</v>
      </c>
      <c r="B1820" s="9" t="s">
        <v>1164</v>
      </c>
      <c r="C1820" s="9" t="s">
        <v>4510</v>
      </c>
      <c r="D1820" s="10">
        <v>171783</v>
      </c>
      <c r="E1820" s="14">
        <v>189111</v>
      </c>
      <c r="F1820" s="42">
        <f t="shared" si="28"/>
        <v>10.087144828067968</v>
      </c>
      <c r="G1820" t="s">
        <v>4458</v>
      </c>
      <c r="H1820" s="4" t="s">
        <v>4511</v>
      </c>
    </row>
    <row r="1821" spans="1:8">
      <c r="A1821" s="2" t="s">
        <v>171</v>
      </c>
      <c r="B1821" s="1" t="s">
        <v>1165</v>
      </c>
      <c r="C1821" s="1" t="s">
        <v>886</v>
      </c>
      <c r="D1821" s="54">
        <f>SUM(92979+21049+439+100100+17332)</f>
        <v>231899</v>
      </c>
      <c r="E1821" s="54" t="s">
        <v>899</v>
      </c>
      <c r="F1821" s="42" t="e">
        <f t="shared" si="28"/>
        <v>#VALUE!</v>
      </c>
      <c r="G1821" t="s">
        <v>4458</v>
      </c>
      <c r="H1821" s="75" t="s">
        <v>1166</v>
      </c>
    </row>
    <row r="1822" spans="1:8" ht="38.25">
      <c r="A1822" s="2" t="s">
        <v>171</v>
      </c>
      <c r="B1822" s="9"/>
      <c r="C1822" s="9" t="s">
        <v>3386</v>
      </c>
      <c r="D1822" s="14">
        <f>SUM(114591+255+17418)</f>
        <v>132264</v>
      </c>
      <c r="E1822" s="14">
        <f>SUM(123882+9291+20242)</f>
        <v>153415</v>
      </c>
      <c r="F1822" s="42">
        <f t="shared" si="28"/>
        <v>15.991501844795259</v>
      </c>
      <c r="G1822" t="s">
        <v>4458</v>
      </c>
      <c r="H1822" s="4" t="s">
        <v>4512</v>
      </c>
    </row>
    <row r="1823" spans="1:8" ht="25.5">
      <c r="A1823" s="2" t="s">
        <v>171</v>
      </c>
      <c r="B1823" s="9"/>
      <c r="C1823" s="9" t="s">
        <v>3387</v>
      </c>
      <c r="D1823" s="14" t="s">
        <v>899</v>
      </c>
      <c r="E1823" s="14">
        <f>SUM(94474+86+14360)</f>
        <v>108920</v>
      </c>
      <c r="F1823" s="42" t="e">
        <f t="shared" si="28"/>
        <v>#VALUE!</v>
      </c>
      <c r="G1823" t="s">
        <v>4458</v>
      </c>
      <c r="H1823" s="4" t="s">
        <v>4513</v>
      </c>
    </row>
    <row r="1824" spans="1:8" ht="25.5">
      <c r="A1824" s="2" t="s">
        <v>171</v>
      </c>
      <c r="B1824" s="51"/>
      <c r="C1824" s="51" t="s">
        <v>1167</v>
      </c>
      <c r="D1824" s="54">
        <f>SUM(100442+126+15268)</f>
        <v>115836</v>
      </c>
      <c r="E1824" s="54">
        <f>SUM(103415+33+15719)</f>
        <v>119167</v>
      </c>
      <c r="F1824" s="42">
        <f t="shared" si="28"/>
        <v>2.8756172519769327</v>
      </c>
      <c r="G1824" t="s">
        <v>4554</v>
      </c>
      <c r="H1824" s="75" t="s">
        <v>4514</v>
      </c>
    </row>
    <row r="1825" spans="1:8" ht="25.5">
      <c r="A1825" s="2" t="s">
        <v>171</v>
      </c>
      <c r="B1825" s="51"/>
      <c r="C1825" s="51" t="s">
        <v>39</v>
      </c>
      <c r="D1825" s="54">
        <f>SUM(78536+17+11937)</f>
        <v>90490</v>
      </c>
      <c r="E1825" s="54">
        <f>SUM(36494+91068+5547)</f>
        <v>133109</v>
      </c>
      <c r="F1825" s="42">
        <f t="shared" si="28"/>
        <v>47.098021880870817</v>
      </c>
      <c r="G1825" t="s">
        <v>4458</v>
      </c>
      <c r="H1825" s="75" t="s">
        <v>4515</v>
      </c>
    </row>
    <row r="1826" spans="1:8" ht="38.25">
      <c r="A1826" s="2" t="s">
        <v>171</v>
      </c>
      <c r="B1826" s="51"/>
      <c r="C1826" s="51" t="s">
        <v>3388</v>
      </c>
      <c r="D1826" s="54">
        <v>144101</v>
      </c>
      <c r="E1826" s="54">
        <f>44799+16061+273+9251</f>
        <v>70384</v>
      </c>
      <c r="F1826" s="42">
        <f t="shared" si="28"/>
        <v>-51.156480524076862</v>
      </c>
      <c r="G1826" t="s">
        <v>4458</v>
      </c>
      <c r="H1826" s="75" t="s">
        <v>4516</v>
      </c>
    </row>
    <row r="1827" spans="1:8" ht="25.5">
      <c r="A1827" s="2" t="s">
        <v>171</v>
      </c>
      <c r="B1827" s="51"/>
      <c r="C1827" s="51" t="s">
        <v>1235</v>
      </c>
      <c r="D1827" s="54">
        <v>115950</v>
      </c>
      <c r="E1827" s="54">
        <f>8646+15+1314</f>
        <v>9975</v>
      </c>
      <c r="F1827" s="42">
        <f t="shared" si="28"/>
        <v>-91.397153945666233</v>
      </c>
      <c r="G1827" t="s">
        <v>4458</v>
      </c>
      <c r="H1827" s="75" t="s">
        <v>4517</v>
      </c>
    </row>
    <row r="1828" spans="1:8" ht="51">
      <c r="A1828" s="2" t="s">
        <v>171</v>
      </c>
      <c r="B1828" s="51"/>
      <c r="C1828" s="51" t="s">
        <v>4518</v>
      </c>
      <c r="D1828" s="54">
        <v>116805</v>
      </c>
      <c r="E1828" s="54">
        <v>122208</v>
      </c>
      <c r="F1828" s="42">
        <f t="shared" si="28"/>
        <v>4.6256581481957113</v>
      </c>
      <c r="G1828" t="s">
        <v>4554</v>
      </c>
      <c r="H1828" s="75" t="s">
        <v>4519</v>
      </c>
    </row>
    <row r="1829" spans="1:8" ht="25.5">
      <c r="A1829" s="2" t="s">
        <v>171</v>
      </c>
      <c r="B1829" s="1"/>
      <c r="C1829" s="1" t="s">
        <v>3389</v>
      </c>
      <c r="D1829" s="14">
        <v>105078</v>
      </c>
      <c r="E1829" s="14">
        <v>26374</v>
      </c>
      <c r="F1829" s="42">
        <f t="shared" si="28"/>
        <v>-74.900550067568844</v>
      </c>
      <c r="G1829" t="s">
        <v>4458</v>
      </c>
      <c r="H1829" s="4" t="s">
        <v>4520</v>
      </c>
    </row>
    <row r="1830" spans="1:8" ht="25.5">
      <c r="A1830" s="2" t="s">
        <v>171</v>
      </c>
      <c r="B1830" s="9" t="s">
        <v>4547</v>
      </c>
      <c r="C1830" s="9" t="s">
        <v>4547</v>
      </c>
      <c r="D1830" s="10" t="s">
        <v>899</v>
      </c>
      <c r="E1830" s="72">
        <v>100000</v>
      </c>
      <c r="F1830" s="42" t="e">
        <f t="shared" si="28"/>
        <v>#VALUE!</v>
      </c>
      <c r="G1830" t="s">
        <v>4458</v>
      </c>
      <c r="H1830" s="4" t="s">
        <v>4549</v>
      </c>
    </row>
    <row r="1831" spans="1:8" ht="25.5">
      <c r="A1831" s="2" t="s">
        <v>171</v>
      </c>
      <c r="B1831" s="9" t="s">
        <v>4547</v>
      </c>
      <c r="C1831" s="9" t="s">
        <v>4547</v>
      </c>
      <c r="D1831" s="10" t="s">
        <v>899</v>
      </c>
      <c r="E1831" s="72">
        <v>100000</v>
      </c>
      <c r="F1831" s="42" t="e">
        <f t="shared" si="28"/>
        <v>#VALUE!</v>
      </c>
      <c r="G1831" t="s">
        <v>4458</v>
      </c>
      <c r="H1831" s="4" t="s">
        <v>4549</v>
      </c>
    </row>
    <row r="1832" spans="1:8" ht="25.5">
      <c r="A1832" s="2" t="s">
        <v>171</v>
      </c>
      <c r="B1832" s="9" t="s">
        <v>4547</v>
      </c>
      <c r="C1832" s="9" t="s">
        <v>4547</v>
      </c>
      <c r="D1832" s="10" t="s">
        <v>899</v>
      </c>
      <c r="E1832" s="72">
        <v>100000</v>
      </c>
      <c r="F1832" s="42" t="e">
        <f t="shared" si="28"/>
        <v>#VALUE!</v>
      </c>
      <c r="G1832" t="s">
        <v>4458</v>
      </c>
      <c r="H1832" s="4" t="s">
        <v>4549</v>
      </c>
    </row>
    <row r="1833" spans="1:8" ht="25.5">
      <c r="A1833" s="2" t="s">
        <v>171</v>
      </c>
      <c r="B1833" s="9" t="s">
        <v>4547</v>
      </c>
      <c r="C1833" s="9" t="s">
        <v>4547</v>
      </c>
      <c r="D1833" s="10" t="s">
        <v>899</v>
      </c>
      <c r="E1833" s="72">
        <v>100000</v>
      </c>
      <c r="F1833" s="42" t="e">
        <f t="shared" si="28"/>
        <v>#VALUE!</v>
      </c>
      <c r="G1833" t="s">
        <v>4458</v>
      </c>
      <c r="H1833" s="4" t="s">
        <v>4549</v>
      </c>
    </row>
    <row r="1834" spans="1:8" ht="25.5">
      <c r="A1834" s="2" t="s">
        <v>171</v>
      </c>
      <c r="B1834" s="9" t="s">
        <v>4547</v>
      </c>
      <c r="C1834" s="9" t="s">
        <v>4547</v>
      </c>
      <c r="D1834" s="10" t="s">
        <v>899</v>
      </c>
      <c r="E1834" s="72">
        <v>100000</v>
      </c>
      <c r="F1834" s="42" t="e">
        <f t="shared" si="28"/>
        <v>#VALUE!</v>
      </c>
      <c r="G1834" t="s">
        <v>4458</v>
      </c>
      <c r="H1834" s="4" t="s">
        <v>4549</v>
      </c>
    </row>
    <row r="1835" spans="1:8" ht="25.5">
      <c r="A1835" s="2" t="s">
        <v>171</v>
      </c>
      <c r="B1835" s="9" t="s">
        <v>4547</v>
      </c>
      <c r="C1835" s="9" t="s">
        <v>4547</v>
      </c>
      <c r="D1835" s="10" t="s">
        <v>899</v>
      </c>
      <c r="E1835" s="72">
        <v>100000</v>
      </c>
      <c r="F1835" s="42" t="e">
        <f t="shared" si="28"/>
        <v>#VALUE!</v>
      </c>
      <c r="G1835" t="s">
        <v>4458</v>
      </c>
      <c r="H1835" s="4" t="s">
        <v>4549</v>
      </c>
    </row>
    <row r="1836" spans="1:8" ht="25.5">
      <c r="A1836" s="2" t="s">
        <v>171</v>
      </c>
      <c r="B1836" s="9" t="s">
        <v>4547</v>
      </c>
      <c r="C1836" s="9" t="s">
        <v>4547</v>
      </c>
      <c r="D1836" s="10" t="s">
        <v>899</v>
      </c>
      <c r="E1836" s="72">
        <v>100000</v>
      </c>
      <c r="F1836" s="42" t="e">
        <f t="shared" si="28"/>
        <v>#VALUE!</v>
      </c>
      <c r="G1836" t="s">
        <v>4458</v>
      </c>
      <c r="H1836" s="4" t="s">
        <v>4549</v>
      </c>
    </row>
    <row r="1837" spans="1:8" ht="25.5">
      <c r="A1837" s="2" t="s">
        <v>171</v>
      </c>
      <c r="B1837" s="9" t="s">
        <v>4547</v>
      </c>
      <c r="C1837" s="9" t="s">
        <v>4547</v>
      </c>
      <c r="D1837" s="10" t="s">
        <v>899</v>
      </c>
      <c r="E1837" s="72">
        <v>100000</v>
      </c>
      <c r="F1837" s="42" t="e">
        <f t="shared" si="28"/>
        <v>#VALUE!</v>
      </c>
      <c r="G1837" t="s">
        <v>4458</v>
      </c>
      <c r="H1837" s="4" t="s">
        <v>4549</v>
      </c>
    </row>
    <row r="1838" spans="1:8" ht="25.5">
      <c r="A1838" s="2" t="s">
        <v>171</v>
      </c>
      <c r="B1838" s="9" t="s">
        <v>4547</v>
      </c>
      <c r="C1838" s="9" t="s">
        <v>4547</v>
      </c>
      <c r="D1838" s="10" t="s">
        <v>899</v>
      </c>
      <c r="E1838" s="72">
        <v>100000</v>
      </c>
      <c r="F1838" s="42" t="e">
        <f t="shared" si="28"/>
        <v>#VALUE!</v>
      </c>
      <c r="G1838" t="s">
        <v>4458</v>
      </c>
      <c r="H1838" s="4" t="s">
        <v>4549</v>
      </c>
    </row>
    <row r="1839" spans="1:8" ht="25.5">
      <c r="A1839" s="2" t="s">
        <v>171</v>
      </c>
      <c r="B1839" s="9" t="s">
        <v>4547</v>
      </c>
      <c r="C1839" s="9" t="s">
        <v>4547</v>
      </c>
      <c r="D1839" s="10" t="s">
        <v>899</v>
      </c>
      <c r="E1839" s="72">
        <v>100000</v>
      </c>
      <c r="F1839" s="42" t="e">
        <f t="shared" si="28"/>
        <v>#VALUE!</v>
      </c>
      <c r="G1839" t="s">
        <v>4458</v>
      </c>
      <c r="H1839" s="4" t="s">
        <v>4549</v>
      </c>
    </row>
    <row r="1840" spans="1:8" ht="25.5">
      <c r="A1840" s="2" t="s">
        <v>171</v>
      </c>
      <c r="B1840" s="9" t="s">
        <v>4547</v>
      </c>
      <c r="C1840" s="9" t="s">
        <v>4547</v>
      </c>
      <c r="D1840" s="10" t="s">
        <v>899</v>
      </c>
      <c r="E1840" s="72">
        <v>100000</v>
      </c>
      <c r="F1840" s="42" t="e">
        <f t="shared" si="28"/>
        <v>#VALUE!</v>
      </c>
      <c r="G1840" t="s">
        <v>4458</v>
      </c>
      <c r="H1840" s="4" t="s">
        <v>4549</v>
      </c>
    </row>
    <row r="1841" spans="1:8" ht="25.5">
      <c r="A1841" s="2" t="s">
        <v>171</v>
      </c>
      <c r="B1841" s="9" t="s">
        <v>4547</v>
      </c>
      <c r="C1841" s="9" t="s">
        <v>4547</v>
      </c>
      <c r="D1841" s="10" t="s">
        <v>899</v>
      </c>
      <c r="E1841" s="72">
        <v>100000</v>
      </c>
      <c r="F1841" s="42" t="e">
        <f t="shared" si="28"/>
        <v>#VALUE!</v>
      </c>
      <c r="G1841" t="s">
        <v>4458</v>
      </c>
      <c r="H1841" s="4" t="s">
        <v>4549</v>
      </c>
    </row>
    <row r="1842" spans="1:8" ht="25.5">
      <c r="A1842" s="2" t="s">
        <v>171</v>
      </c>
      <c r="B1842" s="9" t="s">
        <v>4547</v>
      </c>
      <c r="C1842" s="9" t="s">
        <v>4547</v>
      </c>
      <c r="D1842" s="10" t="s">
        <v>899</v>
      </c>
      <c r="E1842" s="72">
        <v>100000</v>
      </c>
      <c r="F1842" s="42" t="e">
        <f t="shared" si="28"/>
        <v>#VALUE!</v>
      </c>
      <c r="G1842" t="s">
        <v>4458</v>
      </c>
      <c r="H1842" s="4" t="s">
        <v>4549</v>
      </c>
    </row>
    <row r="1843" spans="1:8" ht="25.5">
      <c r="A1843" s="2" t="s">
        <v>171</v>
      </c>
      <c r="B1843" s="9" t="s">
        <v>4547</v>
      </c>
      <c r="C1843" s="9" t="s">
        <v>4547</v>
      </c>
      <c r="D1843" s="10" t="s">
        <v>899</v>
      </c>
      <c r="E1843" s="72">
        <v>100000</v>
      </c>
      <c r="F1843" s="42" t="e">
        <f t="shared" si="28"/>
        <v>#VALUE!</v>
      </c>
      <c r="G1843" t="s">
        <v>4458</v>
      </c>
      <c r="H1843" s="4" t="s">
        <v>4549</v>
      </c>
    </row>
    <row r="1844" spans="1:8" ht="25.5">
      <c r="A1844" s="2" t="s">
        <v>171</v>
      </c>
      <c r="B1844" s="9" t="s">
        <v>4547</v>
      </c>
      <c r="C1844" s="9" t="s">
        <v>4547</v>
      </c>
      <c r="D1844" s="10" t="s">
        <v>899</v>
      </c>
      <c r="E1844" s="72">
        <v>100000</v>
      </c>
      <c r="F1844" s="42" t="e">
        <f t="shared" si="28"/>
        <v>#VALUE!</v>
      </c>
      <c r="G1844" t="s">
        <v>4458</v>
      </c>
      <c r="H1844" s="4" t="s">
        <v>4549</v>
      </c>
    </row>
    <row r="1845" spans="1:8" ht="25.5">
      <c r="A1845" s="2" t="s">
        <v>171</v>
      </c>
      <c r="B1845" s="9" t="s">
        <v>4547</v>
      </c>
      <c r="C1845" s="9" t="s">
        <v>4547</v>
      </c>
      <c r="D1845" s="10" t="s">
        <v>899</v>
      </c>
      <c r="E1845" s="72">
        <v>100000</v>
      </c>
      <c r="F1845" s="42" t="e">
        <f t="shared" si="28"/>
        <v>#VALUE!</v>
      </c>
      <c r="G1845" t="s">
        <v>4458</v>
      </c>
      <c r="H1845" s="4" t="s">
        <v>4549</v>
      </c>
    </row>
    <row r="1846" spans="1:8" ht="25.5">
      <c r="A1846" s="2" t="s">
        <v>171</v>
      </c>
      <c r="B1846" s="9" t="s">
        <v>4547</v>
      </c>
      <c r="C1846" s="9" t="s">
        <v>4547</v>
      </c>
      <c r="D1846" s="10" t="s">
        <v>899</v>
      </c>
      <c r="E1846" s="72">
        <v>100000</v>
      </c>
      <c r="F1846" s="42" t="e">
        <f t="shared" si="28"/>
        <v>#VALUE!</v>
      </c>
      <c r="G1846" t="s">
        <v>4458</v>
      </c>
      <c r="H1846" s="4" t="s">
        <v>4549</v>
      </c>
    </row>
    <row r="1847" spans="1:8" ht="25.5">
      <c r="A1847" s="2" t="s">
        <v>171</v>
      </c>
      <c r="B1847" s="9" t="s">
        <v>4547</v>
      </c>
      <c r="C1847" s="9" t="s">
        <v>4547</v>
      </c>
      <c r="D1847" s="10" t="s">
        <v>899</v>
      </c>
      <c r="E1847" s="72">
        <v>100000</v>
      </c>
      <c r="F1847" s="42" t="e">
        <f t="shared" si="28"/>
        <v>#VALUE!</v>
      </c>
      <c r="G1847" t="s">
        <v>4458</v>
      </c>
      <c r="H1847" s="4" t="s">
        <v>4549</v>
      </c>
    </row>
    <row r="1848" spans="1:8" ht="25.5">
      <c r="A1848" s="2" t="s">
        <v>171</v>
      </c>
      <c r="B1848" s="9" t="s">
        <v>4547</v>
      </c>
      <c r="C1848" s="9" t="s">
        <v>4547</v>
      </c>
      <c r="D1848" s="10" t="s">
        <v>899</v>
      </c>
      <c r="E1848" s="72">
        <v>100000</v>
      </c>
      <c r="F1848" s="42" t="e">
        <f t="shared" si="28"/>
        <v>#VALUE!</v>
      </c>
      <c r="G1848" t="s">
        <v>4458</v>
      </c>
      <c r="H1848" s="4" t="s">
        <v>4549</v>
      </c>
    </row>
    <row r="1849" spans="1:8" ht="25.5">
      <c r="A1849" s="2" t="s">
        <v>171</v>
      </c>
      <c r="B1849" s="9" t="s">
        <v>4547</v>
      </c>
      <c r="C1849" s="9" t="s">
        <v>4547</v>
      </c>
      <c r="D1849" s="10" t="s">
        <v>899</v>
      </c>
      <c r="E1849" s="72">
        <v>100000</v>
      </c>
      <c r="F1849" s="42" t="e">
        <f t="shared" si="28"/>
        <v>#VALUE!</v>
      </c>
      <c r="G1849" t="s">
        <v>4458</v>
      </c>
      <c r="H1849" s="4" t="s">
        <v>4549</v>
      </c>
    </row>
    <row r="1850" spans="1:8" ht="25.5">
      <c r="A1850" s="2" t="s">
        <v>171</v>
      </c>
      <c r="B1850" s="9" t="s">
        <v>4547</v>
      </c>
      <c r="C1850" s="9" t="s">
        <v>4547</v>
      </c>
      <c r="D1850" s="10" t="s">
        <v>899</v>
      </c>
      <c r="E1850" s="72">
        <v>100000</v>
      </c>
      <c r="F1850" s="42" t="e">
        <f t="shared" si="28"/>
        <v>#VALUE!</v>
      </c>
      <c r="G1850" t="s">
        <v>4458</v>
      </c>
      <c r="H1850" s="4" t="s">
        <v>4549</v>
      </c>
    </row>
    <row r="1851" spans="1:8" ht="25.5">
      <c r="A1851" s="2" t="s">
        <v>171</v>
      </c>
      <c r="B1851" s="9" t="s">
        <v>4547</v>
      </c>
      <c r="C1851" s="9" t="s">
        <v>4547</v>
      </c>
      <c r="D1851" s="10" t="s">
        <v>899</v>
      </c>
      <c r="E1851" s="72">
        <v>100000</v>
      </c>
      <c r="F1851" s="42" t="e">
        <f t="shared" si="28"/>
        <v>#VALUE!</v>
      </c>
      <c r="G1851" t="s">
        <v>4458</v>
      </c>
      <c r="H1851" s="4" t="s">
        <v>4549</v>
      </c>
    </row>
    <row r="1852" spans="1:8" ht="25.5">
      <c r="A1852" s="2" t="s">
        <v>171</v>
      </c>
      <c r="B1852" s="9" t="s">
        <v>4547</v>
      </c>
      <c r="C1852" s="9" t="s">
        <v>4547</v>
      </c>
      <c r="D1852" s="10" t="s">
        <v>899</v>
      </c>
      <c r="E1852" s="72">
        <v>100000</v>
      </c>
      <c r="F1852" s="42" t="e">
        <f t="shared" si="28"/>
        <v>#VALUE!</v>
      </c>
      <c r="G1852" t="s">
        <v>4458</v>
      </c>
      <c r="H1852" s="4" t="s">
        <v>4549</v>
      </c>
    </row>
    <row r="1853" spans="1:8" ht="25.5">
      <c r="A1853" s="2" t="s">
        <v>171</v>
      </c>
      <c r="B1853" s="9" t="s">
        <v>4547</v>
      </c>
      <c r="C1853" s="9" t="s">
        <v>4547</v>
      </c>
      <c r="D1853" s="10" t="s">
        <v>899</v>
      </c>
      <c r="E1853" s="72">
        <v>100000</v>
      </c>
      <c r="F1853" s="42" t="e">
        <f t="shared" si="28"/>
        <v>#VALUE!</v>
      </c>
      <c r="G1853" t="s">
        <v>4458</v>
      </c>
      <c r="H1853" s="4" t="s">
        <v>4549</v>
      </c>
    </row>
    <row r="1854" spans="1:8" ht="25.5">
      <c r="A1854" s="2" t="s">
        <v>171</v>
      </c>
      <c r="B1854" s="9" t="s">
        <v>4547</v>
      </c>
      <c r="C1854" s="9" t="s">
        <v>4547</v>
      </c>
      <c r="D1854" s="10" t="s">
        <v>899</v>
      </c>
      <c r="E1854" s="72">
        <v>100000</v>
      </c>
      <c r="F1854" s="42" t="e">
        <f t="shared" si="28"/>
        <v>#VALUE!</v>
      </c>
      <c r="G1854" t="s">
        <v>4458</v>
      </c>
      <c r="H1854" s="4" t="s">
        <v>4549</v>
      </c>
    </row>
    <row r="1855" spans="1:8" ht="25.5">
      <c r="A1855" s="2" t="s">
        <v>171</v>
      </c>
      <c r="B1855" s="9" t="s">
        <v>4547</v>
      </c>
      <c r="C1855" s="9" t="s">
        <v>4547</v>
      </c>
      <c r="D1855" s="10" t="s">
        <v>899</v>
      </c>
      <c r="E1855" s="72">
        <v>100000</v>
      </c>
      <c r="F1855" s="42" t="e">
        <f t="shared" si="28"/>
        <v>#VALUE!</v>
      </c>
      <c r="G1855" t="s">
        <v>4458</v>
      </c>
      <c r="H1855" s="4" t="s">
        <v>4549</v>
      </c>
    </row>
    <row r="1856" spans="1:8" ht="25.5">
      <c r="A1856" s="2" t="s">
        <v>171</v>
      </c>
      <c r="B1856" s="9" t="s">
        <v>4547</v>
      </c>
      <c r="C1856" s="9" t="s">
        <v>4547</v>
      </c>
      <c r="D1856" s="72">
        <v>100000</v>
      </c>
      <c r="E1856" s="10" t="s">
        <v>899</v>
      </c>
      <c r="F1856" s="42" t="e">
        <f t="shared" si="28"/>
        <v>#VALUE!</v>
      </c>
      <c r="G1856" t="s">
        <v>4458</v>
      </c>
      <c r="H1856" s="4" t="s">
        <v>4549</v>
      </c>
    </row>
    <row r="1857" spans="1:8" ht="25.5">
      <c r="A1857" s="2" t="s">
        <v>171</v>
      </c>
      <c r="B1857" s="9" t="s">
        <v>4547</v>
      </c>
      <c r="C1857" s="9" t="s">
        <v>4547</v>
      </c>
      <c r="D1857" s="72">
        <v>100000</v>
      </c>
      <c r="E1857" s="10" t="s">
        <v>899</v>
      </c>
      <c r="F1857" s="42" t="e">
        <f t="shared" si="28"/>
        <v>#VALUE!</v>
      </c>
      <c r="G1857" t="s">
        <v>4458</v>
      </c>
      <c r="H1857" s="4" t="s">
        <v>4549</v>
      </c>
    </row>
    <row r="1858" spans="1:8" ht="51">
      <c r="A1858" s="1" t="s">
        <v>172</v>
      </c>
      <c r="B1858" s="9"/>
      <c r="C1858" s="9" t="s">
        <v>886</v>
      </c>
      <c r="D1858" s="14">
        <v>132491</v>
      </c>
      <c r="E1858" s="14">
        <v>138718</v>
      </c>
      <c r="F1858" s="42">
        <f t="shared" si="28"/>
        <v>4.6999418828448727</v>
      </c>
      <c r="G1858" t="s">
        <v>4554</v>
      </c>
      <c r="H1858" s="4" t="s">
        <v>1377</v>
      </c>
    </row>
    <row r="1859" spans="1:8" ht="38.25">
      <c r="A1859" s="1" t="s">
        <v>172</v>
      </c>
      <c r="B1859" s="9"/>
      <c r="C1859" s="9" t="s">
        <v>1373</v>
      </c>
      <c r="D1859" s="14">
        <v>99631</v>
      </c>
      <c r="E1859" s="14">
        <v>102697</v>
      </c>
      <c r="F1859" s="42">
        <f t="shared" si="28"/>
        <v>3.0773554415794284</v>
      </c>
      <c r="G1859" t="s">
        <v>4554</v>
      </c>
      <c r="H1859" s="4" t="s">
        <v>1375</v>
      </c>
    </row>
    <row r="1860" spans="1:8" ht="38.25">
      <c r="A1860" s="1" t="s">
        <v>172</v>
      </c>
      <c r="B1860" s="9"/>
      <c r="C1860" s="9" t="s">
        <v>1374</v>
      </c>
      <c r="D1860" s="14">
        <v>100288</v>
      </c>
      <c r="E1860" s="14">
        <v>101212</v>
      </c>
      <c r="F1860" s="42">
        <f t="shared" si="28"/>
        <v>0.92134652201659228</v>
      </c>
      <c r="G1860" t="s">
        <v>4554</v>
      </c>
      <c r="H1860" s="4" t="s">
        <v>1376</v>
      </c>
    </row>
    <row r="1861" spans="1:8" ht="25.5">
      <c r="A1861" s="1" t="s">
        <v>173</v>
      </c>
      <c r="B1861" s="9" t="s">
        <v>1378</v>
      </c>
      <c r="C1861" s="9" t="s">
        <v>886</v>
      </c>
      <c r="D1861" s="14">
        <v>227986</v>
      </c>
      <c r="E1861" s="14">
        <v>281085</v>
      </c>
      <c r="F1861" s="42">
        <f t="shared" si="28"/>
        <v>23.290465204003755</v>
      </c>
      <c r="G1861" t="s">
        <v>4458</v>
      </c>
      <c r="H1861" s="4" t="s">
        <v>3391</v>
      </c>
    </row>
    <row r="1862" spans="1:8" ht="25.5">
      <c r="A1862" s="1" t="s">
        <v>173</v>
      </c>
      <c r="B1862" s="9" t="s">
        <v>1379</v>
      </c>
      <c r="C1862" s="9" t="s">
        <v>1382</v>
      </c>
      <c r="D1862" s="14">
        <v>176602</v>
      </c>
      <c r="E1862" s="14">
        <v>198304</v>
      </c>
      <c r="F1862" s="42">
        <f t="shared" ref="F1862:F1925" si="29">(((E1862-D1862)/D1862)*100)</f>
        <v>12.28864905267211</v>
      </c>
      <c r="G1862" t="s">
        <v>4554</v>
      </c>
      <c r="H1862" s="4" t="s">
        <v>1386</v>
      </c>
    </row>
    <row r="1863" spans="1:8">
      <c r="A1863" s="1" t="s">
        <v>173</v>
      </c>
      <c r="B1863" s="9" t="s">
        <v>1380</v>
      </c>
      <c r="C1863" s="9" t="s">
        <v>1384</v>
      </c>
      <c r="D1863" s="14">
        <v>158020</v>
      </c>
      <c r="E1863" s="14">
        <v>176725</v>
      </c>
      <c r="F1863" s="42">
        <f t="shared" si="29"/>
        <v>11.837109226680168</v>
      </c>
      <c r="G1863" t="s">
        <v>4554</v>
      </c>
      <c r="H1863" s="4" t="s">
        <v>3390</v>
      </c>
    </row>
    <row r="1864" spans="1:8" ht="25.5">
      <c r="A1864" s="1" t="s">
        <v>173</v>
      </c>
      <c r="B1864" s="9" t="s">
        <v>1381</v>
      </c>
      <c r="C1864" s="9" t="s">
        <v>1383</v>
      </c>
      <c r="D1864" s="14" t="s">
        <v>899</v>
      </c>
      <c r="E1864" s="14">
        <v>134593</v>
      </c>
      <c r="F1864" s="42" t="e">
        <f t="shared" si="29"/>
        <v>#VALUE!</v>
      </c>
      <c r="G1864" t="s">
        <v>4458</v>
      </c>
      <c r="H1864" s="4" t="s">
        <v>1387</v>
      </c>
    </row>
    <row r="1865" spans="1:8" ht="25.5">
      <c r="A1865" s="1" t="s">
        <v>173</v>
      </c>
      <c r="B1865" s="9"/>
      <c r="C1865" s="9" t="s">
        <v>1385</v>
      </c>
      <c r="D1865" s="14" t="s">
        <v>899</v>
      </c>
      <c r="E1865" s="14">
        <v>121095</v>
      </c>
      <c r="F1865" s="42" t="e">
        <f t="shared" si="29"/>
        <v>#VALUE!</v>
      </c>
      <c r="G1865" t="s">
        <v>4458</v>
      </c>
      <c r="H1865" s="4" t="s">
        <v>1388</v>
      </c>
    </row>
    <row r="1866" spans="1:8" ht="25.5">
      <c r="A1866" s="1" t="s">
        <v>173</v>
      </c>
      <c r="B1866" s="9"/>
      <c r="C1866" s="9" t="s">
        <v>1385</v>
      </c>
      <c r="D1866" s="14">
        <v>142481</v>
      </c>
      <c r="E1866" s="14" t="s">
        <v>899</v>
      </c>
      <c r="F1866" s="42" t="e">
        <f t="shared" si="29"/>
        <v>#VALUE!</v>
      </c>
      <c r="G1866" t="s">
        <v>4458</v>
      </c>
      <c r="H1866" s="4"/>
    </row>
    <row r="1867" spans="1:8" ht="25.5">
      <c r="A1867" s="1" t="s">
        <v>173</v>
      </c>
      <c r="B1867" s="9"/>
      <c r="C1867" s="9" t="s">
        <v>3392</v>
      </c>
      <c r="D1867" s="14">
        <v>128314</v>
      </c>
      <c r="E1867" s="14" t="s">
        <v>899</v>
      </c>
      <c r="F1867" s="42" t="e">
        <f t="shared" si="29"/>
        <v>#VALUE!</v>
      </c>
      <c r="G1867" t="s">
        <v>4458</v>
      </c>
      <c r="H1867" s="4"/>
    </row>
    <row r="1868" spans="1:8" ht="25.5">
      <c r="A1868" s="1" t="s">
        <v>173</v>
      </c>
      <c r="B1868" s="9" t="s">
        <v>4547</v>
      </c>
      <c r="C1868" s="9" t="s">
        <v>4547</v>
      </c>
      <c r="D1868" s="10" t="s">
        <v>899</v>
      </c>
      <c r="E1868" s="72">
        <v>100000</v>
      </c>
      <c r="F1868" s="42" t="e">
        <f t="shared" si="29"/>
        <v>#VALUE!</v>
      </c>
      <c r="G1868" t="s">
        <v>4458</v>
      </c>
      <c r="H1868" s="4" t="s">
        <v>4549</v>
      </c>
    </row>
    <row r="1869" spans="1:8" ht="25.5">
      <c r="A1869" s="1" t="s">
        <v>173</v>
      </c>
      <c r="B1869" s="9" t="s">
        <v>4547</v>
      </c>
      <c r="C1869" s="9" t="s">
        <v>4547</v>
      </c>
      <c r="D1869" s="10" t="s">
        <v>899</v>
      </c>
      <c r="E1869" s="72">
        <v>100000</v>
      </c>
      <c r="F1869" s="42" t="e">
        <f t="shared" si="29"/>
        <v>#VALUE!</v>
      </c>
      <c r="G1869" t="s">
        <v>4458</v>
      </c>
      <c r="H1869" s="4" t="s">
        <v>4549</v>
      </c>
    </row>
    <row r="1870" spans="1:8" ht="25.5">
      <c r="A1870" s="1" t="s">
        <v>173</v>
      </c>
      <c r="B1870" s="9" t="s">
        <v>4547</v>
      </c>
      <c r="C1870" s="9" t="s">
        <v>4547</v>
      </c>
      <c r="D1870" s="10" t="s">
        <v>899</v>
      </c>
      <c r="E1870" s="72">
        <v>100000</v>
      </c>
      <c r="F1870" s="42" t="e">
        <f t="shared" si="29"/>
        <v>#VALUE!</v>
      </c>
      <c r="G1870" t="s">
        <v>4458</v>
      </c>
      <c r="H1870" s="4" t="s">
        <v>4549</v>
      </c>
    </row>
    <row r="1871" spans="1:8" ht="25.5">
      <c r="A1871" s="1" t="s">
        <v>173</v>
      </c>
      <c r="B1871" s="9" t="s">
        <v>4547</v>
      </c>
      <c r="C1871" s="9" t="s">
        <v>4547</v>
      </c>
      <c r="D1871" s="10" t="s">
        <v>899</v>
      </c>
      <c r="E1871" s="72">
        <v>100000</v>
      </c>
      <c r="F1871" s="42" t="e">
        <f t="shared" si="29"/>
        <v>#VALUE!</v>
      </c>
      <c r="G1871" t="s">
        <v>4458</v>
      </c>
      <c r="H1871" s="4" t="s">
        <v>4549</v>
      </c>
    </row>
    <row r="1872" spans="1:8" ht="25.5">
      <c r="A1872" s="1" t="s">
        <v>173</v>
      </c>
      <c r="B1872" s="9" t="s">
        <v>4547</v>
      </c>
      <c r="C1872" s="9" t="s">
        <v>4547</v>
      </c>
      <c r="D1872" s="10" t="s">
        <v>899</v>
      </c>
      <c r="E1872" s="72">
        <v>100000</v>
      </c>
      <c r="F1872" s="42" t="e">
        <f t="shared" si="29"/>
        <v>#VALUE!</v>
      </c>
      <c r="G1872" t="s">
        <v>4458</v>
      </c>
      <c r="H1872" s="4" t="s">
        <v>4549</v>
      </c>
    </row>
    <row r="1873" spans="1:8" ht="25.5">
      <c r="A1873" s="1" t="s">
        <v>173</v>
      </c>
      <c r="B1873" s="9" t="s">
        <v>4547</v>
      </c>
      <c r="C1873" s="9" t="s">
        <v>4547</v>
      </c>
      <c r="D1873" s="10" t="s">
        <v>899</v>
      </c>
      <c r="E1873" s="72">
        <v>100000</v>
      </c>
      <c r="F1873" s="42" t="e">
        <f t="shared" si="29"/>
        <v>#VALUE!</v>
      </c>
      <c r="G1873" t="s">
        <v>4458</v>
      </c>
      <c r="H1873" s="4" t="s">
        <v>4549</v>
      </c>
    </row>
    <row r="1874" spans="1:8" ht="25.5">
      <c r="A1874" s="1" t="s">
        <v>173</v>
      </c>
      <c r="B1874" s="9" t="s">
        <v>4547</v>
      </c>
      <c r="C1874" s="9" t="s">
        <v>4547</v>
      </c>
      <c r="D1874" s="10" t="s">
        <v>899</v>
      </c>
      <c r="E1874" s="72">
        <v>100000</v>
      </c>
      <c r="F1874" s="42" t="e">
        <f t="shared" si="29"/>
        <v>#VALUE!</v>
      </c>
      <c r="G1874" t="s">
        <v>4458</v>
      </c>
      <c r="H1874" s="4" t="s">
        <v>4549</v>
      </c>
    </row>
    <row r="1875" spans="1:8" ht="25.5">
      <c r="A1875" s="1" t="s">
        <v>173</v>
      </c>
      <c r="B1875" s="9" t="s">
        <v>4547</v>
      </c>
      <c r="C1875" s="9" t="s">
        <v>4547</v>
      </c>
      <c r="D1875" s="10" t="s">
        <v>899</v>
      </c>
      <c r="E1875" s="72">
        <v>100000</v>
      </c>
      <c r="F1875" s="42" t="e">
        <f t="shared" si="29"/>
        <v>#VALUE!</v>
      </c>
      <c r="G1875" t="s">
        <v>4458</v>
      </c>
      <c r="H1875" s="4" t="s">
        <v>4549</v>
      </c>
    </row>
    <row r="1876" spans="1:8" ht="25.5">
      <c r="A1876" s="1" t="s">
        <v>173</v>
      </c>
      <c r="B1876" s="9" t="s">
        <v>4547</v>
      </c>
      <c r="C1876" s="9" t="s">
        <v>4547</v>
      </c>
      <c r="D1876" s="10" t="s">
        <v>899</v>
      </c>
      <c r="E1876" s="72">
        <v>100000</v>
      </c>
      <c r="F1876" s="42" t="e">
        <f t="shared" si="29"/>
        <v>#VALUE!</v>
      </c>
      <c r="G1876" t="s">
        <v>4458</v>
      </c>
      <c r="H1876" s="4" t="s">
        <v>4549</v>
      </c>
    </row>
    <row r="1877" spans="1:8" ht="25.5">
      <c r="A1877" s="1" t="s">
        <v>173</v>
      </c>
      <c r="B1877" s="9" t="s">
        <v>4547</v>
      </c>
      <c r="C1877" s="9" t="s">
        <v>4547</v>
      </c>
      <c r="D1877" s="72">
        <v>100000</v>
      </c>
      <c r="E1877" s="10" t="s">
        <v>899</v>
      </c>
      <c r="F1877" s="42" t="e">
        <f t="shared" si="29"/>
        <v>#VALUE!</v>
      </c>
      <c r="G1877" t="s">
        <v>4458</v>
      </c>
      <c r="H1877" s="4" t="s">
        <v>4549</v>
      </c>
    </row>
    <row r="1878" spans="1:8" ht="25.5">
      <c r="A1878" s="1" t="s">
        <v>173</v>
      </c>
      <c r="B1878" s="9" t="s">
        <v>4547</v>
      </c>
      <c r="C1878" s="9" t="s">
        <v>4547</v>
      </c>
      <c r="D1878" s="72">
        <v>100000</v>
      </c>
      <c r="E1878" s="10" t="s">
        <v>899</v>
      </c>
      <c r="F1878" s="42" t="e">
        <f t="shared" si="29"/>
        <v>#VALUE!</v>
      </c>
      <c r="G1878" t="s">
        <v>4458</v>
      </c>
      <c r="H1878" s="4" t="s">
        <v>4549</v>
      </c>
    </row>
    <row r="1879" spans="1:8" ht="25.5">
      <c r="A1879" s="1" t="s">
        <v>173</v>
      </c>
      <c r="B1879" s="9" t="s">
        <v>4547</v>
      </c>
      <c r="C1879" s="9" t="s">
        <v>4547</v>
      </c>
      <c r="D1879" s="72">
        <v>100000</v>
      </c>
      <c r="E1879" s="10" t="s">
        <v>899</v>
      </c>
      <c r="F1879" s="42" t="e">
        <f t="shared" si="29"/>
        <v>#VALUE!</v>
      </c>
      <c r="G1879" t="s">
        <v>4458</v>
      </c>
      <c r="H1879" s="4" t="s">
        <v>4549</v>
      </c>
    </row>
    <row r="1880" spans="1:8" ht="25.5">
      <c r="A1880" s="1" t="s">
        <v>173</v>
      </c>
      <c r="B1880" s="9" t="s">
        <v>4547</v>
      </c>
      <c r="C1880" s="9" t="s">
        <v>4547</v>
      </c>
      <c r="D1880" s="72">
        <v>100000</v>
      </c>
      <c r="E1880" s="10" t="s">
        <v>899</v>
      </c>
      <c r="F1880" s="42" t="e">
        <f t="shared" si="29"/>
        <v>#VALUE!</v>
      </c>
      <c r="G1880" t="s">
        <v>4458</v>
      </c>
      <c r="H1880" s="4" t="s">
        <v>4549</v>
      </c>
    </row>
    <row r="1881" spans="1:8" ht="25.5">
      <c r="A1881" s="1" t="s">
        <v>173</v>
      </c>
      <c r="B1881" s="9" t="s">
        <v>4547</v>
      </c>
      <c r="C1881" s="9" t="s">
        <v>4547</v>
      </c>
      <c r="D1881" s="72">
        <v>100000</v>
      </c>
      <c r="E1881" s="10" t="s">
        <v>899</v>
      </c>
      <c r="F1881" s="42" t="e">
        <f t="shared" si="29"/>
        <v>#VALUE!</v>
      </c>
      <c r="G1881" t="s">
        <v>4458</v>
      </c>
      <c r="H1881" s="4" t="s">
        <v>4549</v>
      </c>
    </row>
    <row r="1882" spans="1:8" ht="25.5">
      <c r="A1882" s="1" t="s">
        <v>173</v>
      </c>
      <c r="B1882" s="9" t="s">
        <v>4547</v>
      </c>
      <c r="C1882" s="9" t="s">
        <v>4547</v>
      </c>
      <c r="D1882" s="72">
        <v>100000</v>
      </c>
      <c r="E1882" s="10" t="s">
        <v>899</v>
      </c>
      <c r="F1882" s="42" t="e">
        <f t="shared" si="29"/>
        <v>#VALUE!</v>
      </c>
      <c r="G1882" t="s">
        <v>4458</v>
      </c>
      <c r="H1882" s="4" t="s">
        <v>4549</v>
      </c>
    </row>
    <row r="1883" spans="1:8" ht="25.5">
      <c r="A1883" s="1" t="s">
        <v>173</v>
      </c>
      <c r="B1883" s="9" t="s">
        <v>4547</v>
      </c>
      <c r="C1883" s="9" t="s">
        <v>4547</v>
      </c>
      <c r="D1883" s="72">
        <v>100000</v>
      </c>
      <c r="E1883" s="10" t="s">
        <v>899</v>
      </c>
      <c r="F1883" s="42" t="e">
        <f t="shared" si="29"/>
        <v>#VALUE!</v>
      </c>
      <c r="G1883" t="s">
        <v>4458</v>
      </c>
      <c r="H1883" s="4" t="s">
        <v>4549</v>
      </c>
    </row>
    <row r="1884" spans="1:8" ht="25.5">
      <c r="A1884" s="1" t="s">
        <v>173</v>
      </c>
      <c r="B1884" s="9" t="s">
        <v>4547</v>
      </c>
      <c r="C1884" s="9" t="s">
        <v>4547</v>
      </c>
      <c r="D1884" s="72">
        <v>100000</v>
      </c>
      <c r="E1884" s="10" t="s">
        <v>899</v>
      </c>
      <c r="F1884" s="42" t="e">
        <f t="shared" si="29"/>
        <v>#VALUE!</v>
      </c>
      <c r="G1884" t="s">
        <v>4458</v>
      </c>
      <c r="H1884" s="4" t="s">
        <v>4549</v>
      </c>
    </row>
    <row r="1885" spans="1:8" ht="25.5">
      <c r="A1885" s="1" t="s">
        <v>173</v>
      </c>
      <c r="B1885" s="9" t="s">
        <v>4547</v>
      </c>
      <c r="C1885" s="9" t="s">
        <v>4547</v>
      </c>
      <c r="D1885" s="72">
        <v>100000</v>
      </c>
      <c r="E1885" s="10" t="s">
        <v>899</v>
      </c>
      <c r="F1885" s="42" t="e">
        <f t="shared" si="29"/>
        <v>#VALUE!</v>
      </c>
      <c r="G1885" t="s">
        <v>4458</v>
      </c>
      <c r="H1885" s="4" t="s">
        <v>4549</v>
      </c>
    </row>
    <row r="1886" spans="1:8" ht="25.5">
      <c r="A1886" s="1" t="s">
        <v>173</v>
      </c>
      <c r="B1886" s="9" t="s">
        <v>4547</v>
      </c>
      <c r="C1886" s="9" t="s">
        <v>4547</v>
      </c>
      <c r="D1886" s="72">
        <v>100000</v>
      </c>
      <c r="E1886" s="10" t="s">
        <v>899</v>
      </c>
      <c r="F1886" s="42" t="e">
        <f t="shared" si="29"/>
        <v>#VALUE!</v>
      </c>
      <c r="G1886" t="s">
        <v>4458</v>
      </c>
      <c r="H1886" s="4" t="s">
        <v>4549</v>
      </c>
    </row>
    <row r="1887" spans="1:8" ht="25.5">
      <c r="A1887" s="1" t="s">
        <v>173</v>
      </c>
      <c r="B1887" s="9" t="s">
        <v>4547</v>
      </c>
      <c r="C1887" s="9" t="s">
        <v>4547</v>
      </c>
      <c r="D1887" s="72">
        <v>100000</v>
      </c>
      <c r="E1887" s="10" t="s">
        <v>899</v>
      </c>
      <c r="F1887" s="42" t="e">
        <f t="shared" si="29"/>
        <v>#VALUE!</v>
      </c>
      <c r="G1887" t="s">
        <v>4458</v>
      </c>
      <c r="H1887" s="4" t="s">
        <v>4549</v>
      </c>
    </row>
    <row r="1888" spans="1:8" ht="25.5">
      <c r="A1888" s="1" t="s">
        <v>173</v>
      </c>
      <c r="B1888" s="9" t="s">
        <v>4547</v>
      </c>
      <c r="C1888" s="9" t="s">
        <v>4547</v>
      </c>
      <c r="D1888" s="72">
        <v>100000</v>
      </c>
      <c r="E1888" s="10" t="s">
        <v>899</v>
      </c>
      <c r="F1888" s="42" t="e">
        <f t="shared" si="29"/>
        <v>#VALUE!</v>
      </c>
      <c r="G1888" t="s">
        <v>4458</v>
      </c>
      <c r="H1888" s="74" t="s">
        <v>4549</v>
      </c>
    </row>
    <row r="1889" spans="1:8" ht="25.5">
      <c r="A1889" s="1" t="s">
        <v>173</v>
      </c>
      <c r="B1889" s="9" t="s">
        <v>4547</v>
      </c>
      <c r="C1889" s="9" t="s">
        <v>4547</v>
      </c>
      <c r="D1889" s="72">
        <v>100000</v>
      </c>
      <c r="E1889" s="10" t="s">
        <v>899</v>
      </c>
      <c r="F1889" s="42" t="e">
        <f t="shared" si="29"/>
        <v>#VALUE!</v>
      </c>
      <c r="G1889" t="s">
        <v>4458</v>
      </c>
      <c r="H1889" s="4" t="s">
        <v>4549</v>
      </c>
    </row>
    <row r="1890" spans="1:8" ht="25.5">
      <c r="A1890" s="1" t="s">
        <v>173</v>
      </c>
      <c r="B1890" s="9" t="s">
        <v>4547</v>
      </c>
      <c r="C1890" s="9" t="s">
        <v>4547</v>
      </c>
      <c r="D1890" s="72">
        <v>100000</v>
      </c>
      <c r="E1890" s="10" t="s">
        <v>899</v>
      </c>
      <c r="F1890" s="42" t="e">
        <f t="shared" si="29"/>
        <v>#VALUE!</v>
      </c>
      <c r="G1890" t="s">
        <v>4458</v>
      </c>
      <c r="H1890" s="4" t="s">
        <v>4549</v>
      </c>
    </row>
    <row r="1891" spans="1:8" ht="25.5">
      <c r="A1891" s="1" t="s">
        <v>173</v>
      </c>
      <c r="B1891" s="9" t="s">
        <v>4547</v>
      </c>
      <c r="C1891" s="9" t="s">
        <v>4547</v>
      </c>
      <c r="D1891" s="72">
        <v>100000</v>
      </c>
      <c r="E1891" s="10" t="s">
        <v>899</v>
      </c>
      <c r="F1891" s="42" t="e">
        <f t="shared" si="29"/>
        <v>#VALUE!</v>
      </c>
      <c r="G1891" t="s">
        <v>4458</v>
      </c>
      <c r="H1891" s="4" t="s">
        <v>4549</v>
      </c>
    </row>
    <row r="1892" spans="1:8" ht="25.5">
      <c r="A1892" s="1" t="s">
        <v>173</v>
      </c>
      <c r="B1892" s="9" t="s">
        <v>4547</v>
      </c>
      <c r="C1892" s="9" t="s">
        <v>4547</v>
      </c>
      <c r="D1892" s="72">
        <v>100000</v>
      </c>
      <c r="E1892" s="10" t="s">
        <v>899</v>
      </c>
      <c r="F1892" s="42" t="e">
        <f t="shared" si="29"/>
        <v>#VALUE!</v>
      </c>
      <c r="G1892" t="s">
        <v>4458</v>
      </c>
      <c r="H1892" s="4" t="s">
        <v>4549</v>
      </c>
    </row>
    <row r="1893" spans="1:8" ht="25.5">
      <c r="A1893" s="1" t="s">
        <v>173</v>
      </c>
      <c r="B1893" s="9" t="s">
        <v>4547</v>
      </c>
      <c r="C1893" s="9" t="s">
        <v>4547</v>
      </c>
      <c r="D1893" s="72">
        <v>100000</v>
      </c>
      <c r="E1893" s="10" t="s">
        <v>899</v>
      </c>
      <c r="F1893" s="42" t="e">
        <f t="shared" si="29"/>
        <v>#VALUE!</v>
      </c>
      <c r="G1893" t="s">
        <v>4458</v>
      </c>
      <c r="H1893" s="4" t="s">
        <v>4549</v>
      </c>
    </row>
    <row r="1894" spans="1:8" ht="25.5">
      <c r="A1894" s="1" t="s">
        <v>173</v>
      </c>
      <c r="B1894" s="9" t="s">
        <v>4547</v>
      </c>
      <c r="C1894" s="9" t="s">
        <v>4547</v>
      </c>
      <c r="D1894" s="72">
        <v>100000</v>
      </c>
      <c r="E1894" s="10" t="s">
        <v>899</v>
      </c>
      <c r="F1894" s="42" t="e">
        <f t="shared" si="29"/>
        <v>#VALUE!</v>
      </c>
      <c r="G1894" t="s">
        <v>4458</v>
      </c>
      <c r="H1894" s="4" t="s">
        <v>4549</v>
      </c>
    </row>
    <row r="1895" spans="1:8" ht="25.5">
      <c r="A1895" s="1" t="s">
        <v>173</v>
      </c>
      <c r="B1895" s="9" t="s">
        <v>4547</v>
      </c>
      <c r="C1895" s="9" t="s">
        <v>4547</v>
      </c>
      <c r="D1895" s="72">
        <v>100000</v>
      </c>
      <c r="E1895" s="10" t="s">
        <v>899</v>
      </c>
      <c r="F1895" s="42" t="e">
        <f t="shared" si="29"/>
        <v>#VALUE!</v>
      </c>
      <c r="G1895" t="s">
        <v>4458</v>
      </c>
      <c r="H1895" s="4" t="s">
        <v>4549</v>
      </c>
    </row>
    <row r="1896" spans="1:8" ht="38.25">
      <c r="A1896" s="2" t="s">
        <v>174</v>
      </c>
      <c r="B1896" s="9"/>
      <c r="C1896" s="9" t="s">
        <v>696</v>
      </c>
      <c r="D1896" s="10" t="s">
        <v>899</v>
      </c>
      <c r="E1896" s="14">
        <v>104327</v>
      </c>
      <c r="F1896" s="42" t="e">
        <f t="shared" si="29"/>
        <v>#VALUE!</v>
      </c>
      <c r="G1896" t="s">
        <v>4458</v>
      </c>
      <c r="H1896" s="4" t="s">
        <v>3394</v>
      </c>
    </row>
    <row r="1897" spans="1:8" ht="25.5">
      <c r="A1897" s="2" t="s">
        <v>174</v>
      </c>
      <c r="B1897" s="9"/>
      <c r="C1897" s="9" t="s">
        <v>696</v>
      </c>
      <c r="D1897" s="14">
        <v>163778</v>
      </c>
      <c r="E1897" s="14">
        <v>44021</v>
      </c>
      <c r="F1897" s="42">
        <f t="shared" si="29"/>
        <v>-73.121542575925943</v>
      </c>
      <c r="G1897" t="s">
        <v>4458</v>
      </c>
      <c r="H1897" s="4" t="s">
        <v>3393</v>
      </c>
    </row>
    <row r="1898" spans="1:8" ht="38.25">
      <c r="A1898" s="2" t="s">
        <v>174</v>
      </c>
      <c r="B1898" s="9"/>
      <c r="C1898" s="9" t="s">
        <v>1389</v>
      </c>
      <c r="D1898" s="14">
        <v>58759</v>
      </c>
      <c r="E1898" s="14">
        <v>107173</v>
      </c>
      <c r="F1898" s="42">
        <f t="shared" si="29"/>
        <v>82.394186422505484</v>
      </c>
      <c r="G1898" t="s">
        <v>4458</v>
      </c>
      <c r="H1898" s="4" t="s">
        <v>1393</v>
      </c>
    </row>
    <row r="1899" spans="1:8" ht="25.5">
      <c r="A1899" s="2" t="s">
        <v>174</v>
      </c>
      <c r="B1899" s="9"/>
      <c r="C1899" s="9" t="s">
        <v>3395</v>
      </c>
      <c r="D1899" s="14">
        <v>141434</v>
      </c>
      <c r="E1899" s="14">
        <v>33143</v>
      </c>
      <c r="F1899" s="42">
        <f t="shared" si="29"/>
        <v>-76.566455024958628</v>
      </c>
      <c r="G1899" t="s">
        <v>4458</v>
      </c>
      <c r="H1899" s="74" t="s">
        <v>3396</v>
      </c>
    </row>
    <row r="1900" spans="1:8" ht="38.25">
      <c r="A1900" s="2" t="s">
        <v>174</v>
      </c>
      <c r="B1900" s="9"/>
      <c r="C1900" s="9" t="s">
        <v>1390</v>
      </c>
      <c r="D1900" s="14" t="s">
        <v>899</v>
      </c>
      <c r="E1900" s="14">
        <v>117544</v>
      </c>
      <c r="F1900" s="42" t="e">
        <f t="shared" si="29"/>
        <v>#VALUE!</v>
      </c>
      <c r="G1900" t="s">
        <v>4458</v>
      </c>
      <c r="H1900" s="4" t="s">
        <v>1391</v>
      </c>
    </row>
    <row r="1901" spans="1:8">
      <c r="A1901" s="2" t="s">
        <v>174</v>
      </c>
      <c r="B1901" s="9"/>
      <c r="C1901" s="9" t="s">
        <v>690</v>
      </c>
      <c r="D1901" s="14">
        <v>103039</v>
      </c>
      <c r="E1901" s="14">
        <v>106023</v>
      </c>
      <c r="F1901" s="42">
        <f t="shared" si="29"/>
        <v>2.8959908384204041</v>
      </c>
      <c r="G1901" t="s">
        <v>4554</v>
      </c>
      <c r="H1901" s="4" t="s">
        <v>1392</v>
      </c>
    </row>
    <row r="1902" spans="1:8" ht="25.5">
      <c r="A1902" s="2" t="s">
        <v>175</v>
      </c>
      <c r="B1902" s="16" t="s">
        <v>1490</v>
      </c>
      <c r="C1902" s="9"/>
      <c r="D1902" s="19" t="s">
        <v>899</v>
      </c>
      <c r="E1902" s="19" t="s">
        <v>899</v>
      </c>
      <c r="F1902" s="42" t="e">
        <f t="shared" si="29"/>
        <v>#VALUE!</v>
      </c>
      <c r="G1902" t="s">
        <v>4458</v>
      </c>
      <c r="H1902" s="4"/>
    </row>
    <row r="1903" spans="1:8" ht="25.5">
      <c r="A1903" s="2" t="s">
        <v>176</v>
      </c>
      <c r="B1903" s="11" t="s">
        <v>2943</v>
      </c>
      <c r="C1903" s="9" t="s">
        <v>886</v>
      </c>
      <c r="D1903" s="19" t="s">
        <v>899</v>
      </c>
      <c r="E1903" s="19">
        <v>101947.63</v>
      </c>
      <c r="F1903" s="42" t="e">
        <f t="shared" si="29"/>
        <v>#VALUE!</v>
      </c>
      <c r="G1903" t="s">
        <v>4458</v>
      </c>
      <c r="H1903" s="4" t="s">
        <v>2917</v>
      </c>
    </row>
    <row r="1904" spans="1:8">
      <c r="A1904" s="2" t="s">
        <v>177</v>
      </c>
      <c r="B1904" s="11" t="s">
        <v>1400</v>
      </c>
      <c r="C1904" s="11" t="s">
        <v>886</v>
      </c>
      <c r="D1904" s="19">
        <v>250800</v>
      </c>
      <c r="E1904" s="19">
        <v>263700</v>
      </c>
      <c r="F1904" s="42">
        <f t="shared" si="29"/>
        <v>5.143540669856459</v>
      </c>
      <c r="G1904" t="s">
        <v>4554</v>
      </c>
      <c r="H1904" s="42" t="s">
        <v>1409</v>
      </c>
    </row>
    <row r="1905" spans="1:8" ht="25.5">
      <c r="A1905" s="2" t="s">
        <v>177</v>
      </c>
      <c r="B1905" s="9" t="s">
        <v>1401</v>
      </c>
      <c r="C1905" s="9" t="s">
        <v>1395</v>
      </c>
      <c r="D1905" s="14">
        <v>169800</v>
      </c>
      <c r="E1905" s="14">
        <v>175400</v>
      </c>
      <c r="F1905" s="42">
        <f t="shared" si="29"/>
        <v>3.2979976442873968</v>
      </c>
      <c r="G1905" t="s">
        <v>4554</v>
      </c>
      <c r="H1905" s="4" t="s">
        <v>1410</v>
      </c>
    </row>
    <row r="1906" spans="1:8" ht="38.25">
      <c r="A1906" s="2" t="s">
        <v>177</v>
      </c>
      <c r="B1906" s="9" t="s">
        <v>1402</v>
      </c>
      <c r="C1906" s="9" t="s">
        <v>1394</v>
      </c>
      <c r="D1906" s="14">
        <v>163700</v>
      </c>
      <c r="E1906" s="14">
        <v>161400</v>
      </c>
      <c r="F1906" s="42">
        <f t="shared" si="29"/>
        <v>-1.4050091631032375</v>
      </c>
      <c r="G1906" t="s">
        <v>4554</v>
      </c>
      <c r="H1906" s="4" t="s">
        <v>1411</v>
      </c>
    </row>
    <row r="1907" spans="1:8" ht="25.5">
      <c r="A1907" s="2" t="s">
        <v>177</v>
      </c>
      <c r="B1907" s="9" t="s">
        <v>1403</v>
      </c>
      <c r="C1907" s="9" t="s">
        <v>252</v>
      </c>
      <c r="D1907" s="14">
        <v>148200</v>
      </c>
      <c r="E1907" s="14">
        <v>157900</v>
      </c>
      <c r="F1907" s="42">
        <f t="shared" si="29"/>
        <v>6.5452091767881235</v>
      </c>
      <c r="G1907" t="s">
        <v>4554</v>
      </c>
      <c r="H1907" s="74" t="s">
        <v>1412</v>
      </c>
    </row>
    <row r="1908" spans="1:8" ht="25.5">
      <c r="A1908" s="2" t="s">
        <v>177</v>
      </c>
      <c r="B1908" s="9" t="s">
        <v>1404</v>
      </c>
      <c r="C1908" s="9" t="s">
        <v>1396</v>
      </c>
      <c r="D1908" s="14">
        <v>144000</v>
      </c>
      <c r="E1908" s="14">
        <v>149800</v>
      </c>
      <c r="F1908" s="42">
        <f t="shared" si="29"/>
        <v>4.0277777777777777</v>
      </c>
      <c r="G1908" t="s">
        <v>4554</v>
      </c>
      <c r="H1908" s="4" t="s">
        <v>1413</v>
      </c>
    </row>
    <row r="1909" spans="1:8" ht="38.25">
      <c r="A1909" s="2" t="s">
        <v>177</v>
      </c>
      <c r="B1909" s="9" t="s">
        <v>1405</v>
      </c>
      <c r="C1909" s="9" t="s">
        <v>1397</v>
      </c>
      <c r="D1909" s="14">
        <v>144600</v>
      </c>
      <c r="E1909" s="14">
        <v>142500</v>
      </c>
      <c r="F1909" s="42">
        <f t="shared" si="29"/>
        <v>-1.4522821576763485</v>
      </c>
      <c r="G1909" t="s">
        <v>4554</v>
      </c>
      <c r="H1909" s="74" t="s">
        <v>1414</v>
      </c>
    </row>
    <row r="1910" spans="1:8">
      <c r="A1910" s="2" t="s">
        <v>177</v>
      </c>
      <c r="B1910" s="9" t="s">
        <v>1406</v>
      </c>
      <c r="C1910" s="9" t="s">
        <v>1020</v>
      </c>
      <c r="D1910" s="14">
        <v>121600</v>
      </c>
      <c r="E1910" s="14">
        <v>121500</v>
      </c>
      <c r="F1910" s="42">
        <f t="shared" si="29"/>
        <v>-8.223684210526315E-2</v>
      </c>
      <c r="G1910" t="s">
        <v>4554</v>
      </c>
      <c r="H1910" s="4" t="s">
        <v>1415</v>
      </c>
    </row>
    <row r="1911" spans="1:8" ht="38.25">
      <c r="A1911" s="2" t="s">
        <v>177</v>
      </c>
      <c r="B1911" s="9" t="s">
        <v>1407</v>
      </c>
      <c r="C1911" s="9" t="s">
        <v>1398</v>
      </c>
      <c r="D1911" s="14">
        <v>120400</v>
      </c>
      <c r="E1911" s="14">
        <v>114200</v>
      </c>
      <c r="F1911" s="42">
        <f t="shared" si="29"/>
        <v>-5.1495016611295679</v>
      </c>
      <c r="G1911" t="s">
        <v>4554</v>
      </c>
      <c r="H1911" s="4" t="s">
        <v>1416</v>
      </c>
    </row>
    <row r="1912" spans="1:8" ht="25.5">
      <c r="A1912" s="2" t="s">
        <v>177</v>
      </c>
      <c r="B1912" s="9" t="s">
        <v>1408</v>
      </c>
      <c r="C1912" s="9" t="s">
        <v>1399</v>
      </c>
      <c r="D1912" s="14">
        <v>97100</v>
      </c>
      <c r="E1912" s="14">
        <v>107600</v>
      </c>
      <c r="F1912" s="42">
        <f t="shared" si="29"/>
        <v>10.813594232749743</v>
      </c>
      <c r="G1912" t="s">
        <v>4554</v>
      </c>
      <c r="H1912" s="74" t="s">
        <v>1417</v>
      </c>
    </row>
    <row r="1913" spans="1:8" ht="25.5">
      <c r="A1913" s="2" t="s">
        <v>177</v>
      </c>
      <c r="B1913" s="9" t="s">
        <v>4547</v>
      </c>
      <c r="C1913" s="9" t="s">
        <v>4547</v>
      </c>
      <c r="D1913" s="10" t="s">
        <v>899</v>
      </c>
      <c r="E1913" s="72">
        <v>100000</v>
      </c>
      <c r="F1913" s="42" t="e">
        <f t="shared" si="29"/>
        <v>#VALUE!</v>
      </c>
      <c r="G1913" t="s">
        <v>4458</v>
      </c>
      <c r="H1913" s="4" t="s">
        <v>4549</v>
      </c>
    </row>
    <row r="1914" spans="1:8" ht="25.5">
      <c r="A1914" s="2" t="s">
        <v>177</v>
      </c>
      <c r="B1914" s="9" t="s">
        <v>4547</v>
      </c>
      <c r="C1914" s="9" t="s">
        <v>4547</v>
      </c>
      <c r="D1914" s="10" t="s">
        <v>899</v>
      </c>
      <c r="E1914" s="72">
        <v>100000</v>
      </c>
      <c r="F1914" s="42" t="e">
        <f t="shared" si="29"/>
        <v>#VALUE!</v>
      </c>
      <c r="G1914" t="s">
        <v>4458</v>
      </c>
      <c r="H1914" s="74" t="s">
        <v>4549</v>
      </c>
    </row>
    <row r="1915" spans="1:8" ht="25.5">
      <c r="A1915" s="2" t="s">
        <v>177</v>
      </c>
      <c r="B1915" s="9" t="s">
        <v>4547</v>
      </c>
      <c r="C1915" s="9" t="s">
        <v>4547</v>
      </c>
      <c r="D1915" s="72">
        <v>100000</v>
      </c>
      <c r="E1915" s="10" t="s">
        <v>899</v>
      </c>
      <c r="F1915" s="42" t="e">
        <f t="shared" si="29"/>
        <v>#VALUE!</v>
      </c>
      <c r="G1915" t="s">
        <v>4458</v>
      </c>
      <c r="H1915" s="4" t="s">
        <v>4549</v>
      </c>
    </row>
    <row r="1916" spans="1:8">
      <c r="A1916" s="2" t="s">
        <v>178</v>
      </c>
      <c r="B1916" s="11"/>
      <c r="C1916" s="11" t="s">
        <v>886</v>
      </c>
      <c r="D1916" s="19">
        <v>124854.76</v>
      </c>
      <c r="E1916" s="19" t="s">
        <v>899</v>
      </c>
      <c r="F1916" s="42" t="e">
        <f t="shared" si="29"/>
        <v>#VALUE!</v>
      </c>
      <c r="G1916" t="s">
        <v>4458</v>
      </c>
      <c r="H1916" s="42"/>
    </row>
    <row r="1917" spans="1:8">
      <c r="A1917" s="2" t="s">
        <v>178</v>
      </c>
      <c r="B1917" s="11"/>
      <c r="C1917" s="11" t="s">
        <v>886</v>
      </c>
      <c r="D1917" s="19" t="s">
        <v>899</v>
      </c>
      <c r="E1917" s="19">
        <v>106454.61</v>
      </c>
      <c r="F1917" s="42" t="e">
        <f t="shared" si="29"/>
        <v>#VALUE!</v>
      </c>
      <c r="G1917" t="s">
        <v>4458</v>
      </c>
      <c r="H1917" s="42" t="s">
        <v>4332</v>
      </c>
    </row>
    <row r="1918" spans="1:8" ht="25.5">
      <c r="A1918" s="2" t="s">
        <v>178</v>
      </c>
      <c r="B1918" s="11"/>
      <c r="C1918" s="11" t="s">
        <v>3704</v>
      </c>
      <c r="D1918" s="19" t="s">
        <v>899</v>
      </c>
      <c r="E1918" s="19">
        <v>100356.86</v>
      </c>
      <c r="F1918" s="42" t="e">
        <f t="shared" si="29"/>
        <v>#VALUE!</v>
      </c>
      <c r="G1918" t="s">
        <v>4458</v>
      </c>
      <c r="H1918" s="42" t="s">
        <v>4333</v>
      </c>
    </row>
    <row r="1919" spans="1:8" ht="25.5">
      <c r="A1919" s="2" t="s">
        <v>178</v>
      </c>
      <c r="B1919" s="11"/>
      <c r="C1919" s="11" t="s">
        <v>3705</v>
      </c>
      <c r="D1919" s="19" t="s">
        <v>899</v>
      </c>
      <c r="E1919" s="19">
        <v>100247.86</v>
      </c>
      <c r="F1919" s="42" t="e">
        <f t="shared" si="29"/>
        <v>#VALUE!</v>
      </c>
      <c r="G1919" t="s">
        <v>4458</v>
      </c>
      <c r="H1919" s="42" t="s">
        <v>4334</v>
      </c>
    </row>
    <row r="1920" spans="1:8" ht="38.25">
      <c r="A1920" s="2" t="s">
        <v>179</v>
      </c>
      <c r="B1920" s="9"/>
      <c r="C1920" s="9" t="s">
        <v>1418</v>
      </c>
      <c r="D1920" s="14" t="s">
        <v>899</v>
      </c>
      <c r="E1920" s="14">
        <v>100912.1</v>
      </c>
      <c r="F1920" s="42" t="e">
        <f t="shared" si="29"/>
        <v>#VALUE!</v>
      </c>
      <c r="G1920" t="s">
        <v>4458</v>
      </c>
      <c r="H1920" s="4" t="s">
        <v>3399</v>
      </c>
    </row>
    <row r="1921" spans="1:8" ht="51">
      <c r="A1921" s="2" t="s">
        <v>179</v>
      </c>
      <c r="B1921" s="9"/>
      <c r="C1921" s="9" t="s">
        <v>1419</v>
      </c>
      <c r="D1921" s="14" t="s">
        <v>899</v>
      </c>
      <c r="E1921" s="14">
        <v>100732.27</v>
      </c>
      <c r="F1921" s="42" t="e">
        <f t="shared" si="29"/>
        <v>#VALUE!</v>
      </c>
      <c r="G1921" t="s">
        <v>4458</v>
      </c>
      <c r="H1921" s="4" t="s">
        <v>3400</v>
      </c>
    </row>
    <row r="1922" spans="1:8">
      <c r="A1922" s="2" t="s">
        <v>179</v>
      </c>
      <c r="B1922" s="9" t="s">
        <v>3397</v>
      </c>
      <c r="C1922" s="9" t="s">
        <v>886</v>
      </c>
      <c r="D1922" s="14">
        <v>101822</v>
      </c>
      <c r="E1922" s="14" t="s">
        <v>899</v>
      </c>
      <c r="F1922" s="42" t="e">
        <f t="shared" si="29"/>
        <v>#VALUE!</v>
      </c>
      <c r="G1922" t="s">
        <v>4458</v>
      </c>
      <c r="H1922" s="4" t="s">
        <v>3398</v>
      </c>
    </row>
    <row r="1923" spans="1:8">
      <c r="A1923" s="1" t="s">
        <v>180</v>
      </c>
      <c r="B1923" s="9"/>
      <c r="C1923" s="9" t="s">
        <v>886</v>
      </c>
      <c r="D1923" s="14">
        <v>104733</v>
      </c>
      <c r="E1923" s="14">
        <v>110059</v>
      </c>
      <c r="F1923" s="42">
        <f t="shared" si="29"/>
        <v>5.0853121747682204</v>
      </c>
      <c r="G1923" t="s">
        <v>4554</v>
      </c>
      <c r="H1923" s="4" t="s">
        <v>3401</v>
      </c>
    </row>
    <row r="1924" spans="1:8" ht="25.5">
      <c r="A1924" s="2" t="s">
        <v>181</v>
      </c>
      <c r="B1924" s="16" t="s">
        <v>1490</v>
      </c>
      <c r="C1924" s="9"/>
      <c r="D1924" s="19" t="s">
        <v>899</v>
      </c>
      <c r="E1924" s="19" t="s">
        <v>899</v>
      </c>
      <c r="F1924" s="42" t="e">
        <f t="shared" si="29"/>
        <v>#VALUE!</v>
      </c>
      <c r="G1924" t="s">
        <v>4458</v>
      </c>
      <c r="H1924" s="4"/>
    </row>
    <row r="1925" spans="1:8" ht="25.5">
      <c r="A1925" s="1" t="s">
        <v>182</v>
      </c>
      <c r="B1925" s="9"/>
      <c r="C1925" s="9" t="s">
        <v>886</v>
      </c>
      <c r="D1925" s="14">
        <v>123227.33</v>
      </c>
      <c r="E1925" s="14">
        <v>128805.43</v>
      </c>
      <c r="F1925" s="42">
        <f t="shared" si="29"/>
        <v>4.5266743992586633</v>
      </c>
      <c r="G1925" t="s">
        <v>4554</v>
      </c>
      <c r="H1925" s="4" t="s">
        <v>1420</v>
      </c>
    </row>
    <row r="1926" spans="1:8">
      <c r="A1926" s="1" t="s">
        <v>182</v>
      </c>
      <c r="B1926" s="9"/>
      <c r="C1926" s="9" t="s">
        <v>912</v>
      </c>
      <c r="D1926" s="14">
        <v>104274.03</v>
      </c>
      <c r="E1926" s="14" t="s">
        <v>899</v>
      </c>
      <c r="F1926" s="42" t="e">
        <f t="shared" ref="F1926:F1989" si="30">(((E1926-D1926)/D1926)*100)</f>
        <v>#VALUE!</v>
      </c>
      <c r="G1926" t="s">
        <v>4458</v>
      </c>
      <c r="H1926" s="4" t="s">
        <v>3402</v>
      </c>
    </row>
    <row r="1927" spans="1:8" ht="51">
      <c r="A1927" s="1" t="s">
        <v>183</v>
      </c>
      <c r="B1927" s="9" t="s">
        <v>1421</v>
      </c>
      <c r="C1927" s="9" t="s">
        <v>886</v>
      </c>
      <c r="D1927" s="14">
        <v>106638</v>
      </c>
      <c r="E1927" s="14">
        <v>183194</v>
      </c>
      <c r="F1927" s="42">
        <f t="shared" si="30"/>
        <v>71.790543708621684</v>
      </c>
      <c r="G1927" t="s">
        <v>4458</v>
      </c>
      <c r="H1927" s="4" t="s">
        <v>1422</v>
      </c>
    </row>
    <row r="1928" spans="1:8" ht="25.5">
      <c r="A1928" s="1" t="s">
        <v>183</v>
      </c>
      <c r="B1928" s="9"/>
      <c r="C1928" s="9" t="s">
        <v>912</v>
      </c>
      <c r="D1928" s="14">
        <v>152120</v>
      </c>
      <c r="E1928" s="14">
        <v>151936</v>
      </c>
      <c r="F1928" s="42">
        <f t="shared" si="30"/>
        <v>-0.12095713910070997</v>
      </c>
      <c r="G1928" t="s">
        <v>4554</v>
      </c>
      <c r="H1928" s="4" t="s">
        <v>1425</v>
      </c>
    </row>
    <row r="1929" spans="1:8" ht="25.5">
      <c r="A1929" s="1" t="s">
        <v>183</v>
      </c>
      <c r="B1929" s="9"/>
      <c r="C1929" s="9" t="s">
        <v>1423</v>
      </c>
      <c r="D1929" s="14" t="s">
        <v>899</v>
      </c>
      <c r="E1929" s="14">
        <v>146334</v>
      </c>
      <c r="F1929" s="42" t="e">
        <f t="shared" si="30"/>
        <v>#VALUE!</v>
      </c>
      <c r="G1929" t="s">
        <v>4458</v>
      </c>
      <c r="H1929" s="4" t="s">
        <v>1426</v>
      </c>
    </row>
    <row r="1930" spans="1:8" ht="38.25">
      <c r="A1930" s="1" t="s">
        <v>183</v>
      </c>
      <c r="B1930" s="9"/>
      <c r="C1930" s="9" t="s">
        <v>1424</v>
      </c>
      <c r="D1930" s="14" t="s">
        <v>899</v>
      </c>
      <c r="E1930" s="14">
        <v>131974</v>
      </c>
      <c r="F1930" s="42" t="e">
        <f t="shared" si="30"/>
        <v>#VALUE!</v>
      </c>
      <c r="G1930" t="s">
        <v>4458</v>
      </c>
      <c r="H1930" s="4" t="s">
        <v>1427</v>
      </c>
    </row>
    <row r="1931" spans="1:8" ht="38.25">
      <c r="A1931" s="1" t="s">
        <v>183</v>
      </c>
      <c r="B1931" s="9"/>
      <c r="C1931" s="9" t="s">
        <v>1182</v>
      </c>
      <c r="D1931" s="14" t="s">
        <v>899</v>
      </c>
      <c r="E1931" s="14">
        <v>125293</v>
      </c>
      <c r="F1931" s="42" t="e">
        <f t="shared" si="30"/>
        <v>#VALUE!</v>
      </c>
      <c r="G1931" t="s">
        <v>4458</v>
      </c>
      <c r="H1931" s="74" t="s">
        <v>1428</v>
      </c>
    </row>
    <row r="1932" spans="1:8" ht="25.5">
      <c r="A1932" s="1" t="s">
        <v>183</v>
      </c>
      <c r="B1932" s="9"/>
      <c r="C1932" s="9" t="s">
        <v>896</v>
      </c>
      <c r="D1932" s="14">
        <v>148013</v>
      </c>
      <c r="E1932" s="14" t="s">
        <v>899</v>
      </c>
      <c r="F1932" s="42" t="e">
        <f t="shared" si="30"/>
        <v>#VALUE!</v>
      </c>
      <c r="G1932" t="s">
        <v>4458</v>
      </c>
      <c r="H1932" s="4" t="s">
        <v>3291</v>
      </c>
    </row>
    <row r="1933" spans="1:8" ht="25.5">
      <c r="A1933" s="1" t="s">
        <v>183</v>
      </c>
      <c r="B1933" s="9"/>
      <c r="C1933" s="9" t="s">
        <v>3403</v>
      </c>
      <c r="D1933" s="14">
        <v>122926</v>
      </c>
      <c r="E1933" s="14" t="s">
        <v>899</v>
      </c>
      <c r="F1933" s="42" t="e">
        <f t="shared" si="30"/>
        <v>#VALUE!</v>
      </c>
      <c r="G1933" t="s">
        <v>4458</v>
      </c>
      <c r="H1933" s="4" t="s">
        <v>3405</v>
      </c>
    </row>
    <row r="1934" spans="1:8">
      <c r="A1934" s="1" t="s">
        <v>183</v>
      </c>
      <c r="B1934" s="9"/>
      <c r="C1934" s="9" t="s">
        <v>2337</v>
      </c>
      <c r="D1934" s="14">
        <v>121322</v>
      </c>
      <c r="E1934" s="14" t="s">
        <v>899</v>
      </c>
      <c r="F1934" s="42" t="e">
        <f t="shared" si="30"/>
        <v>#VALUE!</v>
      </c>
      <c r="G1934" t="s">
        <v>4458</v>
      </c>
      <c r="H1934" s="4" t="s">
        <v>3291</v>
      </c>
    </row>
    <row r="1935" spans="1:8" ht="25.5">
      <c r="A1935" s="1" t="s">
        <v>183</v>
      </c>
      <c r="B1935" s="9"/>
      <c r="C1935" s="9" t="s">
        <v>3404</v>
      </c>
      <c r="D1935" s="14">
        <v>106553</v>
      </c>
      <c r="E1935" s="14" t="s">
        <v>899</v>
      </c>
      <c r="F1935" s="42" t="e">
        <f t="shared" si="30"/>
        <v>#VALUE!</v>
      </c>
      <c r="G1935" t="s">
        <v>4458</v>
      </c>
      <c r="H1935" s="4" t="s">
        <v>3406</v>
      </c>
    </row>
    <row r="1936" spans="1:8" ht="76.5">
      <c r="A1936" s="1" t="s">
        <v>184</v>
      </c>
      <c r="B1936" s="9" t="s">
        <v>1431</v>
      </c>
      <c r="C1936" s="9" t="s">
        <v>886</v>
      </c>
      <c r="D1936" s="14">
        <v>142789</v>
      </c>
      <c r="E1936" s="14">
        <v>144605</v>
      </c>
      <c r="F1936" s="42">
        <f t="shared" si="30"/>
        <v>1.2718066517728956</v>
      </c>
      <c r="G1936" t="s">
        <v>4554</v>
      </c>
      <c r="H1936" s="4" t="s">
        <v>3407</v>
      </c>
    </row>
    <row r="1937" spans="1:8" ht="25.5">
      <c r="A1937" s="1" t="s">
        <v>184</v>
      </c>
      <c r="B1937" s="9" t="s">
        <v>1432</v>
      </c>
      <c r="C1937" s="9" t="s">
        <v>1429</v>
      </c>
      <c r="D1937" s="14">
        <v>106171</v>
      </c>
      <c r="E1937" s="14">
        <v>106212</v>
      </c>
      <c r="F1937" s="42">
        <f t="shared" si="30"/>
        <v>3.861694813084552E-2</v>
      </c>
      <c r="G1937" t="s">
        <v>4554</v>
      </c>
      <c r="H1937" s="4" t="s">
        <v>3408</v>
      </c>
    </row>
    <row r="1938" spans="1:8" ht="25.5">
      <c r="A1938" s="1" t="s">
        <v>184</v>
      </c>
      <c r="B1938" s="9" t="s">
        <v>1433</v>
      </c>
      <c r="C1938" s="9" t="s">
        <v>1430</v>
      </c>
      <c r="D1938" s="14">
        <v>106171</v>
      </c>
      <c r="E1938" s="14">
        <v>106179</v>
      </c>
      <c r="F1938" s="42">
        <f t="shared" si="30"/>
        <v>7.5350142694332722E-3</v>
      </c>
      <c r="G1938" t="s">
        <v>4554</v>
      </c>
      <c r="H1938" s="4" t="s">
        <v>3409</v>
      </c>
    </row>
    <row r="1939" spans="1:8" ht="25.5">
      <c r="A1939" s="1" t="s">
        <v>185</v>
      </c>
      <c r="B1939" s="9"/>
      <c r="C1939" s="9" t="s">
        <v>886</v>
      </c>
      <c r="D1939" s="14">
        <v>123107</v>
      </c>
      <c r="E1939" s="14">
        <v>123497</v>
      </c>
      <c r="F1939" s="42">
        <f t="shared" si="30"/>
        <v>0.31679758259075436</v>
      </c>
      <c r="G1939" t="s">
        <v>4554</v>
      </c>
      <c r="H1939" s="4" t="s">
        <v>1434</v>
      </c>
    </row>
    <row r="1940" spans="1:8" ht="25.5">
      <c r="A1940" s="1" t="s">
        <v>185</v>
      </c>
      <c r="B1940" s="9"/>
      <c r="C1940" s="9" t="s">
        <v>912</v>
      </c>
      <c r="D1940" s="14">
        <v>105351</v>
      </c>
      <c r="E1940" s="14">
        <f>84563+3160+17686</f>
        <v>105409</v>
      </c>
      <c r="F1940" s="42">
        <f t="shared" si="30"/>
        <v>5.5054057389108783E-2</v>
      </c>
      <c r="G1940" t="s">
        <v>4554</v>
      </c>
      <c r="H1940" s="4" t="s">
        <v>1435</v>
      </c>
    </row>
    <row r="1941" spans="1:8" ht="38.25">
      <c r="A1941" s="1" t="s">
        <v>186</v>
      </c>
      <c r="B1941" s="51" t="s">
        <v>3726</v>
      </c>
      <c r="C1941" s="51" t="s">
        <v>886</v>
      </c>
      <c r="D1941" s="54">
        <v>141719.43</v>
      </c>
      <c r="E1941" s="54">
        <v>143884.46</v>
      </c>
      <c r="F1941" s="42">
        <f t="shared" si="30"/>
        <v>1.5276874878765734</v>
      </c>
      <c r="G1941" t="s">
        <v>4554</v>
      </c>
      <c r="H1941" s="75" t="s">
        <v>4521</v>
      </c>
    </row>
    <row r="1942" spans="1:8" ht="38.25">
      <c r="A1942" s="1" t="s">
        <v>186</v>
      </c>
      <c r="B1942" s="51" t="s">
        <v>3727</v>
      </c>
      <c r="C1942" s="51" t="s">
        <v>3728</v>
      </c>
      <c r="D1942" s="54">
        <v>112973.78</v>
      </c>
      <c r="E1942" s="54">
        <v>115685.12</v>
      </c>
      <c r="F1942" s="42">
        <f t="shared" si="30"/>
        <v>2.3999728078497475</v>
      </c>
      <c r="G1942" t="s">
        <v>4554</v>
      </c>
      <c r="H1942" s="75" t="s">
        <v>4522</v>
      </c>
    </row>
    <row r="1943" spans="1:8" ht="38.25">
      <c r="A1943" s="1" t="s">
        <v>186</v>
      </c>
      <c r="B1943" s="51" t="s">
        <v>3729</v>
      </c>
      <c r="C1943" s="51" t="s">
        <v>3730</v>
      </c>
      <c r="D1943" s="54">
        <v>112948.57</v>
      </c>
      <c r="E1943" s="54">
        <v>115670.16</v>
      </c>
      <c r="F1943" s="42">
        <f t="shared" si="30"/>
        <v>2.4095834059696344</v>
      </c>
      <c r="G1943" t="s">
        <v>4554</v>
      </c>
      <c r="H1943" s="75" t="s">
        <v>4523</v>
      </c>
    </row>
    <row r="1944" spans="1:8" ht="38.25">
      <c r="A1944" s="1" t="s">
        <v>186</v>
      </c>
      <c r="B1944" s="51" t="s">
        <v>3731</v>
      </c>
      <c r="C1944" s="51" t="s">
        <v>4524</v>
      </c>
      <c r="D1944" s="54">
        <v>112683</v>
      </c>
      <c r="E1944" s="54">
        <v>115500</v>
      </c>
      <c r="F1944" s="42">
        <f t="shared" si="30"/>
        <v>2.499933441601661</v>
      </c>
      <c r="G1944" t="s">
        <v>4554</v>
      </c>
      <c r="H1944" s="75" t="s">
        <v>4525</v>
      </c>
    </row>
    <row r="1945" spans="1:8" ht="38.25">
      <c r="A1945" s="1" t="s">
        <v>186</v>
      </c>
      <c r="B1945" s="51" t="s">
        <v>3732</v>
      </c>
      <c r="C1945" s="51" t="s">
        <v>4526</v>
      </c>
      <c r="D1945" s="54">
        <v>112881.7</v>
      </c>
      <c r="E1945" s="54">
        <v>115586.32</v>
      </c>
      <c r="F1945" s="42">
        <f t="shared" si="30"/>
        <v>2.3959773816305123</v>
      </c>
      <c r="G1945" t="s">
        <v>4554</v>
      </c>
      <c r="H1945" s="75" t="s">
        <v>4527</v>
      </c>
    </row>
    <row r="1946" spans="1:8" ht="38.25">
      <c r="A1946" s="1" t="s">
        <v>186</v>
      </c>
      <c r="B1946" s="51" t="s">
        <v>3733</v>
      </c>
      <c r="C1946" s="51" t="s">
        <v>4528</v>
      </c>
      <c r="D1946" s="54">
        <v>113407.89</v>
      </c>
      <c r="E1946" s="54">
        <v>115797.65</v>
      </c>
      <c r="F1946" s="42">
        <f t="shared" si="30"/>
        <v>2.1072255201996923</v>
      </c>
      <c r="G1946" t="s">
        <v>4554</v>
      </c>
      <c r="H1946" s="75" t="s">
        <v>4529</v>
      </c>
    </row>
    <row r="1947" spans="1:8" ht="76.5">
      <c r="A1947" s="1" t="s">
        <v>187</v>
      </c>
      <c r="B1947" s="9"/>
      <c r="C1947" s="9" t="s">
        <v>886</v>
      </c>
      <c r="D1947" s="14">
        <f>SUM(135935+28923)</f>
        <v>164858</v>
      </c>
      <c r="E1947" s="14">
        <f>SUM(136134+28923)</f>
        <v>165057</v>
      </c>
      <c r="F1947" s="42">
        <f t="shared" si="30"/>
        <v>0.12070994431571413</v>
      </c>
      <c r="G1947" t="s">
        <v>4554</v>
      </c>
      <c r="H1947" s="4" t="s">
        <v>1443</v>
      </c>
    </row>
    <row r="1948" spans="1:8" ht="76.5">
      <c r="A1948" s="1" t="s">
        <v>187</v>
      </c>
      <c r="B1948" s="9"/>
      <c r="C1948" s="9" t="s">
        <v>912</v>
      </c>
      <c r="D1948" s="14">
        <f>SUM(114506+24053)</f>
        <v>138559</v>
      </c>
      <c r="E1948" s="14">
        <f>SUM(114404+24053)</f>
        <v>138457</v>
      </c>
      <c r="F1948" s="42">
        <f t="shared" si="30"/>
        <v>-7.3614849991700287E-2</v>
      </c>
      <c r="G1948" t="s">
        <v>4554</v>
      </c>
      <c r="H1948" s="4" t="s">
        <v>3410</v>
      </c>
    </row>
    <row r="1949" spans="1:8" ht="76.5">
      <c r="A1949" s="1" t="s">
        <v>187</v>
      </c>
      <c r="B1949" s="9"/>
      <c r="C1949" s="9" t="s">
        <v>1436</v>
      </c>
      <c r="D1949" s="14">
        <f>87249+19096</f>
        <v>106345</v>
      </c>
      <c r="E1949" s="14">
        <f>SUM(99269+21554)</f>
        <v>120823</v>
      </c>
      <c r="F1949" s="42">
        <f t="shared" si="30"/>
        <v>13.61418026235366</v>
      </c>
      <c r="G1949" t="s">
        <v>4554</v>
      </c>
      <c r="H1949" s="4" t="s">
        <v>1444</v>
      </c>
    </row>
    <row r="1950" spans="1:8" ht="76.5">
      <c r="A1950" s="1" t="s">
        <v>187</v>
      </c>
      <c r="B1950" s="9"/>
      <c r="C1950" s="9" t="s">
        <v>1437</v>
      </c>
      <c r="D1950" s="14">
        <f>96053+20696</f>
        <v>116749</v>
      </c>
      <c r="E1950" s="14">
        <f>SUM(96053+20696)</f>
        <v>116749</v>
      </c>
      <c r="F1950" s="42">
        <f t="shared" si="30"/>
        <v>0</v>
      </c>
      <c r="G1950" t="s">
        <v>4554</v>
      </c>
      <c r="H1950" s="4" t="s">
        <v>1445</v>
      </c>
    </row>
    <row r="1951" spans="1:8" ht="25.5">
      <c r="A1951" s="1" t="s">
        <v>187</v>
      </c>
      <c r="B1951" s="9"/>
      <c r="C1951" s="9" t="s">
        <v>3412</v>
      </c>
      <c r="D1951" s="14">
        <v>109669</v>
      </c>
      <c r="E1951" s="14">
        <v>98927</v>
      </c>
      <c r="F1951" s="42">
        <f t="shared" si="30"/>
        <v>-9.7949283753841101</v>
      </c>
      <c r="G1951" t="s">
        <v>4554</v>
      </c>
      <c r="H1951" s="4" t="s">
        <v>3411</v>
      </c>
    </row>
    <row r="1952" spans="1:8" ht="76.5">
      <c r="A1952" s="1" t="s">
        <v>187</v>
      </c>
      <c r="B1952" s="9"/>
      <c r="C1952" s="9" t="s">
        <v>1438</v>
      </c>
      <c r="D1952" s="14">
        <f>80847+17382</f>
        <v>98229</v>
      </c>
      <c r="E1952" s="14">
        <f>SUM(89033+19158)</f>
        <v>108191</v>
      </c>
      <c r="F1952" s="42">
        <f t="shared" si="30"/>
        <v>10.141607875474657</v>
      </c>
      <c r="G1952" t="s">
        <v>4554</v>
      </c>
      <c r="H1952" s="4" t="s">
        <v>1446</v>
      </c>
    </row>
    <row r="1953" spans="1:8" ht="76.5">
      <c r="A1953" s="1" t="s">
        <v>187</v>
      </c>
      <c r="B1953" s="9"/>
      <c r="C1953" s="9" t="s">
        <v>1439</v>
      </c>
      <c r="D1953" s="14">
        <f>79928+16773</f>
        <v>96701</v>
      </c>
      <c r="E1953" s="14">
        <f>SUM(87213+18398)</f>
        <v>105611</v>
      </c>
      <c r="F1953" s="42">
        <f t="shared" si="30"/>
        <v>9.2139688317597539</v>
      </c>
      <c r="G1953" t="s">
        <v>4554</v>
      </c>
      <c r="H1953" s="4" t="s">
        <v>1447</v>
      </c>
    </row>
    <row r="1954" spans="1:8" ht="76.5">
      <c r="A1954" s="1" t="s">
        <v>187</v>
      </c>
      <c r="B1954" s="9"/>
      <c r="C1954" s="9" t="s">
        <v>1440</v>
      </c>
      <c r="D1954" s="14">
        <f>88195+18450</f>
        <v>106645</v>
      </c>
      <c r="E1954" s="14">
        <f>SUM(86747+18732)</f>
        <v>105479</v>
      </c>
      <c r="F1954" s="42">
        <f t="shared" si="30"/>
        <v>-1.0933470861268697</v>
      </c>
      <c r="G1954" t="s">
        <v>4554</v>
      </c>
      <c r="H1954" s="74" t="s">
        <v>1448</v>
      </c>
    </row>
    <row r="1955" spans="1:8" ht="76.5">
      <c r="A1955" s="1" t="s">
        <v>187</v>
      </c>
      <c r="B1955" s="9"/>
      <c r="C1955" s="9" t="s">
        <v>1441</v>
      </c>
      <c r="D1955" s="14">
        <f>83399+16773</f>
        <v>100172</v>
      </c>
      <c r="E1955" s="14">
        <f>SUM(85209+17060)</f>
        <v>102269</v>
      </c>
      <c r="F1955" s="42">
        <f t="shared" si="30"/>
        <v>2.0933993531126465</v>
      </c>
      <c r="G1955" t="s">
        <v>4554</v>
      </c>
      <c r="H1955" s="4" t="s">
        <v>1449</v>
      </c>
    </row>
    <row r="1956" spans="1:8" ht="76.5">
      <c r="A1956" s="1" t="s">
        <v>187</v>
      </c>
      <c r="B1956" s="9"/>
      <c r="C1956" s="9" t="s">
        <v>1442</v>
      </c>
      <c r="D1956" s="14">
        <f>82974+16643</f>
        <v>99617</v>
      </c>
      <c r="E1956" s="14">
        <f>SUM(84844+17060)</f>
        <v>101904</v>
      </c>
      <c r="F1956" s="42">
        <f t="shared" si="30"/>
        <v>2.2957928867562765</v>
      </c>
      <c r="G1956" t="s">
        <v>4554</v>
      </c>
      <c r="H1956" s="74" t="s">
        <v>1450</v>
      </c>
    </row>
    <row r="1957" spans="1:8" ht="25.5">
      <c r="A1957" s="2" t="s">
        <v>188</v>
      </c>
      <c r="B1957" s="11"/>
      <c r="C1957" s="11" t="s">
        <v>886</v>
      </c>
      <c r="D1957" s="19">
        <v>136046</v>
      </c>
      <c r="E1957" s="19">
        <v>136386</v>
      </c>
      <c r="F1957" s="42">
        <f t="shared" si="30"/>
        <v>0.24991546976757861</v>
      </c>
      <c r="G1957" t="s">
        <v>4554</v>
      </c>
      <c r="H1957" s="42" t="s">
        <v>1455</v>
      </c>
    </row>
    <row r="1958" spans="1:8" ht="25.5">
      <c r="A1958" s="2" t="s">
        <v>188</v>
      </c>
      <c r="B1958" s="9"/>
      <c r="C1958" s="9" t="s">
        <v>1451</v>
      </c>
      <c r="D1958" s="14">
        <v>105928</v>
      </c>
      <c r="E1958" s="14">
        <v>108349</v>
      </c>
      <c r="F1958" s="42">
        <f t="shared" si="30"/>
        <v>2.2855146892228682</v>
      </c>
      <c r="G1958" t="s">
        <v>4554</v>
      </c>
      <c r="H1958" s="4" t="s">
        <v>1456</v>
      </c>
    </row>
    <row r="1959" spans="1:8" ht="25.5">
      <c r="A1959" s="2" t="s">
        <v>188</v>
      </c>
      <c r="B1959" s="9"/>
      <c r="C1959" s="9" t="s">
        <v>1452</v>
      </c>
      <c r="D1959" s="14">
        <v>99682</v>
      </c>
      <c r="E1959" s="14">
        <v>102408</v>
      </c>
      <c r="F1959" s="42">
        <f t="shared" si="30"/>
        <v>2.7346963343432114</v>
      </c>
      <c r="G1959" t="s">
        <v>4554</v>
      </c>
      <c r="H1959" s="4" t="s">
        <v>1457</v>
      </c>
    </row>
    <row r="1960" spans="1:8" ht="25.5">
      <c r="A1960" s="2" t="s">
        <v>188</v>
      </c>
      <c r="B1960" s="9"/>
      <c r="C1960" s="9" t="s">
        <v>1453</v>
      </c>
      <c r="D1960" s="14">
        <v>98865</v>
      </c>
      <c r="E1960" s="14">
        <v>101779</v>
      </c>
      <c r="F1960" s="42">
        <f t="shared" si="30"/>
        <v>2.9474535983411725</v>
      </c>
      <c r="G1960" t="s">
        <v>4554</v>
      </c>
      <c r="H1960" s="4" t="s">
        <v>1458</v>
      </c>
    </row>
    <row r="1961" spans="1:8" ht="25.5">
      <c r="A1961" s="2" t="s">
        <v>188</v>
      </c>
      <c r="B1961" s="9"/>
      <c r="C1961" s="9" t="s">
        <v>1454</v>
      </c>
      <c r="D1961" s="14">
        <v>99682</v>
      </c>
      <c r="E1961" s="14">
        <v>102408</v>
      </c>
      <c r="F1961" s="42">
        <f t="shared" si="30"/>
        <v>2.7346963343432114</v>
      </c>
      <c r="G1961" t="s">
        <v>4554</v>
      </c>
      <c r="H1961" s="4" t="s">
        <v>1457</v>
      </c>
    </row>
    <row r="1962" spans="1:8" ht="25.5">
      <c r="A1962" s="2" t="s">
        <v>189</v>
      </c>
      <c r="B1962" s="9"/>
      <c r="C1962" s="9" t="s">
        <v>886</v>
      </c>
      <c r="D1962" s="14">
        <v>169291</v>
      </c>
      <c r="E1962" s="14">
        <v>170450</v>
      </c>
      <c r="F1962" s="42">
        <f t="shared" si="30"/>
        <v>0.68461997389111062</v>
      </c>
      <c r="G1962" t="s">
        <v>4554</v>
      </c>
      <c r="H1962" s="4" t="s">
        <v>1461</v>
      </c>
    </row>
    <row r="1963" spans="1:8" ht="25.5">
      <c r="A1963" s="2" t="s">
        <v>189</v>
      </c>
      <c r="B1963" s="9"/>
      <c r="C1963" s="9" t="s">
        <v>1459</v>
      </c>
      <c r="D1963" s="14">
        <v>121367</v>
      </c>
      <c r="E1963" s="14">
        <v>122300</v>
      </c>
      <c r="F1963" s="42">
        <f t="shared" si="30"/>
        <v>0.76874273896528711</v>
      </c>
      <c r="G1963" t="s">
        <v>4554</v>
      </c>
      <c r="H1963" s="4" t="s">
        <v>1462</v>
      </c>
    </row>
    <row r="1964" spans="1:8" ht="25.5">
      <c r="A1964" s="2" t="s">
        <v>189</v>
      </c>
      <c r="B1964" s="9"/>
      <c r="C1964" s="9" t="s">
        <v>1460</v>
      </c>
      <c r="D1964" s="14">
        <v>121367</v>
      </c>
      <c r="E1964" s="14">
        <v>122300</v>
      </c>
      <c r="F1964" s="42">
        <f t="shared" si="30"/>
        <v>0.76874273896528711</v>
      </c>
      <c r="G1964" t="s">
        <v>4554</v>
      </c>
      <c r="H1964" s="4" t="s">
        <v>1462</v>
      </c>
    </row>
    <row r="1965" spans="1:8" ht="25.5">
      <c r="A1965" s="2" t="s">
        <v>189</v>
      </c>
      <c r="B1965" s="9"/>
      <c r="C1965" s="9" t="s">
        <v>3414</v>
      </c>
      <c r="D1965" s="14">
        <v>121367</v>
      </c>
      <c r="E1965" s="14">
        <v>67090</v>
      </c>
      <c r="F1965" s="42">
        <f t="shared" si="30"/>
        <v>-44.721382253825176</v>
      </c>
      <c r="G1965" t="s">
        <v>4458</v>
      </c>
      <c r="H1965" s="4" t="s">
        <v>3415</v>
      </c>
    </row>
    <row r="1966" spans="1:8" ht="25.5">
      <c r="A1966" s="2" t="s">
        <v>189</v>
      </c>
      <c r="B1966" s="9"/>
      <c r="C1966" s="9" t="s">
        <v>3416</v>
      </c>
      <c r="D1966" s="14">
        <v>139098</v>
      </c>
      <c r="E1966" s="14">
        <v>82734</v>
      </c>
      <c r="F1966" s="42">
        <f t="shared" si="30"/>
        <v>-40.521071474787561</v>
      </c>
      <c r="G1966" t="s">
        <v>4458</v>
      </c>
      <c r="H1966" s="74" t="s">
        <v>3417</v>
      </c>
    </row>
    <row r="1967" spans="1:8" ht="114.75">
      <c r="A1967" s="1" t="s">
        <v>190</v>
      </c>
      <c r="B1967" s="9" t="s">
        <v>1463</v>
      </c>
      <c r="C1967" s="9" t="s">
        <v>886</v>
      </c>
      <c r="D1967" s="14">
        <v>190924</v>
      </c>
      <c r="E1967" s="14">
        <v>199636</v>
      </c>
      <c r="F1967" s="42">
        <f t="shared" si="30"/>
        <v>4.5630722172173215</v>
      </c>
      <c r="G1967" t="s">
        <v>4458</v>
      </c>
      <c r="H1967" s="4" t="s">
        <v>3423</v>
      </c>
    </row>
    <row r="1968" spans="1:8" ht="102">
      <c r="A1968" s="1" t="s">
        <v>190</v>
      </c>
      <c r="B1968" s="9"/>
      <c r="C1968" s="9" t="s">
        <v>1464</v>
      </c>
      <c r="D1968" s="14">
        <v>154485</v>
      </c>
      <c r="E1968" s="14">
        <v>155172</v>
      </c>
      <c r="F1968" s="42">
        <f t="shared" si="30"/>
        <v>0.44470336925915138</v>
      </c>
      <c r="G1968" t="s">
        <v>4554</v>
      </c>
      <c r="H1968" s="4" t="s">
        <v>3432</v>
      </c>
    </row>
    <row r="1969" spans="1:8" ht="51">
      <c r="A1969" s="1" t="s">
        <v>190</v>
      </c>
      <c r="B1969" s="9"/>
      <c r="C1969" s="9" t="s">
        <v>1465</v>
      </c>
      <c r="D1969" s="14">
        <v>135379</v>
      </c>
      <c r="E1969" s="14">
        <v>144417</v>
      </c>
      <c r="F1969" s="42">
        <f t="shared" si="30"/>
        <v>6.6760723598194698</v>
      </c>
      <c r="G1969" t="s">
        <v>4554</v>
      </c>
      <c r="H1969" s="4" t="s">
        <v>3424</v>
      </c>
    </row>
    <row r="1970" spans="1:8" ht="38.25">
      <c r="A1970" s="1" t="s">
        <v>190</v>
      </c>
      <c r="B1970" s="9"/>
      <c r="C1970" s="9" t="s">
        <v>1466</v>
      </c>
      <c r="D1970" s="14">
        <v>141075</v>
      </c>
      <c r="E1970" s="14">
        <v>125459</v>
      </c>
      <c r="F1970" s="42">
        <f t="shared" si="30"/>
        <v>-11.069289385078859</v>
      </c>
      <c r="G1970" t="s">
        <v>4554</v>
      </c>
      <c r="H1970" s="4" t="s">
        <v>3435</v>
      </c>
    </row>
    <row r="1971" spans="1:8" ht="102">
      <c r="A1971" s="1" t="s">
        <v>190</v>
      </c>
      <c r="B1971" s="9"/>
      <c r="C1971" s="9" t="s">
        <v>3421</v>
      </c>
      <c r="D1971" s="14">
        <v>100057</v>
      </c>
      <c r="E1971" s="14">
        <f>106153+3840</f>
        <v>109993</v>
      </c>
      <c r="F1971" s="42">
        <f t="shared" si="30"/>
        <v>9.93033970636737</v>
      </c>
      <c r="G1971" t="s">
        <v>4554</v>
      </c>
      <c r="H1971" s="4" t="s">
        <v>3425</v>
      </c>
    </row>
    <row r="1972" spans="1:8" ht="25.5">
      <c r="A1972" s="1" t="s">
        <v>190</v>
      </c>
      <c r="B1972" s="9"/>
      <c r="C1972" s="9" t="s">
        <v>1467</v>
      </c>
      <c r="D1972" s="14">
        <v>104383</v>
      </c>
      <c r="E1972" s="14">
        <v>103770</v>
      </c>
      <c r="F1972" s="42">
        <f t="shared" si="30"/>
        <v>-0.58726037764770123</v>
      </c>
      <c r="G1972" t="s">
        <v>4554</v>
      </c>
      <c r="H1972" s="4" t="s">
        <v>1474</v>
      </c>
    </row>
    <row r="1973" spans="1:8" ht="127.5">
      <c r="A1973" s="1" t="s">
        <v>190</v>
      </c>
      <c r="B1973" s="9"/>
      <c r="C1973" s="9" t="s">
        <v>3422</v>
      </c>
      <c r="D1973" s="14" t="s">
        <v>899</v>
      </c>
      <c r="E1973" s="14">
        <f>109613+3299</f>
        <v>112912</v>
      </c>
      <c r="F1973" s="42" t="e">
        <f t="shared" si="30"/>
        <v>#VALUE!</v>
      </c>
      <c r="G1973" t="s">
        <v>4458</v>
      </c>
      <c r="H1973" s="4" t="s">
        <v>3437</v>
      </c>
    </row>
    <row r="1974" spans="1:8" ht="38.25">
      <c r="A1974" s="1" t="s">
        <v>190</v>
      </c>
      <c r="B1974" s="9"/>
      <c r="C1974" s="9" t="s">
        <v>1469</v>
      </c>
      <c r="D1974" s="14">
        <v>95214</v>
      </c>
      <c r="E1974" s="14">
        <v>100353</v>
      </c>
      <c r="F1974" s="42">
        <f t="shared" si="30"/>
        <v>5.3973155208267691</v>
      </c>
      <c r="G1974" t="s">
        <v>4554</v>
      </c>
      <c r="H1974" s="4" t="s">
        <v>3426</v>
      </c>
    </row>
    <row r="1975" spans="1:8" ht="38.25">
      <c r="A1975" s="1" t="s">
        <v>190</v>
      </c>
      <c r="B1975" s="9"/>
      <c r="C1975" s="9" t="s">
        <v>1470</v>
      </c>
      <c r="D1975" s="14">
        <v>95525</v>
      </c>
      <c r="E1975" s="14">
        <v>147196</v>
      </c>
      <c r="F1975" s="42">
        <f t="shared" si="30"/>
        <v>54.091599057838259</v>
      </c>
      <c r="G1975" t="s">
        <v>4458</v>
      </c>
      <c r="H1975" s="4" t="s">
        <v>3427</v>
      </c>
    </row>
    <row r="1976" spans="1:8" ht="38.25">
      <c r="A1976" s="1" t="s">
        <v>190</v>
      </c>
      <c r="B1976" s="9"/>
      <c r="C1976" s="9" t="s">
        <v>1468</v>
      </c>
      <c r="D1976" s="14">
        <v>116599</v>
      </c>
      <c r="E1976" s="14">
        <v>101171</v>
      </c>
      <c r="F1976" s="42">
        <f t="shared" si="30"/>
        <v>-13.231674371135258</v>
      </c>
      <c r="G1976" t="s">
        <v>4554</v>
      </c>
      <c r="H1976" s="4" t="s">
        <v>3428</v>
      </c>
    </row>
    <row r="1977" spans="1:8" ht="38.25">
      <c r="A1977" s="1" t="s">
        <v>190</v>
      </c>
      <c r="B1977" s="9"/>
      <c r="C1977" s="9" t="s">
        <v>1471</v>
      </c>
      <c r="D1977" s="14">
        <v>88843</v>
      </c>
      <c r="E1977" s="14">
        <v>101013</v>
      </c>
      <c r="F1977" s="42">
        <f t="shared" si="30"/>
        <v>13.698321758607882</v>
      </c>
      <c r="G1977" t="s">
        <v>4554</v>
      </c>
      <c r="H1977" s="4" t="s">
        <v>3429</v>
      </c>
    </row>
    <row r="1978" spans="1:8" ht="38.25">
      <c r="A1978" s="1" t="s">
        <v>190</v>
      </c>
      <c r="B1978" s="9"/>
      <c r="C1978" s="9" t="s">
        <v>1472</v>
      </c>
      <c r="D1978" s="14">
        <v>94578</v>
      </c>
      <c r="E1978" s="14">
        <v>100662</v>
      </c>
      <c r="F1978" s="42">
        <f t="shared" si="30"/>
        <v>6.4327856372517918</v>
      </c>
      <c r="G1978" t="s">
        <v>4554</v>
      </c>
      <c r="H1978" s="4" t="s">
        <v>3430</v>
      </c>
    </row>
    <row r="1979" spans="1:8" ht="38.25">
      <c r="A1979" s="1" t="s">
        <v>190</v>
      </c>
      <c r="B1979" s="9"/>
      <c r="C1979" s="9" t="s">
        <v>1473</v>
      </c>
      <c r="D1979" s="14">
        <v>78584</v>
      </c>
      <c r="E1979" s="14">
        <v>100970</v>
      </c>
      <c r="F1979" s="42">
        <f t="shared" si="30"/>
        <v>28.486714852896267</v>
      </c>
      <c r="G1979" t="s">
        <v>4554</v>
      </c>
      <c r="H1979" s="74" t="s">
        <v>3431</v>
      </c>
    </row>
    <row r="1980" spans="1:8" ht="25.5">
      <c r="A1980" s="1" t="s">
        <v>190</v>
      </c>
      <c r="B1980" s="9"/>
      <c r="C1980" s="9" t="s">
        <v>3418</v>
      </c>
      <c r="D1980" s="14">
        <v>119055</v>
      </c>
      <c r="E1980" s="14" t="s">
        <v>899</v>
      </c>
      <c r="F1980" s="42" t="e">
        <f t="shared" si="30"/>
        <v>#VALUE!</v>
      </c>
      <c r="G1980" t="s">
        <v>4458</v>
      </c>
      <c r="H1980" s="4" t="s">
        <v>3291</v>
      </c>
    </row>
    <row r="1981" spans="1:8" ht="38.25">
      <c r="A1981" s="1" t="s">
        <v>190</v>
      </c>
      <c r="B1981" s="9"/>
      <c r="C1981" s="9" t="s">
        <v>3419</v>
      </c>
      <c r="D1981" s="14">
        <v>162092</v>
      </c>
      <c r="E1981" s="14" t="s">
        <v>899</v>
      </c>
      <c r="F1981" s="42" t="e">
        <f t="shared" si="30"/>
        <v>#VALUE!</v>
      </c>
      <c r="G1981" t="s">
        <v>4458</v>
      </c>
      <c r="H1981" s="4" t="s">
        <v>3291</v>
      </c>
    </row>
    <row r="1982" spans="1:8">
      <c r="A1982" s="1" t="s">
        <v>190</v>
      </c>
      <c r="B1982" s="9"/>
      <c r="C1982" s="9" t="s">
        <v>3420</v>
      </c>
      <c r="D1982" s="14">
        <v>103471</v>
      </c>
      <c r="E1982" s="14" t="s">
        <v>899</v>
      </c>
      <c r="F1982" s="42" t="e">
        <f t="shared" si="30"/>
        <v>#VALUE!</v>
      </c>
      <c r="G1982" t="s">
        <v>4458</v>
      </c>
      <c r="H1982" s="4" t="s">
        <v>3291</v>
      </c>
    </row>
    <row r="1983" spans="1:8" ht="25.5">
      <c r="A1983" s="1" t="s">
        <v>190</v>
      </c>
      <c r="B1983" s="9"/>
      <c r="C1983" s="9" t="s">
        <v>3433</v>
      </c>
      <c r="D1983" s="14">
        <v>135176</v>
      </c>
      <c r="E1983" s="14">
        <v>11401</v>
      </c>
      <c r="F1983" s="42">
        <f t="shared" si="30"/>
        <v>-91.565810498905137</v>
      </c>
      <c r="G1983" t="s">
        <v>4458</v>
      </c>
      <c r="H1983" s="4" t="s">
        <v>3434</v>
      </c>
    </row>
    <row r="1984" spans="1:8" ht="25.5">
      <c r="A1984" s="1" t="s">
        <v>190</v>
      </c>
      <c r="B1984" s="9"/>
      <c r="C1984" s="9" t="s">
        <v>1020</v>
      </c>
      <c r="D1984" s="14">
        <v>101137</v>
      </c>
      <c r="E1984" s="14">
        <v>25615</v>
      </c>
      <c r="F1984" s="42">
        <f t="shared" si="30"/>
        <v>-74.672968349862074</v>
      </c>
      <c r="G1984" t="s">
        <v>4458</v>
      </c>
      <c r="H1984" s="4" t="s">
        <v>3436</v>
      </c>
    </row>
    <row r="1985" spans="1:8">
      <c r="A1985" s="1" t="s">
        <v>191</v>
      </c>
      <c r="B1985" s="9"/>
      <c r="C1985" s="9" t="s">
        <v>886</v>
      </c>
      <c r="D1985" s="14">
        <v>116119</v>
      </c>
      <c r="E1985" s="14">
        <v>117060</v>
      </c>
      <c r="F1985" s="42">
        <f t="shared" si="30"/>
        <v>0.81037556300002578</v>
      </c>
      <c r="G1985" t="s">
        <v>4554</v>
      </c>
      <c r="H1985" s="4" t="s">
        <v>1475</v>
      </c>
    </row>
    <row r="1986" spans="1:8" ht="51">
      <c r="A1986" s="1" t="s">
        <v>192</v>
      </c>
      <c r="B1986" s="9"/>
      <c r="C1986" s="9" t="s">
        <v>886</v>
      </c>
      <c r="D1986" s="14">
        <v>140341</v>
      </c>
      <c r="E1986" s="14">
        <v>149945</v>
      </c>
      <c r="F1986" s="42">
        <f t="shared" si="30"/>
        <v>6.8433315994613126</v>
      </c>
      <c r="G1986" t="s">
        <v>4458</v>
      </c>
      <c r="H1986" s="4" t="s">
        <v>1476</v>
      </c>
    </row>
    <row r="1987" spans="1:8" ht="25.5">
      <c r="A1987" s="1" t="s">
        <v>193</v>
      </c>
      <c r="B1987" s="9" t="s">
        <v>1483</v>
      </c>
      <c r="C1987" s="9" t="s">
        <v>886</v>
      </c>
      <c r="D1987" s="14">
        <f>179125+78+34392</f>
        <v>213595</v>
      </c>
      <c r="E1987" s="14">
        <f>183935+205+34392</f>
        <v>218532</v>
      </c>
      <c r="F1987" s="42">
        <f t="shared" si="30"/>
        <v>2.311383693438517</v>
      </c>
      <c r="G1987" t="s">
        <v>4554</v>
      </c>
      <c r="H1987" s="4" t="s">
        <v>1484</v>
      </c>
    </row>
    <row r="1988" spans="1:8" ht="38.25">
      <c r="A1988" s="1" t="s">
        <v>193</v>
      </c>
      <c r="B1988" s="9"/>
      <c r="C1988" s="9" t="s">
        <v>1477</v>
      </c>
      <c r="D1988" s="14">
        <f>65255+28+12529</f>
        <v>77812</v>
      </c>
      <c r="E1988" s="14">
        <f>90842+131+17428</f>
        <v>108401</v>
      </c>
      <c r="F1988" s="42">
        <f t="shared" si="30"/>
        <v>39.311417262118951</v>
      </c>
      <c r="G1988" t="s">
        <v>4458</v>
      </c>
      <c r="H1988" s="4" t="s">
        <v>1485</v>
      </c>
    </row>
    <row r="1989" spans="1:8" ht="38.25">
      <c r="A1989" s="1" t="s">
        <v>193</v>
      </c>
      <c r="B1989" s="9"/>
      <c r="C1989" s="9" t="s">
        <v>1478</v>
      </c>
      <c r="D1989" s="14">
        <f>94479+300+18021</f>
        <v>112800</v>
      </c>
      <c r="E1989" s="14">
        <f>98267+208+18865</f>
        <v>117340</v>
      </c>
      <c r="F1989" s="42">
        <f t="shared" si="30"/>
        <v>4.0248226950354615</v>
      </c>
      <c r="G1989" t="s">
        <v>4554</v>
      </c>
      <c r="H1989" s="4" t="s">
        <v>1486</v>
      </c>
    </row>
    <row r="1990" spans="1:8" ht="38.25">
      <c r="A1990" s="1" t="s">
        <v>193</v>
      </c>
      <c r="B1990" s="9"/>
      <c r="C1990" s="9" t="s">
        <v>1479</v>
      </c>
      <c r="D1990" s="14">
        <f>90794+12+17432</f>
        <v>108238</v>
      </c>
      <c r="E1990" s="14">
        <f>94479+18140</f>
        <v>112619</v>
      </c>
      <c r="F1990" s="42">
        <f t="shared" ref="F1990:F2053" si="31">(((E1990-D1990)/D1990)*100)</f>
        <v>4.0475618544318994</v>
      </c>
      <c r="G1990" t="s">
        <v>4554</v>
      </c>
      <c r="H1990" s="4" t="s">
        <v>1491</v>
      </c>
    </row>
    <row r="1991" spans="1:8" ht="38.25">
      <c r="A1991" s="1" t="s">
        <v>193</v>
      </c>
      <c r="B1991" s="9"/>
      <c r="C1991" s="9" t="s">
        <v>1480</v>
      </c>
      <c r="D1991" s="14">
        <f>107479+153+20636</f>
        <v>128268</v>
      </c>
      <c r="E1991" s="14">
        <f>111267+208+21356</f>
        <v>132831</v>
      </c>
      <c r="F1991" s="42">
        <f t="shared" si="31"/>
        <v>3.5573954532697161</v>
      </c>
      <c r="G1991" t="s">
        <v>4554</v>
      </c>
      <c r="H1991" s="4" t="s">
        <v>1492</v>
      </c>
    </row>
    <row r="1992" spans="1:8" ht="38.25">
      <c r="A1992" s="1" t="s">
        <v>193</v>
      </c>
      <c r="B1992" s="9"/>
      <c r="C1992" s="9" t="s">
        <v>1481</v>
      </c>
      <c r="D1992" s="14">
        <f>125563+361+24108</f>
        <v>150032</v>
      </c>
      <c r="E1992" s="14">
        <f>128975+239+24763</f>
        <v>153977</v>
      </c>
      <c r="F1992" s="42">
        <f t="shared" si="31"/>
        <v>2.629439053002026</v>
      </c>
      <c r="G1992" t="s">
        <v>4554</v>
      </c>
      <c r="H1992" s="4" t="s">
        <v>1493</v>
      </c>
    </row>
    <row r="1993" spans="1:8" ht="25.5">
      <c r="A1993" s="1" t="s">
        <v>193</v>
      </c>
      <c r="B1993" s="9"/>
      <c r="C1993" s="9" t="s">
        <v>922</v>
      </c>
      <c r="D1993" s="14">
        <f>118739+437+22798</f>
        <v>141974</v>
      </c>
      <c r="E1993" s="14">
        <f>118739+503+22798</f>
        <v>142040</v>
      </c>
      <c r="F1993" s="42">
        <f t="shared" si="31"/>
        <v>4.6487385014157522E-2</v>
      </c>
      <c r="G1993" t="s">
        <v>4554</v>
      </c>
      <c r="H1993" s="4" t="s">
        <v>1494</v>
      </c>
    </row>
    <row r="1994" spans="1:8" ht="25.5">
      <c r="A1994" s="1" t="s">
        <v>193</v>
      </c>
      <c r="B1994" s="9"/>
      <c r="C1994" s="9" t="s">
        <v>1482</v>
      </c>
      <c r="D1994" s="14">
        <f>136032+104+26118</f>
        <v>162254</v>
      </c>
      <c r="E1994" s="14">
        <f>118739+99+22798</f>
        <v>141636</v>
      </c>
      <c r="F1994" s="42">
        <f t="shared" si="31"/>
        <v>-12.70723680155805</v>
      </c>
      <c r="G1994" t="s">
        <v>4554</v>
      </c>
      <c r="H1994" s="4" t="s">
        <v>1495</v>
      </c>
    </row>
    <row r="1995" spans="1:8" ht="25.5">
      <c r="A1995" s="1" t="s">
        <v>194</v>
      </c>
      <c r="B1995" s="9"/>
      <c r="C1995" s="9" t="s">
        <v>886</v>
      </c>
      <c r="D1995" s="14">
        <v>172000</v>
      </c>
      <c r="E1995" s="14">
        <v>175000</v>
      </c>
      <c r="F1995" s="42">
        <f t="shared" si="31"/>
        <v>1.7441860465116279</v>
      </c>
      <c r="G1995" t="s">
        <v>4554</v>
      </c>
      <c r="H1995" s="4" t="s">
        <v>1496</v>
      </c>
    </row>
    <row r="1996" spans="1:8" ht="38.25">
      <c r="A1996" s="1" t="s">
        <v>194</v>
      </c>
      <c r="B1996" s="9"/>
      <c r="C1996" s="9" t="s">
        <v>1016</v>
      </c>
      <c r="D1996" s="14">
        <v>16000</v>
      </c>
      <c r="E1996" s="14">
        <v>102000</v>
      </c>
      <c r="F1996" s="42">
        <f t="shared" si="31"/>
        <v>537.5</v>
      </c>
      <c r="G1996" t="s">
        <v>4458</v>
      </c>
      <c r="H1996" s="4" t="s">
        <v>1502</v>
      </c>
    </row>
    <row r="1997" spans="1:8" ht="38.25">
      <c r="A1997" s="1" t="s">
        <v>194</v>
      </c>
      <c r="B1997" s="9"/>
      <c r="C1997" s="9" t="s">
        <v>1497</v>
      </c>
      <c r="D1997" s="14">
        <v>11000</v>
      </c>
      <c r="E1997" s="14">
        <v>137000</v>
      </c>
      <c r="F1997" s="42">
        <f t="shared" si="31"/>
        <v>1145.4545454545455</v>
      </c>
      <c r="G1997" t="s">
        <v>4458</v>
      </c>
      <c r="H1997" s="4" t="s">
        <v>1503</v>
      </c>
    </row>
    <row r="1998" spans="1:8" ht="25.5">
      <c r="A1998" s="1" t="s">
        <v>194</v>
      </c>
      <c r="B1998" s="9"/>
      <c r="C1998" s="9" t="s">
        <v>1498</v>
      </c>
      <c r="D1998" s="14">
        <v>135000</v>
      </c>
      <c r="E1998" s="14">
        <v>126000</v>
      </c>
      <c r="F1998" s="42">
        <f t="shared" si="31"/>
        <v>-6.666666666666667</v>
      </c>
      <c r="G1998" t="s">
        <v>4554</v>
      </c>
      <c r="H1998" s="4" t="s">
        <v>1501</v>
      </c>
    </row>
    <row r="1999" spans="1:8" ht="38.25">
      <c r="A1999" s="1" t="s">
        <v>194</v>
      </c>
      <c r="B1999" s="9"/>
      <c r="C1999" s="9" t="s">
        <v>307</v>
      </c>
      <c r="D1999" s="14">
        <v>51000</v>
      </c>
      <c r="E1999" s="14">
        <v>126000</v>
      </c>
      <c r="F1999" s="42">
        <f t="shared" si="31"/>
        <v>147.05882352941177</v>
      </c>
      <c r="G1999" t="s">
        <v>4458</v>
      </c>
      <c r="H1999" s="4" t="s">
        <v>1504</v>
      </c>
    </row>
    <row r="2000" spans="1:8" ht="38.25">
      <c r="A2000" s="1" t="s">
        <v>194</v>
      </c>
      <c r="B2000" s="9"/>
      <c r="C2000" s="9" t="s">
        <v>1499</v>
      </c>
      <c r="D2000" s="14">
        <v>51000</v>
      </c>
      <c r="E2000" s="14">
        <v>122000</v>
      </c>
      <c r="F2000" s="42">
        <f t="shared" si="31"/>
        <v>139.21568627450981</v>
      </c>
      <c r="G2000" t="s">
        <v>4458</v>
      </c>
      <c r="H2000" s="4" t="s">
        <v>1505</v>
      </c>
    </row>
    <row r="2001" spans="1:8" ht="38.25">
      <c r="A2001" s="1" t="s">
        <v>194</v>
      </c>
      <c r="B2001" s="9"/>
      <c r="C2001" s="9" t="s">
        <v>1500</v>
      </c>
      <c r="D2001" s="14">
        <v>59000</v>
      </c>
      <c r="E2001" s="14">
        <v>102000</v>
      </c>
      <c r="F2001" s="42">
        <f t="shared" si="31"/>
        <v>72.881355932203391</v>
      </c>
      <c r="G2001" t="s">
        <v>4458</v>
      </c>
      <c r="H2001" s="4" t="s">
        <v>1506</v>
      </c>
    </row>
    <row r="2002" spans="1:8" ht="63.75">
      <c r="A2002" s="2" t="s">
        <v>195</v>
      </c>
      <c r="B2002" s="9" t="s">
        <v>1508</v>
      </c>
      <c r="C2002" s="9" t="s">
        <v>886</v>
      </c>
      <c r="D2002" s="14">
        <v>179213</v>
      </c>
      <c r="E2002" s="14">
        <v>237000</v>
      </c>
      <c r="F2002" s="42">
        <f t="shared" si="31"/>
        <v>32.244870628804826</v>
      </c>
      <c r="G2002" t="s">
        <v>4458</v>
      </c>
      <c r="H2002" s="4" t="s">
        <v>3438</v>
      </c>
    </row>
    <row r="2003" spans="1:8" ht="63.75">
      <c r="A2003" s="2" t="s">
        <v>195</v>
      </c>
      <c r="B2003" s="9" t="s">
        <v>1509</v>
      </c>
      <c r="C2003" s="9" t="s">
        <v>1507</v>
      </c>
      <c r="D2003" s="14">
        <v>127358</v>
      </c>
      <c r="E2003" s="14">
        <v>159000</v>
      </c>
      <c r="F2003" s="42">
        <f t="shared" si="31"/>
        <v>24.844925328601267</v>
      </c>
      <c r="G2003" t="s">
        <v>4554</v>
      </c>
      <c r="H2003" s="4" t="s">
        <v>3439</v>
      </c>
    </row>
    <row r="2004" spans="1:8" ht="63.75">
      <c r="A2004" s="2" t="s">
        <v>195</v>
      </c>
      <c r="B2004" s="9" t="s">
        <v>1511</v>
      </c>
      <c r="C2004" s="9" t="s">
        <v>1510</v>
      </c>
      <c r="D2004" s="14">
        <v>127358</v>
      </c>
      <c r="E2004" s="14">
        <v>160000</v>
      </c>
      <c r="F2004" s="42">
        <f t="shared" si="31"/>
        <v>25.63011353821511</v>
      </c>
      <c r="G2004" t="s">
        <v>4554</v>
      </c>
      <c r="H2004" s="4" t="s">
        <v>3440</v>
      </c>
    </row>
    <row r="2005" spans="1:8" ht="25.5">
      <c r="A2005" s="2" t="s">
        <v>195</v>
      </c>
      <c r="B2005" s="9" t="s">
        <v>1513</v>
      </c>
      <c r="C2005" s="9" t="s">
        <v>1512</v>
      </c>
      <c r="D2005" s="14" t="s">
        <v>899</v>
      </c>
      <c r="E2005" s="14">
        <v>160000</v>
      </c>
      <c r="F2005" s="42" t="e">
        <f t="shared" si="31"/>
        <v>#VALUE!</v>
      </c>
      <c r="G2005" t="s">
        <v>4458</v>
      </c>
      <c r="H2005" s="4" t="s">
        <v>1517</v>
      </c>
    </row>
    <row r="2006" spans="1:8" ht="38.25">
      <c r="A2006" s="2" t="s">
        <v>195</v>
      </c>
      <c r="B2006" s="9" t="s">
        <v>1515</v>
      </c>
      <c r="C2006" s="9" t="s">
        <v>1514</v>
      </c>
      <c r="D2006" s="14" t="s">
        <v>899</v>
      </c>
      <c r="E2006" s="14">
        <v>159000</v>
      </c>
      <c r="F2006" s="42" t="e">
        <f t="shared" si="31"/>
        <v>#VALUE!</v>
      </c>
      <c r="G2006" t="s">
        <v>4458</v>
      </c>
      <c r="H2006" s="4" t="s">
        <v>1518</v>
      </c>
    </row>
    <row r="2007" spans="1:8" ht="25.5">
      <c r="A2007" s="2" t="s">
        <v>195</v>
      </c>
      <c r="B2007" s="9"/>
      <c r="C2007" s="9" t="s">
        <v>1516</v>
      </c>
      <c r="D2007" s="14" t="s">
        <v>899</v>
      </c>
      <c r="E2007" s="14">
        <v>128000</v>
      </c>
      <c r="F2007" s="42" t="e">
        <f t="shared" si="31"/>
        <v>#VALUE!</v>
      </c>
      <c r="G2007" t="s">
        <v>4458</v>
      </c>
      <c r="H2007" s="4" t="s">
        <v>1519</v>
      </c>
    </row>
    <row r="2008" spans="1:8" ht="38.25">
      <c r="A2008" s="2" t="s">
        <v>196</v>
      </c>
      <c r="B2008" s="9" t="s">
        <v>1524</v>
      </c>
      <c r="C2008" s="9" t="s">
        <v>886</v>
      </c>
      <c r="D2008" s="14">
        <v>100629</v>
      </c>
      <c r="E2008" s="14">
        <v>188458</v>
      </c>
      <c r="F2008" s="42">
        <f t="shared" si="31"/>
        <v>87.280008744993992</v>
      </c>
      <c r="G2008" t="s">
        <v>4458</v>
      </c>
      <c r="H2008" s="4" t="s">
        <v>1536</v>
      </c>
    </row>
    <row r="2009" spans="1:8" ht="63.75">
      <c r="A2009" s="2" t="s">
        <v>196</v>
      </c>
      <c r="B2009" s="9"/>
      <c r="C2009" s="9" t="s">
        <v>1520</v>
      </c>
      <c r="D2009" s="14">
        <v>175673</v>
      </c>
      <c r="E2009" s="14">
        <v>311395</v>
      </c>
      <c r="F2009" s="42">
        <f t="shared" si="31"/>
        <v>77.258315165107902</v>
      </c>
      <c r="G2009" t="s">
        <v>4458</v>
      </c>
      <c r="H2009" s="4" t="s">
        <v>1534</v>
      </c>
    </row>
    <row r="2010" spans="1:8" ht="38.25">
      <c r="A2010" s="2" t="s">
        <v>196</v>
      </c>
      <c r="B2010" s="9" t="s">
        <v>1525</v>
      </c>
      <c r="C2010" s="9" t="s">
        <v>1521</v>
      </c>
      <c r="D2010" s="14">
        <v>106309</v>
      </c>
      <c r="E2010" s="14">
        <v>164417</v>
      </c>
      <c r="F2010" s="42">
        <f t="shared" si="31"/>
        <v>54.659530237327033</v>
      </c>
      <c r="G2010" t="s">
        <v>4458</v>
      </c>
      <c r="H2010" s="4" t="s">
        <v>1537</v>
      </c>
    </row>
    <row r="2011" spans="1:8" ht="25.5">
      <c r="A2011" s="2" t="s">
        <v>196</v>
      </c>
      <c r="B2011" s="9"/>
      <c r="C2011" s="9" t="s">
        <v>1522</v>
      </c>
      <c r="D2011" s="14">
        <v>167916</v>
      </c>
      <c r="E2011" s="14">
        <v>163148</v>
      </c>
      <c r="F2011" s="42">
        <f t="shared" si="31"/>
        <v>-2.8395149955930346</v>
      </c>
      <c r="G2011" t="s">
        <v>4554</v>
      </c>
      <c r="H2011" s="4" t="s">
        <v>1529</v>
      </c>
    </row>
    <row r="2012" spans="1:8" ht="38.25">
      <c r="A2012" s="2" t="s">
        <v>196</v>
      </c>
      <c r="B2012" s="9" t="s">
        <v>1526</v>
      </c>
      <c r="C2012" s="9" t="s">
        <v>1523</v>
      </c>
      <c r="D2012" s="14">
        <v>148481</v>
      </c>
      <c r="E2012" s="14">
        <v>152092</v>
      </c>
      <c r="F2012" s="42">
        <f t="shared" si="31"/>
        <v>2.4319609916420282</v>
      </c>
      <c r="G2012" t="s">
        <v>4554</v>
      </c>
      <c r="H2012" s="4" t="s">
        <v>1535</v>
      </c>
    </row>
    <row r="2013" spans="1:8" ht="25.5">
      <c r="A2013" s="2" t="s">
        <v>196</v>
      </c>
      <c r="B2013" s="9"/>
      <c r="C2013" s="9" t="s">
        <v>995</v>
      </c>
      <c r="D2013" s="14">
        <v>134013</v>
      </c>
      <c r="E2013" s="14">
        <v>137845</v>
      </c>
      <c r="F2013" s="42">
        <f t="shared" si="31"/>
        <v>2.8594240857230271</v>
      </c>
      <c r="G2013" t="s">
        <v>4554</v>
      </c>
      <c r="H2013" s="4" t="s">
        <v>1530</v>
      </c>
    </row>
    <row r="2014" spans="1:8">
      <c r="A2014" s="2" t="s">
        <v>196</v>
      </c>
      <c r="B2014" s="9" t="s">
        <v>1528</v>
      </c>
      <c r="C2014" s="9" t="s">
        <v>994</v>
      </c>
      <c r="D2014" s="14">
        <v>149644</v>
      </c>
      <c r="E2014" s="14">
        <v>135337</v>
      </c>
      <c r="F2014" s="42">
        <f t="shared" si="31"/>
        <v>-9.5606907059421022</v>
      </c>
      <c r="G2014" t="s">
        <v>4554</v>
      </c>
      <c r="H2014" s="74" t="s">
        <v>1531</v>
      </c>
    </row>
    <row r="2015" spans="1:8" ht="25.5">
      <c r="A2015" s="2" t="s">
        <v>196</v>
      </c>
      <c r="B2015" s="9" t="s">
        <v>1532</v>
      </c>
      <c r="C2015" s="9" t="s">
        <v>1527</v>
      </c>
      <c r="D2015" s="14">
        <v>132623</v>
      </c>
      <c r="E2015" s="14">
        <v>131518</v>
      </c>
      <c r="F2015" s="42">
        <f t="shared" si="31"/>
        <v>-0.83318881340340656</v>
      </c>
      <c r="G2015" t="s">
        <v>4554</v>
      </c>
      <c r="H2015" s="74" t="s">
        <v>1533</v>
      </c>
    </row>
    <row r="2016" spans="1:8" ht="38.25">
      <c r="A2016" s="2" t="s">
        <v>196</v>
      </c>
      <c r="B2016" s="9"/>
      <c r="C2016" s="9" t="s">
        <v>3441</v>
      </c>
      <c r="D2016" s="14">
        <v>110316</v>
      </c>
      <c r="E2016" s="14" t="s">
        <v>899</v>
      </c>
      <c r="F2016" s="42" t="e">
        <f t="shared" si="31"/>
        <v>#VALUE!</v>
      </c>
      <c r="G2016" t="s">
        <v>4458</v>
      </c>
      <c r="H2016" s="4" t="s">
        <v>3442</v>
      </c>
    </row>
    <row r="2017" spans="1:8" ht="25.5">
      <c r="A2017" s="2" t="s">
        <v>196</v>
      </c>
      <c r="B2017" s="9" t="s">
        <v>4547</v>
      </c>
      <c r="C2017" s="9" t="s">
        <v>4547</v>
      </c>
      <c r="D2017" s="10" t="s">
        <v>899</v>
      </c>
      <c r="E2017" s="72">
        <v>100000</v>
      </c>
      <c r="F2017" s="42" t="e">
        <f t="shared" si="31"/>
        <v>#VALUE!</v>
      </c>
      <c r="G2017" t="s">
        <v>4458</v>
      </c>
      <c r="H2017" s="74" t="s">
        <v>4549</v>
      </c>
    </row>
    <row r="2018" spans="1:8" ht="25.5">
      <c r="A2018" s="2" t="s">
        <v>196</v>
      </c>
      <c r="B2018" s="9" t="s">
        <v>4547</v>
      </c>
      <c r="C2018" s="9" t="s">
        <v>4547</v>
      </c>
      <c r="D2018" s="10" t="s">
        <v>899</v>
      </c>
      <c r="E2018" s="72">
        <v>100000</v>
      </c>
      <c r="F2018" s="42" t="e">
        <f t="shared" si="31"/>
        <v>#VALUE!</v>
      </c>
      <c r="G2018" t="s">
        <v>4458</v>
      </c>
      <c r="H2018" s="4" t="s">
        <v>4549</v>
      </c>
    </row>
    <row r="2019" spans="1:8" ht="25.5">
      <c r="A2019" s="2" t="s">
        <v>196</v>
      </c>
      <c r="B2019" s="9" t="s">
        <v>4547</v>
      </c>
      <c r="C2019" s="9" t="s">
        <v>4547</v>
      </c>
      <c r="D2019" s="10" t="s">
        <v>899</v>
      </c>
      <c r="E2019" s="72">
        <v>100000</v>
      </c>
      <c r="F2019" s="42" t="e">
        <f t="shared" si="31"/>
        <v>#VALUE!</v>
      </c>
      <c r="G2019" t="s">
        <v>4458</v>
      </c>
      <c r="H2019" s="4" t="s">
        <v>4549</v>
      </c>
    </row>
    <row r="2020" spans="1:8" ht="25.5">
      <c r="A2020" s="2" t="s">
        <v>196</v>
      </c>
      <c r="B2020" s="9" t="s">
        <v>4547</v>
      </c>
      <c r="C2020" s="9" t="s">
        <v>4547</v>
      </c>
      <c r="D2020" s="10" t="s">
        <v>899</v>
      </c>
      <c r="E2020" s="72">
        <v>100000</v>
      </c>
      <c r="F2020" s="42" t="e">
        <f t="shared" si="31"/>
        <v>#VALUE!</v>
      </c>
      <c r="G2020" t="s">
        <v>4458</v>
      </c>
      <c r="H2020" s="4" t="s">
        <v>4549</v>
      </c>
    </row>
    <row r="2021" spans="1:8" ht="25.5">
      <c r="A2021" s="2" t="s">
        <v>196</v>
      </c>
      <c r="B2021" s="9" t="s">
        <v>4547</v>
      </c>
      <c r="C2021" s="9" t="s">
        <v>4547</v>
      </c>
      <c r="D2021" s="10" t="s">
        <v>899</v>
      </c>
      <c r="E2021" s="72">
        <v>100000</v>
      </c>
      <c r="F2021" s="42" t="e">
        <f t="shared" si="31"/>
        <v>#VALUE!</v>
      </c>
      <c r="G2021" t="s">
        <v>4458</v>
      </c>
      <c r="H2021" s="4" t="s">
        <v>4549</v>
      </c>
    </row>
    <row r="2022" spans="1:8" ht="25.5">
      <c r="A2022" s="2" t="s">
        <v>196</v>
      </c>
      <c r="B2022" s="9" t="s">
        <v>4547</v>
      </c>
      <c r="C2022" s="9" t="s">
        <v>4547</v>
      </c>
      <c r="D2022" s="10" t="s">
        <v>899</v>
      </c>
      <c r="E2022" s="72">
        <v>100000</v>
      </c>
      <c r="F2022" s="42" t="e">
        <f t="shared" si="31"/>
        <v>#VALUE!</v>
      </c>
      <c r="G2022" t="s">
        <v>4458</v>
      </c>
      <c r="H2022" s="4" t="s">
        <v>4549</v>
      </c>
    </row>
    <row r="2023" spans="1:8" ht="25.5">
      <c r="A2023" s="2" t="s">
        <v>196</v>
      </c>
      <c r="B2023" s="9" t="s">
        <v>4547</v>
      </c>
      <c r="C2023" s="9" t="s">
        <v>4547</v>
      </c>
      <c r="D2023" s="10" t="s">
        <v>899</v>
      </c>
      <c r="E2023" s="72">
        <v>100000</v>
      </c>
      <c r="F2023" s="42" t="e">
        <f t="shared" si="31"/>
        <v>#VALUE!</v>
      </c>
      <c r="G2023" t="s">
        <v>4458</v>
      </c>
      <c r="H2023" s="4" t="s">
        <v>4549</v>
      </c>
    </row>
    <row r="2024" spans="1:8" ht="25.5">
      <c r="A2024" s="2" t="s">
        <v>196</v>
      </c>
      <c r="B2024" s="9" t="s">
        <v>4547</v>
      </c>
      <c r="C2024" s="9" t="s">
        <v>4547</v>
      </c>
      <c r="D2024" s="10" t="s">
        <v>899</v>
      </c>
      <c r="E2024" s="72">
        <v>100000</v>
      </c>
      <c r="F2024" s="42" t="e">
        <f t="shared" si="31"/>
        <v>#VALUE!</v>
      </c>
      <c r="G2024" t="s">
        <v>4458</v>
      </c>
      <c r="H2024" s="4" t="s">
        <v>4549</v>
      </c>
    </row>
    <row r="2025" spans="1:8" ht="25.5">
      <c r="A2025" s="2" t="s">
        <v>196</v>
      </c>
      <c r="B2025" s="9" t="s">
        <v>4547</v>
      </c>
      <c r="C2025" s="9" t="s">
        <v>4547</v>
      </c>
      <c r="D2025" s="10" t="s">
        <v>899</v>
      </c>
      <c r="E2025" s="72">
        <v>100000</v>
      </c>
      <c r="F2025" s="42" t="e">
        <f t="shared" si="31"/>
        <v>#VALUE!</v>
      </c>
      <c r="G2025" t="s">
        <v>4458</v>
      </c>
      <c r="H2025" s="4" t="s">
        <v>4549</v>
      </c>
    </row>
    <row r="2026" spans="1:8" ht="25.5">
      <c r="A2026" s="2" t="s">
        <v>196</v>
      </c>
      <c r="B2026" s="9" t="s">
        <v>4547</v>
      </c>
      <c r="C2026" s="9" t="s">
        <v>4547</v>
      </c>
      <c r="D2026" s="10" t="s">
        <v>899</v>
      </c>
      <c r="E2026" s="72">
        <v>100000</v>
      </c>
      <c r="F2026" s="42" t="e">
        <f t="shared" si="31"/>
        <v>#VALUE!</v>
      </c>
      <c r="G2026" t="s">
        <v>4458</v>
      </c>
      <c r="H2026" s="4" t="s">
        <v>4549</v>
      </c>
    </row>
    <row r="2027" spans="1:8" ht="25.5">
      <c r="A2027" s="2" t="s">
        <v>196</v>
      </c>
      <c r="B2027" s="9" t="s">
        <v>4547</v>
      </c>
      <c r="C2027" s="9" t="s">
        <v>4547</v>
      </c>
      <c r="D2027" s="10" t="s">
        <v>899</v>
      </c>
      <c r="E2027" s="72">
        <v>100000</v>
      </c>
      <c r="F2027" s="42" t="e">
        <f t="shared" si="31"/>
        <v>#VALUE!</v>
      </c>
      <c r="G2027" t="s">
        <v>4458</v>
      </c>
      <c r="H2027" s="4" t="s">
        <v>4549</v>
      </c>
    </row>
    <row r="2028" spans="1:8" ht="25.5">
      <c r="A2028" s="2" t="s">
        <v>196</v>
      </c>
      <c r="B2028" s="9" t="s">
        <v>4547</v>
      </c>
      <c r="C2028" s="9" t="s">
        <v>4547</v>
      </c>
      <c r="D2028" s="10" t="s">
        <v>899</v>
      </c>
      <c r="E2028" s="72">
        <v>100000</v>
      </c>
      <c r="F2028" s="42" t="e">
        <f t="shared" si="31"/>
        <v>#VALUE!</v>
      </c>
      <c r="G2028" t="s">
        <v>4458</v>
      </c>
      <c r="H2028" s="4" t="s">
        <v>4549</v>
      </c>
    </row>
    <row r="2029" spans="1:8" ht="25.5">
      <c r="A2029" s="2" t="s">
        <v>196</v>
      </c>
      <c r="B2029" s="9" t="s">
        <v>4547</v>
      </c>
      <c r="C2029" s="9" t="s">
        <v>4547</v>
      </c>
      <c r="D2029" s="10" t="s">
        <v>899</v>
      </c>
      <c r="E2029" s="72">
        <v>100000</v>
      </c>
      <c r="F2029" s="42" t="e">
        <f t="shared" si="31"/>
        <v>#VALUE!</v>
      </c>
      <c r="G2029" t="s">
        <v>4458</v>
      </c>
      <c r="H2029" s="4" t="s">
        <v>4549</v>
      </c>
    </row>
    <row r="2030" spans="1:8" ht="25.5">
      <c r="A2030" s="2" t="s">
        <v>196</v>
      </c>
      <c r="B2030" s="9" t="s">
        <v>4547</v>
      </c>
      <c r="C2030" s="9" t="s">
        <v>4547</v>
      </c>
      <c r="D2030" s="10" t="s">
        <v>899</v>
      </c>
      <c r="E2030" s="72">
        <v>100000</v>
      </c>
      <c r="F2030" s="42" t="e">
        <f t="shared" si="31"/>
        <v>#VALUE!</v>
      </c>
      <c r="G2030" t="s">
        <v>4458</v>
      </c>
      <c r="H2030" s="74" t="s">
        <v>4549</v>
      </c>
    </row>
    <row r="2031" spans="1:8" ht="25.5">
      <c r="A2031" s="2" t="s">
        <v>196</v>
      </c>
      <c r="B2031" s="9" t="s">
        <v>4547</v>
      </c>
      <c r="C2031" s="9" t="s">
        <v>4547</v>
      </c>
      <c r="D2031" s="72">
        <v>100000</v>
      </c>
      <c r="E2031" s="10" t="s">
        <v>899</v>
      </c>
      <c r="F2031" s="42" t="e">
        <f t="shared" si="31"/>
        <v>#VALUE!</v>
      </c>
      <c r="G2031" t="s">
        <v>4458</v>
      </c>
      <c r="H2031" s="4" t="s">
        <v>4549</v>
      </c>
    </row>
    <row r="2032" spans="1:8" ht="25.5">
      <c r="A2032" s="2" t="s">
        <v>196</v>
      </c>
      <c r="B2032" s="9" t="s">
        <v>4547</v>
      </c>
      <c r="C2032" s="9" t="s">
        <v>4547</v>
      </c>
      <c r="D2032" s="72">
        <v>100000</v>
      </c>
      <c r="E2032" s="10" t="s">
        <v>899</v>
      </c>
      <c r="F2032" s="42" t="e">
        <f t="shared" si="31"/>
        <v>#VALUE!</v>
      </c>
      <c r="G2032" t="s">
        <v>4458</v>
      </c>
      <c r="H2032" s="4" t="s">
        <v>4549</v>
      </c>
    </row>
    <row r="2033" spans="1:8" ht="25.5">
      <c r="A2033" s="2" t="s">
        <v>196</v>
      </c>
      <c r="B2033" s="9" t="s">
        <v>4547</v>
      </c>
      <c r="C2033" s="9" t="s">
        <v>4547</v>
      </c>
      <c r="D2033" s="72">
        <v>100000</v>
      </c>
      <c r="E2033" s="10" t="s">
        <v>899</v>
      </c>
      <c r="F2033" s="42" t="e">
        <f t="shared" si="31"/>
        <v>#VALUE!</v>
      </c>
      <c r="G2033" t="s">
        <v>4458</v>
      </c>
      <c r="H2033" s="4" t="s">
        <v>4549</v>
      </c>
    </row>
    <row r="2034" spans="1:8" ht="25.5">
      <c r="A2034" s="2" t="s">
        <v>196</v>
      </c>
      <c r="B2034" s="9" t="s">
        <v>4547</v>
      </c>
      <c r="C2034" s="9" t="s">
        <v>4547</v>
      </c>
      <c r="D2034" s="72">
        <v>100000</v>
      </c>
      <c r="E2034" s="10" t="s">
        <v>899</v>
      </c>
      <c r="F2034" s="42" t="e">
        <f t="shared" si="31"/>
        <v>#VALUE!</v>
      </c>
      <c r="G2034" t="s">
        <v>4458</v>
      </c>
      <c r="H2034" s="4" t="s">
        <v>4549</v>
      </c>
    </row>
    <row r="2035" spans="1:8" ht="25.5">
      <c r="A2035" s="2" t="s">
        <v>196</v>
      </c>
      <c r="B2035" s="9" t="s">
        <v>4547</v>
      </c>
      <c r="C2035" s="9" t="s">
        <v>4547</v>
      </c>
      <c r="D2035" s="72">
        <v>100000</v>
      </c>
      <c r="E2035" s="10" t="s">
        <v>899</v>
      </c>
      <c r="F2035" s="42" t="e">
        <f t="shared" si="31"/>
        <v>#VALUE!</v>
      </c>
      <c r="G2035" t="s">
        <v>4458</v>
      </c>
      <c r="H2035" s="4" t="s">
        <v>4549</v>
      </c>
    </row>
    <row r="2036" spans="1:8" ht="25.5">
      <c r="A2036" s="2" t="s">
        <v>196</v>
      </c>
      <c r="B2036" s="9" t="s">
        <v>4547</v>
      </c>
      <c r="C2036" s="9" t="s">
        <v>4547</v>
      </c>
      <c r="D2036" s="72">
        <v>100000</v>
      </c>
      <c r="E2036" s="10" t="s">
        <v>899</v>
      </c>
      <c r="F2036" s="42" t="e">
        <f t="shared" si="31"/>
        <v>#VALUE!</v>
      </c>
      <c r="G2036" t="s">
        <v>4458</v>
      </c>
      <c r="H2036" s="4" t="s">
        <v>4549</v>
      </c>
    </row>
    <row r="2037" spans="1:8" ht="25.5">
      <c r="A2037" s="2" t="s">
        <v>196</v>
      </c>
      <c r="B2037" s="9" t="s">
        <v>4547</v>
      </c>
      <c r="C2037" s="9" t="s">
        <v>4547</v>
      </c>
      <c r="D2037" s="72">
        <v>100000</v>
      </c>
      <c r="E2037" s="10" t="s">
        <v>899</v>
      </c>
      <c r="F2037" s="42" t="e">
        <f t="shared" si="31"/>
        <v>#VALUE!</v>
      </c>
      <c r="G2037" t="s">
        <v>4458</v>
      </c>
      <c r="H2037" s="4" t="s">
        <v>4549</v>
      </c>
    </row>
    <row r="2038" spans="1:8" ht="25.5">
      <c r="A2038" s="2" t="s">
        <v>196</v>
      </c>
      <c r="B2038" s="9" t="s">
        <v>4547</v>
      </c>
      <c r="C2038" s="9" t="s">
        <v>4547</v>
      </c>
      <c r="D2038" s="72">
        <v>100000</v>
      </c>
      <c r="E2038" s="10" t="s">
        <v>899</v>
      </c>
      <c r="F2038" s="42" t="e">
        <f t="shared" si="31"/>
        <v>#VALUE!</v>
      </c>
      <c r="G2038" t="s">
        <v>4458</v>
      </c>
      <c r="H2038" s="4" t="s">
        <v>4549</v>
      </c>
    </row>
    <row r="2039" spans="1:8" ht="25.5">
      <c r="A2039" s="2" t="s">
        <v>196</v>
      </c>
      <c r="B2039" s="9" t="s">
        <v>4547</v>
      </c>
      <c r="C2039" s="9" t="s">
        <v>4547</v>
      </c>
      <c r="D2039" s="72">
        <v>100000</v>
      </c>
      <c r="E2039" s="10" t="s">
        <v>899</v>
      </c>
      <c r="F2039" s="42" t="e">
        <f t="shared" si="31"/>
        <v>#VALUE!</v>
      </c>
      <c r="G2039" t="s">
        <v>4458</v>
      </c>
      <c r="H2039" s="4" t="s">
        <v>4549</v>
      </c>
    </row>
    <row r="2040" spans="1:8" ht="25.5">
      <c r="A2040" s="2" t="s">
        <v>196</v>
      </c>
      <c r="B2040" s="9" t="s">
        <v>4547</v>
      </c>
      <c r="C2040" s="9" t="s">
        <v>4547</v>
      </c>
      <c r="D2040" s="72">
        <v>100000</v>
      </c>
      <c r="E2040" s="10" t="s">
        <v>899</v>
      </c>
      <c r="F2040" s="42" t="e">
        <f t="shared" si="31"/>
        <v>#VALUE!</v>
      </c>
      <c r="G2040" t="s">
        <v>4458</v>
      </c>
      <c r="H2040" s="74" t="s">
        <v>4549</v>
      </c>
    </row>
    <row r="2041" spans="1:8" ht="25.5">
      <c r="A2041" s="2" t="s">
        <v>196</v>
      </c>
      <c r="B2041" s="9" t="s">
        <v>4547</v>
      </c>
      <c r="C2041" s="9" t="s">
        <v>4547</v>
      </c>
      <c r="D2041" s="72">
        <v>100000</v>
      </c>
      <c r="E2041" s="10" t="s">
        <v>899</v>
      </c>
      <c r="F2041" s="42" t="e">
        <f t="shared" si="31"/>
        <v>#VALUE!</v>
      </c>
      <c r="G2041" t="s">
        <v>4458</v>
      </c>
      <c r="H2041" s="4" t="s">
        <v>4549</v>
      </c>
    </row>
    <row r="2042" spans="1:8" ht="25.5">
      <c r="A2042" s="1" t="s">
        <v>197</v>
      </c>
      <c r="B2042" s="9"/>
      <c r="C2042" s="9" t="s">
        <v>630</v>
      </c>
      <c r="D2042" s="14">
        <v>155569</v>
      </c>
      <c r="E2042" s="14">
        <v>156626</v>
      </c>
      <c r="F2042" s="42">
        <f t="shared" si="31"/>
        <v>0.67944127686107125</v>
      </c>
      <c r="G2042" t="s">
        <v>4554</v>
      </c>
      <c r="H2042" s="4" t="s">
        <v>1539</v>
      </c>
    </row>
    <row r="2043" spans="1:8" ht="25.5">
      <c r="A2043" s="1" t="s">
        <v>197</v>
      </c>
      <c r="B2043" s="9"/>
      <c r="C2043" s="9" t="s">
        <v>912</v>
      </c>
      <c r="D2043" s="14">
        <v>112548</v>
      </c>
      <c r="E2043" s="14">
        <v>114327</v>
      </c>
      <c r="F2043" s="42">
        <f t="shared" si="31"/>
        <v>1.5806589188612858</v>
      </c>
      <c r="G2043" t="s">
        <v>4554</v>
      </c>
      <c r="H2043" s="4" t="s">
        <v>1540</v>
      </c>
    </row>
    <row r="2044" spans="1:8" ht="25.5">
      <c r="A2044" s="1" t="s">
        <v>197</v>
      </c>
      <c r="B2044" s="9"/>
      <c r="C2044" s="9" t="s">
        <v>1338</v>
      </c>
      <c r="D2044" s="14">
        <v>112668</v>
      </c>
      <c r="E2044" s="14">
        <v>114168</v>
      </c>
      <c r="F2044" s="42">
        <f t="shared" si="31"/>
        <v>1.3313451911811693</v>
      </c>
      <c r="G2044" t="s">
        <v>4554</v>
      </c>
      <c r="H2044" s="4" t="s">
        <v>1541</v>
      </c>
    </row>
    <row r="2045" spans="1:8" ht="38.25">
      <c r="A2045" s="1" t="s">
        <v>197</v>
      </c>
      <c r="B2045" s="9"/>
      <c r="C2045" s="9" t="s">
        <v>1538</v>
      </c>
      <c r="D2045" s="14">
        <v>81795</v>
      </c>
      <c r="E2045" s="14">
        <v>114051</v>
      </c>
      <c r="F2045" s="42">
        <f t="shared" si="31"/>
        <v>39.435173299101415</v>
      </c>
      <c r="G2045" t="s">
        <v>4458</v>
      </c>
      <c r="H2045" s="4" t="s">
        <v>1542</v>
      </c>
    </row>
    <row r="2046" spans="1:8" ht="25.5">
      <c r="A2046" s="2" t="s">
        <v>198</v>
      </c>
      <c r="B2046" s="9" t="s">
        <v>1543</v>
      </c>
      <c r="C2046" s="9" t="s">
        <v>886</v>
      </c>
      <c r="D2046" s="14" t="s">
        <v>899</v>
      </c>
      <c r="E2046" s="14">
        <v>193206</v>
      </c>
      <c r="F2046" s="42" t="e">
        <f t="shared" si="31"/>
        <v>#VALUE!</v>
      </c>
      <c r="G2046" t="s">
        <v>4458</v>
      </c>
      <c r="H2046" s="4" t="s">
        <v>1546</v>
      </c>
    </row>
    <row r="2047" spans="1:8">
      <c r="A2047" s="2" t="s">
        <v>198</v>
      </c>
      <c r="B2047" s="9" t="s">
        <v>1545</v>
      </c>
      <c r="C2047" s="9" t="s">
        <v>886</v>
      </c>
      <c r="D2047" s="14">
        <v>242907</v>
      </c>
      <c r="E2047" s="14" t="s">
        <v>899</v>
      </c>
      <c r="F2047" s="42" t="e">
        <f t="shared" si="31"/>
        <v>#VALUE!</v>
      </c>
      <c r="G2047" t="s">
        <v>4458</v>
      </c>
      <c r="H2047" s="74"/>
    </row>
    <row r="2048" spans="1:8" ht="38.25">
      <c r="A2048" s="2" t="s">
        <v>198</v>
      </c>
      <c r="B2048" s="9" t="s">
        <v>1544</v>
      </c>
      <c r="C2048" s="9" t="s">
        <v>1064</v>
      </c>
      <c r="D2048" s="14" t="s">
        <v>899</v>
      </c>
      <c r="E2048" s="14">
        <v>231922</v>
      </c>
      <c r="F2048" s="42" t="e">
        <f t="shared" si="31"/>
        <v>#VALUE!</v>
      </c>
      <c r="G2048" t="s">
        <v>4458</v>
      </c>
      <c r="H2048" s="4" t="s">
        <v>1547</v>
      </c>
    </row>
    <row r="2049" spans="1:8" ht="38.25">
      <c r="A2049" s="2" t="s">
        <v>198</v>
      </c>
      <c r="B2049" s="9"/>
      <c r="C2049" s="9" t="s">
        <v>1548</v>
      </c>
      <c r="D2049" s="14">
        <v>168231</v>
      </c>
      <c r="E2049" s="14">
        <v>153700</v>
      </c>
      <c r="F2049" s="42">
        <f t="shared" si="31"/>
        <v>-8.6375281606838215</v>
      </c>
      <c r="G2049" t="s">
        <v>4554</v>
      </c>
      <c r="H2049" s="4" t="s">
        <v>1553</v>
      </c>
    </row>
    <row r="2050" spans="1:8" ht="25.5">
      <c r="A2050" s="2" t="s">
        <v>198</v>
      </c>
      <c r="B2050" s="9"/>
      <c r="C2050" s="9" t="s">
        <v>1549</v>
      </c>
      <c r="D2050" s="14">
        <v>119095</v>
      </c>
      <c r="E2050" s="14">
        <v>169107</v>
      </c>
      <c r="F2050" s="42">
        <f t="shared" si="31"/>
        <v>41.993366640077248</v>
      </c>
      <c r="G2050" t="s">
        <v>4458</v>
      </c>
      <c r="H2050" s="4" t="s">
        <v>1554</v>
      </c>
    </row>
    <row r="2051" spans="1:8" ht="25.5">
      <c r="A2051" s="2" t="s">
        <v>198</v>
      </c>
      <c r="B2051" s="9"/>
      <c r="C2051" s="9" t="s">
        <v>1550</v>
      </c>
      <c r="D2051" s="14">
        <v>168241</v>
      </c>
      <c r="E2051" s="14">
        <v>168955</v>
      </c>
      <c r="F2051" s="42">
        <f t="shared" si="31"/>
        <v>0.42439120071801767</v>
      </c>
      <c r="G2051" t="s">
        <v>4554</v>
      </c>
      <c r="H2051" s="4" t="s">
        <v>1555</v>
      </c>
    </row>
    <row r="2052" spans="1:8" ht="38.25">
      <c r="A2052" s="2" t="s">
        <v>198</v>
      </c>
      <c r="B2052" s="9"/>
      <c r="C2052" s="9" t="s">
        <v>3443</v>
      </c>
      <c r="D2052" s="14">
        <v>168231</v>
      </c>
      <c r="E2052" s="14" t="s">
        <v>899</v>
      </c>
      <c r="F2052" s="42" t="e">
        <f t="shared" si="31"/>
        <v>#VALUE!</v>
      </c>
      <c r="G2052" t="s">
        <v>4458</v>
      </c>
      <c r="H2052" s="4"/>
    </row>
    <row r="2053" spans="1:8" ht="38.25">
      <c r="A2053" s="2" t="s">
        <v>198</v>
      </c>
      <c r="B2053" s="9"/>
      <c r="C2053" s="9" t="s">
        <v>1551</v>
      </c>
      <c r="D2053" s="14">
        <v>171606</v>
      </c>
      <c r="E2053" s="14">
        <v>168980</v>
      </c>
      <c r="F2053" s="42">
        <f t="shared" si="31"/>
        <v>-1.5302495250748809</v>
      </c>
      <c r="G2053" t="s">
        <v>4554</v>
      </c>
      <c r="H2053" s="4" t="s">
        <v>1556</v>
      </c>
    </row>
    <row r="2054" spans="1:8" ht="25.5">
      <c r="A2054" s="2" t="s">
        <v>198</v>
      </c>
      <c r="B2054" s="9"/>
      <c r="C2054" s="9" t="s">
        <v>1552</v>
      </c>
      <c r="D2054" s="14">
        <v>101236</v>
      </c>
      <c r="E2054" s="14">
        <v>101457</v>
      </c>
      <c r="F2054" s="42">
        <f t="shared" ref="F2054:F2117" si="32">(((E2054-D2054)/D2054)*100)</f>
        <v>0.21830178987711885</v>
      </c>
      <c r="G2054" t="s">
        <v>4554</v>
      </c>
      <c r="H2054" s="4" t="s">
        <v>1557</v>
      </c>
    </row>
    <row r="2055" spans="1:8" ht="25.5">
      <c r="A2055" s="2" t="s">
        <v>198</v>
      </c>
      <c r="B2055" s="9" t="s">
        <v>4547</v>
      </c>
      <c r="C2055" s="9" t="s">
        <v>4547</v>
      </c>
      <c r="D2055" s="10" t="s">
        <v>899</v>
      </c>
      <c r="E2055" s="72">
        <v>100000</v>
      </c>
      <c r="F2055" s="42" t="e">
        <f t="shared" si="32"/>
        <v>#VALUE!</v>
      </c>
      <c r="G2055" t="s">
        <v>4458</v>
      </c>
      <c r="H2055" s="4" t="s">
        <v>4549</v>
      </c>
    </row>
    <row r="2056" spans="1:8" ht="25.5">
      <c r="A2056" s="2" t="s">
        <v>198</v>
      </c>
      <c r="B2056" s="9" t="s">
        <v>4547</v>
      </c>
      <c r="C2056" s="9" t="s">
        <v>4547</v>
      </c>
      <c r="D2056" s="10" t="s">
        <v>899</v>
      </c>
      <c r="E2056" s="72">
        <v>100000</v>
      </c>
      <c r="F2056" s="42" t="e">
        <f t="shared" si="32"/>
        <v>#VALUE!</v>
      </c>
      <c r="G2056" t="s">
        <v>4458</v>
      </c>
      <c r="H2056" s="4" t="s">
        <v>4549</v>
      </c>
    </row>
    <row r="2057" spans="1:8" ht="25.5">
      <c r="A2057" s="2" t="s">
        <v>198</v>
      </c>
      <c r="B2057" s="9" t="s">
        <v>4547</v>
      </c>
      <c r="C2057" s="9" t="s">
        <v>4547</v>
      </c>
      <c r="D2057" s="10" t="s">
        <v>899</v>
      </c>
      <c r="E2057" s="72">
        <v>100000</v>
      </c>
      <c r="F2057" s="42" t="e">
        <f t="shared" si="32"/>
        <v>#VALUE!</v>
      </c>
      <c r="G2057" t="s">
        <v>4458</v>
      </c>
      <c r="H2057" s="4" t="s">
        <v>4549</v>
      </c>
    </row>
    <row r="2058" spans="1:8" ht="25.5">
      <c r="A2058" s="2" t="s">
        <v>198</v>
      </c>
      <c r="B2058" s="9" t="s">
        <v>4547</v>
      </c>
      <c r="C2058" s="9" t="s">
        <v>4547</v>
      </c>
      <c r="D2058" s="10" t="s">
        <v>899</v>
      </c>
      <c r="E2058" s="72">
        <v>100000</v>
      </c>
      <c r="F2058" s="42" t="e">
        <f t="shared" si="32"/>
        <v>#VALUE!</v>
      </c>
      <c r="G2058" t="s">
        <v>4458</v>
      </c>
      <c r="H2058" s="4" t="s">
        <v>4549</v>
      </c>
    </row>
    <row r="2059" spans="1:8" ht="25.5">
      <c r="A2059" s="2" t="s">
        <v>198</v>
      </c>
      <c r="B2059" s="9" t="s">
        <v>4547</v>
      </c>
      <c r="C2059" s="9" t="s">
        <v>4547</v>
      </c>
      <c r="D2059" s="72">
        <v>100000</v>
      </c>
      <c r="E2059" s="10" t="s">
        <v>899</v>
      </c>
      <c r="F2059" s="42" t="e">
        <f t="shared" si="32"/>
        <v>#VALUE!</v>
      </c>
      <c r="G2059" t="s">
        <v>4458</v>
      </c>
      <c r="H2059" s="4" t="s">
        <v>4549</v>
      </c>
    </row>
    <row r="2060" spans="1:8" ht="25.5">
      <c r="A2060" s="2" t="s">
        <v>198</v>
      </c>
      <c r="B2060" s="9" t="s">
        <v>4547</v>
      </c>
      <c r="C2060" s="9" t="s">
        <v>4547</v>
      </c>
      <c r="D2060" s="72">
        <v>100000</v>
      </c>
      <c r="E2060" s="10" t="s">
        <v>899</v>
      </c>
      <c r="F2060" s="42" t="e">
        <f t="shared" si="32"/>
        <v>#VALUE!</v>
      </c>
      <c r="G2060" t="s">
        <v>4458</v>
      </c>
      <c r="H2060" s="4" t="s">
        <v>4549</v>
      </c>
    </row>
    <row r="2061" spans="1:8" ht="25.5">
      <c r="A2061" s="2" t="s">
        <v>198</v>
      </c>
      <c r="B2061" s="9" t="s">
        <v>4547</v>
      </c>
      <c r="C2061" s="9" t="s">
        <v>4547</v>
      </c>
      <c r="D2061" s="72">
        <v>100000</v>
      </c>
      <c r="E2061" s="10" t="s">
        <v>899</v>
      </c>
      <c r="F2061" s="42" t="e">
        <f t="shared" si="32"/>
        <v>#VALUE!</v>
      </c>
      <c r="G2061" t="s">
        <v>4458</v>
      </c>
      <c r="H2061" s="4" t="s">
        <v>4549</v>
      </c>
    </row>
    <row r="2062" spans="1:8" ht="25.5">
      <c r="A2062" s="2" t="s">
        <v>198</v>
      </c>
      <c r="B2062" s="9" t="s">
        <v>4547</v>
      </c>
      <c r="C2062" s="9" t="s">
        <v>4547</v>
      </c>
      <c r="D2062" s="72">
        <v>100000</v>
      </c>
      <c r="E2062" s="10" t="s">
        <v>899</v>
      </c>
      <c r="F2062" s="42" t="e">
        <f t="shared" si="32"/>
        <v>#VALUE!</v>
      </c>
      <c r="G2062" t="s">
        <v>4458</v>
      </c>
      <c r="H2062" s="4" t="s">
        <v>4549</v>
      </c>
    </row>
    <row r="2063" spans="1:8" ht="25.5">
      <c r="A2063" s="2" t="s">
        <v>198</v>
      </c>
      <c r="B2063" s="9" t="s">
        <v>4547</v>
      </c>
      <c r="C2063" s="9" t="s">
        <v>4547</v>
      </c>
      <c r="D2063" s="72">
        <v>100000</v>
      </c>
      <c r="E2063" s="10" t="s">
        <v>899</v>
      </c>
      <c r="F2063" s="42" t="e">
        <f t="shared" si="32"/>
        <v>#VALUE!</v>
      </c>
      <c r="G2063" t="s">
        <v>4458</v>
      </c>
      <c r="H2063" s="4" t="s">
        <v>4549</v>
      </c>
    </row>
    <row r="2064" spans="1:8" ht="25.5">
      <c r="A2064" s="2" t="s">
        <v>198</v>
      </c>
      <c r="B2064" s="9" t="s">
        <v>4547</v>
      </c>
      <c r="C2064" s="9" t="s">
        <v>4547</v>
      </c>
      <c r="D2064" s="72">
        <v>100000</v>
      </c>
      <c r="E2064" s="10" t="s">
        <v>899</v>
      </c>
      <c r="F2064" s="42" t="e">
        <f t="shared" si="32"/>
        <v>#VALUE!</v>
      </c>
      <c r="G2064" t="s">
        <v>4458</v>
      </c>
      <c r="H2064" s="4" t="s">
        <v>4549</v>
      </c>
    </row>
    <row r="2065" spans="1:8" ht="63.75">
      <c r="A2065" s="2" t="s">
        <v>199</v>
      </c>
      <c r="B2065" s="9" t="s">
        <v>1561</v>
      </c>
      <c r="C2065" s="9" t="s">
        <v>886</v>
      </c>
      <c r="D2065" s="14">
        <v>200898</v>
      </c>
      <c r="E2065" s="14">
        <v>214643</v>
      </c>
      <c r="F2065" s="42">
        <f t="shared" si="32"/>
        <v>6.841780405977163</v>
      </c>
      <c r="G2065" t="s">
        <v>4458</v>
      </c>
      <c r="H2065" s="4" t="s">
        <v>1565</v>
      </c>
    </row>
    <row r="2066" spans="1:8" ht="25.5">
      <c r="A2066" s="2" t="s">
        <v>199</v>
      </c>
      <c r="B2066" s="9"/>
      <c r="C2066" s="9" t="s">
        <v>1558</v>
      </c>
      <c r="D2066" s="14">
        <v>150419</v>
      </c>
      <c r="E2066" s="14">
        <v>157701</v>
      </c>
      <c r="F2066" s="42">
        <f t="shared" si="32"/>
        <v>4.8411437384904836</v>
      </c>
      <c r="G2066" t="s">
        <v>4554</v>
      </c>
      <c r="H2066" s="4" t="s">
        <v>1562</v>
      </c>
    </row>
    <row r="2067" spans="1:8" ht="25.5">
      <c r="A2067" s="2" t="s">
        <v>199</v>
      </c>
      <c r="B2067" s="9"/>
      <c r="C2067" s="9" t="s">
        <v>1559</v>
      </c>
      <c r="D2067" s="14">
        <v>138788</v>
      </c>
      <c r="E2067" s="14">
        <v>146940</v>
      </c>
      <c r="F2067" s="42">
        <f t="shared" si="32"/>
        <v>5.8737066605182005</v>
      </c>
      <c r="G2067" t="s">
        <v>4554</v>
      </c>
      <c r="H2067" s="4" t="s">
        <v>1563</v>
      </c>
    </row>
    <row r="2068" spans="1:8" ht="38.25">
      <c r="A2068" s="2" t="s">
        <v>199</v>
      </c>
      <c r="B2068" s="9"/>
      <c r="C2068" s="9" t="s">
        <v>3444</v>
      </c>
      <c r="D2068" s="14">
        <v>159123</v>
      </c>
      <c r="E2068" s="14">
        <v>12970</v>
      </c>
      <c r="F2068" s="42">
        <f t="shared" si="32"/>
        <v>-91.849072729900769</v>
      </c>
      <c r="G2068" t="s">
        <v>4458</v>
      </c>
      <c r="H2068" s="4" t="s">
        <v>3446</v>
      </c>
    </row>
    <row r="2069" spans="1:8" ht="38.25">
      <c r="A2069" s="2" t="s">
        <v>199</v>
      </c>
      <c r="B2069" s="9"/>
      <c r="C2069" s="9" t="s">
        <v>3445</v>
      </c>
      <c r="D2069" s="14" t="s">
        <v>899</v>
      </c>
      <c r="E2069" s="14">
        <v>119300</v>
      </c>
      <c r="F2069" s="42" t="e">
        <f t="shared" si="32"/>
        <v>#VALUE!</v>
      </c>
      <c r="G2069" t="s">
        <v>4458</v>
      </c>
      <c r="H2069" s="4" t="s">
        <v>3447</v>
      </c>
    </row>
    <row r="2070" spans="1:8" ht="38.25">
      <c r="A2070" s="2" t="s">
        <v>199</v>
      </c>
      <c r="B2070" s="9"/>
      <c r="C2070" s="51" t="s">
        <v>3448</v>
      </c>
      <c r="D2070" s="54">
        <v>129677</v>
      </c>
      <c r="E2070" s="54" t="s">
        <v>899</v>
      </c>
      <c r="F2070" s="42" t="e">
        <f t="shared" si="32"/>
        <v>#VALUE!</v>
      </c>
      <c r="G2070" t="s">
        <v>4458</v>
      </c>
      <c r="H2070" s="75" t="s">
        <v>4530</v>
      </c>
    </row>
    <row r="2071" spans="1:8" ht="38.25">
      <c r="A2071" s="2" t="s">
        <v>199</v>
      </c>
      <c r="B2071" s="9"/>
      <c r="C2071" s="51" t="s">
        <v>4531</v>
      </c>
      <c r="D2071" s="54">
        <v>6060</v>
      </c>
      <c r="E2071" s="54">
        <v>141773</v>
      </c>
      <c r="F2071" s="42">
        <f t="shared" si="32"/>
        <v>2239.4884488448847</v>
      </c>
      <c r="G2071" t="s">
        <v>4458</v>
      </c>
      <c r="H2071" s="75" t="s">
        <v>4532</v>
      </c>
    </row>
    <row r="2072" spans="1:8" ht="25.5">
      <c r="A2072" s="2" t="s">
        <v>199</v>
      </c>
      <c r="B2072" s="9"/>
      <c r="C2072" s="9" t="s">
        <v>1560</v>
      </c>
      <c r="D2072" s="14">
        <v>96193</v>
      </c>
      <c r="E2072" s="14">
        <v>106629</v>
      </c>
      <c r="F2072" s="42">
        <f t="shared" si="32"/>
        <v>10.849022278128347</v>
      </c>
      <c r="G2072" t="s">
        <v>4554</v>
      </c>
      <c r="H2072" s="4" t="s">
        <v>1564</v>
      </c>
    </row>
    <row r="2073" spans="1:8" ht="25.5">
      <c r="A2073" s="2" t="s">
        <v>199</v>
      </c>
      <c r="B2073" s="9" t="s">
        <v>4547</v>
      </c>
      <c r="C2073" s="9" t="s">
        <v>4547</v>
      </c>
      <c r="D2073" s="10" t="s">
        <v>899</v>
      </c>
      <c r="E2073" s="72">
        <v>100000</v>
      </c>
      <c r="F2073" s="42" t="e">
        <f t="shared" si="32"/>
        <v>#VALUE!</v>
      </c>
      <c r="G2073" t="s">
        <v>4458</v>
      </c>
      <c r="H2073" s="4" t="s">
        <v>4549</v>
      </c>
    </row>
    <row r="2074" spans="1:8" ht="25.5">
      <c r="A2074" s="2" t="s">
        <v>199</v>
      </c>
      <c r="B2074" s="9" t="s">
        <v>4547</v>
      </c>
      <c r="C2074" s="9" t="s">
        <v>4547</v>
      </c>
      <c r="D2074" s="10" t="s">
        <v>899</v>
      </c>
      <c r="E2074" s="72">
        <v>100000</v>
      </c>
      <c r="F2074" s="42" t="e">
        <f t="shared" si="32"/>
        <v>#VALUE!</v>
      </c>
      <c r="G2074" t="s">
        <v>4458</v>
      </c>
      <c r="H2074" s="4" t="s">
        <v>4549</v>
      </c>
    </row>
    <row r="2075" spans="1:8" ht="25.5">
      <c r="A2075" s="2" t="s">
        <v>199</v>
      </c>
      <c r="B2075" s="9" t="s">
        <v>4547</v>
      </c>
      <c r="C2075" s="9" t="s">
        <v>4547</v>
      </c>
      <c r="D2075" s="10" t="s">
        <v>899</v>
      </c>
      <c r="E2075" s="72">
        <v>100000</v>
      </c>
      <c r="F2075" s="42" t="e">
        <f t="shared" si="32"/>
        <v>#VALUE!</v>
      </c>
      <c r="G2075" t="s">
        <v>4458</v>
      </c>
      <c r="H2075" s="4" t="s">
        <v>4549</v>
      </c>
    </row>
    <row r="2076" spans="1:8" ht="25.5">
      <c r="A2076" s="2" t="s">
        <v>199</v>
      </c>
      <c r="B2076" s="9" t="s">
        <v>4547</v>
      </c>
      <c r="C2076" s="9" t="s">
        <v>4547</v>
      </c>
      <c r="D2076" s="10" t="s">
        <v>899</v>
      </c>
      <c r="E2076" s="72">
        <v>100000</v>
      </c>
      <c r="F2076" s="42" t="e">
        <f t="shared" si="32"/>
        <v>#VALUE!</v>
      </c>
      <c r="G2076" t="s">
        <v>4458</v>
      </c>
      <c r="H2076" s="4" t="s">
        <v>4549</v>
      </c>
    </row>
    <row r="2077" spans="1:8" ht="25.5">
      <c r="A2077" s="2" t="s">
        <v>199</v>
      </c>
      <c r="B2077" s="9" t="s">
        <v>4547</v>
      </c>
      <c r="C2077" s="9" t="s">
        <v>4547</v>
      </c>
      <c r="D2077" s="10" t="s">
        <v>899</v>
      </c>
      <c r="E2077" s="72">
        <v>100000</v>
      </c>
      <c r="F2077" s="42" t="e">
        <f t="shared" si="32"/>
        <v>#VALUE!</v>
      </c>
      <c r="G2077" t="s">
        <v>4458</v>
      </c>
      <c r="H2077" s="4" t="s">
        <v>4549</v>
      </c>
    </row>
    <row r="2078" spans="1:8" ht="25.5">
      <c r="A2078" s="2" t="s">
        <v>199</v>
      </c>
      <c r="B2078" s="9" t="s">
        <v>4547</v>
      </c>
      <c r="C2078" s="9" t="s">
        <v>4547</v>
      </c>
      <c r="D2078" s="10" t="s">
        <v>899</v>
      </c>
      <c r="E2078" s="72">
        <v>100000</v>
      </c>
      <c r="F2078" s="42" t="e">
        <f t="shared" si="32"/>
        <v>#VALUE!</v>
      </c>
      <c r="G2078" t="s">
        <v>4458</v>
      </c>
      <c r="H2078" s="4" t="s">
        <v>4549</v>
      </c>
    </row>
    <row r="2079" spans="1:8" ht="25.5">
      <c r="A2079" s="2" t="s">
        <v>199</v>
      </c>
      <c r="B2079" s="9" t="s">
        <v>4547</v>
      </c>
      <c r="C2079" s="9" t="s">
        <v>4547</v>
      </c>
      <c r="D2079" s="10" t="s">
        <v>899</v>
      </c>
      <c r="E2079" s="72">
        <v>100000</v>
      </c>
      <c r="F2079" s="42" t="e">
        <f t="shared" si="32"/>
        <v>#VALUE!</v>
      </c>
      <c r="G2079" t="s">
        <v>4458</v>
      </c>
      <c r="H2079" s="4" t="s">
        <v>4549</v>
      </c>
    </row>
    <row r="2080" spans="1:8" ht="25.5">
      <c r="A2080" s="2" t="s">
        <v>199</v>
      </c>
      <c r="B2080" s="9" t="s">
        <v>4547</v>
      </c>
      <c r="C2080" s="9" t="s">
        <v>4547</v>
      </c>
      <c r="D2080" s="10" t="s">
        <v>899</v>
      </c>
      <c r="E2080" s="72">
        <v>100000</v>
      </c>
      <c r="F2080" s="42" t="e">
        <f t="shared" si="32"/>
        <v>#VALUE!</v>
      </c>
      <c r="G2080" t="s">
        <v>4458</v>
      </c>
      <c r="H2080" s="4" t="s">
        <v>4549</v>
      </c>
    </row>
    <row r="2081" spans="1:8" ht="25.5">
      <c r="A2081" s="2" t="s">
        <v>199</v>
      </c>
      <c r="B2081" s="9" t="s">
        <v>4547</v>
      </c>
      <c r="C2081" s="9" t="s">
        <v>4547</v>
      </c>
      <c r="D2081" s="10" t="s">
        <v>899</v>
      </c>
      <c r="E2081" s="72">
        <v>100000</v>
      </c>
      <c r="F2081" s="42" t="e">
        <f t="shared" si="32"/>
        <v>#VALUE!</v>
      </c>
      <c r="G2081" t="s">
        <v>4458</v>
      </c>
      <c r="H2081" s="4" t="s">
        <v>4549</v>
      </c>
    </row>
    <row r="2082" spans="1:8" ht="25.5">
      <c r="A2082" s="2" t="s">
        <v>199</v>
      </c>
      <c r="B2082" s="9" t="s">
        <v>4547</v>
      </c>
      <c r="C2082" s="9" t="s">
        <v>4547</v>
      </c>
      <c r="D2082" s="72">
        <v>100000</v>
      </c>
      <c r="E2082" s="10" t="s">
        <v>899</v>
      </c>
      <c r="F2082" s="42" t="e">
        <f t="shared" si="32"/>
        <v>#VALUE!</v>
      </c>
      <c r="G2082" t="s">
        <v>4458</v>
      </c>
      <c r="H2082" s="74" t="s">
        <v>4549</v>
      </c>
    </row>
    <row r="2083" spans="1:8" ht="25.5">
      <c r="A2083" s="2" t="s">
        <v>199</v>
      </c>
      <c r="B2083" s="9" t="s">
        <v>4547</v>
      </c>
      <c r="C2083" s="9" t="s">
        <v>4547</v>
      </c>
      <c r="D2083" s="72">
        <v>100000</v>
      </c>
      <c r="E2083" s="10" t="s">
        <v>899</v>
      </c>
      <c r="F2083" s="42" t="e">
        <f t="shared" si="32"/>
        <v>#VALUE!</v>
      </c>
      <c r="G2083" t="s">
        <v>4458</v>
      </c>
      <c r="H2083" s="4" t="s">
        <v>4549</v>
      </c>
    </row>
    <row r="2084" spans="1:8" ht="25.5">
      <c r="A2084" s="2" t="s">
        <v>199</v>
      </c>
      <c r="B2084" s="9" t="s">
        <v>4547</v>
      </c>
      <c r="C2084" s="9" t="s">
        <v>4547</v>
      </c>
      <c r="D2084" s="72">
        <v>100000</v>
      </c>
      <c r="E2084" s="10" t="s">
        <v>899</v>
      </c>
      <c r="F2084" s="42" t="e">
        <f t="shared" si="32"/>
        <v>#VALUE!</v>
      </c>
      <c r="G2084" t="s">
        <v>4458</v>
      </c>
      <c r="H2084" s="4" t="s">
        <v>4549</v>
      </c>
    </row>
    <row r="2085" spans="1:8" ht="25.5">
      <c r="A2085" s="2" t="s">
        <v>199</v>
      </c>
      <c r="B2085" s="9" t="s">
        <v>4547</v>
      </c>
      <c r="C2085" s="9" t="s">
        <v>4547</v>
      </c>
      <c r="D2085" s="72">
        <v>100000</v>
      </c>
      <c r="E2085" s="10" t="s">
        <v>899</v>
      </c>
      <c r="F2085" s="42" t="e">
        <f t="shared" si="32"/>
        <v>#VALUE!</v>
      </c>
      <c r="G2085" t="s">
        <v>4458</v>
      </c>
      <c r="H2085" s="4" t="s">
        <v>4549</v>
      </c>
    </row>
    <row r="2086" spans="1:8" ht="25.5">
      <c r="A2086" s="2" t="s">
        <v>199</v>
      </c>
      <c r="B2086" s="9" t="s">
        <v>4547</v>
      </c>
      <c r="C2086" s="9" t="s">
        <v>4547</v>
      </c>
      <c r="D2086" s="72">
        <v>100000</v>
      </c>
      <c r="E2086" s="10" t="s">
        <v>899</v>
      </c>
      <c r="F2086" s="42" t="e">
        <f t="shared" si="32"/>
        <v>#VALUE!</v>
      </c>
      <c r="G2086" t="s">
        <v>4458</v>
      </c>
      <c r="H2086" s="4" t="s">
        <v>4549</v>
      </c>
    </row>
    <row r="2087" spans="1:8" ht="38.25">
      <c r="A2087" s="1" t="s">
        <v>200</v>
      </c>
      <c r="B2087" s="9"/>
      <c r="C2087" s="9" t="s">
        <v>886</v>
      </c>
      <c r="D2087" s="14" t="s">
        <v>899</v>
      </c>
      <c r="E2087" s="14">
        <v>103306</v>
      </c>
      <c r="F2087" s="42" t="e">
        <f t="shared" si="32"/>
        <v>#VALUE!</v>
      </c>
      <c r="G2087" t="s">
        <v>4458</v>
      </c>
      <c r="H2087" s="4" t="s">
        <v>4533</v>
      </c>
    </row>
    <row r="2088" spans="1:8" ht="38.25">
      <c r="A2088" s="1" t="s">
        <v>200</v>
      </c>
      <c r="B2088" s="9"/>
      <c r="C2088" s="9" t="s">
        <v>1566</v>
      </c>
      <c r="D2088" s="14" t="s">
        <v>899</v>
      </c>
      <c r="E2088" s="14">
        <v>103566</v>
      </c>
      <c r="F2088" s="42" t="e">
        <f t="shared" si="32"/>
        <v>#VALUE!</v>
      </c>
      <c r="G2088" t="s">
        <v>4458</v>
      </c>
      <c r="H2088" s="74" t="s">
        <v>4534</v>
      </c>
    </row>
    <row r="2089" spans="1:8" ht="25.5">
      <c r="A2089" s="1" t="s">
        <v>201</v>
      </c>
      <c r="B2089" s="9"/>
      <c r="C2089" s="9" t="s">
        <v>886</v>
      </c>
      <c r="D2089" s="14" t="s">
        <v>899</v>
      </c>
      <c r="E2089" s="14">
        <v>118905</v>
      </c>
      <c r="F2089" s="42" t="e">
        <f t="shared" si="32"/>
        <v>#VALUE!</v>
      </c>
      <c r="G2089" t="s">
        <v>4458</v>
      </c>
      <c r="H2089" s="74" t="s">
        <v>3449</v>
      </c>
    </row>
    <row r="2090" spans="1:8" ht="63.75">
      <c r="A2090" s="1" t="s">
        <v>202</v>
      </c>
      <c r="B2090" s="9" t="s">
        <v>1569</v>
      </c>
      <c r="C2090" s="9" t="s">
        <v>1570</v>
      </c>
      <c r="D2090" s="14">
        <v>94000</v>
      </c>
      <c r="E2090" s="14">
        <v>213000</v>
      </c>
      <c r="F2090" s="42">
        <f t="shared" si="32"/>
        <v>126.59574468085107</v>
      </c>
      <c r="G2090" t="s">
        <v>4458</v>
      </c>
      <c r="H2090" s="4" t="s">
        <v>1571</v>
      </c>
    </row>
    <row r="2091" spans="1:8" ht="76.5">
      <c r="A2091" s="1" t="s">
        <v>202</v>
      </c>
      <c r="B2091" s="9"/>
      <c r="C2091" s="9" t="s">
        <v>1572</v>
      </c>
      <c r="D2091" s="14">
        <v>163000</v>
      </c>
      <c r="E2091" s="14">
        <v>160000</v>
      </c>
      <c r="F2091" s="42">
        <f t="shared" si="32"/>
        <v>-1.8404907975460123</v>
      </c>
      <c r="G2091" t="s">
        <v>4292</v>
      </c>
      <c r="H2091" s="4" t="s">
        <v>1579</v>
      </c>
    </row>
    <row r="2092" spans="1:8" ht="76.5">
      <c r="A2092" s="1" t="s">
        <v>202</v>
      </c>
      <c r="B2092" s="9"/>
      <c r="C2092" s="9" t="s">
        <v>1573</v>
      </c>
      <c r="D2092" s="14" t="s">
        <v>899</v>
      </c>
      <c r="E2092" s="14">
        <v>156000</v>
      </c>
      <c r="F2092" s="42" t="e">
        <f t="shared" si="32"/>
        <v>#VALUE!</v>
      </c>
      <c r="G2092" t="s">
        <v>4458</v>
      </c>
      <c r="H2092" s="4" t="s">
        <v>4576</v>
      </c>
    </row>
    <row r="2093" spans="1:8" ht="76.5">
      <c r="A2093" s="1" t="s">
        <v>202</v>
      </c>
      <c r="B2093" s="9"/>
      <c r="C2093" s="9" t="s">
        <v>1574</v>
      </c>
      <c r="D2093" s="14">
        <v>12000</v>
      </c>
      <c r="E2093" s="14">
        <v>155000</v>
      </c>
      <c r="F2093" s="42">
        <f t="shared" si="32"/>
        <v>1191.6666666666665</v>
      </c>
      <c r="G2093" t="s">
        <v>4458</v>
      </c>
      <c r="H2093" s="4" t="s">
        <v>1580</v>
      </c>
    </row>
    <row r="2094" spans="1:8" ht="76.5">
      <c r="A2094" s="1" t="s">
        <v>202</v>
      </c>
      <c r="B2094" s="9"/>
      <c r="C2094" s="9" t="s">
        <v>1016</v>
      </c>
      <c r="D2094" s="14" t="s">
        <v>899</v>
      </c>
      <c r="E2094" s="14">
        <v>147000</v>
      </c>
      <c r="F2094" s="42" t="e">
        <f t="shared" si="32"/>
        <v>#VALUE!</v>
      </c>
      <c r="G2094" t="s">
        <v>4458</v>
      </c>
      <c r="H2094" s="4" t="s">
        <v>1581</v>
      </c>
    </row>
    <row r="2095" spans="1:8" ht="63.75">
      <c r="A2095" s="1" t="s">
        <v>202</v>
      </c>
      <c r="B2095" s="9"/>
      <c r="C2095" s="9" t="s">
        <v>1575</v>
      </c>
      <c r="D2095" s="19" t="s">
        <v>899</v>
      </c>
      <c r="E2095" s="14">
        <v>104000</v>
      </c>
      <c r="F2095" s="42" t="e">
        <f t="shared" si="32"/>
        <v>#VALUE!</v>
      </c>
      <c r="G2095" t="s">
        <v>4458</v>
      </c>
      <c r="H2095" s="4" t="s">
        <v>1578</v>
      </c>
    </row>
    <row r="2096" spans="1:8" ht="25.5">
      <c r="A2096" s="1" t="s">
        <v>202</v>
      </c>
      <c r="B2096" s="9"/>
      <c r="C2096" s="9" t="s">
        <v>990</v>
      </c>
      <c r="D2096" s="19" t="s">
        <v>899</v>
      </c>
      <c r="E2096" s="14">
        <v>161000</v>
      </c>
      <c r="F2096" s="42" t="e">
        <f t="shared" si="32"/>
        <v>#VALUE!</v>
      </c>
      <c r="G2096" t="s">
        <v>4458</v>
      </c>
      <c r="H2096" s="4" t="s">
        <v>1576</v>
      </c>
    </row>
    <row r="2097" spans="1:8">
      <c r="A2097" s="1" t="s">
        <v>202</v>
      </c>
      <c r="B2097" s="9"/>
      <c r="C2097" s="9" t="s">
        <v>990</v>
      </c>
      <c r="D2097" s="19">
        <v>138000</v>
      </c>
      <c r="E2097" s="14" t="s">
        <v>899</v>
      </c>
      <c r="F2097" s="42" t="e">
        <f t="shared" si="32"/>
        <v>#VALUE!</v>
      </c>
      <c r="G2097" t="s">
        <v>4458</v>
      </c>
      <c r="H2097" s="4"/>
    </row>
    <row r="2098" spans="1:8">
      <c r="A2098" s="1" t="s">
        <v>202</v>
      </c>
      <c r="B2098" s="9"/>
      <c r="C2098" s="9" t="s">
        <v>990</v>
      </c>
      <c r="D2098" s="19">
        <v>148000</v>
      </c>
      <c r="E2098" s="14" t="s">
        <v>899</v>
      </c>
      <c r="F2098" s="42" t="e">
        <f t="shared" si="32"/>
        <v>#VALUE!</v>
      </c>
      <c r="G2098" t="s">
        <v>4458</v>
      </c>
      <c r="H2098" s="4"/>
    </row>
    <row r="2099" spans="1:8">
      <c r="A2099" s="1" t="s">
        <v>202</v>
      </c>
      <c r="B2099" s="9"/>
      <c r="C2099" s="9" t="s">
        <v>990</v>
      </c>
      <c r="D2099" s="19">
        <v>141000</v>
      </c>
      <c r="E2099" s="14" t="s">
        <v>899</v>
      </c>
      <c r="F2099" s="42" t="e">
        <f t="shared" si="32"/>
        <v>#VALUE!</v>
      </c>
      <c r="G2099" t="s">
        <v>4458</v>
      </c>
      <c r="H2099" s="4"/>
    </row>
    <row r="2100" spans="1:8" ht="25.5">
      <c r="A2100" s="1" t="s">
        <v>202</v>
      </c>
      <c r="B2100" s="9"/>
      <c r="C2100" s="9" t="s">
        <v>1577</v>
      </c>
      <c r="D2100" s="14">
        <v>139000</v>
      </c>
      <c r="E2100" s="14">
        <v>116000</v>
      </c>
      <c r="F2100" s="42">
        <f t="shared" si="32"/>
        <v>-16.546762589928058</v>
      </c>
      <c r="G2100" t="s">
        <v>4458</v>
      </c>
      <c r="H2100" s="4" t="s">
        <v>3450</v>
      </c>
    </row>
    <row r="2101" spans="1:8" ht="25.5">
      <c r="A2101" s="2" t="s">
        <v>203</v>
      </c>
      <c r="B2101" s="16" t="s">
        <v>2039</v>
      </c>
      <c r="C2101" s="9"/>
      <c r="D2101" s="19" t="s">
        <v>899</v>
      </c>
      <c r="E2101" s="19" t="s">
        <v>899</v>
      </c>
      <c r="F2101" s="42" t="e">
        <f t="shared" si="32"/>
        <v>#VALUE!</v>
      </c>
      <c r="G2101" t="s">
        <v>4458</v>
      </c>
      <c r="H2101" s="4"/>
    </row>
    <row r="2102" spans="1:8" ht="25.5">
      <c r="A2102" s="2" t="s">
        <v>204</v>
      </c>
      <c r="B2102" s="16" t="s">
        <v>2039</v>
      </c>
      <c r="C2102" s="9"/>
      <c r="D2102" s="19" t="s">
        <v>899</v>
      </c>
      <c r="E2102" s="19" t="s">
        <v>899</v>
      </c>
      <c r="F2102" s="42" t="e">
        <f t="shared" si="32"/>
        <v>#VALUE!</v>
      </c>
      <c r="G2102" t="s">
        <v>4458</v>
      </c>
      <c r="H2102" s="4"/>
    </row>
    <row r="2103" spans="1:8">
      <c r="A2103" s="1" t="s">
        <v>205</v>
      </c>
      <c r="B2103" s="9"/>
      <c r="C2103" s="9" t="s">
        <v>886</v>
      </c>
      <c r="D2103" s="14">
        <v>151886</v>
      </c>
      <c r="E2103" s="14">
        <v>169519</v>
      </c>
      <c r="F2103" s="42">
        <f t="shared" si="32"/>
        <v>11.609364918425662</v>
      </c>
      <c r="G2103" t="s">
        <v>4554</v>
      </c>
      <c r="H2103" s="4" t="s">
        <v>1584</v>
      </c>
    </row>
    <row r="2104" spans="1:8">
      <c r="A2104" s="1" t="s">
        <v>205</v>
      </c>
      <c r="B2104" s="9"/>
      <c r="C2104" s="9" t="s">
        <v>1582</v>
      </c>
      <c r="D2104" s="14">
        <v>113565</v>
      </c>
      <c r="E2104" s="14">
        <v>131114</v>
      </c>
      <c r="F2104" s="42">
        <f t="shared" si="32"/>
        <v>15.452824373706688</v>
      </c>
      <c r="G2104" t="s">
        <v>4554</v>
      </c>
      <c r="H2104" s="4" t="s">
        <v>1585</v>
      </c>
    </row>
    <row r="2105" spans="1:8">
      <c r="A2105" s="1" t="s">
        <v>205</v>
      </c>
      <c r="B2105" s="9"/>
      <c r="C2105" s="9" t="s">
        <v>1583</v>
      </c>
      <c r="D2105" s="14">
        <v>102311</v>
      </c>
      <c r="E2105" s="14">
        <v>131114</v>
      </c>
      <c r="F2105" s="42">
        <f t="shared" si="32"/>
        <v>28.152398080362818</v>
      </c>
      <c r="G2105" t="s">
        <v>4554</v>
      </c>
      <c r="H2105" s="4" t="s">
        <v>1585</v>
      </c>
    </row>
    <row r="2106" spans="1:8" ht="25.5">
      <c r="A2106" s="1" t="s">
        <v>206</v>
      </c>
      <c r="B2106" s="9" t="s">
        <v>1586</v>
      </c>
      <c r="C2106" s="9" t="s">
        <v>886</v>
      </c>
      <c r="D2106" s="14">
        <v>217953</v>
      </c>
      <c r="E2106" s="14">
        <v>225665</v>
      </c>
      <c r="F2106" s="42">
        <f t="shared" si="32"/>
        <v>3.5383775401118589</v>
      </c>
      <c r="G2106" t="s">
        <v>4554</v>
      </c>
      <c r="H2106" s="4" t="s">
        <v>3451</v>
      </c>
    </row>
    <row r="2107" spans="1:8" ht="25.5">
      <c r="A2107" s="1" t="s">
        <v>206</v>
      </c>
      <c r="B2107" s="9"/>
      <c r="C2107" s="9" t="s">
        <v>1587</v>
      </c>
      <c r="D2107" s="14">
        <v>126823</v>
      </c>
      <c r="E2107" s="14">
        <v>126838</v>
      </c>
      <c r="F2107" s="42">
        <f t="shared" si="32"/>
        <v>1.182750762874242E-2</v>
      </c>
      <c r="G2107" t="s">
        <v>4554</v>
      </c>
      <c r="H2107" s="4" t="s">
        <v>1604</v>
      </c>
    </row>
    <row r="2108" spans="1:8" ht="25.5">
      <c r="A2108" s="1" t="s">
        <v>206</v>
      </c>
      <c r="B2108" s="9"/>
      <c r="C2108" s="9" t="s">
        <v>1588</v>
      </c>
      <c r="D2108" s="14">
        <v>126794</v>
      </c>
      <c r="E2108" s="14">
        <v>126794</v>
      </c>
      <c r="F2108" s="42">
        <f t="shared" si="32"/>
        <v>0</v>
      </c>
      <c r="G2108" t="s">
        <v>4554</v>
      </c>
      <c r="H2108" s="4" t="s">
        <v>1605</v>
      </c>
    </row>
    <row r="2109" spans="1:8" ht="38.25">
      <c r="A2109" s="1" t="s">
        <v>206</v>
      </c>
      <c r="B2109" s="9"/>
      <c r="C2109" s="9" t="s">
        <v>1590</v>
      </c>
      <c r="D2109" s="14">
        <v>154036</v>
      </c>
      <c r="E2109" s="14">
        <v>147402</v>
      </c>
      <c r="F2109" s="42">
        <f t="shared" si="32"/>
        <v>-4.3067854267833496</v>
      </c>
      <c r="G2109" t="s">
        <v>4554</v>
      </c>
      <c r="H2109" s="4" t="s">
        <v>1606</v>
      </c>
    </row>
    <row r="2110" spans="1:8" ht="25.5">
      <c r="A2110" s="1" t="s">
        <v>206</v>
      </c>
      <c r="B2110" s="9"/>
      <c r="C2110" s="9" t="s">
        <v>1589</v>
      </c>
      <c r="D2110" s="14">
        <v>105033</v>
      </c>
      <c r="E2110" s="14">
        <v>152935</v>
      </c>
      <c r="F2110" s="42">
        <f t="shared" si="32"/>
        <v>45.606618872163985</v>
      </c>
      <c r="G2110" t="s">
        <v>4458</v>
      </c>
      <c r="H2110" s="4" t="s">
        <v>1612</v>
      </c>
    </row>
    <row r="2111" spans="1:8" ht="25.5">
      <c r="A2111" s="1" t="s">
        <v>206</v>
      </c>
      <c r="B2111" s="9"/>
      <c r="C2111" s="9" t="s">
        <v>1591</v>
      </c>
      <c r="D2111" s="14">
        <v>152935</v>
      </c>
      <c r="E2111" s="14">
        <v>152935</v>
      </c>
      <c r="F2111" s="42">
        <f t="shared" si="32"/>
        <v>0</v>
      </c>
      <c r="G2111" t="s">
        <v>4554</v>
      </c>
      <c r="H2111" s="4" t="s">
        <v>1607</v>
      </c>
    </row>
    <row r="2112" spans="1:8" ht="39">
      <c r="A2112" s="1" t="s">
        <v>206</v>
      </c>
      <c r="B2112" s="9"/>
      <c r="C2112" s="51" t="s">
        <v>1592</v>
      </c>
      <c r="D2112" s="54" t="s">
        <v>899</v>
      </c>
      <c r="E2112" s="54">
        <v>115936</v>
      </c>
      <c r="F2112" s="42" t="e">
        <f t="shared" si="32"/>
        <v>#VALUE!</v>
      </c>
      <c r="G2112" t="s">
        <v>4458</v>
      </c>
      <c r="H2112" s="1" t="s">
        <v>1608</v>
      </c>
    </row>
    <row r="2113" spans="1:8" ht="26.25">
      <c r="A2113" s="1" t="s">
        <v>206</v>
      </c>
      <c r="B2113" s="9"/>
      <c r="C2113" s="51" t="s">
        <v>3459</v>
      </c>
      <c r="D2113" s="54">
        <v>112298</v>
      </c>
      <c r="E2113" s="54" t="s">
        <v>899</v>
      </c>
      <c r="F2113" s="42" t="e">
        <f t="shared" si="32"/>
        <v>#VALUE!</v>
      </c>
      <c r="G2113" t="s">
        <v>4458</v>
      </c>
      <c r="H2113" s="75"/>
    </row>
    <row r="2114" spans="1:8" ht="26.25">
      <c r="A2114" s="1" t="s">
        <v>206</v>
      </c>
      <c r="B2114" s="9"/>
      <c r="C2114" s="51" t="s">
        <v>1593</v>
      </c>
      <c r="D2114" s="54" t="s">
        <v>899</v>
      </c>
      <c r="E2114" s="54">
        <v>115936</v>
      </c>
      <c r="F2114" s="42" t="e">
        <f t="shared" si="32"/>
        <v>#VALUE!</v>
      </c>
      <c r="G2114" t="s">
        <v>4458</v>
      </c>
      <c r="H2114" s="75" t="s">
        <v>3461</v>
      </c>
    </row>
    <row r="2115" spans="1:8" ht="26.25">
      <c r="A2115" s="1" t="s">
        <v>206</v>
      </c>
      <c r="B2115" s="9"/>
      <c r="C2115" s="51" t="s">
        <v>3458</v>
      </c>
      <c r="D2115" s="54">
        <v>67629</v>
      </c>
      <c r="E2115" s="54" t="s">
        <v>899</v>
      </c>
      <c r="F2115" s="42" t="e">
        <f t="shared" si="32"/>
        <v>#VALUE!</v>
      </c>
      <c r="G2115" t="s">
        <v>4458</v>
      </c>
      <c r="H2115" s="75" t="s">
        <v>3462</v>
      </c>
    </row>
    <row r="2116" spans="1:8" ht="25.5">
      <c r="A2116" s="1" t="s">
        <v>206</v>
      </c>
      <c r="B2116" s="9"/>
      <c r="C2116" s="9" t="s">
        <v>3452</v>
      </c>
      <c r="D2116" s="14">
        <v>152935</v>
      </c>
      <c r="E2116" s="14">
        <v>78112</v>
      </c>
      <c r="F2116" s="42">
        <f t="shared" si="32"/>
        <v>-48.924706574688592</v>
      </c>
      <c r="G2116" t="s">
        <v>4458</v>
      </c>
      <c r="H2116" s="4" t="s">
        <v>3453</v>
      </c>
    </row>
    <row r="2117" spans="1:8" ht="25.5">
      <c r="A2117" s="1" t="s">
        <v>206</v>
      </c>
      <c r="B2117" s="9"/>
      <c r="C2117" s="9" t="s">
        <v>3454</v>
      </c>
      <c r="D2117" s="14">
        <v>115936</v>
      </c>
      <c r="E2117" s="14">
        <v>50239</v>
      </c>
      <c r="F2117" s="42">
        <f t="shared" si="32"/>
        <v>-56.666609163676505</v>
      </c>
      <c r="G2117" t="s">
        <v>4458</v>
      </c>
      <c r="H2117" s="4" t="s">
        <v>3455</v>
      </c>
    </row>
    <row r="2118" spans="1:8" ht="38.25">
      <c r="A2118" s="1" t="s">
        <v>206</v>
      </c>
      <c r="B2118" s="9"/>
      <c r="C2118" s="9" t="s">
        <v>3456</v>
      </c>
      <c r="D2118" s="14">
        <v>102300</v>
      </c>
      <c r="E2118" s="14">
        <v>14184</v>
      </c>
      <c r="F2118" s="42">
        <f t="shared" ref="F2118:F2181" si="33">(((E2118-D2118)/D2118)*100)</f>
        <v>-86.134897360703803</v>
      </c>
      <c r="G2118" t="s">
        <v>4458</v>
      </c>
      <c r="H2118" s="4" t="s">
        <v>3457</v>
      </c>
    </row>
    <row r="2119" spans="1:8" ht="38.25">
      <c r="A2119" s="1" t="s">
        <v>206</v>
      </c>
      <c r="B2119" s="9"/>
      <c r="C2119" s="9" t="s">
        <v>1594</v>
      </c>
      <c r="D2119" s="14">
        <v>78793</v>
      </c>
      <c r="E2119" s="14">
        <v>119418</v>
      </c>
      <c r="F2119" s="42">
        <f t="shared" si="33"/>
        <v>51.559148655337403</v>
      </c>
      <c r="G2119" t="s">
        <v>4458</v>
      </c>
      <c r="H2119" s="4" t="s">
        <v>1613</v>
      </c>
    </row>
    <row r="2120" spans="1:8" ht="25.5">
      <c r="A2120" s="1" t="s">
        <v>206</v>
      </c>
      <c r="B2120" s="9"/>
      <c r="C2120" s="9" t="s">
        <v>1595</v>
      </c>
      <c r="D2120" s="14">
        <v>62605</v>
      </c>
      <c r="E2120" s="14">
        <v>109682</v>
      </c>
      <c r="F2120" s="42">
        <f t="shared" si="33"/>
        <v>75.19686925964379</v>
      </c>
      <c r="G2120" t="s">
        <v>4458</v>
      </c>
      <c r="H2120" s="4" t="s">
        <v>3460</v>
      </c>
    </row>
    <row r="2121" spans="1:8" ht="25.5">
      <c r="A2121" s="1" t="s">
        <v>206</v>
      </c>
      <c r="B2121" s="9"/>
      <c r="C2121" s="9" t="s">
        <v>1596</v>
      </c>
      <c r="D2121" s="14">
        <v>102300</v>
      </c>
      <c r="E2121" s="14">
        <v>102300</v>
      </c>
      <c r="F2121" s="42">
        <f t="shared" si="33"/>
        <v>0</v>
      </c>
      <c r="G2121" t="s">
        <v>4554</v>
      </c>
      <c r="H2121" s="4" t="s">
        <v>1609</v>
      </c>
    </row>
    <row r="2122" spans="1:8" ht="38.25">
      <c r="A2122" s="1" t="s">
        <v>206</v>
      </c>
      <c r="B2122" s="9"/>
      <c r="C2122" s="9" t="s">
        <v>1597</v>
      </c>
      <c r="D2122" s="14">
        <v>115936</v>
      </c>
      <c r="E2122" s="14">
        <v>115936</v>
      </c>
      <c r="F2122" s="42">
        <f t="shared" si="33"/>
        <v>0</v>
      </c>
      <c r="G2122" t="s">
        <v>4554</v>
      </c>
      <c r="H2122" s="4" t="s">
        <v>1608</v>
      </c>
    </row>
    <row r="2123" spans="1:8" ht="25.5">
      <c r="A2123" s="1" t="s">
        <v>206</v>
      </c>
      <c r="B2123" s="9"/>
      <c r="C2123" s="9" t="s">
        <v>235</v>
      </c>
      <c r="D2123" s="14">
        <v>102300</v>
      </c>
      <c r="E2123" s="14">
        <v>102300</v>
      </c>
      <c r="F2123" s="42">
        <f t="shared" si="33"/>
        <v>0</v>
      </c>
      <c r="G2123" t="s">
        <v>4554</v>
      </c>
      <c r="H2123" s="4" t="s">
        <v>1609</v>
      </c>
    </row>
    <row r="2124" spans="1:8" ht="25.5">
      <c r="A2124" s="1" t="s">
        <v>206</v>
      </c>
      <c r="B2124" s="9"/>
      <c r="C2124" s="9" t="s">
        <v>1598</v>
      </c>
      <c r="D2124" s="14">
        <v>115936</v>
      </c>
      <c r="E2124" s="14">
        <v>115936</v>
      </c>
      <c r="F2124" s="42">
        <f t="shared" si="33"/>
        <v>0</v>
      </c>
      <c r="G2124" t="s">
        <v>4554</v>
      </c>
      <c r="H2124" s="4" t="s">
        <v>1608</v>
      </c>
    </row>
    <row r="2125" spans="1:8" ht="25.5">
      <c r="A2125" s="1" t="s">
        <v>206</v>
      </c>
      <c r="B2125" s="9"/>
      <c r="C2125" s="9" t="s">
        <v>1599</v>
      </c>
      <c r="D2125" s="14">
        <v>115926</v>
      </c>
      <c r="E2125" s="14">
        <v>115936</v>
      </c>
      <c r="F2125" s="42">
        <f t="shared" si="33"/>
        <v>8.6261925711229575E-3</v>
      </c>
      <c r="G2125" t="s">
        <v>4554</v>
      </c>
      <c r="H2125" s="4" t="s">
        <v>1608</v>
      </c>
    </row>
    <row r="2126" spans="1:8" ht="25.5">
      <c r="A2126" s="1" t="s">
        <v>206</v>
      </c>
      <c r="B2126" s="9"/>
      <c r="C2126" s="9" t="s">
        <v>1600</v>
      </c>
      <c r="D2126" s="14">
        <v>102326</v>
      </c>
      <c r="E2126" s="14">
        <v>102320</v>
      </c>
      <c r="F2126" s="42">
        <f t="shared" si="33"/>
        <v>-5.8636123761311885E-3</v>
      </c>
      <c r="G2126" t="s">
        <v>4554</v>
      </c>
      <c r="H2126" s="4" t="s">
        <v>1610</v>
      </c>
    </row>
    <row r="2127" spans="1:8" ht="25.5">
      <c r="A2127" s="1" t="s">
        <v>206</v>
      </c>
      <c r="B2127" s="9"/>
      <c r="C2127" s="9" t="s">
        <v>1601</v>
      </c>
      <c r="D2127" s="14">
        <v>102300</v>
      </c>
      <c r="E2127" s="14">
        <v>102300</v>
      </c>
      <c r="F2127" s="42">
        <f t="shared" si="33"/>
        <v>0</v>
      </c>
      <c r="G2127" t="s">
        <v>4554</v>
      </c>
      <c r="H2127" s="74" t="s">
        <v>1609</v>
      </c>
    </row>
    <row r="2128" spans="1:8" ht="25.5">
      <c r="A2128" s="1" t="s">
        <v>206</v>
      </c>
      <c r="B2128" s="9"/>
      <c r="C2128" s="9" t="s">
        <v>1602</v>
      </c>
      <c r="D2128" s="14">
        <v>115256</v>
      </c>
      <c r="E2128" s="14">
        <v>115256</v>
      </c>
      <c r="F2128" s="42">
        <f t="shared" si="33"/>
        <v>0</v>
      </c>
      <c r="G2128" t="s">
        <v>4554</v>
      </c>
      <c r="H2128" s="74" t="s">
        <v>1611</v>
      </c>
    </row>
    <row r="2129" spans="1:8" ht="25.5">
      <c r="A2129" s="1" t="s">
        <v>206</v>
      </c>
      <c r="B2129" s="9"/>
      <c r="C2129" s="9" t="s">
        <v>1603</v>
      </c>
      <c r="D2129" s="14">
        <v>112298</v>
      </c>
      <c r="E2129" s="14">
        <v>115936</v>
      </c>
      <c r="F2129" s="42">
        <f t="shared" si="33"/>
        <v>3.2395946499492423</v>
      </c>
      <c r="G2129" t="s">
        <v>4554</v>
      </c>
      <c r="H2129" s="4" t="s">
        <v>1608</v>
      </c>
    </row>
    <row r="2130" spans="1:8" ht="51">
      <c r="A2130" s="2" t="s">
        <v>207</v>
      </c>
      <c r="B2130" s="11" t="s">
        <v>3463</v>
      </c>
      <c r="C2130" s="9" t="s">
        <v>886</v>
      </c>
      <c r="D2130" s="19">
        <v>172500</v>
      </c>
      <c r="E2130" s="19">
        <f>156745+9552+23723</f>
        <v>190020</v>
      </c>
      <c r="F2130" s="42">
        <f t="shared" si="33"/>
        <v>10.156521739130435</v>
      </c>
      <c r="G2130" t="s">
        <v>4554</v>
      </c>
      <c r="H2130" s="4" t="s">
        <v>1635</v>
      </c>
    </row>
    <row r="2131" spans="1:8" ht="51">
      <c r="A2131" s="2" t="s">
        <v>207</v>
      </c>
      <c r="B2131" s="11"/>
      <c r="C2131" s="9" t="s">
        <v>11</v>
      </c>
      <c r="D2131" s="19">
        <v>107500</v>
      </c>
      <c r="E2131" s="19">
        <f>101375+8576+15343</f>
        <v>125294</v>
      </c>
      <c r="F2131" s="42">
        <f t="shared" si="33"/>
        <v>16.552558139534884</v>
      </c>
      <c r="G2131" t="s">
        <v>4554</v>
      </c>
      <c r="H2131" s="4" t="s">
        <v>1636</v>
      </c>
    </row>
    <row r="2132" spans="1:8" ht="51">
      <c r="A2132" s="2" t="s">
        <v>207</v>
      </c>
      <c r="B2132" s="11"/>
      <c r="C2132" s="9" t="s">
        <v>1631</v>
      </c>
      <c r="D2132" s="19">
        <v>107500</v>
      </c>
      <c r="E2132" s="19">
        <f>105575+5713+15979</f>
        <v>127267</v>
      </c>
      <c r="F2132" s="42">
        <f t="shared" si="33"/>
        <v>18.387906976744187</v>
      </c>
      <c r="G2132" t="s">
        <v>4554</v>
      </c>
      <c r="H2132" s="4" t="s">
        <v>1637</v>
      </c>
    </row>
    <row r="2133" spans="1:8" ht="51">
      <c r="A2133" s="2" t="s">
        <v>207</v>
      </c>
      <c r="B2133" s="11"/>
      <c r="C2133" s="9" t="s">
        <v>1632</v>
      </c>
      <c r="D2133" s="19">
        <v>112500</v>
      </c>
      <c r="E2133" s="19">
        <f>105575+8960+15979</f>
        <v>130514</v>
      </c>
      <c r="F2133" s="42">
        <f t="shared" si="33"/>
        <v>16.012444444444444</v>
      </c>
      <c r="G2133" t="s">
        <v>4554</v>
      </c>
      <c r="H2133" s="4" t="s">
        <v>1638</v>
      </c>
    </row>
    <row r="2134" spans="1:8" ht="51">
      <c r="A2134" s="2" t="s">
        <v>207</v>
      </c>
      <c r="B2134" s="11"/>
      <c r="C2134" s="9" t="s">
        <v>1633</v>
      </c>
      <c r="D2134" s="19">
        <v>112500</v>
      </c>
      <c r="E2134" s="19">
        <f>105575+9131+15979</f>
        <v>130685</v>
      </c>
      <c r="F2134" s="42">
        <f t="shared" si="33"/>
        <v>16.164444444444445</v>
      </c>
      <c r="G2134" t="s">
        <v>4554</v>
      </c>
      <c r="H2134" s="4" t="s">
        <v>1639</v>
      </c>
    </row>
    <row r="2135" spans="1:8" ht="51">
      <c r="A2135" s="2" t="s">
        <v>207</v>
      </c>
      <c r="B2135" s="11"/>
      <c r="C2135" s="9" t="s">
        <v>1634</v>
      </c>
      <c r="D2135" s="19">
        <v>112500</v>
      </c>
      <c r="E2135" s="19">
        <f>105575+8217+15979</f>
        <v>129771</v>
      </c>
      <c r="F2135" s="42">
        <f t="shared" si="33"/>
        <v>15.351999999999999</v>
      </c>
      <c r="G2135" t="s">
        <v>4554</v>
      </c>
      <c r="H2135" s="4" t="s">
        <v>1640</v>
      </c>
    </row>
    <row r="2136" spans="1:8" ht="51">
      <c r="A2136" s="1" t="s">
        <v>208</v>
      </c>
      <c r="B2136" s="9"/>
      <c r="C2136" s="9" t="s">
        <v>886</v>
      </c>
      <c r="D2136" s="14">
        <v>154189</v>
      </c>
      <c r="E2136" s="14">
        <f>130513+27656</f>
        <v>158169</v>
      </c>
      <c r="F2136" s="42">
        <f t="shared" si="33"/>
        <v>2.581247689523896</v>
      </c>
      <c r="G2136" t="s">
        <v>4554</v>
      </c>
      <c r="H2136" s="4" t="s">
        <v>1615</v>
      </c>
    </row>
    <row r="2137" spans="1:8" ht="51">
      <c r="A2137" s="1" t="s">
        <v>208</v>
      </c>
      <c r="B2137" s="9"/>
      <c r="C2137" s="9" t="s">
        <v>1614</v>
      </c>
      <c r="D2137" s="14">
        <v>98572</v>
      </c>
      <c r="E2137" s="14">
        <f>84640+16555</f>
        <v>101195</v>
      </c>
      <c r="F2137" s="42">
        <f t="shared" si="33"/>
        <v>2.6609990666720771</v>
      </c>
      <c r="G2137" t="s">
        <v>4554</v>
      </c>
      <c r="H2137" s="4" t="s">
        <v>1616</v>
      </c>
    </row>
    <row r="2138" spans="1:8" ht="51">
      <c r="A2138" s="1" t="s">
        <v>208</v>
      </c>
      <c r="B2138" s="9"/>
      <c r="C2138" s="9" t="s">
        <v>3464</v>
      </c>
      <c r="D2138" s="14">
        <v>96885</v>
      </c>
      <c r="E2138" s="14">
        <f>83477+16555</f>
        <v>100032</v>
      </c>
      <c r="F2138" s="42">
        <f t="shared" si="33"/>
        <v>3.2481808329462765</v>
      </c>
      <c r="G2138" t="s">
        <v>4554</v>
      </c>
      <c r="H2138" s="4" t="s">
        <v>1617</v>
      </c>
    </row>
    <row r="2139" spans="1:8">
      <c r="A2139" s="1" t="s">
        <v>209</v>
      </c>
      <c r="B2139" s="51" t="s">
        <v>3627</v>
      </c>
      <c r="C2139" s="51" t="s">
        <v>886</v>
      </c>
      <c r="D2139" s="54">
        <v>118713</v>
      </c>
      <c r="E2139" s="54">
        <v>121727.9</v>
      </c>
      <c r="F2139" s="42">
        <f t="shared" si="33"/>
        <v>2.5396544607582947</v>
      </c>
      <c r="G2139" t="s">
        <v>4554</v>
      </c>
      <c r="H2139" s="75" t="s">
        <v>4241</v>
      </c>
    </row>
    <row r="2140" spans="1:8" ht="76.5">
      <c r="A2140" s="1" t="s">
        <v>209</v>
      </c>
      <c r="B2140" s="51" t="s">
        <v>3632</v>
      </c>
      <c r="C2140" s="51" t="s">
        <v>4535</v>
      </c>
      <c r="D2140" s="54">
        <v>101253</v>
      </c>
      <c r="E2140" s="54">
        <v>105560.5</v>
      </c>
      <c r="F2140" s="42">
        <f t="shared" si="33"/>
        <v>4.2541949374339527</v>
      </c>
      <c r="G2140" t="s">
        <v>4554</v>
      </c>
      <c r="H2140" s="75" t="s">
        <v>4536</v>
      </c>
    </row>
    <row r="2141" spans="1:8" ht="38.25">
      <c r="A2141" s="1" t="s">
        <v>209</v>
      </c>
      <c r="B2141" s="51" t="s">
        <v>3628</v>
      </c>
      <c r="C2141" s="51" t="s">
        <v>3629</v>
      </c>
      <c r="D2141" s="54">
        <v>101253</v>
      </c>
      <c r="E2141" s="54">
        <v>32047.37</v>
      </c>
      <c r="F2141" s="42">
        <f t="shared" si="33"/>
        <v>-68.349214344266358</v>
      </c>
      <c r="G2141" t="s">
        <v>4458</v>
      </c>
      <c r="H2141" s="75" t="s">
        <v>4537</v>
      </c>
    </row>
    <row r="2142" spans="1:8" ht="39">
      <c r="A2142" s="1" t="s">
        <v>209</v>
      </c>
      <c r="B2142" s="51" t="s">
        <v>3630</v>
      </c>
      <c r="C2142" s="51" t="s">
        <v>3631</v>
      </c>
      <c r="D2142" s="54">
        <v>101253</v>
      </c>
      <c r="E2142" s="54">
        <v>104183.55</v>
      </c>
      <c r="F2142" s="42">
        <f t="shared" si="33"/>
        <v>2.8942846137892242</v>
      </c>
      <c r="G2142" t="s">
        <v>4554</v>
      </c>
      <c r="H2142" s="75" t="s">
        <v>4242</v>
      </c>
    </row>
    <row r="2143" spans="1:8" ht="26.25">
      <c r="A2143" s="1" t="s">
        <v>209</v>
      </c>
      <c r="B2143" s="51" t="s">
        <v>4538</v>
      </c>
      <c r="C2143" s="51" t="s">
        <v>3633</v>
      </c>
      <c r="D2143" s="54" t="s">
        <v>899</v>
      </c>
      <c r="E2143" s="54">
        <v>103785</v>
      </c>
      <c r="F2143" s="42" t="e">
        <f t="shared" si="33"/>
        <v>#VALUE!</v>
      </c>
      <c r="G2143" t="s">
        <v>4458</v>
      </c>
      <c r="H2143" s="75" t="s">
        <v>4539</v>
      </c>
    </row>
    <row r="2144" spans="1:8" ht="25.5">
      <c r="A2144" s="1" t="s">
        <v>210</v>
      </c>
      <c r="B2144" s="9" t="s">
        <v>1618</v>
      </c>
      <c r="C2144" s="9" t="s">
        <v>886</v>
      </c>
      <c r="D2144" s="14">
        <v>190220</v>
      </c>
      <c r="E2144" s="14">
        <v>192050</v>
      </c>
      <c r="F2144" s="42">
        <f t="shared" si="33"/>
        <v>0.96204394911155511</v>
      </c>
      <c r="G2144" t="s">
        <v>4554</v>
      </c>
      <c r="H2144" s="74" t="s">
        <v>1619</v>
      </c>
    </row>
    <row r="2145" spans="1:8" ht="25.5">
      <c r="A2145" s="1" t="s">
        <v>210</v>
      </c>
      <c r="B2145" s="9"/>
      <c r="C2145" s="9" t="s">
        <v>1620</v>
      </c>
      <c r="D2145" s="14">
        <v>141321</v>
      </c>
      <c r="E2145" s="14">
        <v>141654</v>
      </c>
      <c r="F2145" s="42">
        <f t="shared" si="33"/>
        <v>0.2356337699280362</v>
      </c>
      <c r="G2145" t="s">
        <v>4554</v>
      </c>
      <c r="H2145" s="74" t="s">
        <v>1623</v>
      </c>
    </row>
    <row r="2146" spans="1:8" ht="25.5">
      <c r="A2146" s="1" t="s">
        <v>210</v>
      </c>
      <c r="B2146" s="9"/>
      <c r="C2146" s="9" t="s">
        <v>3465</v>
      </c>
      <c r="D2146" s="14" t="s">
        <v>899</v>
      </c>
      <c r="E2146" s="14">
        <v>106894</v>
      </c>
      <c r="F2146" s="42" t="e">
        <f t="shared" si="33"/>
        <v>#VALUE!</v>
      </c>
      <c r="G2146" t="s">
        <v>4458</v>
      </c>
      <c r="H2146" s="4" t="s">
        <v>3466</v>
      </c>
    </row>
    <row r="2147" spans="1:8" ht="38.25">
      <c r="A2147" s="1" t="s">
        <v>210</v>
      </c>
      <c r="B2147" s="9"/>
      <c r="C2147" s="9" t="s">
        <v>3467</v>
      </c>
      <c r="D2147" s="14">
        <v>106312</v>
      </c>
      <c r="E2147" s="14">
        <v>160991</v>
      </c>
      <c r="F2147" s="42">
        <f t="shared" si="33"/>
        <v>51.432575814583494</v>
      </c>
      <c r="G2147" t="s">
        <v>4458</v>
      </c>
      <c r="H2147" s="4" t="s">
        <v>3468</v>
      </c>
    </row>
    <row r="2148" spans="1:8" ht="25.5">
      <c r="A2148" s="1" t="s">
        <v>210</v>
      </c>
      <c r="B2148" s="9"/>
      <c r="C2148" s="9" t="s">
        <v>1621</v>
      </c>
      <c r="D2148" s="14">
        <v>107962</v>
      </c>
      <c r="E2148" s="14">
        <v>108987</v>
      </c>
      <c r="F2148" s="42">
        <f t="shared" si="33"/>
        <v>0.94940812508104711</v>
      </c>
      <c r="G2148" t="s">
        <v>4554</v>
      </c>
      <c r="H2148" s="4" t="s">
        <v>1624</v>
      </c>
    </row>
    <row r="2149" spans="1:8" ht="38.25">
      <c r="A2149" s="1" t="s">
        <v>210</v>
      </c>
      <c r="B2149" s="9"/>
      <c r="C2149" s="9" t="s">
        <v>252</v>
      </c>
      <c r="D2149" s="14">
        <v>109747</v>
      </c>
      <c r="E2149" s="14">
        <v>128537</v>
      </c>
      <c r="F2149" s="42">
        <f t="shared" si="33"/>
        <v>17.12119693476815</v>
      </c>
      <c r="G2149" t="s">
        <v>4458</v>
      </c>
      <c r="H2149" s="4" t="s">
        <v>1626</v>
      </c>
    </row>
    <row r="2150" spans="1:8" ht="25.5">
      <c r="A2150" s="1" t="s">
        <v>210</v>
      </c>
      <c r="B2150" s="1"/>
      <c r="C2150" s="1" t="s">
        <v>1622</v>
      </c>
      <c r="D2150" s="54">
        <v>105397</v>
      </c>
      <c r="E2150" s="54">
        <v>105492</v>
      </c>
      <c r="F2150" s="42">
        <f t="shared" si="33"/>
        <v>9.0135392847993767E-2</v>
      </c>
      <c r="G2150" t="s">
        <v>4554</v>
      </c>
      <c r="H2150" s="75" t="s">
        <v>1625</v>
      </c>
    </row>
    <row r="2151" spans="1:8" ht="51">
      <c r="A2151" s="1" t="s">
        <v>211</v>
      </c>
      <c r="B2151" s="9" t="s">
        <v>1627</v>
      </c>
      <c r="C2151" s="9" t="s">
        <v>1080</v>
      </c>
      <c r="D2151" s="14">
        <v>171498</v>
      </c>
      <c r="E2151" s="14">
        <v>203477</v>
      </c>
      <c r="F2151" s="42">
        <f t="shared" si="33"/>
        <v>18.646864686468646</v>
      </c>
      <c r="G2151" t="s">
        <v>4554</v>
      </c>
      <c r="H2151" s="4" t="s">
        <v>3469</v>
      </c>
    </row>
    <row r="2152" spans="1:8" ht="51">
      <c r="A2152" s="1" t="s">
        <v>211</v>
      </c>
      <c r="B2152" s="9"/>
      <c r="C2152" s="9" t="s">
        <v>1628</v>
      </c>
      <c r="D2152" s="14">
        <v>129699</v>
      </c>
      <c r="E2152" s="14">
        <v>149743</v>
      </c>
      <c r="F2152" s="42">
        <f t="shared" si="33"/>
        <v>15.454244057394428</v>
      </c>
      <c r="G2152" t="s">
        <v>4554</v>
      </c>
      <c r="H2152" s="4" t="s">
        <v>3470</v>
      </c>
    </row>
    <row r="2153" spans="1:8" ht="38.25">
      <c r="A2153" s="1" t="s">
        <v>211</v>
      </c>
      <c r="B2153" s="9"/>
      <c r="C2153" s="9" t="s">
        <v>1629</v>
      </c>
      <c r="D2153" s="14">
        <v>114637</v>
      </c>
      <c r="E2153" s="14">
        <v>130061</v>
      </c>
      <c r="F2153" s="42">
        <f t="shared" si="33"/>
        <v>13.454643788654622</v>
      </c>
      <c r="G2153" t="s">
        <v>4554</v>
      </c>
      <c r="H2153" s="4" t="s">
        <v>3471</v>
      </c>
    </row>
    <row r="2154" spans="1:8" ht="25.5">
      <c r="A2154" s="1" t="s">
        <v>211</v>
      </c>
      <c r="B2154" s="9"/>
      <c r="C2154" s="9" t="s">
        <v>1630</v>
      </c>
      <c r="D2154" s="14" t="s">
        <v>899</v>
      </c>
      <c r="E2154" s="14">
        <v>101647</v>
      </c>
      <c r="F2154" s="42" t="e">
        <f t="shared" si="33"/>
        <v>#VALUE!</v>
      </c>
      <c r="G2154" t="s">
        <v>4458</v>
      </c>
      <c r="H2154" s="4" t="s">
        <v>3472</v>
      </c>
    </row>
    <row r="2155" spans="1:8" ht="38.25">
      <c r="A2155" s="1" t="s">
        <v>211</v>
      </c>
      <c r="B2155" s="9"/>
      <c r="C2155" s="9" t="s">
        <v>3474</v>
      </c>
      <c r="D2155" s="14">
        <v>114637</v>
      </c>
      <c r="E2155" s="14">
        <v>64248</v>
      </c>
      <c r="F2155" s="42">
        <f t="shared" si="33"/>
        <v>-43.955267496532535</v>
      </c>
      <c r="G2155" t="s">
        <v>4458</v>
      </c>
      <c r="H2155" s="4" t="s">
        <v>3473</v>
      </c>
    </row>
    <row r="2156" spans="1:8" ht="39">
      <c r="A2156" s="1" t="s">
        <v>211</v>
      </c>
      <c r="B2156" s="51"/>
      <c r="C2156" s="51" t="s">
        <v>4540</v>
      </c>
      <c r="D2156" s="54">
        <v>114637</v>
      </c>
      <c r="E2156" s="54">
        <v>132718</v>
      </c>
      <c r="F2156" s="42">
        <f t="shared" si="33"/>
        <v>15.772394602091822</v>
      </c>
      <c r="G2156" t="s">
        <v>4554</v>
      </c>
      <c r="H2156" s="75" t="s">
        <v>4541</v>
      </c>
    </row>
    <row r="2157" spans="1:8" ht="26.25">
      <c r="A2157" s="1" t="s">
        <v>211</v>
      </c>
      <c r="B2157" s="51"/>
      <c r="C2157" s="51" t="s">
        <v>74</v>
      </c>
      <c r="D2157" s="54">
        <v>114637</v>
      </c>
      <c r="E2157" s="54" t="s">
        <v>899</v>
      </c>
      <c r="F2157" s="42" t="e">
        <f t="shared" si="33"/>
        <v>#VALUE!</v>
      </c>
      <c r="G2157" t="s">
        <v>4458</v>
      </c>
      <c r="H2157" s="1" t="s">
        <v>4542</v>
      </c>
    </row>
    <row r="2158" spans="1:8" ht="25.5">
      <c r="A2158" s="1" t="s">
        <v>212</v>
      </c>
      <c r="B2158" s="9"/>
      <c r="C2158" s="9" t="s">
        <v>886</v>
      </c>
      <c r="D2158" s="14">
        <v>147332</v>
      </c>
      <c r="E2158" s="14">
        <v>146983</v>
      </c>
      <c r="F2158" s="42">
        <f t="shared" si="33"/>
        <v>-0.23687997176445036</v>
      </c>
      <c r="G2158" t="s">
        <v>4554</v>
      </c>
      <c r="H2158" s="4" t="s">
        <v>1643</v>
      </c>
    </row>
    <row r="2159" spans="1:8" ht="25.5">
      <c r="A2159" s="1" t="s">
        <v>212</v>
      </c>
      <c r="B2159" s="9"/>
      <c r="C2159" s="9" t="s">
        <v>1641</v>
      </c>
      <c r="D2159" s="14">
        <v>111302</v>
      </c>
      <c r="E2159" s="14">
        <v>111131</v>
      </c>
      <c r="F2159" s="42">
        <f t="shared" si="33"/>
        <v>-0.15363605326049848</v>
      </c>
      <c r="G2159" t="s">
        <v>4554</v>
      </c>
      <c r="H2159" s="4" t="s">
        <v>1644</v>
      </c>
    </row>
    <row r="2160" spans="1:8" ht="38.25">
      <c r="A2160" s="1" t="s">
        <v>212</v>
      </c>
      <c r="B2160" s="9"/>
      <c r="C2160" s="9" t="s">
        <v>1642</v>
      </c>
      <c r="D2160" s="54">
        <v>29247</v>
      </c>
      <c r="E2160" s="14">
        <v>125354</v>
      </c>
      <c r="F2160" s="42">
        <f t="shared" si="33"/>
        <v>328.60464321126955</v>
      </c>
      <c r="G2160" t="s">
        <v>4458</v>
      </c>
      <c r="H2160" s="4" t="s">
        <v>4543</v>
      </c>
    </row>
    <row r="2161" spans="1:8" ht="25.5">
      <c r="A2161" s="1" t="s">
        <v>212</v>
      </c>
      <c r="B2161" s="9"/>
      <c r="C2161" s="9" t="s">
        <v>898</v>
      </c>
      <c r="D2161" s="10" t="s">
        <v>899</v>
      </c>
      <c r="E2161" s="14">
        <v>108857</v>
      </c>
      <c r="F2161" s="42" t="e">
        <f t="shared" si="33"/>
        <v>#VALUE!</v>
      </c>
      <c r="G2161" t="s">
        <v>4458</v>
      </c>
      <c r="H2161" s="4" t="s">
        <v>1645</v>
      </c>
    </row>
    <row r="2162" spans="1:8" ht="25.5">
      <c r="A2162" s="1" t="s">
        <v>212</v>
      </c>
      <c r="B2162" s="9"/>
      <c r="C2162" s="9" t="s">
        <v>898</v>
      </c>
      <c r="D2162" s="10" t="s">
        <v>899</v>
      </c>
      <c r="E2162" s="14">
        <v>122768</v>
      </c>
      <c r="F2162" s="42" t="e">
        <f t="shared" si="33"/>
        <v>#VALUE!</v>
      </c>
      <c r="G2162" t="s">
        <v>4458</v>
      </c>
      <c r="H2162" s="4" t="s">
        <v>1646</v>
      </c>
    </row>
    <row r="2163" spans="1:8" ht="25.5">
      <c r="A2163" s="1" t="s">
        <v>212</v>
      </c>
      <c r="B2163" s="9"/>
      <c r="C2163" s="9" t="s">
        <v>898</v>
      </c>
      <c r="D2163" s="10" t="s">
        <v>899</v>
      </c>
      <c r="E2163" s="14">
        <v>110918</v>
      </c>
      <c r="F2163" s="42" t="e">
        <f t="shared" si="33"/>
        <v>#VALUE!</v>
      </c>
      <c r="G2163" t="s">
        <v>4458</v>
      </c>
      <c r="H2163" s="4" t="s">
        <v>1647</v>
      </c>
    </row>
    <row r="2164" spans="1:8">
      <c r="A2164" s="1" t="s">
        <v>212</v>
      </c>
      <c r="B2164" s="9"/>
      <c r="C2164" s="9" t="s">
        <v>898</v>
      </c>
      <c r="D2164" s="14">
        <v>107178</v>
      </c>
      <c r="E2164" s="14" t="s">
        <v>899</v>
      </c>
      <c r="F2164" s="42" t="e">
        <f t="shared" si="33"/>
        <v>#VALUE!</v>
      </c>
      <c r="G2164" t="s">
        <v>4458</v>
      </c>
      <c r="H2164" s="4"/>
    </row>
    <row r="2165" spans="1:8">
      <c r="A2165" s="1" t="s">
        <v>212</v>
      </c>
      <c r="B2165" s="9"/>
      <c r="C2165" s="9" t="s">
        <v>898</v>
      </c>
      <c r="D2165" s="14">
        <v>119311</v>
      </c>
      <c r="E2165" s="14" t="s">
        <v>899</v>
      </c>
      <c r="F2165" s="42" t="e">
        <f t="shared" si="33"/>
        <v>#VALUE!</v>
      </c>
      <c r="G2165" t="s">
        <v>4458</v>
      </c>
      <c r="H2165" s="4"/>
    </row>
    <row r="2166" spans="1:8">
      <c r="A2166" s="1" t="s">
        <v>212</v>
      </c>
      <c r="B2166" s="9"/>
      <c r="C2166" s="9" t="s">
        <v>898</v>
      </c>
      <c r="D2166" s="14">
        <v>111783</v>
      </c>
      <c r="E2166" s="14" t="s">
        <v>899</v>
      </c>
      <c r="F2166" s="42" t="e">
        <f t="shared" si="33"/>
        <v>#VALUE!</v>
      </c>
      <c r="G2166" t="s">
        <v>4458</v>
      </c>
      <c r="H2166" s="4"/>
    </row>
    <row r="2167" spans="1:8">
      <c r="A2167" s="1" t="s">
        <v>213</v>
      </c>
      <c r="B2167" s="9"/>
      <c r="C2167" s="9" t="s">
        <v>886</v>
      </c>
      <c r="D2167" s="14">
        <v>173462</v>
      </c>
      <c r="E2167" s="14">
        <v>176578</v>
      </c>
      <c r="F2167" s="42">
        <f t="shared" si="33"/>
        <v>1.7963588566948379</v>
      </c>
      <c r="G2167" t="s">
        <v>4554</v>
      </c>
      <c r="H2167" s="4" t="s">
        <v>1653</v>
      </c>
    </row>
    <row r="2168" spans="1:8" ht="76.5">
      <c r="A2168" s="1" t="s">
        <v>213</v>
      </c>
      <c r="B2168" s="9"/>
      <c r="C2168" s="9" t="s">
        <v>1648</v>
      </c>
      <c r="D2168" s="14">
        <v>119208</v>
      </c>
      <c r="E2168" s="14">
        <v>136751</v>
      </c>
      <c r="F2168" s="42">
        <f t="shared" si="33"/>
        <v>14.716294208442388</v>
      </c>
      <c r="G2168" t="s">
        <v>4458</v>
      </c>
      <c r="H2168" s="4" t="s">
        <v>1658</v>
      </c>
    </row>
    <row r="2169" spans="1:8" ht="25.5">
      <c r="A2169" s="1" t="s">
        <v>213</v>
      </c>
      <c r="B2169" s="9"/>
      <c r="C2169" s="9" t="s">
        <v>1649</v>
      </c>
      <c r="D2169" s="14">
        <v>123870</v>
      </c>
      <c r="E2169" s="14">
        <v>129784</v>
      </c>
      <c r="F2169" s="42">
        <f t="shared" si="33"/>
        <v>4.7743602163558574</v>
      </c>
      <c r="G2169" t="s">
        <v>4554</v>
      </c>
      <c r="H2169" s="4" t="s">
        <v>1654</v>
      </c>
    </row>
    <row r="2170" spans="1:8" ht="25.5">
      <c r="A2170" s="1" t="s">
        <v>213</v>
      </c>
      <c r="B2170" s="9"/>
      <c r="C2170" s="9" t="s">
        <v>1650</v>
      </c>
      <c r="D2170" s="14">
        <v>119521</v>
      </c>
      <c r="E2170" s="14">
        <v>128489</v>
      </c>
      <c r="F2170" s="42">
        <f t="shared" si="33"/>
        <v>7.5032839417340886</v>
      </c>
      <c r="G2170" t="s">
        <v>4554</v>
      </c>
      <c r="H2170" s="4" t="s">
        <v>1655</v>
      </c>
    </row>
    <row r="2171" spans="1:8" ht="25.5">
      <c r="A2171" s="1" t="s">
        <v>213</v>
      </c>
      <c r="B2171" s="9"/>
      <c r="C2171" s="9" t="s">
        <v>1651</v>
      </c>
      <c r="D2171" s="14">
        <v>116876</v>
      </c>
      <c r="E2171" s="14">
        <v>122367</v>
      </c>
      <c r="F2171" s="42">
        <f t="shared" si="33"/>
        <v>4.6981416201786512</v>
      </c>
      <c r="G2171" t="s">
        <v>4554</v>
      </c>
      <c r="H2171" s="4" t="s">
        <v>1656</v>
      </c>
    </row>
    <row r="2172" spans="1:8">
      <c r="A2172" s="1" t="s">
        <v>213</v>
      </c>
      <c r="B2172" s="9"/>
      <c r="C2172" s="9" t="s">
        <v>1652</v>
      </c>
      <c r="D2172" s="14">
        <v>116168</v>
      </c>
      <c r="E2172" s="14">
        <v>119896</v>
      </c>
      <c r="F2172" s="42">
        <f t="shared" si="33"/>
        <v>3.2091453756628328</v>
      </c>
      <c r="G2172" t="s">
        <v>4554</v>
      </c>
      <c r="H2172" s="74" t="s">
        <v>1657</v>
      </c>
    </row>
    <row r="2173" spans="1:8" ht="25.5">
      <c r="A2173" s="1" t="s">
        <v>213</v>
      </c>
      <c r="B2173" s="9"/>
      <c r="C2173" s="9" t="s">
        <v>3475</v>
      </c>
      <c r="D2173" s="14">
        <v>129785</v>
      </c>
      <c r="E2173" s="14" t="s">
        <v>899</v>
      </c>
      <c r="F2173" s="42" t="e">
        <f t="shared" si="33"/>
        <v>#VALUE!</v>
      </c>
      <c r="G2173" t="s">
        <v>4458</v>
      </c>
      <c r="H2173" s="4" t="s">
        <v>3476</v>
      </c>
    </row>
    <row r="2174" spans="1:8" ht="25.5">
      <c r="A2174" s="2" t="s">
        <v>214</v>
      </c>
      <c r="B2174" s="11"/>
      <c r="C2174" s="9" t="s">
        <v>886</v>
      </c>
      <c r="D2174" s="19">
        <v>135000</v>
      </c>
      <c r="E2174" s="19">
        <v>153000</v>
      </c>
      <c r="F2174" s="42">
        <f t="shared" si="33"/>
        <v>13.333333333333334</v>
      </c>
      <c r="G2174" t="s">
        <v>4458</v>
      </c>
      <c r="H2174" s="4" t="s">
        <v>3480</v>
      </c>
    </row>
    <row r="2175" spans="1:8">
      <c r="A2175" s="2" t="s">
        <v>214</v>
      </c>
      <c r="B2175" s="11"/>
      <c r="C2175" s="9" t="s">
        <v>886</v>
      </c>
      <c r="D2175" s="19">
        <v>149000</v>
      </c>
      <c r="E2175" s="19" t="s">
        <v>899</v>
      </c>
      <c r="F2175" s="42" t="e">
        <f t="shared" si="33"/>
        <v>#VALUE!</v>
      </c>
      <c r="G2175" t="s">
        <v>4458</v>
      </c>
      <c r="H2175" s="4"/>
    </row>
    <row r="2176" spans="1:8" ht="51">
      <c r="A2176" s="2" t="s">
        <v>214</v>
      </c>
      <c r="B2176" s="11"/>
      <c r="C2176" s="9" t="s">
        <v>3477</v>
      </c>
      <c r="D2176" s="19">
        <v>103000</v>
      </c>
      <c r="E2176" s="19">
        <v>121000</v>
      </c>
      <c r="F2176" s="42">
        <f t="shared" si="33"/>
        <v>17.475728155339805</v>
      </c>
      <c r="G2176" t="s">
        <v>4458</v>
      </c>
      <c r="H2176" s="4" t="s">
        <v>1660</v>
      </c>
    </row>
    <row r="2177" spans="1:8" ht="25.5">
      <c r="A2177" s="2" t="s">
        <v>214</v>
      </c>
      <c r="B2177" s="11"/>
      <c r="C2177" s="9" t="s">
        <v>1659</v>
      </c>
      <c r="D2177" s="19" t="s">
        <v>899</v>
      </c>
      <c r="E2177" s="19">
        <v>113000</v>
      </c>
      <c r="F2177" s="42" t="e">
        <f t="shared" si="33"/>
        <v>#VALUE!</v>
      </c>
      <c r="G2177" t="s">
        <v>4458</v>
      </c>
      <c r="H2177" s="4" t="s">
        <v>3481</v>
      </c>
    </row>
    <row r="2178" spans="1:8">
      <c r="A2178" s="2" t="s">
        <v>214</v>
      </c>
      <c r="B2178" s="11"/>
      <c r="C2178" s="9" t="s">
        <v>235</v>
      </c>
      <c r="D2178" s="19">
        <v>109000</v>
      </c>
      <c r="E2178" s="19" t="s">
        <v>899</v>
      </c>
      <c r="F2178" s="42" t="e">
        <f t="shared" si="33"/>
        <v>#VALUE!</v>
      </c>
      <c r="G2178" t="s">
        <v>4458</v>
      </c>
      <c r="H2178" s="4" t="s">
        <v>3479</v>
      </c>
    </row>
    <row r="2179" spans="1:8" ht="25.5">
      <c r="A2179" s="2" t="s">
        <v>214</v>
      </c>
      <c r="B2179" s="11"/>
      <c r="C2179" s="9" t="s">
        <v>3478</v>
      </c>
      <c r="D2179" s="19">
        <v>135000</v>
      </c>
      <c r="E2179" s="19" t="s">
        <v>899</v>
      </c>
      <c r="F2179" s="42" t="e">
        <f t="shared" si="33"/>
        <v>#VALUE!</v>
      </c>
      <c r="G2179" t="s">
        <v>4458</v>
      </c>
      <c r="H2179" s="4" t="s">
        <v>3479</v>
      </c>
    </row>
    <row r="2180" spans="1:8" ht="51">
      <c r="A2180" s="1" t="s">
        <v>215</v>
      </c>
      <c r="B2180" s="9"/>
      <c r="C2180" s="9" t="s">
        <v>3484</v>
      </c>
      <c r="D2180" s="14">
        <v>102000</v>
      </c>
      <c r="E2180" s="14">
        <v>111000</v>
      </c>
      <c r="F2180" s="42">
        <f t="shared" si="33"/>
        <v>8.8235294117647065</v>
      </c>
      <c r="G2180" t="s">
        <v>4458</v>
      </c>
      <c r="H2180" s="4" t="s">
        <v>3483</v>
      </c>
    </row>
    <row r="2181" spans="1:8" ht="25.5">
      <c r="A2181" s="1" t="s">
        <v>215</v>
      </c>
      <c r="B2181" s="9"/>
      <c r="C2181" s="9" t="s">
        <v>1080</v>
      </c>
      <c r="D2181" s="14">
        <v>145000</v>
      </c>
      <c r="E2181" s="14">
        <v>88000</v>
      </c>
      <c r="F2181" s="42">
        <f t="shared" si="33"/>
        <v>-39.310344827586206</v>
      </c>
      <c r="G2181" t="s">
        <v>4458</v>
      </c>
      <c r="H2181" s="4" t="s">
        <v>3482</v>
      </c>
    </row>
    <row r="2182" spans="1:8" ht="63.75">
      <c r="A2182" s="1" t="s">
        <v>215</v>
      </c>
      <c r="B2182" s="9"/>
      <c r="C2182" s="9" t="s">
        <v>11</v>
      </c>
      <c r="D2182" s="14">
        <v>96000</v>
      </c>
      <c r="E2182" s="14">
        <v>134000</v>
      </c>
      <c r="F2182" s="42">
        <f t="shared" ref="F2182:F2245" si="34">(((E2182-D2182)/D2182)*100)</f>
        <v>39.583333333333329</v>
      </c>
      <c r="G2182" t="s">
        <v>4458</v>
      </c>
      <c r="H2182" s="4" t="s">
        <v>1662</v>
      </c>
    </row>
    <row r="2183" spans="1:8" ht="25.5">
      <c r="A2183" s="1" t="s">
        <v>215</v>
      </c>
      <c r="B2183" s="9"/>
      <c r="C2183" s="9" t="s">
        <v>1661</v>
      </c>
      <c r="D2183" s="14" t="s">
        <v>899</v>
      </c>
      <c r="E2183" s="14">
        <v>114000</v>
      </c>
      <c r="F2183" s="42" t="e">
        <f t="shared" si="34"/>
        <v>#VALUE!</v>
      </c>
      <c r="G2183" t="s">
        <v>4458</v>
      </c>
      <c r="H2183" s="4" t="s">
        <v>3485</v>
      </c>
    </row>
    <row r="2184" spans="1:8" ht="25.5">
      <c r="A2184" s="1" t="s">
        <v>215</v>
      </c>
      <c r="B2184" s="9"/>
      <c r="C2184" s="9" t="s">
        <v>3486</v>
      </c>
      <c r="D2184" s="14">
        <v>118000</v>
      </c>
      <c r="E2184" s="14" t="s">
        <v>899</v>
      </c>
      <c r="F2184" s="42" t="e">
        <f t="shared" si="34"/>
        <v>#VALUE!</v>
      </c>
      <c r="G2184" t="s">
        <v>4458</v>
      </c>
      <c r="H2184" s="4" t="s">
        <v>3487</v>
      </c>
    </row>
    <row r="2185" spans="1:8" ht="25.5">
      <c r="A2185" s="1" t="s">
        <v>216</v>
      </c>
      <c r="B2185" s="16" t="s">
        <v>1490</v>
      </c>
      <c r="C2185" s="9"/>
      <c r="D2185" s="14" t="s">
        <v>899</v>
      </c>
      <c r="E2185" s="14" t="s">
        <v>899</v>
      </c>
      <c r="F2185" s="42" t="e">
        <f t="shared" si="34"/>
        <v>#VALUE!</v>
      </c>
      <c r="G2185" t="s">
        <v>4458</v>
      </c>
      <c r="H2185" s="4"/>
    </row>
    <row r="2186" spans="1:8" ht="51">
      <c r="A2186" s="1" t="s">
        <v>217</v>
      </c>
      <c r="B2186" s="9" t="s">
        <v>1663</v>
      </c>
      <c r="C2186" s="9" t="s">
        <v>886</v>
      </c>
      <c r="D2186" s="10">
        <v>145305</v>
      </c>
      <c r="E2186" s="10">
        <v>165213</v>
      </c>
      <c r="F2186" s="42">
        <f t="shared" si="34"/>
        <v>13.700836172189531</v>
      </c>
      <c r="G2186" t="s">
        <v>4554</v>
      </c>
      <c r="H2186" s="4" t="s">
        <v>3491</v>
      </c>
    </row>
    <row r="2187" spans="1:8" ht="25.5">
      <c r="A2187" s="1" t="s">
        <v>217</v>
      </c>
      <c r="B2187" s="11" t="s">
        <v>1664</v>
      </c>
      <c r="C2187" s="11" t="s">
        <v>888</v>
      </c>
      <c r="D2187" s="26" t="s">
        <v>899</v>
      </c>
      <c r="E2187" s="26">
        <v>131881</v>
      </c>
      <c r="F2187" s="42" t="e">
        <f t="shared" si="34"/>
        <v>#VALUE!</v>
      </c>
      <c r="G2187" t="s">
        <v>4458</v>
      </c>
      <c r="H2187" s="4" t="s">
        <v>3488</v>
      </c>
    </row>
    <row r="2188" spans="1:8" ht="25.5">
      <c r="A2188" s="1" t="s">
        <v>217</v>
      </c>
      <c r="B2188" s="11"/>
      <c r="C2188" s="11" t="s">
        <v>994</v>
      </c>
      <c r="D2188" s="26">
        <v>107248</v>
      </c>
      <c r="E2188" s="26" t="s">
        <v>899</v>
      </c>
      <c r="F2188" s="42" t="e">
        <f t="shared" si="34"/>
        <v>#VALUE!</v>
      </c>
      <c r="G2188" t="s">
        <v>4458</v>
      </c>
      <c r="H2188" s="4" t="s">
        <v>3493</v>
      </c>
    </row>
    <row r="2189" spans="1:8" ht="38.25">
      <c r="A2189" s="1" t="s">
        <v>217</v>
      </c>
      <c r="B2189" s="11" t="s">
        <v>1665</v>
      </c>
      <c r="C2189" s="11" t="s">
        <v>1668</v>
      </c>
      <c r="D2189" s="26">
        <v>107815</v>
      </c>
      <c r="E2189" s="26">
        <v>137616</v>
      </c>
      <c r="F2189" s="42">
        <f t="shared" si="34"/>
        <v>27.640866298752492</v>
      </c>
      <c r="G2189" t="s">
        <v>4554</v>
      </c>
      <c r="H2189" s="4" t="s">
        <v>3489</v>
      </c>
    </row>
    <row r="2190" spans="1:8" ht="51">
      <c r="A2190" s="1" t="s">
        <v>217</v>
      </c>
      <c r="B2190" s="2" t="s">
        <v>1666</v>
      </c>
      <c r="C2190" s="2" t="s">
        <v>1669</v>
      </c>
      <c r="D2190" s="55">
        <v>105427</v>
      </c>
      <c r="E2190" s="55">
        <v>131952</v>
      </c>
      <c r="F2190" s="42">
        <f t="shared" si="34"/>
        <v>25.159589099566524</v>
      </c>
      <c r="G2190" t="s">
        <v>4554</v>
      </c>
      <c r="H2190" s="3" t="s">
        <v>3490</v>
      </c>
    </row>
    <row r="2191" spans="1:8" ht="25.5">
      <c r="A2191" s="1" t="s">
        <v>217</v>
      </c>
      <c r="B2191" s="2" t="s">
        <v>1667</v>
      </c>
      <c r="C2191" s="2" t="s">
        <v>1670</v>
      </c>
      <c r="D2191" s="55" t="s">
        <v>899</v>
      </c>
      <c r="E2191" s="55">
        <v>137616</v>
      </c>
      <c r="F2191" s="42" t="e">
        <f t="shared" si="34"/>
        <v>#VALUE!</v>
      </c>
      <c r="G2191" t="s">
        <v>4458</v>
      </c>
      <c r="H2191" s="75" t="s">
        <v>1671</v>
      </c>
    </row>
    <row r="2192" spans="1:8" ht="25.5">
      <c r="A2192" s="1" t="s">
        <v>217</v>
      </c>
      <c r="B2192" s="11"/>
      <c r="C2192" s="11" t="s">
        <v>3492</v>
      </c>
      <c r="D2192" s="26">
        <v>105315</v>
      </c>
      <c r="E2192" s="26" t="s">
        <v>899</v>
      </c>
      <c r="F2192" s="42" t="e">
        <f t="shared" si="34"/>
        <v>#VALUE!</v>
      </c>
      <c r="G2192" t="s">
        <v>4458</v>
      </c>
      <c r="H2192" s="4" t="s">
        <v>3493</v>
      </c>
    </row>
    <row r="2193" spans="1:8" ht="38.25">
      <c r="A2193" s="2" t="s">
        <v>218</v>
      </c>
      <c r="B2193" s="9" t="s">
        <v>1678</v>
      </c>
      <c r="C2193" s="9" t="s">
        <v>886</v>
      </c>
      <c r="D2193" s="10">
        <v>242300</v>
      </c>
      <c r="E2193" s="10">
        <v>224063</v>
      </c>
      <c r="F2193" s="42">
        <f t="shared" si="34"/>
        <v>-7.5266198926950061</v>
      </c>
      <c r="G2193" t="s">
        <v>4554</v>
      </c>
      <c r="H2193" s="74" t="s">
        <v>3494</v>
      </c>
    </row>
    <row r="2194" spans="1:8" ht="25.5">
      <c r="A2194" s="2" t="s">
        <v>218</v>
      </c>
      <c r="B2194" s="9"/>
      <c r="C2194" s="9" t="s">
        <v>1672</v>
      </c>
      <c r="D2194" s="10">
        <v>166701</v>
      </c>
      <c r="E2194" s="10">
        <v>172094</v>
      </c>
      <c r="F2194" s="42">
        <f t="shared" si="34"/>
        <v>3.2351335624861277</v>
      </c>
      <c r="G2194" t="s">
        <v>4554</v>
      </c>
      <c r="H2194" s="4" t="s">
        <v>1679</v>
      </c>
    </row>
    <row r="2195" spans="1:8" ht="38.25">
      <c r="A2195" s="2" t="s">
        <v>218</v>
      </c>
      <c r="B2195" s="9"/>
      <c r="C2195" s="9" t="s">
        <v>1673</v>
      </c>
      <c r="D2195" s="10">
        <v>166157</v>
      </c>
      <c r="E2195" s="10">
        <v>166524</v>
      </c>
      <c r="F2195" s="42">
        <f t="shared" si="34"/>
        <v>0.22087543708661084</v>
      </c>
      <c r="G2195" t="s">
        <v>4554</v>
      </c>
      <c r="H2195" s="4" t="s">
        <v>1680</v>
      </c>
    </row>
    <row r="2196" spans="1:8" ht="25.5">
      <c r="A2196" s="2" t="s">
        <v>218</v>
      </c>
      <c r="B2196" s="9"/>
      <c r="C2196" s="9" t="s">
        <v>1674</v>
      </c>
      <c r="D2196" s="10">
        <v>156583</v>
      </c>
      <c r="E2196" s="10">
        <v>159050</v>
      </c>
      <c r="F2196" s="42">
        <f t="shared" si="34"/>
        <v>1.575522246987221</v>
      </c>
      <c r="G2196" t="s">
        <v>4554</v>
      </c>
      <c r="H2196" s="74" t="s">
        <v>1681</v>
      </c>
    </row>
    <row r="2197" spans="1:8" ht="26.25">
      <c r="A2197" s="2" t="s">
        <v>218</v>
      </c>
      <c r="B2197" s="51"/>
      <c r="C2197" s="51" t="s">
        <v>1675</v>
      </c>
      <c r="D2197" s="54">
        <v>146313</v>
      </c>
      <c r="E2197" s="54" t="s">
        <v>899</v>
      </c>
      <c r="F2197" s="42" t="e">
        <f t="shared" si="34"/>
        <v>#VALUE!</v>
      </c>
      <c r="G2197" t="s">
        <v>4458</v>
      </c>
      <c r="H2197" s="75" t="s">
        <v>4454</v>
      </c>
    </row>
    <row r="2198" spans="1:8" ht="38.25">
      <c r="A2198" s="2" t="s">
        <v>218</v>
      </c>
      <c r="B2198" s="51"/>
      <c r="C2198" s="51" t="s">
        <v>74</v>
      </c>
      <c r="D2198" s="54" t="s">
        <v>899</v>
      </c>
      <c r="E2198" s="54">
        <v>156873</v>
      </c>
      <c r="F2198" s="42" t="e">
        <f t="shared" si="34"/>
        <v>#VALUE!</v>
      </c>
      <c r="G2198" t="s">
        <v>4458</v>
      </c>
      <c r="H2198" s="75" t="s">
        <v>4455</v>
      </c>
    </row>
    <row r="2199" spans="1:8" ht="25.5">
      <c r="A2199" s="2" t="s">
        <v>218</v>
      </c>
      <c r="B2199" s="9"/>
      <c r="C2199" s="9" t="s">
        <v>1677</v>
      </c>
      <c r="D2199" s="10">
        <v>37141</v>
      </c>
      <c r="E2199" s="10">
        <v>152457</v>
      </c>
      <c r="F2199" s="42">
        <f t="shared" si="34"/>
        <v>310.48167793005035</v>
      </c>
      <c r="G2199" t="s">
        <v>4458</v>
      </c>
      <c r="H2199" s="4" t="s">
        <v>1682</v>
      </c>
    </row>
    <row r="2200" spans="1:8" ht="25.5">
      <c r="A2200" s="1" t="s">
        <v>219</v>
      </c>
      <c r="B2200" s="9"/>
      <c r="C2200" s="9" t="s">
        <v>886</v>
      </c>
      <c r="D2200" s="10">
        <v>169194</v>
      </c>
      <c r="E2200" s="10">
        <v>168146</v>
      </c>
      <c r="F2200" s="42">
        <f t="shared" si="34"/>
        <v>-0.61940730758773954</v>
      </c>
      <c r="G2200" t="s">
        <v>4554</v>
      </c>
      <c r="H2200" s="74" t="s">
        <v>1686</v>
      </c>
    </row>
    <row r="2201" spans="1:8" ht="25.5">
      <c r="A2201" s="1" t="s">
        <v>219</v>
      </c>
      <c r="B2201" s="9"/>
      <c r="C2201" s="9" t="s">
        <v>1683</v>
      </c>
      <c r="D2201" s="10">
        <v>134868</v>
      </c>
      <c r="E2201" s="10">
        <v>138938</v>
      </c>
      <c r="F2201" s="42">
        <f t="shared" si="34"/>
        <v>3.0177655188777175</v>
      </c>
      <c r="G2201" t="s">
        <v>4554</v>
      </c>
      <c r="H2201" s="4" t="s">
        <v>1688</v>
      </c>
    </row>
    <row r="2202" spans="1:8" ht="38.25">
      <c r="A2202" s="1" t="s">
        <v>219</v>
      </c>
      <c r="B2202" s="9"/>
      <c r="C2202" s="9" t="s">
        <v>1684</v>
      </c>
      <c r="D2202" s="10">
        <v>135595</v>
      </c>
      <c r="E2202" s="10">
        <v>135697</v>
      </c>
      <c r="F2202" s="42">
        <f t="shared" si="34"/>
        <v>7.5224012684833516E-2</v>
      </c>
      <c r="G2202" t="s">
        <v>4554</v>
      </c>
      <c r="H2202" s="4" t="s">
        <v>1687</v>
      </c>
    </row>
    <row r="2203" spans="1:8" ht="25.5">
      <c r="A2203" s="1" t="s">
        <v>219</v>
      </c>
      <c r="B2203" s="9"/>
      <c r="C2203" s="9" t="s">
        <v>1685</v>
      </c>
      <c r="D2203" s="10">
        <v>119282</v>
      </c>
      <c r="E2203" s="10">
        <v>134372</v>
      </c>
      <c r="F2203" s="42">
        <f t="shared" si="34"/>
        <v>12.650693315001424</v>
      </c>
      <c r="G2203" t="s">
        <v>4554</v>
      </c>
      <c r="H2203" s="4" t="s">
        <v>1689</v>
      </c>
    </row>
    <row r="2204" spans="1:8" ht="25.5">
      <c r="A2204" s="1" t="s">
        <v>219</v>
      </c>
      <c r="B2204" s="9"/>
      <c r="C2204" s="9" t="s">
        <v>1130</v>
      </c>
      <c r="D2204" s="10">
        <v>126715</v>
      </c>
      <c r="E2204" s="10">
        <v>134683</v>
      </c>
      <c r="F2204" s="42">
        <f t="shared" si="34"/>
        <v>6.2881268989464543</v>
      </c>
      <c r="G2204" t="s">
        <v>4554</v>
      </c>
      <c r="H2204" s="4" t="s">
        <v>1690</v>
      </c>
    </row>
    <row r="2205" spans="1:8" ht="25.5">
      <c r="A2205" s="1" t="s">
        <v>219</v>
      </c>
      <c r="B2205" s="9"/>
      <c r="C2205" s="9" t="s">
        <v>1016</v>
      </c>
      <c r="D2205" s="10" t="s">
        <v>899</v>
      </c>
      <c r="E2205" s="10">
        <v>115596</v>
      </c>
      <c r="F2205" s="42" t="e">
        <f t="shared" si="34"/>
        <v>#VALUE!</v>
      </c>
      <c r="G2205" t="s">
        <v>4458</v>
      </c>
      <c r="H2205" s="4" t="s">
        <v>3495</v>
      </c>
    </row>
    <row r="2206" spans="1:8" ht="26.25">
      <c r="A2206" s="1" t="s">
        <v>219</v>
      </c>
      <c r="B2206" s="9"/>
      <c r="C2206" s="57" t="s">
        <v>4441</v>
      </c>
      <c r="D2206" s="66" t="s">
        <v>899</v>
      </c>
      <c r="E2206" s="66">
        <v>114470</v>
      </c>
      <c r="F2206" s="42" t="e">
        <f t="shared" si="34"/>
        <v>#VALUE!</v>
      </c>
      <c r="G2206" t="s">
        <v>4458</v>
      </c>
      <c r="H2206" s="86" t="s">
        <v>3496</v>
      </c>
    </row>
    <row r="2207" spans="1:8" ht="26.25">
      <c r="A2207" s="1" t="s">
        <v>219</v>
      </c>
      <c r="B2207" s="9"/>
      <c r="C2207" s="57" t="s">
        <v>3497</v>
      </c>
      <c r="D2207" s="66">
        <v>106612</v>
      </c>
      <c r="E2207" s="66">
        <v>108450</v>
      </c>
      <c r="F2207" s="42">
        <f t="shared" si="34"/>
        <v>1.7240085543841217</v>
      </c>
      <c r="G2207" t="s">
        <v>4554</v>
      </c>
      <c r="H2207" s="86" t="s">
        <v>3498</v>
      </c>
    </row>
    <row r="2208" spans="1:8" ht="26.25">
      <c r="A2208" s="1" t="s">
        <v>219</v>
      </c>
      <c r="B2208" s="9"/>
      <c r="C2208" s="57" t="s">
        <v>3499</v>
      </c>
      <c r="D2208" s="66">
        <v>143253</v>
      </c>
      <c r="E2208" s="66" t="s">
        <v>899</v>
      </c>
      <c r="F2208" s="42" t="e">
        <f t="shared" si="34"/>
        <v>#VALUE!</v>
      </c>
      <c r="G2208" t="s">
        <v>4458</v>
      </c>
      <c r="H2208" s="86"/>
    </row>
    <row r="2209" spans="1:8" ht="102">
      <c r="A2209" s="1" t="s">
        <v>629</v>
      </c>
      <c r="B2209" s="9"/>
      <c r="C2209" s="9" t="s">
        <v>1691</v>
      </c>
      <c r="D2209" s="10">
        <v>59613</v>
      </c>
      <c r="E2209" s="10">
        <v>132323</v>
      </c>
      <c r="F2209" s="42">
        <f t="shared" si="34"/>
        <v>121.97004009192626</v>
      </c>
      <c r="G2209" t="s">
        <v>4458</v>
      </c>
      <c r="H2209" s="65" t="s">
        <v>3500</v>
      </c>
    </row>
    <row r="2210" spans="1:8" ht="102">
      <c r="A2210" s="1" t="s">
        <v>2913</v>
      </c>
      <c r="B2210" s="9"/>
      <c r="C2210" s="9" t="s">
        <v>1692</v>
      </c>
      <c r="D2210" s="10">
        <v>59715</v>
      </c>
      <c r="E2210" s="10">
        <v>166618</v>
      </c>
      <c r="F2210" s="42">
        <f t="shared" si="34"/>
        <v>179.02202126768819</v>
      </c>
      <c r="G2210" t="s">
        <v>4458</v>
      </c>
      <c r="H2210" s="4" t="s">
        <v>3501</v>
      </c>
    </row>
    <row r="2211" spans="1:8" ht="102">
      <c r="A2211" s="1" t="s">
        <v>2913</v>
      </c>
      <c r="B2211" s="9"/>
      <c r="C2211" s="9" t="s">
        <v>1693</v>
      </c>
      <c r="D2211" s="10">
        <v>60035</v>
      </c>
      <c r="E2211" s="10">
        <v>241349</v>
      </c>
      <c r="F2211" s="42">
        <f t="shared" si="34"/>
        <v>302.01382526859334</v>
      </c>
      <c r="G2211" t="s">
        <v>4458</v>
      </c>
      <c r="H2211" s="4" t="s">
        <v>3502</v>
      </c>
    </row>
    <row r="2212" spans="1:8" ht="102">
      <c r="A2212" s="1" t="s">
        <v>2913</v>
      </c>
      <c r="B2212" s="9"/>
      <c r="C2212" s="9" t="s">
        <v>1694</v>
      </c>
      <c r="D2212" s="10">
        <v>61416</v>
      </c>
      <c r="E2212" s="10">
        <v>100033</v>
      </c>
      <c r="F2212" s="42">
        <f t="shared" si="34"/>
        <v>62.877751725934608</v>
      </c>
      <c r="G2212" t="s">
        <v>4458</v>
      </c>
      <c r="H2212" s="4" t="s">
        <v>3503</v>
      </c>
    </row>
    <row r="2213" spans="1:8" ht="63.75">
      <c r="A2213" s="1" t="s">
        <v>2913</v>
      </c>
      <c r="B2213" s="9"/>
      <c r="C2213" s="9" t="s">
        <v>1695</v>
      </c>
      <c r="D2213" s="10">
        <v>97721</v>
      </c>
      <c r="E2213" s="10">
        <v>102875</v>
      </c>
      <c r="F2213" s="42">
        <f t="shared" si="34"/>
        <v>5.2741989950982902</v>
      </c>
      <c r="G2213" t="s">
        <v>4554</v>
      </c>
      <c r="H2213" s="4" t="s">
        <v>3504</v>
      </c>
    </row>
    <row r="2214" spans="1:8">
      <c r="A2214" s="1" t="s">
        <v>220</v>
      </c>
      <c r="B2214" s="9"/>
      <c r="C2214" s="9" t="s">
        <v>886</v>
      </c>
      <c r="D2214" s="10">
        <v>132000</v>
      </c>
      <c r="E2214" s="10">
        <v>143000</v>
      </c>
      <c r="F2214" s="42">
        <f t="shared" si="34"/>
        <v>8.3333333333333321</v>
      </c>
      <c r="G2214" t="s">
        <v>4554</v>
      </c>
      <c r="H2214" s="4" t="s">
        <v>1696</v>
      </c>
    </row>
    <row r="2215" spans="1:8">
      <c r="A2215" s="1" t="s">
        <v>220</v>
      </c>
      <c r="B2215" s="9"/>
      <c r="C2215" s="9" t="s">
        <v>11</v>
      </c>
      <c r="D2215" s="10">
        <v>102000</v>
      </c>
      <c r="E2215" s="10">
        <v>104000</v>
      </c>
      <c r="F2215" s="42">
        <f t="shared" si="34"/>
        <v>1.9607843137254901</v>
      </c>
      <c r="G2215" t="s">
        <v>4554</v>
      </c>
      <c r="H2215" s="4" t="s">
        <v>3505</v>
      </c>
    </row>
    <row r="2216" spans="1:8">
      <c r="A2216" s="1" t="s">
        <v>220</v>
      </c>
      <c r="B2216" s="9"/>
      <c r="C2216" s="9" t="s">
        <v>994</v>
      </c>
      <c r="D2216" s="10">
        <v>113000</v>
      </c>
      <c r="E2216" s="10">
        <v>112000</v>
      </c>
      <c r="F2216" s="42">
        <f t="shared" si="34"/>
        <v>-0.88495575221238942</v>
      </c>
      <c r="G2216" t="s">
        <v>4554</v>
      </c>
      <c r="H2216" s="4" t="s">
        <v>3506</v>
      </c>
    </row>
    <row r="2217" spans="1:8" ht="25.5">
      <c r="A2217" s="1" t="s">
        <v>220</v>
      </c>
      <c r="B2217" s="9"/>
      <c r="C2217" s="9" t="s">
        <v>1228</v>
      </c>
      <c r="D2217" s="10">
        <v>114000</v>
      </c>
      <c r="E2217" s="10">
        <v>112000</v>
      </c>
      <c r="F2217" s="42">
        <f t="shared" si="34"/>
        <v>-1.7543859649122806</v>
      </c>
      <c r="G2217" t="s">
        <v>4554</v>
      </c>
      <c r="H2217" s="4" t="s">
        <v>3506</v>
      </c>
    </row>
    <row r="2218" spans="1:8">
      <c r="A2218" s="2" t="s">
        <v>221</v>
      </c>
      <c r="B2218" s="11" t="s">
        <v>4253</v>
      </c>
      <c r="C2218" s="9" t="s">
        <v>886</v>
      </c>
      <c r="D2218" s="26">
        <v>130609</v>
      </c>
      <c r="E2218" s="26">
        <v>132741</v>
      </c>
      <c r="F2218" s="42">
        <f t="shared" si="34"/>
        <v>1.6323530537711799</v>
      </c>
      <c r="G2218" t="s">
        <v>4458</v>
      </c>
      <c r="H2218" s="4" t="s">
        <v>4254</v>
      </c>
    </row>
    <row r="2219" spans="1:8" ht="25.5">
      <c r="A2219" s="2" t="s">
        <v>221</v>
      </c>
      <c r="B2219" s="1" t="s">
        <v>4442</v>
      </c>
      <c r="C2219" s="9" t="s">
        <v>995</v>
      </c>
      <c r="D2219" s="26" t="s">
        <v>899</v>
      </c>
      <c r="E2219" s="26">
        <f>107148+180.8+22</f>
        <v>107350.8</v>
      </c>
      <c r="F2219" s="42" t="e">
        <f t="shared" si="34"/>
        <v>#VALUE!</v>
      </c>
      <c r="G2219" t="s">
        <v>4458</v>
      </c>
      <c r="H2219" s="4" t="s">
        <v>4255</v>
      </c>
    </row>
    <row r="2220" spans="1:8" ht="25.5">
      <c r="A2220" s="2" t="s">
        <v>221</v>
      </c>
      <c r="B2220" s="11" t="s">
        <v>4263</v>
      </c>
      <c r="C2220" s="9" t="s">
        <v>4243</v>
      </c>
      <c r="D2220" s="26" t="s">
        <v>899</v>
      </c>
      <c r="E2220" s="26">
        <f>107148+489.6+4.9</f>
        <v>107642.5</v>
      </c>
      <c r="F2220" s="42" t="e">
        <f t="shared" si="34"/>
        <v>#VALUE!</v>
      </c>
      <c r="G2220" t="s">
        <v>4458</v>
      </c>
      <c r="H2220" s="4" t="s">
        <v>4244</v>
      </c>
    </row>
    <row r="2221" spans="1:8" ht="25.5">
      <c r="A2221" s="2" t="s">
        <v>221</v>
      </c>
      <c r="B2221" s="11" t="s">
        <v>4264</v>
      </c>
      <c r="C2221" s="9" t="s">
        <v>4245</v>
      </c>
      <c r="D2221" s="26" t="s">
        <v>899</v>
      </c>
      <c r="E2221" s="26">
        <f>107148</f>
        <v>107148</v>
      </c>
      <c r="F2221" s="42" t="e">
        <f t="shared" si="34"/>
        <v>#VALUE!</v>
      </c>
      <c r="G2221" t="s">
        <v>4458</v>
      </c>
      <c r="H2221" s="74" t="s">
        <v>4246</v>
      </c>
    </row>
    <row r="2222" spans="1:8" ht="25.5">
      <c r="A2222" s="2" t="s">
        <v>221</v>
      </c>
      <c r="B2222" s="1" t="s">
        <v>4443</v>
      </c>
      <c r="C2222" s="9" t="s">
        <v>4247</v>
      </c>
      <c r="D2222" s="26" t="s">
        <v>899</v>
      </c>
      <c r="E2222" s="26">
        <f>107148+721.4</f>
        <v>107869.4</v>
      </c>
      <c r="F2222" s="42" t="e">
        <f t="shared" si="34"/>
        <v>#VALUE!</v>
      </c>
      <c r="G2222" t="s">
        <v>4458</v>
      </c>
      <c r="H2222" s="4" t="s">
        <v>4248</v>
      </c>
    </row>
    <row r="2223" spans="1:8" ht="25.5">
      <c r="A2223" s="2" t="s">
        <v>221</v>
      </c>
      <c r="B2223" s="11" t="s">
        <v>4265</v>
      </c>
      <c r="C2223" s="9" t="s">
        <v>4249</v>
      </c>
      <c r="D2223" s="26" t="s">
        <v>899</v>
      </c>
      <c r="E2223" s="26">
        <f>107148+15.3</f>
        <v>107163.3</v>
      </c>
      <c r="F2223" s="42" t="e">
        <f t="shared" si="34"/>
        <v>#VALUE!</v>
      </c>
      <c r="G2223" t="s">
        <v>4458</v>
      </c>
      <c r="H2223" s="74" t="s">
        <v>4250</v>
      </c>
    </row>
    <row r="2224" spans="1:8" ht="25.5">
      <c r="A2224" s="2" t="s">
        <v>221</v>
      </c>
      <c r="B2224" s="11" t="s">
        <v>4266</v>
      </c>
      <c r="C2224" s="9" t="s">
        <v>4251</v>
      </c>
      <c r="D2224" s="26" t="s">
        <v>899</v>
      </c>
      <c r="E2224" s="26">
        <f>107148</f>
        <v>107148</v>
      </c>
      <c r="F2224" s="42" t="e">
        <f t="shared" si="34"/>
        <v>#VALUE!</v>
      </c>
      <c r="G2224" t="s">
        <v>4458</v>
      </c>
      <c r="H2224" s="4" t="s">
        <v>4246</v>
      </c>
    </row>
    <row r="2225" spans="1:8" ht="25.5">
      <c r="A2225" s="2" t="s">
        <v>221</v>
      </c>
      <c r="B2225" s="11" t="s">
        <v>4267</v>
      </c>
      <c r="C2225" s="9" t="s">
        <v>4252</v>
      </c>
      <c r="D2225" s="26" t="s">
        <v>899</v>
      </c>
      <c r="E2225" s="26">
        <v>107148</v>
      </c>
      <c r="F2225" s="42" t="e">
        <f t="shared" si="34"/>
        <v>#VALUE!</v>
      </c>
      <c r="G2225" t="s">
        <v>4458</v>
      </c>
      <c r="H2225" s="74" t="s">
        <v>4246</v>
      </c>
    </row>
    <row r="2226" spans="1:8" ht="25.5">
      <c r="A2226" s="2" t="s">
        <v>222</v>
      </c>
      <c r="B2226" s="9"/>
      <c r="C2226" s="9" t="s">
        <v>886</v>
      </c>
      <c r="D2226" s="10">
        <v>171000</v>
      </c>
      <c r="E2226" s="10">
        <v>181000</v>
      </c>
      <c r="F2226" s="42">
        <f t="shared" si="34"/>
        <v>5.8479532163742682</v>
      </c>
      <c r="G2226" t="s">
        <v>4554</v>
      </c>
      <c r="H2226" s="4" t="s">
        <v>3507</v>
      </c>
    </row>
    <row r="2227" spans="1:8" ht="38.25">
      <c r="A2227" s="2" t="s">
        <v>222</v>
      </c>
      <c r="B2227" s="9"/>
      <c r="C2227" s="9" t="s">
        <v>1697</v>
      </c>
      <c r="D2227" s="10">
        <v>137000</v>
      </c>
      <c r="E2227" s="10">
        <v>147000</v>
      </c>
      <c r="F2227" s="42">
        <f t="shared" si="34"/>
        <v>7.2992700729926998</v>
      </c>
      <c r="G2227" t="s">
        <v>4554</v>
      </c>
      <c r="H2227" s="74" t="s">
        <v>1702</v>
      </c>
    </row>
    <row r="2228" spans="1:8" ht="25.5">
      <c r="A2228" s="2" t="s">
        <v>222</v>
      </c>
      <c r="B2228" s="9"/>
      <c r="C2228" s="9" t="s">
        <v>1698</v>
      </c>
      <c r="D2228" s="10">
        <v>137000</v>
      </c>
      <c r="E2228" s="10">
        <v>137000</v>
      </c>
      <c r="F2228" s="42">
        <f t="shared" si="34"/>
        <v>0</v>
      </c>
      <c r="G2228" t="s">
        <v>4554</v>
      </c>
      <c r="H2228" s="4" t="s">
        <v>1703</v>
      </c>
    </row>
    <row r="2229" spans="1:8" ht="25.5">
      <c r="A2229" s="2" t="s">
        <v>222</v>
      </c>
      <c r="B2229" s="9"/>
      <c r="C2229" s="9" t="s">
        <v>1699</v>
      </c>
      <c r="D2229" s="10">
        <v>136000</v>
      </c>
      <c r="E2229" s="10">
        <v>136000</v>
      </c>
      <c r="F2229" s="42">
        <f t="shared" si="34"/>
        <v>0</v>
      </c>
      <c r="G2229" t="s">
        <v>4554</v>
      </c>
      <c r="H2229" s="4" t="s">
        <v>1704</v>
      </c>
    </row>
    <row r="2230" spans="1:8" ht="38.25">
      <c r="A2230" s="2" t="s">
        <v>222</v>
      </c>
      <c r="B2230" s="9"/>
      <c r="C2230" s="9" t="s">
        <v>1700</v>
      </c>
      <c r="D2230" s="10">
        <v>114000</v>
      </c>
      <c r="E2230" s="10">
        <v>115000</v>
      </c>
      <c r="F2230" s="42">
        <f t="shared" si="34"/>
        <v>0.8771929824561403</v>
      </c>
      <c r="G2230" t="s">
        <v>4554</v>
      </c>
      <c r="H2230" s="4" t="s">
        <v>3508</v>
      </c>
    </row>
    <row r="2231" spans="1:8">
      <c r="A2231" s="2" t="s">
        <v>222</v>
      </c>
      <c r="B2231" s="9"/>
      <c r="C2231" s="9" t="s">
        <v>1056</v>
      </c>
      <c r="D2231" s="10">
        <v>111000</v>
      </c>
      <c r="E2231" s="10">
        <v>111000</v>
      </c>
      <c r="F2231" s="42">
        <f t="shared" si="34"/>
        <v>0</v>
      </c>
      <c r="G2231" t="s">
        <v>4554</v>
      </c>
      <c r="H2231" s="74" t="s">
        <v>1705</v>
      </c>
    </row>
    <row r="2232" spans="1:8" ht="25.5">
      <c r="A2232" s="2" t="s">
        <v>222</v>
      </c>
      <c r="B2232" s="9"/>
      <c r="C2232" s="9" t="s">
        <v>1701</v>
      </c>
      <c r="D2232" s="10">
        <v>112000</v>
      </c>
      <c r="E2232" s="10">
        <v>112000</v>
      </c>
      <c r="F2232" s="42">
        <f t="shared" si="34"/>
        <v>0</v>
      </c>
      <c r="G2232" t="s">
        <v>4554</v>
      </c>
      <c r="H2232" s="4" t="s">
        <v>1706</v>
      </c>
    </row>
    <row r="2233" spans="1:8" ht="25.5">
      <c r="A2233" s="1" t="s">
        <v>223</v>
      </c>
      <c r="B2233" s="9"/>
      <c r="C2233" s="9" t="s">
        <v>886</v>
      </c>
      <c r="D2233" s="10" t="s">
        <v>899</v>
      </c>
      <c r="E2233" s="10">
        <v>105849</v>
      </c>
      <c r="F2233" s="42" t="e">
        <f t="shared" si="34"/>
        <v>#VALUE!</v>
      </c>
      <c r="G2233" t="s">
        <v>4458</v>
      </c>
      <c r="H2233" s="4" t="s">
        <v>3509</v>
      </c>
    </row>
    <row r="2234" spans="1:8">
      <c r="A2234" s="1" t="s">
        <v>223</v>
      </c>
      <c r="B2234" s="9"/>
      <c r="C2234" s="9" t="s">
        <v>886</v>
      </c>
      <c r="D2234" s="10">
        <v>112545</v>
      </c>
      <c r="E2234" s="10" t="s">
        <v>899</v>
      </c>
      <c r="F2234" s="42" t="e">
        <f t="shared" si="34"/>
        <v>#VALUE!</v>
      </c>
      <c r="G2234" t="s">
        <v>4458</v>
      </c>
      <c r="H2234" s="4"/>
    </row>
    <row r="2235" spans="1:8" ht="38.25">
      <c r="A2235" s="1" t="s">
        <v>224</v>
      </c>
      <c r="B2235" s="9" t="s">
        <v>1708</v>
      </c>
      <c r="C2235" s="9" t="s">
        <v>886</v>
      </c>
      <c r="D2235" s="10">
        <v>212601</v>
      </c>
      <c r="E2235" s="10">
        <v>215657</v>
      </c>
      <c r="F2235" s="42">
        <f t="shared" si="34"/>
        <v>1.4374344429235986</v>
      </c>
      <c r="G2235" t="s">
        <v>4554</v>
      </c>
      <c r="H2235" s="4" t="s">
        <v>1717</v>
      </c>
    </row>
    <row r="2236" spans="1:8" ht="25.5">
      <c r="A2236" s="1" t="s">
        <v>224</v>
      </c>
      <c r="B2236" s="9" t="s">
        <v>1709</v>
      </c>
      <c r="C2236" s="9" t="s">
        <v>1707</v>
      </c>
      <c r="D2236" s="10">
        <v>150682</v>
      </c>
      <c r="E2236" s="10">
        <v>153374</v>
      </c>
      <c r="F2236" s="42">
        <f t="shared" si="34"/>
        <v>1.786543847307575</v>
      </c>
      <c r="G2236" t="s">
        <v>4554</v>
      </c>
      <c r="H2236" s="4" t="s">
        <v>1715</v>
      </c>
    </row>
    <row r="2237" spans="1:8" ht="38.25">
      <c r="A2237" s="1" t="s">
        <v>224</v>
      </c>
      <c r="B2237" s="9" t="s">
        <v>1711</v>
      </c>
      <c r="C2237" s="9" t="s">
        <v>1710</v>
      </c>
      <c r="D2237" s="10">
        <v>35228</v>
      </c>
      <c r="E2237" s="10">
        <v>147372</v>
      </c>
      <c r="F2237" s="42">
        <f t="shared" si="34"/>
        <v>318.33768593164524</v>
      </c>
      <c r="G2237" t="s">
        <v>4458</v>
      </c>
      <c r="H2237" s="4" t="s">
        <v>3510</v>
      </c>
    </row>
    <row r="2238" spans="1:8" ht="38.25">
      <c r="A2238" s="1" t="s">
        <v>224</v>
      </c>
      <c r="B2238" s="9" t="s">
        <v>1712</v>
      </c>
      <c r="C2238" s="9" t="s">
        <v>613</v>
      </c>
      <c r="D2238" s="10" t="s">
        <v>899</v>
      </c>
      <c r="E2238" s="10">
        <v>131616</v>
      </c>
      <c r="F2238" s="42" t="e">
        <f t="shared" si="34"/>
        <v>#VALUE!</v>
      </c>
      <c r="G2238" t="s">
        <v>4458</v>
      </c>
      <c r="H2238" s="4" t="s">
        <v>1718</v>
      </c>
    </row>
    <row r="2239" spans="1:8" ht="25.5">
      <c r="A2239" s="1" t="s">
        <v>224</v>
      </c>
      <c r="B2239" s="9" t="s">
        <v>1720</v>
      </c>
      <c r="C2239" s="9" t="s">
        <v>613</v>
      </c>
      <c r="D2239" s="10">
        <v>150537</v>
      </c>
      <c r="E2239" s="10">
        <v>20606</v>
      </c>
      <c r="F2239" s="42">
        <f t="shared" si="34"/>
        <v>-86.311670884898732</v>
      </c>
      <c r="G2239" t="s">
        <v>4458</v>
      </c>
      <c r="H2239" s="4" t="s">
        <v>3511</v>
      </c>
    </row>
    <row r="2240" spans="1:8" ht="25.5">
      <c r="A2240" s="1" t="s">
        <v>224</v>
      </c>
      <c r="B2240" s="9" t="s">
        <v>1714</v>
      </c>
      <c r="C2240" s="9" t="s">
        <v>1713</v>
      </c>
      <c r="D2240" s="10">
        <v>148006</v>
      </c>
      <c r="E2240" s="10">
        <v>152324</v>
      </c>
      <c r="F2240" s="42">
        <f t="shared" si="34"/>
        <v>2.9174492925962459</v>
      </c>
      <c r="G2240" t="s">
        <v>4554</v>
      </c>
      <c r="H2240" s="4" t="s">
        <v>1716</v>
      </c>
    </row>
    <row r="2241" spans="1:8" ht="38.25">
      <c r="A2241" s="1" t="s">
        <v>224</v>
      </c>
      <c r="B2241" s="9"/>
      <c r="C2241" s="9" t="s">
        <v>235</v>
      </c>
      <c r="D2241" s="10">
        <v>99010</v>
      </c>
      <c r="E2241" s="10">
        <v>101950</v>
      </c>
      <c r="F2241" s="42">
        <f t="shared" si="34"/>
        <v>2.9693970306029693</v>
      </c>
      <c r="G2241" t="s">
        <v>4554</v>
      </c>
      <c r="H2241" s="4" t="s">
        <v>1719</v>
      </c>
    </row>
    <row r="2242" spans="1:8" ht="25.5">
      <c r="A2242" s="1" t="s">
        <v>750</v>
      </c>
      <c r="B2242" s="9"/>
      <c r="C2242" s="9" t="s">
        <v>912</v>
      </c>
      <c r="D2242" s="10" t="s">
        <v>899</v>
      </c>
      <c r="E2242" s="10">
        <v>111741</v>
      </c>
      <c r="F2242" s="42" t="e">
        <f t="shared" si="34"/>
        <v>#VALUE!</v>
      </c>
      <c r="G2242" t="s">
        <v>4458</v>
      </c>
      <c r="H2242" s="4" t="s">
        <v>1721</v>
      </c>
    </row>
    <row r="2243" spans="1:8" ht="25.5">
      <c r="A2243" s="1" t="s">
        <v>750</v>
      </c>
      <c r="B2243" s="9"/>
      <c r="C2243" s="9" t="s">
        <v>912</v>
      </c>
      <c r="D2243" s="10" t="s">
        <v>899</v>
      </c>
      <c r="E2243" s="10">
        <v>108558</v>
      </c>
      <c r="F2243" s="42" t="e">
        <f t="shared" si="34"/>
        <v>#VALUE!</v>
      </c>
      <c r="G2243" t="s">
        <v>4458</v>
      </c>
      <c r="H2243" s="4" t="s">
        <v>1722</v>
      </c>
    </row>
    <row r="2244" spans="1:8">
      <c r="A2244" s="1" t="s">
        <v>751</v>
      </c>
      <c r="B2244" s="9"/>
      <c r="C2244" s="9" t="s">
        <v>886</v>
      </c>
      <c r="D2244" s="10">
        <v>162000</v>
      </c>
      <c r="E2244" s="10">
        <v>174000</v>
      </c>
      <c r="F2244" s="42">
        <f t="shared" si="34"/>
        <v>7.4074074074074066</v>
      </c>
      <c r="G2244" t="s">
        <v>4554</v>
      </c>
      <c r="H2244" s="4" t="s">
        <v>1723</v>
      </c>
    </row>
    <row r="2245" spans="1:8" ht="38.25">
      <c r="A2245" s="1" t="s">
        <v>751</v>
      </c>
      <c r="B2245" s="9"/>
      <c r="C2245" s="9" t="s">
        <v>990</v>
      </c>
      <c r="D2245" s="10">
        <v>121000</v>
      </c>
      <c r="E2245" s="10">
        <v>133000</v>
      </c>
      <c r="F2245" s="42">
        <f t="shared" si="34"/>
        <v>9.9173553719008272</v>
      </c>
      <c r="G2245" t="s">
        <v>4554</v>
      </c>
      <c r="H2245" s="4" t="s">
        <v>3512</v>
      </c>
    </row>
    <row r="2246" spans="1:8" ht="38.25">
      <c r="A2246" s="1" t="s">
        <v>751</v>
      </c>
      <c r="B2246" s="9"/>
      <c r="C2246" s="9" t="s">
        <v>990</v>
      </c>
      <c r="D2246" s="10">
        <v>126000</v>
      </c>
      <c r="E2246" s="10">
        <v>133000</v>
      </c>
      <c r="F2246" s="42">
        <f t="shared" ref="F2246:F2309" si="35">(((E2246-D2246)/D2246)*100)</f>
        <v>5.5555555555555554</v>
      </c>
      <c r="G2246" t="s">
        <v>4554</v>
      </c>
      <c r="H2246" s="4" t="s">
        <v>3513</v>
      </c>
    </row>
    <row r="2247" spans="1:8" ht="51">
      <c r="A2247" s="1" t="s">
        <v>751</v>
      </c>
      <c r="B2247" s="9"/>
      <c r="C2247" s="9" t="s">
        <v>990</v>
      </c>
      <c r="D2247" s="10" t="s">
        <v>899</v>
      </c>
      <c r="E2247" s="10">
        <v>104000</v>
      </c>
      <c r="F2247" s="42" t="e">
        <f t="shared" si="35"/>
        <v>#VALUE!</v>
      </c>
      <c r="G2247" t="s">
        <v>4458</v>
      </c>
      <c r="H2247" s="74" t="s">
        <v>3515</v>
      </c>
    </row>
    <row r="2248" spans="1:8" ht="51">
      <c r="A2248" s="1" t="s">
        <v>751</v>
      </c>
      <c r="B2248" s="9"/>
      <c r="C2248" s="9" t="s">
        <v>3514</v>
      </c>
      <c r="D2248" s="10">
        <v>104000</v>
      </c>
      <c r="E2248" s="10" t="s">
        <v>899</v>
      </c>
      <c r="F2248" s="42" t="e">
        <f t="shared" si="35"/>
        <v>#VALUE!</v>
      </c>
      <c r="G2248" t="s">
        <v>4458</v>
      </c>
      <c r="H2248" s="4" t="s">
        <v>3518</v>
      </c>
    </row>
    <row r="2249" spans="1:8" ht="51">
      <c r="A2249" s="1" t="s">
        <v>751</v>
      </c>
      <c r="B2249" s="9"/>
      <c r="C2249" s="9" t="s">
        <v>3516</v>
      </c>
      <c r="D2249" s="10">
        <v>138000</v>
      </c>
      <c r="E2249" s="10">
        <v>71000</v>
      </c>
      <c r="F2249" s="42">
        <f t="shared" si="35"/>
        <v>-48.550724637681157</v>
      </c>
      <c r="G2249" t="s">
        <v>4458</v>
      </c>
      <c r="H2249" s="4" t="s">
        <v>3517</v>
      </c>
    </row>
    <row r="2250" spans="1:8" ht="38.25">
      <c r="A2250" s="2" t="s">
        <v>752</v>
      </c>
      <c r="B2250" s="9"/>
      <c r="C2250" s="9" t="s">
        <v>886</v>
      </c>
      <c r="D2250" s="10">
        <v>132216</v>
      </c>
      <c r="E2250" s="10">
        <v>132942</v>
      </c>
      <c r="F2250" s="42">
        <f t="shared" si="35"/>
        <v>0.54910147032129242</v>
      </c>
      <c r="G2250" t="s">
        <v>4554</v>
      </c>
      <c r="H2250" s="4" t="s">
        <v>3519</v>
      </c>
    </row>
    <row r="2251" spans="1:8" ht="25.5">
      <c r="A2251" s="2" t="s">
        <v>752</v>
      </c>
      <c r="B2251" s="9"/>
      <c r="C2251" s="9" t="s">
        <v>1724</v>
      </c>
      <c r="D2251" s="10">
        <v>106290</v>
      </c>
      <c r="E2251" s="10">
        <v>108725</v>
      </c>
      <c r="F2251" s="42">
        <f t="shared" si="35"/>
        <v>2.2909022485652462</v>
      </c>
      <c r="G2251" t="s">
        <v>4554</v>
      </c>
      <c r="H2251" s="4" t="s">
        <v>1726</v>
      </c>
    </row>
    <row r="2252" spans="1:8" ht="25.5">
      <c r="A2252" s="2" t="s">
        <v>752</v>
      </c>
      <c r="B2252" s="9"/>
      <c r="C2252" s="9" t="s">
        <v>1725</v>
      </c>
      <c r="D2252" s="10">
        <v>101562</v>
      </c>
      <c r="E2252" s="10">
        <v>104087</v>
      </c>
      <c r="F2252" s="42">
        <f t="shared" si="35"/>
        <v>2.4861660857407299</v>
      </c>
      <c r="G2252" t="s">
        <v>4554</v>
      </c>
      <c r="H2252" s="4" t="s">
        <v>1727</v>
      </c>
    </row>
    <row r="2253" spans="1:8" ht="25.5">
      <c r="A2253" s="1" t="s">
        <v>753</v>
      </c>
      <c r="B2253" s="9" t="s">
        <v>1728</v>
      </c>
      <c r="C2253" s="9" t="s">
        <v>886</v>
      </c>
      <c r="D2253" s="10" t="s">
        <v>899</v>
      </c>
      <c r="E2253" s="10">
        <v>116270</v>
      </c>
      <c r="F2253" s="42" t="e">
        <f t="shared" si="35"/>
        <v>#VALUE!</v>
      </c>
      <c r="G2253" t="s">
        <v>4458</v>
      </c>
      <c r="H2253" s="4" t="s">
        <v>1729</v>
      </c>
    </row>
    <row r="2254" spans="1:8" ht="25.5">
      <c r="A2254" s="1" t="s">
        <v>754</v>
      </c>
      <c r="B2254" s="9"/>
      <c r="C2254" s="9" t="s">
        <v>886</v>
      </c>
      <c r="D2254" s="10">
        <v>118000</v>
      </c>
      <c r="E2254" s="10">
        <v>121000</v>
      </c>
      <c r="F2254" s="42">
        <f t="shared" si="35"/>
        <v>2.5423728813559325</v>
      </c>
      <c r="G2254" t="s">
        <v>4554</v>
      </c>
      <c r="H2254" s="4" t="s">
        <v>1730</v>
      </c>
    </row>
    <row r="2255" spans="1:8" ht="25.5">
      <c r="A2255" s="1" t="s">
        <v>755</v>
      </c>
      <c r="B2255" s="9" t="s">
        <v>1732</v>
      </c>
      <c r="C2255" s="9" t="s">
        <v>1731</v>
      </c>
      <c r="D2255" s="10">
        <f>86525.3+14085.86</f>
        <v>100611.16</v>
      </c>
      <c r="E2255" s="10">
        <f>86805.22+14133.71</f>
        <v>100938.93</v>
      </c>
      <c r="F2255" s="42">
        <f t="shared" si="35"/>
        <v>0.32577896925151195</v>
      </c>
      <c r="G2255" t="s">
        <v>4554</v>
      </c>
      <c r="H2255" s="4" t="s">
        <v>1733</v>
      </c>
    </row>
    <row r="2256" spans="1:8" ht="38.25">
      <c r="A2256" s="1" t="s">
        <v>755</v>
      </c>
      <c r="B2256" s="9" t="s">
        <v>1737</v>
      </c>
      <c r="C2256" s="9" t="s">
        <v>1734</v>
      </c>
      <c r="D2256" s="10">
        <f>113384.01+19388.66</f>
        <v>132772.66999999998</v>
      </c>
      <c r="E2256" s="10">
        <f>113384.04+19388.64</f>
        <v>132772.68</v>
      </c>
      <c r="F2256" s="42">
        <f t="shared" si="35"/>
        <v>7.5316704931167142E-6</v>
      </c>
      <c r="G2256" t="s">
        <v>4554</v>
      </c>
      <c r="H2256" s="4" t="s">
        <v>1742</v>
      </c>
    </row>
    <row r="2257" spans="1:8" ht="38.25">
      <c r="A2257" s="1" t="s">
        <v>755</v>
      </c>
      <c r="B2257" s="9" t="s">
        <v>1738</v>
      </c>
      <c r="C2257" s="9" t="s">
        <v>1735</v>
      </c>
      <c r="D2257" s="10">
        <f>113384.01+19388.66</f>
        <v>132772.66999999998</v>
      </c>
      <c r="E2257" s="10">
        <f>113384.04+19388.64</f>
        <v>132772.68</v>
      </c>
      <c r="F2257" s="42">
        <f t="shared" si="35"/>
        <v>7.5316704931167142E-6</v>
      </c>
      <c r="G2257" t="s">
        <v>4554</v>
      </c>
      <c r="H2257" s="4" t="s">
        <v>1742</v>
      </c>
    </row>
    <row r="2258" spans="1:8" ht="38.25">
      <c r="A2258" s="1" t="s">
        <v>755</v>
      </c>
      <c r="B2258" s="9" t="s">
        <v>1739</v>
      </c>
      <c r="C2258" s="9" t="s">
        <v>1736</v>
      </c>
      <c r="D2258" s="10">
        <f>113384.01+19388.66</f>
        <v>132772.66999999998</v>
      </c>
      <c r="E2258" s="10">
        <f>113384.04+19388.64</f>
        <v>132772.68</v>
      </c>
      <c r="F2258" s="42">
        <f t="shared" si="35"/>
        <v>7.5316704931167142E-6</v>
      </c>
      <c r="G2258" t="s">
        <v>4554</v>
      </c>
      <c r="H2258" s="4" t="s">
        <v>1742</v>
      </c>
    </row>
    <row r="2259" spans="1:8" ht="63.75">
      <c r="A2259" s="1" t="s">
        <v>755</v>
      </c>
      <c r="B2259" s="9" t="s">
        <v>1740</v>
      </c>
      <c r="C2259" s="9" t="s">
        <v>1741</v>
      </c>
      <c r="D2259" s="10">
        <f>85562.02+14631.1+21392.16</f>
        <v>121585.28000000001</v>
      </c>
      <c r="E2259" s="10">
        <f>113384.04+19388.64</f>
        <v>132772.68</v>
      </c>
      <c r="F2259" s="42">
        <f t="shared" si="35"/>
        <v>9.2012783126378288</v>
      </c>
      <c r="G2259" t="s">
        <v>4458</v>
      </c>
      <c r="H2259" s="76" t="s">
        <v>3523</v>
      </c>
    </row>
    <row r="2260" spans="1:8">
      <c r="A2260" s="1" t="s">
        <v>755</v>
      </c>
      <c r="B2260" s="9" t="s">
        <v>3521</v>
      </c>
      <c r="C2260" s="9" t="s">
        <v>886</v>
      </c>
      <c r="D2260" s="10">
        <v>190970.19</v>
      </c>
      <c r="E2260" s="10">
        <f>63567.3+10870</f>
        <v>74437.3</v>
      </c>
      <c r="F2260" s="42">
        <f t="shared" si="35"/>
        <v>-61.021508121241332</v>
      </c>
      <c r="G2260" t="s">
        <v>4458</v>
      </c>
      <c r="H2260" s="4" t="s">
        <v>3522</v>
      </c>
    </row>
    <row r="2261" spans="1:8" ht="25.5">
      <c r="A2261" s="1" t="s">
        <v>756</v>
      </c>
      <c r="B2261" s="9"/>
      <c r="C2261" s="9" t="s">
        <v>886</v>
      </c>
      <c r="D2261" s="10">
        <v>121020</v>
      </c>
      <c r="E2261" s="10">
        <v>117930</v>
      </c>
      <c r="F2261" s="42">
        <f t="shared" si="35"/>
        <v>-2.5532969757064947</v>
      </c>
      <c r="G2261" t="s">
        <v>4554</v>
      </c>
      <c r="H2261" s="4" t="s">
        <v>1743</v>
      </c>
    </row>
    <row r="2262" spans="1:8">
      <c r="A2262" s="1" t="s">
        <v>756</v>
      </c>
      <c r="B2262" s="9"/>
      <c r="C2262" s="9" t="s">
        <v>3524</v>
      </c>
      <c r="D2262" s="10">
        <v>117480</v>
      </c>
      <c r="E2262" s="10" t="s">
        <v>899</v>
      </c>
      <c r="F2262" s="42" t="e">
        <f t="shared" si="35"/>
        <v>#VALUE!</v>
      </c>
      <c r="G2262" t="s">
        <v>4458</v>
      </c>
      <c r="H2262" s="4" t="s">
        <v>3525</v>
      </c>
    </row>
    <row r="2263" spans="1:8" ht="38.25">
      <c r="A2263" s="1" t="s">
        <v>757</v>
      </c>
      <c r="B2263" s="9"/>
      <c r="C2263" s="9" t="s">
        <v>1254</v>
      </c>
      <c r="D2263" s="10" t="s">
        <v>899</v>
      </c>
      <c r="E2263" s="10">
        <v>118752</v>
      </c>
      <c r="F2263" s="42" t="e">
        <f t="shared" si="35"/>
        <v>#VALUE!</v>
      </c>
      <c r="G2263" t="s">
        <v>4458</v>
      </c>
      <c r="H2263" s="4" t="s">
        <v>3526</v>
      </c>
    </row>
    <row r="2264" spans="1:8" ht="25.5">
      <c r="A2264" s="1" t="s">
        <v>757</v>
      </c>
      <c r="B2264" s="9"/>
      <c r="C2264" s="9" t="s">
        <v>1744</v>
      </c>
      <c r="D2264" s="10" t="s">
        <v>899</v>
      </c>
      <c r="E2264" s="10">
        <v>109029</v>
      </c>
      <c r="F2264" s="42" t="e">
        <f t="shared" si="35"/>
        <v>#VALUE!</v>
      </c>
      <c r="G2264" t="s">
        <v>4458</v>
      </c>
      <c r="H2264" s="4" t="s">
        <v>1746</v>
      </c>
    </row>
    <row r="2265" spans="1:8" ht="25.5">
      <c r="A2265" s="1" t="s">
        <v>757</v>
      </c>
      <c r="B2265" s="9"/>
      <c r="C2265" s="9" t="s">
        <v>1015</v>
      </c>
      <c r="D2265" s="10" t="s">
        <v>899</v>
      </c>
      <c r="E2265" s="10">
        <v>108529</v>
      </c>
      <c r="F2265" s="42" t="e">
        <f t="shared" si="35"/>
        <v>#VALUE!</v>
      </c>
      <c r="G2265" t="s">
        <v>4458</v>
      </c>
      <c r="H2265" s="4" t="s">
        <v>1747</v>
      </c>
    </row>
    <row r="2266" spans="1:8" ht="25.5">
      <c r="A2266" s="1" t="s">
        <v>757</v>
      </c>
      <c r="B2266" s="9"/>
      <c r="C2266" s="9" t="s">
        <v>1745</v>
      </c>
      <c r="D2266" s="10" t="s">
        <v>899</v>
      </c>
      <c r="E2266" s="10">
        <v>108082</v>
      </c>
      <c r="F2266" s="42" t="e">
        <f t="shared" si="35"/>
        <v>#VALUE!</v>
      </c>
      <c r="G2266" t="s">
        <v>4458</v>
      </c>
      <c r="H2266" s="4" t="s">
        <v>1748</v>
      </c>
    </row>
    <row r="2267" spans="1:8">
      <c r="A2267" s="1" t="s">
        <v>757</v>
      </c>
      <c r="B2267" s="11"/>
      <c r="C2267" s="9" t="s">
        <v>886</v>
      </c>
      <c r="D2267" s="10">
        <v>144645</v>
      </c>
      <c r="E2267" s="10" t="s">
        <v>899</v>
      </c>
      <c r="F2267" s="42" t="e">
        <f t="shared" si="35"/>
        <v>#VALUE!</v>
      </c>
      <c r="G2267" t="s">
        <v>4458</v>
      </c>
      <c r="H2267" s="4" t="s">
        <v>3527</v>
      </c>
    </row>
    <row r="2268" spans="1:8">
      <c r="A2268" s="1" t="s">
        <v>758</v>
      </c>
      <c r="B2268" s="9"/>
      <c r="C2268" s="9" t="s">
        <v>886</v>
      </c>
      <c r="D2268" s="10">
        <v>120768</v>
      </c>
      <c r="E2268" s="10">
        <v>127537</v>
      </c>
      <c r="F2268" s="42">
        <f t="shared" si="35"/>
        <v>5.604961579226285</v>
      </c>
      <c r="G2268" t="s">
        <v>4554</v>
      </c>
      <c r="H2268" s="4" t="s">
        <v>1749</v>
      </c>
    </row>
    <row r="2269" spans="1:8" ht="38.25">
      <c r="A2269" s="1" t="s">
        <v>759</v>
      </c>
      <c r="B2269" s="9"/>
      <c r="C2269" s="9" t="s">
        <v>886</v>
      </c>
      <c r="D2269" s="10">
        <v>112415</v>
      </c>
      <c r="E2269" s="10">
        <v>137543</v>
      </c>
      <c r="F2269" s="42">
        <f t="shared" si="35"/>
        <v>22.352888849352844</v>
      </c>
      <c r="G2269" t="s">
        <v>4554</v>
      </c>
      <c r="H2269" s="4" t="s">
        <v>3528</v>
      </c>
    </row>
    <row r="2270" spans="1:8" ht="38.25">
      <c r="A2270" s="1" t="s">
        <v>760</v>
      </c>
      <c r="B2270" s="9"/>
      <c r="C2270" s="9" t="s">
        <v>886</v>
      </c>
      <c r="D2270" s="10">
        <v>108892</v>
      </c>
      <c r="E2270" s="10">
        <v>129334</v>
      </c>
      <c r="F2270" s="42">
        <f t="shared" si="35"/>
        <v>18.772728942438381</v>
      </c>
      <c r="G2270" t="s">
        <v>4554</v>
      </c>
      <c r="H2270" s="4" t="s">
        <v>3529</v>
      </c>
    </row>
    <row r="2271" spans="1:8" ht="38.25">
      <c r="A2271" s="1" t="s">
        <v>761</v>
      </c>
      <c r="B2271" s="9" t="s">
        <v>2629</v>
      </c>
      <c r="C2271" s="9" t="s">
        <v>886</v>
      </c>
      <c r="D2271" s="10">
        <v>108924</v>
      </c>
      <c r="E2271" s="10">
        <v>130858</v>
      </c>
      <c r="F2271" s="42">
        <f t="shared" si="35"/>
        <v>20.136976240314347</v>
      </c>
      <c r="G2271" t="s">
        <v>4554</v>
      </c>
      <c r="H2271" s="4" t="s">
        <v>3530</v>
      </c>
    </row>
    <row r="2272" spans="1:8" ht="51">
      <c r="A2272" s="2" t="s">
        <v>762</v>
      </c>
      <c r="B2272" s="9" t="s">
        <v>3520</v>
      </c>
      <c r="C2272" s="9" t="s">
        <v>886</v>
      </c>
      <c r="D2272" s="10">
        <v>200799</v>
      </c>
      <c r="E2272" s="10">
        <v>201329</v>
      </c>
      <c r="F2272" s="42">
        <f t="shared" si="35"/>
        <v>0.26394553757737838</v>
      </c>
      <c r="G2272" t="s">
        <v>4554</v>
      </c>
      <c r="H2272" s="4" t="s">
        <v>1757</v>
      </c>
    </row>
    <row r="2273" spans="1:8" ht="38.25">
      <c r="A2273" s="2" t="s">
        <v>762</v>
      </c>
      <c r="B2273" s="9"/>
      <c r="C2273" s="9" t="s">
        <v>1750</v>
      </c>
      <c r="D2273" s="10">
        <v>130772</v>
      </c>
      <c r="E2273" s="10">
        <v>133593</v>
      </c>
      <c r="F2273" s="42">
        <f t="shared" si="35"/>
        <v>2.1571896124552659</v>
      </c>
      <c r="G2273" t="s">
        <v>4554</v>
      </c>
      <c r="H2273" s="4" t="s">
        <v>1753</v>
      </c>
    </row>
    <row r="2274" spans="1:8" ht="38.25">
      <c r="A2274" s="2" t="s">
        <v>762</v>
      </c>
      <c r="B2274" s="9"/>
      <c r="C2274" s="9" t="s">
        <v>1751</v>
      </c>
      <c r="D2274" s="10">
        <v>10681</v>
      </c>
      <c r="E2274" s="10">
        <v>133803</v>
      </c>
      <c r="F2274" s="42">
        <f t="shared" si="35"/>
        <v>1152.7197827918733</v>
      </c>
      <c r="G2274" t="s">
        <v>4458</v>
      </c>
      <c r="H2274" s="4" t="s">
        <v>1754</v>
      </c>
    </row>
    <row r="2275" spans="1:8" ht="25.5">
      <c r="A2275" s="2" t="s">
        <v>762</v>
      </c>
      <c r="B2275" s="9"/>
      <c r="C2275" s="9" t="s">
        <v>1016</v>
      </c>
      <c r="D2275" s="10">
        <v>114227</v>
      </c>
      <c r="E2275" s="10">
        <v>125592</v>
      </c>
      <c r="F2275" s="42">
        <f t="shared" si="35"/>
        <v>9.9494865487144022</v>
      </c>
      <c r="G2275" t="s">
        <v>4554</v>
      </c>
      <c r="H2275" s="4" t="s">
        <v>1755</v>
      </c>
    </row>
    <row r="2276" spans="1:8" ht="25.5">
      <c r="A2276" s="2" t="s">
        <v>762</v>
      </c>
      <c r="B2276" s="9"/>
      <c r="C2276" s="9" t="s">
        <v>1752</v>
      </c>
      <c r="D2276" s="10">
        <v>65248</v>
      </c>
      <c r="E2276" s="10">
        <v>131412</v>
      </c>
      <c r="F2276" s="42">
        <f t="shared" si="35"/>
        <v>101.40387444825896</v>
      </c>
      <c r="G2276" t="s">
        <v>4458</v>
      </c>
      <c r="H2276" s="4" t="s">
        <v>1756</v>
      </c>
    </row>
    <row r="2277" spans="1:8" ht="51">
      <c r="A2277" s="2" t="s">
        <v>762</v>
      </c>
      <c r="B2277" s="9"/>
      <c r="C2277" s="9" t="s">
        <v>1759</v>
      </c>
      <c r="D2277" s="10">
        <v>132646</v>
      </c>
      <c r="E2277" s="10">
        <v>131172</v>
      </c>
      <c r="F2277" s="42">
        <f t="shared" si="35"/>
        <v>-1.1112283823108122</v>
      </c>
      <c r="G2277" t="s">
        <v>4458</v>
      </c>
      <c r="H2277" s="4" t="s">
        <v>1758</v>
      </c>
    </row>
    <row r="2278" spans="1:8" ht="38.25">
      <c r="A2278" s="2" t="s">
        <v>762</v>
      </c>
      <c r="B2278" s="9"/>
      <c r="C2278" s="9" t="s">
        <v>1912</v>
      </c>
      <c r="D2278" s="10">
        <v>132182</v>
      </c>
      <c r="E2278" s="10">
        <v>94573</v>
      </c>
      <c r="F2278" s="42">
        <f t="shared" si="35"/>
        <v>-28.452436791696297</v>
      </c>
      <c r="G2278" t="s">
        <v>4458</v>
      </c>
      <c r="H2278" s="4" t="s">
        <v>3531</v>
      </c>
    </row>
    <row r="2279" spans="1:8" ht="25.5">
      <c r="A2279" s="1" t="s">
        <v>763</v>
      </c>
      <c r="B2279" s="9" t="s">
        <v>3532</v>
      </c>
      <c r="C2279" s="9" t="s">
        <v>886</v>
      </c>
      <c r="D2279" s="10">
        <v>173570</v>
      </c>
      <c r="E2279" s="10">
        <v>176978</v>
      </c>
      <c r="F2279" s="42">
        <f t="shared" si="35"/>
        <v>1.9634729503946533</v>
      </c>
      <c r="G2279" t="s">
        <v>4554</v>
      </c>
      <c r="H2279" s="4" t="s">
        <v>1762</v>
      </c>
    </row>
    <row r="2280" spans="1:8" ht="38.25">
      <c r="A2280" s="1" t="s">
        <v>763</v>
      </c>
      <c r="B2280" s="9"/>
      <c r="C2280" s="9" t="s">
        <v>3533</v>
      </c>
      <c r="D2280" s="10">
        <v>151967</v>
      </c>
      <c r="E2280" s="10">
        <v>111594</v>
      </c>
      <c r="F2280" s="42">
        <f t="shared" si="35"/>
        <v>-26.566952035639318</v>
      </c>
      <c r="G2280" t="s">
        <v>4458</v>
      </c>
      <c r="H2280" s="4" t="s">
        <v>3534</v>
      </c>
    </row>
    <row r="2281" spans="1:8" ht="25.5">
      <c r="A2281" s="1" t="s">
        <v>763</v>
      </c>
      <c r="B2281" s="9"/>
      <c r="C2281" s="9" t="s">
        <v>1760</v>
      </c>
      <c r="D2281" s="10">
        <v>127233</v>
      </c>
      <c r="E2281" s="10">
        <v>127782</v>
      </c>
      <c r="F2281" s="42">
        <f t="shared" si="35"/>
        <v>0.43149182994977719</v>
      </c>
      <c r="G2281" t="s">
        <v>4554</v>
      </c>
      <c r="H2281" s="74" t="s">
        <v>1763</v>
      </c>
    </row>
    <row r="2282" spans="1:8" ht="38.25">
      <c r="A2282" s="1" t="s">
        <v>763</v>
      </c>
      <c r="B2282" s="9"/>
      <c r="C2282" s="9" t="s">
        <v>1761</v>
      </c>
      <c r="D2282" s="10">
        <v>90505</v>
      </c>
      <c r="E2282" s="10">
        <v>130690</v>
      </c>
      <c r="F2282" s="42">
        <f t="shared" si="35"/>
        <v>44.400861830838075</v>
      </c>
      <c r="G2282" t="s">
        <v>4458</v>
      </c>
      <c r="H2282" s="4" t="s">
        <v>1764</v>
      </c>
    </row>
    <row r="2283" spans="1:8" ht="38.25">
      <c r="A2283" s="1" t="s">
        <v>764</v>
      </c>
      <c r="B2283" s="9"/>
      <c r="C2283" s="9" t="s">
        <v>886</v>
      </c>
      <c r="D2283" s="10">
        <v>127105</v>
      </c>
      <c r="E2283" s="10">
        <v>140364</v>
      </c>
      <c r="F2283" s="42">
        <f t="shared" si="35"/>
        <v>10.431532984540342</v>
      </c>
      <c r="G2283" t="s">
        <v>4554</v>
      </c>
      <c r="H2283" s="4" t="s">
        <v>1766</v>
      </c>
    </row>
    <row r="2284" spans="1:8">
      <c r="A2284" s="1" t="s">
        <v>764</v>
      </c>
      <c r="B2284" s="9"/>
      <c r="C2284" s="9" t="s">
        <v>902</v>
      </c>
      <c r="D2284" s="10">
        <v>113947</v>
      </c>
      <c r="E2284" s="10">
        <v>113985</v>
      </c>
      <c r="F2284" s="42">
        <f t="shared" si="35"/>
        <v>3.334883761748883E-2</v>
      </c>
      <c r="G2284" t="s">
        <v>4554</v>
      </c>
      <c r="H2284" s="4" t="s">
        <v>1765</v>
      </c>
    </row>
    <row r="2285" spans="1:8" ht="25.5">
      <c r="A2285" s="1" t="s">
        <v>764</v>
      </c>
      <c r="B2285" s="9"/>
      <c r="C2285" s="9" t="s">
        <v>903</v>
      </c>
      <c r="D2285" s="10">
        <v>25426</v>
      </c>
      <c r="E2285" s="10">
        <v>106313</v>
      </c>
      <c r="F2285" s="42">
        <f t="shared" si="35"/>
        <v>318.127113977818</v>
      </c>
      <c r="G2285" t="s">
        <v>4458</v>
      </c>
      <c r="H2285" s="4" t="s">
        <v>1767</v>
      </c>
    </row>
    <row r="2286" spans="1:8" ht="25.5">
      <c r="A2286" s="2" t="s">
        <v>765</v>
      </c>
      <c r="B2286" s="11"/>
      <c r="C2286" s="9" t="s">
        <v>886</v>
      </c>
      <c r="D2286" s="26">
        <v>119753.26</v>
      </c>
      <c r="E2286" s="26">
        <v>123326.75</v>
      </c>
      <c r="F2286" s="42">
        <f t="shared" si="35"/>
        <v>2.9840440251897986</v>
      </c>
      <c r="G2286" t="s">
        <v>4554</v>
      </c>
      <c r="H2286" s="74" t="s">
        <v>4257</v>
      </c>
    </row>
    <row r="2287" spans="1:8" ht="25.5">
      <c r="A2287" s="2" t="s">
        <v>765</v>
      </c>
      <c r="B2287" s="11"/>
      <c r="C2287" s="9" t="s">
        <v>4256</v>
      </c>
      <c r="D2287" s="26">
        <v>98820.62</v>
      </c>
      <c r="E2287" s="26">
        <v>101377.76</v>
      </c>
      <c r="F2287" s="42">
        <f t="shared" si="35"/>
        <v>2.5876583247504414</v>
      </c>
      <c r="G2287" t="s">
        <v>4554</v>
      </c>
      <c r="H2287" s="4" t="s">
        <v>4258</v>
      </c>
    </row>
    <row r="2288" spans="1:8">
      <c r="A2288" s="2" t="s">
        <v>765</v>
      </c>
      <c r="B2288" s="11"/>
      <c r="C2288" s="9" t="s">
        <v>3717</v>
      </c>
      <c r="D2288" s="26">
        <v>98611.21</v>
      </c>
      <c r="E2288" s="26">
        <v>100670.15</v>
      </c>
      <c r="F2288" s="42">
        <f t="shared" si="35"/>
        <v>2.0879370611109911</v>
      </c>
      <c r="G2288" t="s">
        <v>4554</v>
      </c>
      <c r="H2288" s="4" t="s">
        <v>4259</v>
      </c>
    </row>
    <row r="2289" spans="1:8" ht="25.5">
      <c r="A2289" s="2" t="s">
        <v>765</v>
      </c>
      <c r="B2289" s="11"/>
      <c r="C2289" s="9" t="s">
        <v>994</v>
      </c>
      <c r="D2289" s="26">
        <v>116479.28</v>
      </c>
      <c r="E2289" s="26">
        <v>97228.69</v>
      </c>
      <c r="F2289" s="42">
        <f t="shared" si="35"/>
        <v>-16.52705099138662</v>
      </c>
      <c r="G2289" t="s">
        <v>4554</v>
      </c>
      <c r="H2289" s="4" t="s">
        <v>4260</v>
      </c>
    </row>
    <row r="2290" spans="1:8" ht="25.5">
      <c r="A2290" s="1" t="s">
        <v>766</v>
      </c>
      <c r="B2290" s="9"/>
      <c r="C2290" s="9" t="s">
        <v>886</v>
      </c>
      <c r="D2290" s="10">
        <v>114740</v>
      </c>
      <c r="E2290" s="10">
        <v>119376</v>
      </c>
      <c r="F2290" s="42">
        <f t="shared" si="35"/>
        <v>4.040439253965487</v>
      </c>
      <c r="G2290" t="s">
        <v>4554</v>
      </c>
      <c r="H2290" s="4" t="s">
        <v>3535</v>
      </c>
    </row>
    <row r="2291" spans="1:8" ht="38.25">
      <c r="A2291" s="2" t="s">
        <v>767</v>
      </c>
      <c r="B2291" s="9" t="s">
        <v>1771</v>
      </c>
      <c r="C2291" s="9" t="s">
        <v>886</v>
      </c>
      <c r="D2291" s="10">
        <v>41733</v>
      </c>
      <c r="E2291" s="10">
        <v>176465</v>
      </c>
      <c r="F2291" s="42">
        <f t="shared" si="35"/>
        <v>322.842834207941</v>
      </c>
      <c r="G2291" t="s">
        <v>4458</v>
      </c>
      <c r="H2291" s="4" t="s">
        <v>3538</v>
      </c>
    </row>
    <row r="2292" spans="1:8">
      <c r="A2292" s="2" t="s">
        <v>767</v>
      </c>
      <c r="B2292" s="9" t="s">
        <v>3536</v>
      </c>
      <c r="C2292" s="9" t="s">
        <v>886</v>
      </c>
      <c r="D2292" s="10">
        <v>346727</v>
      </c>
      <c r="E2292" s="10" t="s">
        <v>899</v>
      </c>
      <c r="F2292" s="42" t="e">
        <f t="shared" si="35"/>
        <v>#VALUE!</v>
      </c>
      <c r="G2292" t="s">
        <v>4458</v>
      </c>
      <c r="H2292" s="4" t="s">
        <v>3537</v>
      </c>
    </row>
    <row r="2293" spans="1:8" ht="51">
      <c r="A2293" s="2" t="s">
        <v>767</v>
      </c>
      <c r="B2293" s="9"/>
      <c r="C2293" s="9" t="s">
        <v>1768</v>
      </c>
      <c r="D2293" s="10">
        <v>133661</v>
      </c>
      <c r="E2293" s="10">
        <v>134531</v>
      </c>
      <c r="F2293" s="42">
        <f t="shared" si="35"/>
        <v>0.65090041223692774</v>
      </c>
      <c r="G2293" t="s">
        <v>4554</v>
      </c>
      <c r="H2293" s="4" t="s">
        <v>1777</v>
      </c>
    </row>
    <row r="2294" spans="1:8" ht="63.75">
      <c r="A2294" s="2" t="s">
        <v>767</v>
      </c>
      <c r="B2294" s="9"/>
      <c r="C2294" s="9" t="s">
        <v>1769</v>
      </c>
      <c r="D2294" s="10">
        <v>127764</v>
      </c>
      <c r="E2294" s="10">
        <v>167589</v>
      </c>
      <c r="F2294" s="42">
        <f t="shared" si="35"/>
        <v>31.170752324598478</v>
      </c>
      <c r="G2294" t="s">
        <v>4458</v>
      </c>
      <c r="H2294" s="4" t="s">
        <v>1781</v>
      </c>
    </row>
    <row r="2295" spans="1:8" ht="25.5">
      <c r="A2295" s="2" t="s">
        <v>767</v>
      </c>
      <c r="B2295" s="9"/>
      <c r="C2295" s="9" t="s">
        <v>1770</v>
      </c>
      <c r="D2295" s="10">
        <v>122147</v>
      </c>
      <c r="E2295" s="10">
        <v>125844</v>
      </c>
      <c r="F2295" s="42">
        <f t="shared" si="35"/>
        <v>3.026680966376579</v>
      </c>
      <c r="G2295" t="s">
        <v>4554</v>
      </c>
      <c r="H2295" s="4" t="s">
        <v>1778</v>
      </c>
    </row>
    <row r="2296" spans="1:8" ht="38.25">
      <c r="A2296" s="2" t="s">
        <v>767</v>
      </c>
      <c r="B2296" s="9"/>
      <c r="C2296" s="9" t="s">
        <v>1772</v>
      </c>
      <c r="D2296" s="10">
        <v>104757</v>
      </c>
      <c r="E2296" s="10">
        <v>345688</v>
      </c>
      <c r="F2296" s="42">
        <f t="shared" si="35"/>
        <v>229.99035863951812</v>
      </c>
      <c r="G2296" t="s">
        <v>4458</v>
      </c>
      <c r="H2296" s="4" t="s">
        <v>1782</v>
      </c>
    </row>
    <row r="2297" spans="1:8" ht="89.25">
      <c r="A2297" s="2" t="s">
        <v>767</v>
      </c>
      <c r="B2297" s="9"/>
      <c r="C2297" s="9" t="s">
        <v>1773</v>
      </c>
      <c r="D2297" s="10" t="s">
        <v>899</v>
      </c>
      <c r="E2297" s="10">
        <v>125839</v>
      </c>
      <c r="F2297" s="42" t="e">
        <f t="shared" si="35"/>
        <v>#VALUE!</v>
      </c>
      <c r="G2297" t="s">
        <v>4458</v>
      </c>
      <c r="H2297" s="4" t="s">
        <v>1783</v>
      </c>
    </row>
    <row r="2298" spans="1:8" ht="51">
      <c r="A2298" s="2" t="s">
        <v>767</v>
      </c>
      <c r="B2298" s="9"/>
      <c r="C2298" s="9" t="s">
        <v>1774</v>
      </c>
      <c r="D2298" s="10">
        <v>78537</v>
      </c>
      <c r="E2298" s="10">
        <v>221311</v>
      </c>
      <c r="F2298" s="42">
        <f t="shared" si="35"/>
        <v>181.79202159491706</v>
      </c>
      <c r="G2298" t="s">
        <v>4458</v>
      </c>
      <c r="H2298" s="4" t="s">
        <v>3539</v>
      </c>
    </row>
    <row r="2299" spans="1:8" ht="25.5">
      <c r="A2299" s="2" t="s">
        <v>767</v>
      </c>
      <c r="B2299" s="9"/>
      <c r="C2299" s="9" t="s">
        <v>1775</v>
      </c>
      <c r="D2299" s="10">
        <v>100249</v>
      </c>
      <c r="E2299" s="10">
        <v>100918</v>
      </c>
      <c r="F2299" s="42">
        <f t="shared" si="35"/>
        <v>0.66733832756436473</v>
      </c>
      <c r="G2299" t="s">
        <v>4554</v>
      </c>
      <c r="H2299" s="4" t="s">
        <v>1779</v>
      </c>
    </row>
    <row r="2300" spans="1:8" ht="25.5">
      <c r="A2300" s="2" t="s">
        <v>767</v>
      </c>
      <c r="B2300" s="9"/>
      <c r="C2300" s="9" t="s">
        <v>1776</v>
      </c>
      <c r="D2300" s="10">
        <v>103523</v>
      </c>
      <c r="E2300" s="10">
        <v>104341</v>
      </c>
      <c r="F2300" s="42">
        <f t="shared" si="35"/>
        <v>0.79016257256841471</v>
      </c>
      <c r="G2300" t="s">
        <v>4554</v>
      </c>
      <c r="H2300" s="4" t="s">
        <v>1780</v>
      </c>
    </row>
    <row r="2301" spans="1:8">
      <c r="A2301" s="2" t="s">
        <v>767</v>
      </c>
      <c r="B2301" s="9"/>
      <c r="C2301" s="9" t="s">
        <v>1914</v>
      </c>
      <c r="D2301" s="10">
        <v>102503</v>
      </c>
      <c r="E2301" s="10" t="s">
        <v>899</v>
      </c>
      <c r="F2301" s="42" t="e">
        <f t="shared" si="35"/>
        <v>#VALUE!</v>
      </c>
      <c r="G2301" t="s">
        <v>4458</v>
      </c>
      <c r="H2301" s="4"/>
    </row>
    <row r="2302" spans="1:8">
      <c r="A2302" s="2" t="s">
        <v>767</v>
      </c>
      <c r="B2302" s="9"/>
      <c r="C2302" s="9" t="s">
        <v>3541</v>
      </c>
      <c r="D2302" s="10">
        <v>170338</v>
      </c>
      <c r="E2302" s="10" t="s">
        <v>899</v>
      </c>
      <c r="F2302" s="42" t="e">
        <f t="shared" si="35"/>
        <v>#VALUE!</v>
      </c>
      <c r="G2302" t="s">
        <v>4458</v>
      </c>
      <c r="H2302" s="4" t="s">
        <v>3540</v>
      </c>
    </row>
    <row r="2303" spans="1:8" ht="38.25">
      <c r="A2303" s="2" t="s">
        <v>767</v>
      </c>
      <c r="B2303" s="9"/>
      <c r="C2303" s="9" t="s">
        <v>3542</v>
      </c>
      <c r="D2303" s="10">
        <v>100389</v>
      </c>
      <c r="E2303" s="10">
        <v>78050</v>
      </c>
      <c r="F2303" s="42">
        <f t="shared" si="35"/>
        <v>-22.252438016117303</v>
      </c>
      <c r="G2303" t="s">
        <v>4458</v>
      </c>
      <c r="H2303" s="4" t="s">
        <v>3543</v>
      </c>
    </row>
    <row r="2304" spans="1:8" ht="25.5">
      <c r="A2304" s="2" t="s">
        <v>767</v>
      </c>
      <c r="B2304" s="9"/>
      <c r="C2304" s="9" t="s">
        <v>1587</v>
      </c>
      <c r="D2304" s="10">
        <v>199743</v>
      </c>
      <c r="E2304" s="10" t="s">
        <v>899</v>
      </c>
      <c r="F2304" s="42" t="e">
        <f t="shared" si="35"/>
        <v>#VALUE!</v>
      </c>
      <c r="G2304" t="s">
        <v>4458</v>
      </c>
      <c r="H2304" s="4" t="s">
        <v>3544</v>
      </c>
    </row>
    <row r="2305" spans="1:8" ht="38.25">
      <c r="A2305" s="2" t="s">
        <v>767</v>
      </c>
      <c r="B2305" s="9"/>
      <c r="C2305" s="9" t="s">
        <v>3545</v>
      </c>
      <c r="D2305" s="10">
        <v>100389</v>
      </c>
      <c r="E2305" s="10" t="s">
        <v>899</v>
      </c>
      <c r="F2305" s="42" t="e">
        <f t="shared" si="35"/>
        <v>#VALUE!</v>
      </c>
      <c r="G2305" t="s">
        <v>4458</v>
      </c>
      <c r="H2305" s="75" t="s">
        <v>4449</v>
      </c>
    </row>
    <row r="2306" spans="1:8" ht="25.5">
      <c r="A2306" s="1" t="s">
        <v>768</v>
      </c>
      <c r="B2306" s="9"/>
      <c r="C2306" s="9" t="s">
        <v>886</v>
      </c>
      <c r="D2306" s="10">
        <v>111253</v>
      </c>
      <c r="E2306" s="10">
        <v>113164</v>
      </c>
      <c r="F2306" s="42">
        <f t="shared" si="35"/>
        <v>1.7177064888137847</v>
      </c>
      <c r="G2306" t="s">
        <v>4554</v>
      </c>
      <c r="H2306" s="4" t="s">
        <v>1784</v>
      </c>
    </row>
    <row r="2307" spans="1:8" ht="25.5">
      <c r="A2307" s="1" t="s">
        <v>769</v>
      </c>
      <c r="B2307" s="9"/>
      <c r="C2307" s="9" t="s">
        <v>886</v>
      </c>
      <c r="D2307" s="10">
        <v>142578</v>
      </c>
      <c r="E2307" s="10">
        <v>160390</v>
      </c>
      <c r="F2307" s="42">
        <f t="shared" si="35"/>
        <v>12.492810952601383</v>
      </c>
      <c r="G2307" t="s">
        <v>4554</v>
      </c>
      <c r="H2307" s="4" t="s">
        <v>1787</v>
      </c>
    </row>
    <row r="2308" spans="1:8" ht="38.25">
      <c r="A2308" s="1" t="s">
        <v>769</v>
      </c>
      <c r="B2308" s="9"/>
      <c r="C2308" s="9" t="s">
        <v>1785</v>
      </c>
      <c r="D2308" s="10">
        <v>116040</v>
      </c>
      <c r="E2308" s="10">
        <v>123961</v>
      </c>
      <c r="F2308" s="42">
        <f t="shared" si="35"/>
        <v>6.8260944501895899</v>
      </c>
      <c r="G2308" t="s">
        <v>4554</v>
      </c>
      <c r="H2308" s="4" t="s">
        <v>1788</v>
      </c>
    </row>
    <row r="2309" spans="1:8" ht="38.25">
      <c r="A2309" s="1" t="s">
        <v>769</v>
      </c>
      <c r="B2309" s="9"/>
      <c r="C2309" s="9" t="s">
        <v>1786</v>
      </c>
      <c r="D2309" s="10">
        <v>116226</v>
      </c>
      <c r="E2309" s="10">
        <v>123328</v>
      </c>
      <c r="F2309" s="42">
        <f t="shared" si="35"/>
        <v>6.1105088362328566</v>
      </c>
      <c r="G2309" t="s">
        <v>4554</v>
      </c>
      <c r="H2309" s="4" t="s">
        <v>1789</v>
      </c>
    </row>
    <row r="2310" spans="1:8" ht="25.5">
      <c r="A2310" s="1" t="s">
        <v>770</v>
      </c>
      <c r="B2310" s="9" t="s">
        <v>1791</v>
      </c>
      <c r="C2310" s="9" t="s">
        <v>886</v>
      </c>
      <c r="D2310" s="10">
        <v>218881</v>
      </c>
      <c r="E2310" s="10">
        <v>217814</v>
      </c>
      <c r="F2310" s="42">
        <f t="shared" ref="F2310:F2373" si="36">(((E2310-D2310)/D2310)*100)</f>
        <v>-0.48747949799205958</v>
      </c>
      <c r="G2310" t="s">
        <v>4554</v>
      </c>
      <c r="H2310" s="4" t="s">
        <v>1797</v>
      </c>
    </row>
    <row r="2311" spans="1:8" ht="38.25">
      <c r="A2311" s="1" t="s">
        <v>770</v>
      </c>
      <c r="B2311" s="9"/>
      <c r="C2311" s="9" t="s">
        <v>912</v>
      </c>
      <c r="D2311" s="10" t="s">
        <v>899</v>
      </c>
      <c r="E2311" s="10">
        <v>153928</v>
      </c>
      <c r="F2311" s="42" t="e">
        <f t="shared" si="36"/>
        <v>#VALUE!</v>
      </c>
      <c r="G2311" t="s">
        <v>4458</v>
      </c>
      <c r="H2311" s="74" t="s">
        <v>3546</v>
      </c>
    </row>
    <row r="2312" spans="1:8" ht="38.25">
      <c r="A2312" s="1" t="s">
        <v>770</v>
      </c>
      <c r="B2312" s="9"/>
      <c r="C2312" s="9" t="s">
        <v>1790</v>
      </c>
      <c r="D2312" s="10">
        <v>141940</v>
      </c>
      <c r="E2312" s="10">
        <v>150733</v>
      </c>
      <c r="F2312" s="42">
        <f t="shared" si="36"/>
        <v>6.1948710722840641</v>
      </c>
      <c r="G2312" t="s">
        <v>4554</v>
      </c>
      <c r="H2312" s="4" t="s">
        <v>3547</v>
      </c>
    </row>
    <row r="2313" spans="1:8" ht="25.5">
      <c r="A2313" s="1" t="s">
        <v>770</v>
      </c>
      <c r="B2313" s="9"/>
      <c r="C2313" s="9" t="s">
        <v>1792</v>
      </c>
      <c r="D2313" s="10">
        <v>125242</v>
      </c>
      <c r="E2313" s="10">
        <v>167172</v>
      </c>
      <c r="F2313" s="42">
        <f t="shared" si="36"/>
        <v>33.47918429919676</v>
      </c>
      <c r="G2313" t="s">
        <v>4458</v>
      </c>
      <c r="H2313" s="4" t="s">
        <v>3548</v>
      </c>
    </row>
    <row r="2314" spans="1:8" ht="51">
      <c r="A2314" s="1" t="s">
        <v>770</v>
      </c>
      <c r="B2314" s="9"/>
      <c r="C2314" s="9" t="s">
        <v>1793</v>
      </c>
      <c r="D2314" s="10">
        <v>130715</v>
      </c>
      <c r="E2314" s="10">
        <v>119170</v>
      </c>
      <c r="F2314" s="42">
        <f t="shared" si="36"/>
        <v>-8.8321921738132581</v>
      </c>
      <c r="G2314" t="s">
        <v>4458</v>
      </c>
      <c r="H2314" s="4" t="s">
        <v>3549</v>
      </c>
    </row>
    <row r="2315" spans="1:8" ht="38.25">
      <c r="A2315" s="1" t="s">
        <v>770</v>
      </c>
      <c r="B2315" s="9"/>
      <c r="C2315" s="9" t="s">
        <v>1794</v>
      </c>
      <c r="D2315" s="10">
        <v>124209</v>
      </c>
      <c r="E2315" s="10">
        <v>372752</v>
      </c>
      <c r="F2315" s="42">
        <f t="shared" si="36"/>
        <v>200.10063682985935</v>
      </c>
      <c r="G2315" t="s">
        <v>4458</v>
      </c>
      <c r="H2315" s="4" t="s">
        <v>3552</v>
      </c>
    </row>
    <row r="2316" spans="1:8" ht="38.25">
      <c r="A2316" s="1" t="s">
        <v>770</v>
      </c>
      <c r="B2316" s="9"/>
      <c r="C2316" s="9" t="s">
        <v>1796</v>
      </c>
      <c r="D2316" s="10">
        <v>90768</v>
      </c>
      <c r="E2316" s="10">
        <v>161595</v>
      </c>
      <c r="F2316" s="42">
        <f t="shared" si="36"/>
        <v>78.030803807509258</v>
      </c>
      <c r="G2316" t="s">
        <v>4458</v>
      </c>
      <c r="H2316" s="4" t="s">
        <v>3551</v>
      </c>
    </row>
    <row r="2317" spans="1:8" ht="51">
      <c r="A2317" s="1" t="s">
        <v>770</v>
      </c>
      <c r="B2317" s="9"/>
      <c r="C2317" s="9" t="s">
        <v>1795</v>
      </c>
      <c r="D2317" s="10">
        <v>117002</v>
      </c>
      <c r="E2317" s="10">
        <v>257349</v>
      </c>
      <c r="F2317" s="42">
        <f t="shared" si="36"/>
        <v>119.95265038204475</v>
      </c>
      <c r="G2317" t="s">
        <v>4458</v>
      </c>
      <c r="H2317" s="4" t="s">
        <v>3550</v>
      </c>
    </row>
    <row r="2318" spans="1:8" ht="25.5">
      <c r="A2318" s="1" t="s">
        <v>770</v>
      </c>
      <c r="B2318" s="9" t="s">
        <v>4547</v>
      </c>
      <c r="C2318" s="9" t="s">
        <v>4547</v>
      </c>
      <c r="D2318" s="10" t="s">
        <v>899</v>
      </c>
      <c r="E2318" s="72">
        <v>100000</v>
      </c>
      <c r="F2318" s="42" t="e">
        <f t="shared" si="36"/>
        <v>#VALUE!</v>
      </c>
      <c r="G2318" t="s">
        <v>4458</v>
      </c>
      <c r="H2318" s="4" t="s">
        <v>4549</v>
      </c>
    </row>
    <row r="2319" spans="1:8" ht="25.5">
      <c r="A2319" s="1" t="s">
        <v>770</v>
      </c>
      <c r="B2319" s="9" t="s">
        <v>4547</v>
      </c>
      <c r="C2319" s="9" t="s">
        <v>4547</v>
      </c>
      <c r="D2319" s="10" t="s">
        <v>899</v>
      </c>
      <c r="E2319" s="72">
        <v>100000</v>
      </c>
      <c r="F2319" s="42" t="e">
        <f t="shared" si="36"/>
        <v>#VALUE!</v>
      </c>
      <c r="G2319" t="s">
        <v>4458</v>
      </c>
      <c r="H2319" s="4" t="s">
        <v>4549</v>
      </c>
    </row>
    <row r="2320" spans="1:8" ht="25.5">
      <c r="A2320" s="1" t="s">
        <v>770</v>
      </c>
      <c r="B2320" s="9" t="s">
        <v>4547</v>
      </c>
      <c r="C2320" s="9" t="s">
        <v>4547</v>
      </c>
      <c r="D2320" s="10" t="s">
        <v>899</v>
      </c>
      <c r="E2320" s="72">
        <v>100000</v>
      </c>
      <c r="F2320" s="42" t="e">
        <f t="shared" si="36"/>
        <v>#VALUE!</v>
      </c>
      <c r="G2320" t="s">
        <v>4458</v>
      </c>
      <c r="H2320" s="4" t="s">
        <v>4549</v>
      </c>
    </row>
    <row r="2321" spans="1:8" ht="25.5">
      <c r="A2321" s="1" t="s">
        <v>770</v>
      </c>
      <c r="B2321" s="9" t="s">
        <v>4547</v>
      </c>
      <c r="C2321" s="9" t="s">
        <v>4547</v>
      </c>
      <c r="D2321" s="10" t="s">
        <v>899</v>
      </c>
      <c r="E2321" s="72">
        <v>100000</v>
      </c>
      <c r="F2321" s="42" t="e">
        <f t="shared" si="36"/>
        <v>#VALUE!</v>
      </c>
      <c r="G2321" t="s">
        <v>4458</v>
      </c>
      <c r="H2321" s="4" t="s">
        <v>4549</v>
      </c>
    </row>
    <row r="2322" spans="1:8" ht="25.5">
      <c r="A2322" s="1" t="s">
        <v>770</v>
      </c>
      <c r="B2322" s="9" t="s">
        <v>4547</v>
      </c>
      <c r="C2322" s="9" t="s">
        <v>4547</v>
      </c>
      <c r="D2322" s="72">
        <v>100000</v>
      </c>
      <c r="E2322" s="10" t="s">
        <v>899</v>
      </c>
      <c r="F2322" s="42" t="e">
        <f t="shared" si="36"/>
        <v>#VALUE!</v>
      </c>
      <c r="G2322" t="s">
        <v>4458</v>
      </c>
      <c r="H2322" s="4" t="s">
        <v>4549</v>
      </c>
    </row>
    <row r="2323" spans="1:8" ht="25.5">
      <c r="A2323" s="1" t="s">
        <v>770</v>
      </c>
      <c r="B2323" s="9" t="s">
        <v>4547</v>
      </c>
      <c r="C2323" s="9" t="s">
        <v>4547</v>
      </c>
      <c r="D2323" s="72">
        <v>100000</v>
      </c>
      <c r="E2323" s="10" t="s">
        <v>899</v>
      </c>
      <c r="F2323" s="42" t="e">
        <f t="shared" si="36"/>
        <v>#VALUE!</v>
      </c>
      <c r="G2323" t="s">
        <v>4458</v>
      </c>
      <c r="H2323" s="4" t="s">
        <v>4549</v>
      </c>
    </row>
    <row r="2324" spans="1:8" ht="25.5">
      <c r="A2324" s="1" t="s">
        <v>770</v>
      </c>
      <c r="B2324" s="9" t="s">
        <v>4547</v>
      </c>
      <c r="C2324" s="9" t="s">
        <v>4547</v>
      </c>
      <c r="D2324" s="72">
        <v>100000</v>
      </c>
      <c r="E2324" s="10" t="s">
        <v>899</v>
      </c>
      <c r="F2324" s="42" t="e">
        <f t="shared" si="36"/>
        <v>#VALUE!</v>
      </c>
      <c r="G2324" t="s">
        <v>4458</v>
      </c>
      <c r="H2324" s="4" t="s">
        <v>4549</v>
      </c>
    </row>
    <row r="2325" spans="1:8" ht="25.5">
      <c r="A2325" s="1" t="s">
        <v>770</v>
      </c>
      <c r="B2325" s="9" t="s">
        <v>4547</v>
      </c>
      <c r="C2325" s="9" t="s">
        <v>4547</v>
      </c>
      <c r="D2325" s="72">
        <v>100000</v>
      </c>
      <c r="E2325" s="10" t="s">
        <v>899</v>
      </c>
      <c r="F2325" s="42" t="e">
        <f t="shared" si="36"/>
        <v>#VALUE!</v>
      </c>
      <c r="G2325" t="s">
        <v>4458</v>
      </c>
      <c r="H2325" s="4" t="s">
        <v>4549</v>
      </c>
    </row>
    <row r="2326" spans="1:8" ht="51">
      <c r="A2326" s="1" t="s">
        <v>771</v>
      </c>
      <c r="B2326" s="9"/>
      <c r="C2326" s="9" t="s">
        <v>886</v>
      </c>
      <c r="D2326" s="10">
        <v>128193</v>
      </c>
      <c r="E2326" s="10">
        <v>136377</v>
      </c>
      <c r="F2326" s="42">
        <f t="shared" si="36"/>
        <v>6.3841239381245458</v>
      </c>
      <c r="G2326" t="s">
        <v>4554</v>
      </c>
      <c r="H2326" s="4" t="s">
        <v>3553</v>
      </c>
    </row>
    <row r="2327" spans="1:8" ht="25.5">
      <c r="A2327" s="2" t="s">
        <v>772</v>
      </c>
      <c r="B2327" s="16" t="s">
        <v>1490</v>
      </c>
      <c r="C2327" s="11"/>
      <c r="D2327" s="26" t="s">
        <v>899</v>
      </c>
      <c r="E2327" s="26" t="s">
        <v>899</v>
      </c>
      <c r="F2327" s="42" t="e">
        <f t="shared" si="36"/>
        <v>#VALUE!</v>
      </c>
      <c r="G2327" t="s">
        <v>4458</v>
      </c>
      <c r="H2327" s="42"/>
    </row>
    <row r="2328" spans="1:8" ht="25.5">
      <c r="A2328" s="1" t="s">
        <v>773</v>
      </c>
      <c r="B2328" s="9" t="s">
        <v>1798</v>
      </c>
      <c r="C2328" s="9" t="s">
        <v>1080</v>
      </c>
      <c r="D2328" s="10">
        <v>46443</v>
      </c>
      <c r="E2328" s="10">
        <v>101985</v>
      </c>
      <c r="F2328" s="42">
        <f t="shared" si="36"/>
        <v>119.59175763839545</v>
      </c>
      <c r="G2328" t="s">
        <v>4458</v>
      </c>
      <c r="H2328" s="4" t="s">
        <v>3556</v>
      </c>
    </row>
    <row r="2329" spans="1:8">
      <c r="A2329" s="1" t="s">
        <v>773</v>
      </c>
      <c r="B2329" s="9" t="s">
        <v>1803</v>
      </c>
      <c r="C2329" s="9" t="s">
        <v>1080</v>
      </c>
      <c r="D2329" s="10">
        <v>147680</v>
      </c>
      <c r="E2329" s="10" t="s">
        <v>899</v>
      </c>
      <c r="F2329" s="42" t="e">
        <f t="shared" si="36"/>
        <v>#VALUE!</v>
      </c>
      <c r="G2329" t="s">
        <v>4458</v>
      </c>
      <c r="H2329" s="4" t="s">
        <v>3557</v>
      </c>
    </row>
    <row r="2330" spans="1:8" ht="25.5">
      <c r="A2330" s="1" t="s">
        <v>773</v>
      </c>
      <c r="B2330" s="9" t="s">
        <v>1799</v>
      </c>
      <c r="C2330" s="9" t="s">
        <v>1080</v>
      </c>
      <c r="D2330" s="10" t="s">
        <v>899</v>
      </c>
      <c r="E2330" s="10">
        <v>104625</v>
      </c>
      <c r="F2330" s="42" t="e">
        <f t="shared" si="36"/>
        <v>#VALUE!</v>
      </c>
      <c r="G2330" t="s">
        <v>4458</v>
      </c>
      <c r="H2330" s="4" t="s">
        <v>3558</v>
      </c>
    </row>
    <row r="2331" spans="1:8" ht="25.5">
      <c r="A2331" s="1" t="s">
        <v>773</v>
      </c>
      <c r="B2331" s="9"/>
      <c r="C2331" s="9" t="s">
        <v>1800</v>
      </c>
      <c r="D2331" s="10">
        <v>108674</v>
      </c>
      <c r="E2331" s="10">
        <v>112698</v>
      </c>
      <c r="F2331" s="42">
        <f t="shared" si="36"/>
        <v>3.702817601266172</v>
      </c>
      <c r="G2331" t="s">
        <v>4554</v>
      </c>
      <c r="H2331" s="4" t="s">
        <v>3554</v>
      </c>
    </row>
    <row r="2332" spans="1:8" ht="25.5">
      <c r="A2332" s="1" t="s">
        <v>773</v>
      </c>
      <c r="B2332" s="9"/>
      <c r="C2332" s="9" t="s">
        <v>3559</v>
      </c>
      <c r="D2332" s="10">
        <v>35781</v>
      </c>
      <c r="E2332" s="10">
        <v>151450</v>
      </c>
      <c r="F2332" s="42">
        <f t="shared" si="36"/>
        <v>323.26933288616868</v>
      </c>
      <c r="G2332" t="s">
        <v>4458</v>
      </c>
      <c r="H2332" s="4" t="s">
        <v>3560</v>
      </c>
    </row>
    <row r="2333" spans="1:8" ht="25.5">
      <c r="A2333" s="1" t="s">
        <v>773</v>
      </c>
      <c r="B2333" s="9"/>
      <c r="C2333" s="9" t="s">
        <v>2472</v>
      </c>
      <c r="D2333" s="10">
        <v>72399</v>
      </c>
      <c r="E2333" s="10">
        <v>139890</v>
      </c>
      <c r="F2333" s="42">
        <f t="shared" si="36"/>
        <v>93.22090084117184</v>
      </c>
      <c r="G2333" t="s">
        <v>4458</v>
      </c>
      <c r="H2333" s="74" t="s">
        <v>3561</v>
      </c>
    </row>
    <row r="2334" spans="1:8" ht="25.5">
      <c r="A2334" s="1" t="s">
        <v>773</v>
      </c>
      <c r="B2334" s="9"/>
      <c r="C2334" s="9" t="s">
        <v>1801</v>
      </c>
      <c r="D2334" s="10">
        <v>138972</v>
      </c>
      <c r="E2334" s="10">
        <v>145670</v>
      </c>
      <c r="F2334" s="42">
        <f t="shared" si="36"/>
        <v>4.8196759059378866</v>
      </c>
      <c r="G2334" t="s">
        <v>4554</v>
      </c>
      <c r="H2334" s="4" t="s">
        <v>3555</v>
      </c>
    </row>
    <row r="2335" spans="1:8" ht="25.5">
      <c r="A2335" s="1" t="s">
        <v>773</v>
      </c>
      <c r="B2335" s="9"/>
      <c r="C2335" s="9" t="s">
        <v>994</v>
      </c>
      <c r="D2335" s="10">
        <v>141693</v>
      </c>
      <c r="E2335" s="10">
        <v>145670</v>
      </c>
      <c r="F2335" s="42">
        <f t="shared" si="36"/>
        <v>2.8067723881913715</v>
      </c>
      <c r="G2335" t="s">
        <v>4554</v>
      </c>
      <c r="H2335" s="4" t="s">
        <v>1802</v>
      </c>
    </row>
    <row r="2336" spans="1:8" ht="25.5">
      <c r="A2336" s="1" t="s">
        <v>773</v>
      </c>
      <c r="B2336" s="9"/>
      <c r="C2336" s="9" t="s">
        <v>3559</v>
      </c>
      <c r="D2336" s="10">
        <v>107119</v>
      </c>
      <c r="E2336" s="10" t="s">
        <v>899</v>
      </c>
      <c r="F2336" s="42" t="e">
        <f t="shared" si="36"/>
        <v>#VALUE!</v>
      </c>
      <c r="G2336" t="s">
        <v>4458</v>
      </c>
      <c r="H2336" s="4" t="s">
        <v>3562</v>
      </c>
    </row>
    <row r="2337" spans="1:8">
      <c r="A2337" s="1" t="s">
        <v>774</v>
      </c>
      <c r="B2337" s="9" t="s">
        <v>1804</v>
      </c>
      <c r="C2337" s="9" t="s">
        <v>886</v>
      </c>
      <c r="D2337" s="10">
        <v>170410</v>
      </c>
      <c r="E2337" s="10">
        <v>185890</v>
      </c>
      <c r="F2337" s="42">
        <f t="shared" si="36"/>
        <v>9.0839739451910102</v>
      </c>
      <c r="G2337" t="s">
        <v>4554</v>
      </c>
      <c r="H2337" s="4" t="s">
        <v>1809</v>
      </c>
    </row>
    <row r="2338" spans="1:8" ht="25.5">
      <c r="A2338" s="1" t="s">
        <v>774</v>
      </c>
      <c r="B2338" s="9"/>
      <c r="C2338" s="9" t="s">
        <v>1805</v>
      </c>
      <c r="D2338" s="10">
        <v>147460</v>
      </c>
      <c r="E2338" s="10">
        <v>149540</v>
      </c>
      <c r="F2338" s="42">
        <f t="shared" si="36"/>
        <v>1.4105520141055201</v>
      </c>
      <c r="G2338" t="s">
        <v>4554</v>
      </c>
      <c r="H2338" s="4" t="s">
        <v>1810</v>
      </c>
    </row>
    <row r="2339" spans="1:8" ht="38.25">
      <c r="A2339" s="1" t="s">
        <v>774</v>
      </c>
      <c r="B2339" s="9"/>
      <c r="C2339" s="9" t="s">
        <v>1806</v>
      </c>
      <c r="D2339" s="10">
        <v>103270</v>
      </c>
      <c r="E2339" s="10">
        <v>115410</v>
      </c>
      <c r="F2339" s="42">
        <f t="shared" si="36"/>
        <v>11.755592137116297</v>
      </c>
      <c r="G2339" t="s">
        <v>4554</v>
      </c>
      <c r="H2339" s="4" t="s">
        <v>3564</v>
      </c>
    </row>
    <row r="2340" spans="1:8" ht="25.5">
      <c r="A2340" s="1" t="s">
        <v>774</v>
      </c>
      <c r="B2340" s="9"/>
      <c r="C2340" s="9" t="s">
        <v>3565</v>
      </c>
      <c r="D2340" s="10">
        <v>98720</v>
      </c>
      <c r="E2340" s="10">
        <v>135890</v>
      </c>
      <c r="F2340" s="42">
        <f t="shared" si="36"/>
        <v>37.651944894651542</v>
      </c>
      <c r="G2340" t="s">
        <v>4458</v>
      </c>
      <c r="H2340" s="4" t="s">
        <v>3566</v>
      </c>
    </row>
    <row r="2341" spans="1:8" ht="25.5">
      <c r="A2341" s="1" t="s">
        <v>774</v>
      </c>
      <c r="B2341" s="9"/>
      <c r="C2341" s="9" t="s">
        <v>1807</v>
      </c>
      <c r="D2341" s="10">
        <v>129460</v>
      </c>
      <c r="E2341" s="10">
        <v>142350</v>
      </c>
      <c r="F2341" s="42">
        <f t="shared" si="36"/>
        <v>9.956743395643441</v>
      </c>
      <c r="G2341" t="s">
        <v>4554</v>
      </c>
      <c r="H2341" s="4" t="s">
        <v>1811</v>
      </c>
    </row>
    <row r="2342" spans="1:8" ht="25.5">
      <c r="A2342" s="1" t="s">
        <v>774</v>
      </c>
      <c r="B2342" s="9"/>
      <c r="C2342" s="9" t="s">
        <v>1808</v>
      </c>
      <c r="D2342" s="10">
        <v>102110</v>
      </c>
      <c r="E2342" s="10">
        <f>95570+13510+170</f>
        <v>109250</v>
      </c>
      <c r="F2342" s="42">
        <f t="shared" si="36"/>
        <v>6.9924591127215745</v>
      </c>
      <c r="G2342" t="s">
        <v>4554</v>
      </c>
      <c r="H2342" s="4" t="s">
        <v>1812</v>
      </c>
    </row>
    <row r="2343" spans="1:8" ht="25.5">
      <c r="A2343" s="1" t="s">
        <v>774</v>
      </c>
      <c r="B2343" s="9"/>
      <c r="C2343" s="9" t="s">
        <v>1790</v>
      </c>
      <c r="D2343" s="10">
        <v>135200</v>
      </c>
      <c r="E2343" s="10">
        <v>62100</v>
      </c>
      <c r="F2343" s="42">
        <f t="shared" si="36"/>
        <v>-54.068047337278102</v>
      </c>
      <c r="G2343" t="s">
        <v>4458</v>
      </c>
      <c r="H2343" s="4" t="s">
        <v>3563</v>
      </c>
    </row>
    <row r="2344" spans="1:8" ht="25.5">
      <c r="A2344" s="1" t="s">
        <v>775</v>
      </c>
      <c r="B2344" s="9"/>
      <c r="C2344" s="9" t="s">
        <v>886</v>
      </c>
      <c r="D2344" s="10">
        <v>156000</v>
      </c>
      <c r="E2344" s="10">
        <v>154000</v>
      </c>
      <c r="F2344" s="42">
        <f t="shared" si="36"/>
        <v>-1.2820512820512819</v>
      </c>
      <c r="G2344" t="s">
        <v>4554</v>
      </c>
      <c r="H2344" s="4" t="s">
        <v>1816</v>
      </c>
    </row>
    <row r="2345" spans="1:8" ht="25.5">
      <c r="A2345" s="1" t="s">
        <v>775</v>
      </c>
      <c r="B2345" s="9"/>
      <c r="C2345" s="9" t="s">
        <v>1813</v>
      </c>
      <c r="D2345" s="10">
        <v>41000</v>
      </c>
      <c r="E2345" s="10">
        <v>114000</v>
      </c>
      <c r="F2345" s="42">
        <f t="shared" si="36"/>
        <v>178.04878048780489</v>
      </c>
      <c r="G2345" t="s">
        <v>4458</v>
      </c>
      <c r="H2345" s="4" t="s">
        <v>1817</v>
      </c>
    </row>
    <row r="2346" spans="1:8" ht="38.25">
      <c r="A2346" s="1" t="s">
        <v>775</v>
      </c>
      <c r="B2346" s="9"/>
      <c r="C2346" s="9" t="s">
        <v>1814</v>
      </c>
      <c r="D2346" s="10">
        <v>67000</v>
      </c>
      <c r="E2346" s="10">
        <v>104000</v>
      </c>
      <c r="F2346" s="42">
        <f t="shared" si="36"/>
        <v>55.223880597014926</v>
      </c>
      <c r="G2346" t="s">
        <v>4458</v>
      </c>
      <c r="H2346" s="4" t="s">
        <v>3567</v>
      </c>
    </row>
    <row r="2347" spans="1:8" ht="38.25">
      <c r="A2347" s="1" t="s">
        <v>775</v>
      </c>
      <c r="B2347" s="9"/>
      <c r="C2347" s="9" t="s">
        <v>257</v>
      </c>
      <c r="D2347" s="10">
        <v>16000</v>
      </c>
      <c r="E2347" s="10">
        <v>103000</v>
      </c>
      <c r="F2347" s="42">
        <f t="shared" si="36"/>
        <v>543.75</v>
      </c>
      <c r="G2347" t="s">
        <v>4458</v>
      </c>
      <c r="H2347" s="4" t="s">
        <v>3568</v>
      </c>
    </row>
    <row r="2348" spans="1:8" ht="38.25">
      <c r="A2348" s="1" t="s">
        <v>775</v>
      </c>
      <c r="B2348" s="9"/>
      <c r="C2348" s="9" t="s">
        <v>1815</v>
      </c>
      <c r="D2348" s="10">
        <v>8000</v>
      </c>
      <c r="E2348" s="10">
        <v>118000</v>
      </c>
      <c r="F2348" s="42">
        <f t="shared" si="36"/>
        <v>1375</v>
      </c>
      <c r="G2348" t="s">
        <v>4458</v>
      </c>
      <c r="H2348" s="4" t="s">
        <v>3569</v>
      </c>
    </row>
    <row r="2349" spans="1:8">
      <c r="A2349" s="1" t="s">
        <v>775</v>
      </c>
      <c r="B2349" s="9"/>
      <c r="C2349" s="9" t="s">
        <v>1016</v>
      </c>
      <c r="D2349" s="10">
        <v>137000</v>
      </c>
      <c r="E2349" s="10" t="s">
        <v>899</v>
      </c>
      <c r="F2349" s="42" t="e">
        <f t="shared" si="36"/>
        <v>#VALUE!</v>
      </c>
      <c r="G2349" t="s">
        <v>4458</v>
      </c>
      <c r="H2349" s="4" t="s">
        <v>3570</v>
      </c>
    </row>
    <row r="2350" spans="1:8">
      <c r="A2350" s="1" t="s">
        <v>775</v>
      </c>
      <c r="B2350" s="9"/>
      <c r="C2350" s="9" t="s">
        <v>994</v>
      </c>
      <c r="D2350" s="10">
        <v>172000</v>
      </c>
      <c r="E2350" s="10" t="s">
        <v>899</v>
      </c>
      <c r="F2350" s="42" t="e">
        <f t="shared" si="36"/>
        <v>#VALUE!</v>
      </c>
      <c r="G2350" t="s">
        <v>4458</v>
      </c>
      <c r="H2350" s="4" t="s">
        <v>3571</v>
      </c>
    </row>
    <row r="2351" spans="1:8" ht="38.25">
      <c r="A2351" s="1" t="s">
        <v>775</v>
      </c>
      <c r="B2351" s="9"/>
      <c r="C2351" s="9" t="s">
        <v>3572</v>
      </c>
      <c r="D2351" s="10">
        <v>102000</v>
      </c>
      <c r="E2351" s="10">
        <v>47000</v>
      </c>
      <c r="F2351" s="42">
        <f t="shared" si="36"/>
        <v>-53.921568627450981</v>
      </c>
      <c r="G2351" t="s">
        <v>4458</v>
      </c>
      <c r="H2351" s="4" t="s">
        <v>3577</v>
      </c>
    </row>
    <row r="2352" spans="1:8" ht="25.5">
      <c r="A2352" s="1" t="s">
        <v>775</v>
      </c>
      <c r="B2352" s="9"/>
      <c r="C2352" s="9" t="s">
        <v>3573</v>
      </c>
      <c r="D2352" s="10">
        <v>100000</v>
      </c>
      <c r="E2352" s="10" t="s">
        <v>899</v>
      </c>
      <c r="F2352" s="42" t="e">
        <f t="shared" si="36"/>
        <v>#VALUE!</v>
      </c>
      <c r="G2352" t="s">
        <v>4458</v>
      </c>
      <c r="H2352" s="4" t="s">
        <v>3574</v>
      </c>
    </row>
    <row r="2353" spans="1:8" ht="38.25">
      <c r="A2353" s="1" t="s">
        <v>775</v>
      </c>
      <c r="B2353" s="9"/>
      <c r="C2353" s="9" t="s">
        <v>3575</v>
      </c>
      <c r="D2353" s="10">
        <v>102000</v>
      </c>
      <c r="E2353" s="10" t="s">
        <v>899</v>
      </c>
      <c r="F2353" s="42" t="e">
        <f t="shared" si="36"/>
        <v>#VALUE!</v>
      </c>
      <c r="G2353" t="s">
        <v>4458</v>
      </c>
      <c r="H2353" s="4" t="s">
        <v>3576</v>
      </c>
    </row>
    <row r="2354" spans="1:8" ht="25.5">
      <c r="A2354" s="1" t="s">
        <v>776</v>
      </c>
      <c r="B2354" s="9"/>
      <c r="C2354" s="9" t="s">
        <v>886</v>
      </c>
      <c r="D2354" s="10">
        <v>169291</v>
      </c>
      <c r="E2354" s="10">
        <v>170450</v>
      </c>
      <c r="F2354" s="42">
        <f t="shared" si="36"/>
        <v>0.68461997389111062</v>
      </c>
      <c r="G2354" t="s">
        <v>4554</v>
      </c>
      <c r="H2354" s="4" t="s">
        <v>1461</v>
      </c>
    </row>
    <row r="2355" spans="1:8" ht="25.5">
      <c r="A2355" s="1" t="s">
        <v>776</v>
      </c>
      <c r="B2355" s="9"/>
      <c r="C2355" s="9" t="s">
        <v>1459</v>
      </c>
      <c r="D2355" s="10">
        <v>121367</v>
      </c>
      <c r="E2355" s="10">
        <v>122300</v>
      </c>
      <c r="F2355" s="42">
        <f t="shared" si="36"/>
        <v>0.76874273896528711</v>
      </c>
      <c r="G2355" t="s">
        <v>4554</v>
      </c>
      <c r="H2355" s="4" t="s">
        <v>1462</v>
      </c>
    </row>
    <row r="2356" spans="1:8" ht="25.5">
      <c r="A2356" s="1" t="s">
        <v>776</v>
      </c>
      <c r="B2356" s="9"/>
      <c r="C2356" s="9" t="s">
        <v>1460</v>
      </c>
      <c r="D2356" s="10">
        <v>121367</v>
      </c>
      <c r="E2356" s="10">
        <v>122300</v>
      </c>
      <c r="F2356" s="42">
        <f t="shared" si="36"/>
        <v>0.76874273896528711</v>
      </c>
      <c r="G2356" t="s">
        <v>4554</v>
      </c>
      <c r="H2356" s="4" t="s">
        <v>1462</v>
      </c>
    </row>
    <row r="2357" spans="1:8" ht="25.5">
      <c r="A2357" s="1" t="s">
        <v>776</v>
      </c>
      <c r="B2357" s="9"/>
      <c r="C2357" s="9" t="s">
        <v>3414</v>
      </c>
      <c r="D2357" s="10">
        <v>121367</v>
      </c>
      <c r="E2357" s="10">
        <v>67090</v>
      </c>
      <c r="F2357" s="42">
        <f t="shared" si="36"/>
        <v>-44.721382253825176</v>
      </c>
      <c r="G2357" t="s">
        <v>4458</v>
      </c>
      <c r="H2357" s="4" t="s">
        <v>3415</v>
      </c>
    </row>
    <row r="2358" spans="1:8" ht="25.5">
      <c r="A2358" s="1" t="s">
        <v>776</v>
      </c>
      <c r="B2358" s="9"/>
      <c r="C2358" s="9" t="s">
        <v>1801</v>
      </c>
      <c r="D2358" s="10">
        <v>139098</v>
      </c>
      <c r="E2358" s="10">
        <v>82734</v>
      </c>
      <c r="F2358" s="42">
        <f t="shared" si="36"/>
        <v>-40.521071474787561</v>
      </c>
      <c r="G2358" t="s">
        <v>4458</v>
      </c>
      <c r="H2358" s="74" t="s">
        <v>3417</v>
      </c>
    </row>
    <row r="2359" spans="1:8" ht="38.25">
      <c r="A2359" s="2" t="s">
        <v>777</v>
      </c>
      <c r="B2359" s="11"/>
      <c r="C2359" s="62" t="s">
        <v>1080</v>
      </c>
      <c r="D2359" s="66" t="s">
        <v>899</v>
      </c>
      <c r="E2359" s="66">
        <v>121680</v>
      </c>
      <c r="F2359" s="42" t="e">
        <f t="shared" si="36"/>
        <v>#VALUE!</v>
      </c>
      <c r="G2359" t="s">
        <v>4458</v>
      </c>
      <c r="H2359" s="42" t="s">
        <v>4546</v>
      </c>
    </row>
    <row r="2360" spans="1:8" ht="38.25">
      <c r="A2360" s="2" t="s">
        <v>777</v>
      </c>
      <c r="B2360" s="11"/>
      <c r="C2360" s="62" t="s">
        <v>990</v>
      </c>
      <c r="D2360" s="66" t="s">
        <v>899</v>
      </c>
      <c r="E2360" s="66">
        <v>102111</v>
      </c>
      <c r="F2360" s="42" t="e">
        <f t="shared" si="36"/>
        <v>#VALUE!</v>
      </c>
      <c r="G2360" t="s">
        <v>4458</v>
      </c>
      <c r="H2360" s="77" t="s">
        <v>4546</v>
      </c>
    </row>
    <row r="2361" spans="1:8" ht="38.25">
      <c r="A2361" s="2" t="s">
        <v>777</v>
      </c>
      <c r="B2361" s="11"/>
      <c r="C2361" s="62" t="s">
        <v>990</v>
      </c>
      <c r="D2361" s="66" t="s">
        <v>899</v>
      </c>
      <c r="E2361" s="66">
        <v>103785</v>
      </c>
      <c r="F2361" s="42" t="e">
        <f t="shared" si="36"/>
        <v>#VALUE!</v>
      </c>
      <c r="G2361" t="s">
        <v>4458</v>
      </c>
      <c r="H2361" s="42" t="s">
        <v>4546</v>
      </c>
    </row>
    <row r="2362" spans="1:8" ht="38.25">
      <c r="A2362" s="2" t="s">
        <v>777</v>
      </c>
      <c r="B2362" s="11"/>
      <c r="C2362" s="62" t="s">
        <v>990</v>
      </c>
      <c r="D2362" s="66" t="s">
        <v>899</v>
      </c>
      <c r="E2362" s="66">
        <v>102111</v>
      </c>
      <c r="F2362" s="42" t="e">
        <f t="shared" si="36"/>
        <v>#VALUE!</v>
      </c>
      <c r="G2362" t="s">
        <v>4458</v>
      </c>
      <c r="H2362" s="42" t="s">
        <v>4546</v>
      </c>
    </row>
    <row r="2363" spans="1:8" ht="38.25">
      <c r="A2363" s="2" t="s">
        <v>777</v>
      </c>
      <c r="B2363" s="11"/>
      <c r="C2363" s="62" t="s">
        <v>990</v>
      </c>
      <c r="D2363" s="66" t="s">
        <v>899</v>
      </c>
      <c r="E2363" s="66">
        <v>102111</v>
      </c>
      <c r="F2363" s="42" t="e">
        <f t="shared" si="36"/>
        <v>#VALUE!</v>
      </c>
      <c r="G2363" t="s">
        <v>4458</v>
      </c>
      <c r="H2363" s="42" t="s">
        <v>4546</v>
      </c>
    </row>
    <row r="2364" spans="1:8" ht="38.25">
      <c r="A2364" s="2" t="s">
        <v>777</v>
      </c>
      <c r="B2364" s="11"/>
      <c r="C2364" s="62" t="s">
        <v>886</v>
      </c>
      <c r="D2364" s="66">
        <v>118713</v>
      </c>
      <c r="E2364" s="66" t="s">
        <v>899</v>
      </c>
      <c r="F2364" s="42" t="e">
        <f t="shared" si="36"/>
        <v>#VALUE!</v>
      </c>
      <c r="G2364" t="s">
        <v>4458</v>
      </c>
      <c r="H2364" s="42" t="s">
        <v>4546</v>
      </c>
    </row>
    <row r="2365" spans="1:8" ht="38.25">
      <c r="A2365" s="2" t="s">
        <v>777</v>
      </c>
      <c r="B2365" s="11"/>
      <c r="C2365" s="62" t="s">
        <v>990</v>
      </c>
      <c r="D2365" s="66">
        <v>101253</v>
      </c>
      <c r="E2365" s="66" t="s">
        <v>899</v>
      </c>
      <c r="F2365" s="42" t="e">
        <f t="shared" si="36"/>
        <v>#VALUE!</v>
      </c>
      <c r="G2365" t="s">
        <v>4458</v>
      </c>
      <c r="H2365" s="42" t="s">
        <v>4546</v>
      </c>
    </row>
    <row r="2366" spans="1:8" ht="25.5">
      <c r="A2366" s="1" t="s">
        <v>778</v>
      </c>
      <c r="B2366" s="9"/>
      <c r="C2366" s="9" t="s">
        <v>886</v>
      </c>
      <c r="D2366" s="10">
        <v>125643</v>
      </c>
      <c r="E2366" s="10">
        <v>128238</v>
      </c>
      <c r="F2366" s="42">
        <f t="shared" si="36"/>
        <v>2.0653757073613335</v>
      </c>
      <c r="G2366" t="s">
        <v>4554</v>
      </c>
      <c r="H2366" s="4" t="s">
        <v>1820</v>
      </c>
    </row>
    <row r="2367" spans="1:8" ht="25.5">
      <c r="A2367" s="1" t="s">
        <v>778</v>
      </c>
      <c r="B2367" s="9"/>
      <c r="C2367" s="9" t="s">
        <v>994</v>
      </c>
      <c r="D2367" s="10">
        <v>105475</v>
      </c>
      <c r="E2367" s="10">
        <v>106308</v>
      </c>
      <c r="F2367" s="42">
        <f t="shared" si="36"/>
        <v>0.78976060677885751</v>
      </c>
      <c r="G2367" t="s">
        <v>4554</v>
      </c>
      <c r="H2367" s="4" t="s">
        <v>1821</v>
      </c>
    </row>
    <row r="2368" spans="1:8" ht="25.5">
      <c r="A2368" s="1" t="s">
        <v>778</v>
      </c>
      <c r="B2368" s="9"/>
      <c r="C2368" s="9" t="s">
        <v>1818</v>
      </c>
      <c r="D2368" s="10">
        <v>105543</v>
      </c>
      <c r="E2368" s="10">
        <f>87064+45+463+18546</f>
        <v>106118</v>
      </c>
      <c r="F2368" s="42">
        <f t="shared" si="36"/>
        <v>0.54480164482722682</v>
      </c>
      <c r="G2368" t="s">
        <v>4554</v>
      </c>
      <c r="H2368" s="4" t="s">
        <v>1822</v>
      </c>
    </row>
    <row r="2369" spans="1:8" ht="127.5">
      <c r="A2369" s="1" t="s">
        <v>778</v>
      </c>
      <c r="B2369" s="9"/>
      <c r="C2369" s="9" t="s">
        <v>1819</v>
      </c>
      <c r="D2369" s="10">
        <v>88293</v>
      </c>
      <c r="E2369" s="10">
        <v>113820</v>
      </c>
      <c r="F2369" s="42">
        <f t="shared" si="36"/>
        <v>28.91169175359315</v>
      </c>
      <c r="G2369" t="s">
        <v>4554</v>
      </c>
      <c r="H2369" s="4" t="s">
        <v>1823</v>
      </c>
    </row>
    <row r="2370" spans="1:8" ht="25.5">
      <c r="A2370" s="1" t="s">
        <v>779</v>
      </c>
      <c r="B2370" s="9"/>
      <c r="C2370" s="9" t="s">
        <v>886</v>
      </c>
      <c r="D2370" s="10">
        <v>157507</v>
      </c>
      <c r="E2370" s="10">
        <v>157029</v>
      </c>
      <c r="F2370" s="42">
        <f t="shared" si="36"/>
        <v>-0.30347857555537217</v>
      </c>
      <c r="G2370" t="s">
        <v>4554</v>
      </c>
      <c r="H2370" s="4" t="s">
        <v>1825</v>
      </c>
    </row>
    <row r="2371" spans="1:8" ht="25.5">
      <c r="A2371" s="1" t="s">
        <v>779</v>
      </c>
      <c r="B2371" s="9"/>
      <c r="C2371" s="9" t="s">
        <v>1824</v>
      </c>
      <c r="D2371" s="10">
        <v>123638</v>
      </c>
      <c r="E2371" s="10">
        <v>126994</v>
      </c>
      <c r="F2371" s="42">
        <f t="shared" si="36"/>
        <v>2.7143758391433055</v>
      </c>
      <c r="G2371" t="s">
        <v>4554</v>
      </c>
      <c r="H2371" s="4" t="s">
        <v>1826</v>
      </c>
    </row>
    <row r="2372" spans="1:8" ht="25.5">
      <c r="A2372" s="1" t="s">
        <v>780</v>
      </c>
      <c r="B2372" s="9"/>
      <c r="C2372" s="9" t="s">
        <v>886</v>
      </c>
      <c r="D2372" s="10">
        <v>130524</v>
      </c>
      <c r="E2372" s="10">
        <v>133667</v>
      </c>
      <c r="F2372" s="42">
        <f t="shared" si="36"/>
        <v>2.4079862707241584</v>
      </c>
      <c r="G2372" t="s">
        <v>4554</v>
      </c>
      <c r="H2372" s="4" t="s">
        <v>3578</v>
      </c>
    </row>
    <row r="2373" spans="1:8" ht="25.5">
      <c r="A2373" s="1" t="s">
        <v>780</v>
      </c>
      <c r="B2373" s="9"/>
      <c r="C2373" s="9" t="s">
        <v>74</v>
      </c>
      <c r="D2373" s="10">
        <v>102060</v>
      </c>
      <c r="E2373" s="10">
        <v>104719</v>
      </c>
      <c r="F2373" s="42">
        <f t="shared" si="36"/>
        <v>2.6053301979227905</v>
      </c>
      <c r="G2373" t="s">
        <v>4554</v>
      </c>
      <c r="H2373" s="4" t="s">
        <v>3579</v>
      </c>
    </row>
    <row r="2374" spans="1:8" ht="25.5">
      <c r="A2374" s="1" t="s">
        <v>780</v>
      </c>
      <c r="B2374" s="9"/>
      <c r="C2374" s="9" t="s">
        <v>995</v>
      </c>
      <c r="D2374" s="10">
        <v>102052</v>
      </c>
      <c r="E2374" s="10">
        <v>104624</v>
      </c>
      <c r="F2374" s="42">
        <f t="shared" ref="F2374:F2437" si="37">(((E2374-D2374)/D2374)*100)</f>
        <v>2.5202837768980522</v>
      </c>
      <c r="G2374" t="s">
        <v>4554</v>
      </c>
      <c r="H2374" s="4" t="s">
        <v>3580</v>
      </c>
    </row>
    <row r="2375" spans="1:8">
      <c r="A2375" s="2" t="s">
        <v>781</v>
      </c>
      <c r="B2375" s="9" t="s">
        <v>1830</v>
      </c>
      <c r="C2375" s="9" t="s">
        <v>886</v>
      </c>
      <c r="D2375" s="10">
        <v>184790</v>
      </c>
      <c r="E2375" s="10">
        <v>186590</v>
      </c>
      <c r="F2375" s="42">
        <f t="shared" si="37"/>
        <v>0.97407868391146712</v>
      </c>
      <c r="G2375" t="s">
        <v>4554</v>
      </c>
      <c r="H2375" s="4" t="s">
        <v>1831</v>
      </c>
    </row>
    <row r="2376" spans="1:8" ht="25.5">
      <c r="A2376" s="2" t="s">
        <v>781</v>
      </c>
      <c r="B2376" s="9"/>
      <c r="C2376" s="9" t="s">
        <v>888</v>
      </c>
      <c r="D2376" s="10">
        <v>143689</v>
      </c>
      <c r="E2376" s="10">
        <v>142262</v>
      </c>
      <c r="F2376" s="42">
        <f t="shared" si="37"/>
        <v>-0.99311707924754167</v>
      </c>
      <c r="G2376" t="s">
        <v>4554</v>
      </c>
      <c r="H2376" s="4" t="s">
        <v>1832</v>
      </c>
    </row>
    <row r="2377" spans="1:8" ht="25.5">
      <c r="A2377" s="2" t="s">
        <v>781</v>
      </c>
      <c r="B2377" s="9"/>
      <c r="C2377" s="9" t="s">
        <v>1827</v>
      </c>
      <c r="D2377" s="10">
        <v>137644</v>
      </c>
      <c r="E2377" s="10">
        <v>142334</v>
      </c>
      <c r="F2377" s="42">
        <f t="shared" si="37"/>
        <v>3.4073406759466449</v>
      </c>
      <c r="G2377" t="s">
        <v>4554</v>
      </c>
      <c r="H2377" s="4" t="s">
        <v>1833</v>
      </c>
    </row>
    <row r="2378" spans="1:8" ht="25.5">
      <c r="A2378" s="2" t="s">
        <v>781</v>
      </c>
      <c r="B2378" s="9"/>
      <c r="C2378" s="9" t="s">
        <v>74</v>
      </c>
      <c r="D2378" s="10">
        <v>126381</v>
      </c>
      <c r="E2378" s="10">
        <v>128875</v>
      </c>
      <c r="F2378" s="42">
        <f t="shared" si="37"/>
        <v>1.9733979000007913</v>
      </c>
      <c r="G2378" t="s">
        <v>4554</v>
      </c>
      <c r="H2378" s="4" t="s">
        <v>1834</v>
      </c>
    </row>
    <row r="2379" spans="1:8" ht="25.5">
      <c r="A2379" s="2" t="s">
        <v>781</v>
      </c>
      <c r="B2379" s="9"/>
      <c r="C2379" s="9" t="s">
        <v>1828</v>
      </c>
      <c r="D2379" s="10">
        <v>125669</v>
      </c>
      <c r="E2379" s="10">
        <v>128875</v>
      </c>
      <c r="F2379" s="42">
        <f t="shared" si="37"/>
        <v>2.5511462651887102</v>
      </c>
      <c r="G2379" t="s">
        <v>4554</v>
      </c>
      <c r="H2379" s="4" t="s">
        <v>1834</v>
      </c>
    </row>
    <row r="2380" spans="1:8" ht="25.5">
      <c r="A2380" s="2" t="s">
        <v>781</v>
      </c>
      <c r="B2380" s="9"/>
      <c r="C2380" s="9" t="s">
        <v>1829</v>
      </c>
      <c r="D2380" s="10">
        <v>125663</v>
      </c>
      <c r="E2380" s="10">
        <v>128875</v>
      </c>
      <c r="F2380" s="42">
        <f t="shared" si="37"/>
        <v>2.5560427492579358</v>
      </c>
      <c r="G2380" t="s">
        <v>4554</v>
      </c>
      <c r="H2380" s="4" t="s">
        <v>1834</v>
      </c>
    </row>
    <row r="2381" spans="1:8">
      <c r="A2381" s="2" t="s">
        <v>781</v>
      </c>
      <c r="B2381" s="9"/>
      <c r="C2381" s="9" t="s">
        <v>12</v>
      </c>
      <c r="D2381" s="10">
        <v>111198</v>
      </c>
      <c r="E2381" s="10">
        <v>113368</v>
      </c>
      <c r="F2381" s="42">
        <f t="shared" si="37"/>
        <v>1.9514739473731544</v>
      </c>
      <c r="G2381" t="s">
        <v>4554</v>
      </c>
      <c r="H2381" s="4" t="s">
        <v>1835</v>
      </c>
    </row>
    <row r="2382" spans="1:8" ht="38.25">
      <c r="A2382" s="2" t="s">
        <v>781</v>
      </c>
      <c r="B2382" s="9"/>
      <c r="C2382" s="9" t="s">
        <v>1819</v>
      </c>
      <c r="D2382" s="10">
        <v>89683</v>
      </c>
      <c r="E2382" s="10">
        <v>104783</v>
      </c>
      <c r="F2382" s="42">
        <f t="shared" si="37"/>
        <v>16.837081721173465</v>
      </c>
      <c r="G2382" t="s">
        <v>4554</v>
      </c>
      <c r="H2382" s="4" t="s">
        <v>1836</v>
      </c>
    </row>
    <row r="2383" spans="1:8" ht="89.25">
      <c r="A2383" s="1" t="s">
        <v>782</v>
      </c>
      <c r="B2383" s="18" t="s">
        <v>1490</v>
      </c>
      <c r="C2383" s="9"/>
      <c r="D2383" s="10" t="s">
        <v>899</v>
      </c>
      <c r="E2383" s="10" t="s">
        <v>899</v>
      </c>
      <c r="F2383" s="42" t="e">
        <f t="shared" si="37"/>
        <v>#VALUE!</v>
      </c>
      <c r="G2383" t="s">
        <v>4458</v>
      </c>
      <c r="H2383" s="4" t="s">
        <v>1837</v>
      </c>
    </row>
    <row r="2384" spans="1:8" ht="25.5">
      <c r="A2384" s="1" t="s">
        <v>783</v>
      </c>
      <c r="B2384" s="9"/>
      <c r="C2384" s="9" t="s">
        <v>886</v>
      </c>
      <c r="D2384" s="10">
        <v>139289</v>
      </c>
      <c r="E2384" s="10">
        <v>139889</v>
      </c>
      <c r="F2384" s="42">
        <f t="shared" si="37"/>
        <v>0.43075906927323765</v>
      </c>
      <c r="G2384" t="s">
        <v>4554</v>
      </c>
      <c r="H2384" s="74" t="s">
        <v>1838</v>
      </c>
    </row>
    <row r="2385" spans="1:8">
      <c r="A2385" s="1" t="s">
        <v>784</v>
      </c>
      <c r="B2385" s="9"/>
      <c r="C2385" s="9" t="s">
        <v>886</v>
      </c>
      <c r="D2385" s="10">
        <v>98816</v>
      </c>
      <c r="E2385" s="10" t="s">
        <v>899</v>
      </c>
      <c r="F2385" s="42" t="e">
        <f t="shared" si="37"/>
        <v>#VALUE!</v>
      </c>
      <c r="G2385" t="s">
        <v>4458</v>
      </c>
      <c r="H2385" s="74"/>
    </row>
    <row r="2386" spans="1:8" ht="89.25">
      <c r="A2386" s="1" t="s">
        <v>784</v>
      </c>
      <c r="B2386" s="9"/>
      <c r="C2386" s="9" t="s">
        <v>886</v>
      </c>
      <c r="D2386" s="10" t="s">
        <v>899</v>
      </c>
      <c r="E2386" s="10">
        <v>135624</v>
      </c>
      <c r="F2386" s="42" t="e">
        <f t="shared" si="37"/>
        <v>#VALUE!</v>
      </c>
      <c r="G2386" t="s">
        <v>4458</v>
      </c>
      <c r="H2386" s="74" t="s">
        <v>1839</v>
      </c>
    </row>
    <row r="2387" spans="1:8" ht="25.5">
      <c r="A2387" s="1" t="s">
        <v>784</v>
      </c>
      <c r="B2387" s="9"/>
      <c r="C2387" s="9" t="s">
        <v>898</v>
      </c>
      <c r="D2387" s="10">
        <v>79373</v>
      </c>
      <c r="E2387" s="10">
        <v>108928</v>
      </c>
      <c r="F2387" s="42">
        <f t="shared" si="37"/>
        <v>37.235583888727902</v>
      </c>
      <c r="G2387" t="s">
        <v>4458</v>
      </c>
      <c r="H2387" s="4" t="s">
        <v>1840</v>
      </c>
    </row>
    <row r="2388" spans="1:8" ht="25.5">
      <c r="A2388" s="1" t="s">
        <v>785</v>
      </c>
      <c r="B2388" s="9"/>
      <c r="C2388" s="9" t="s">
        <v>886</v>
      </c>
      <c r="D2388" s="10">
        <v>103247</v>
      </c>
      <c r="E2388" s="10">
        <v>105570</v>
      </c>
      <c r="F2388" s="42">
        <f t="shared" si="37"/>
        <v>2.2499443083092001</v>
      </c>
      <c r="G2388" t="s">
        <v>4554</v>
      </c>
      <c r="H2388" s="74" t="s">
        <v>1842</v>
      </c>
    </row>
    <row r="2389" spans="1:8" ht="25.5">
      <c r="A2389" s="1" t="s">
        <v>785</v>
      </c>
      <c r="B2389" s="9"/>
      <c r="C2389" s="9" t="s">
        <v>1841</v>
      </c>
      <c r="D2389" s="10">
        <v>92110</v>
      </c>
      <c r="E2389" s="10">
        <v>101868</v>
      </c>
      <c r="F2389" s="42">
        <f t="shared" si="37"/>
        <v>10.593855173162522</v>
      </c>
      <c r="G2389" t="s">
        <v>4554</v>
      </c>
      <c r="H2389" s="4" t="s">
        <v>1843</v>
      </c>
    </row>
    <row r="2390" spans="1:8" ht="25.5">
      <c r="A2390" s="2" t="s">
        <v>786</v>
      </c>
      <c r="B2390" s="11" t="s">
        <v>3673</v>
      </c>
      <c r="C2390" s="11" t="s">
        <v>3674</v>
      </c>
      <c r="D2390" s="26" t="s">
        <v>1179</v>
      </c>
      <c r="E2390" s="26">
        <f>103700+1206+5</f>
        <v>104911</v>
      </c>
      <c r="F2390" s="42" t="e">
        <f t="shared" si="37"/>
        <v>#VALUE!</v>
      </c>
      <c r="G2390" t="s">
        <v>4458</v>
      </c>
      <c r="H2390" s="77" t="s">
        <v>4303</v>
      </c>
    </row>
    <row r="2391" spans="1:8" ht="25.5">
      <c r="A2391" s="2" t="s">
        <v>786</v>
      </c>
      <c r="B2391" s="11" t="s">
        <v>3675</v>
      </c>
      <c r="C2391" s="11" t="s">
        <v>3674</v>
      </c>
      <c r="D2391" s="26">
        <f>114000+1137+8</f>
        <v>115145</v>
      </c>
      <c r="E2391" s="26">
        <f>117700+1106+71</f>
        <v>118877</v>
      </c>
      <c r="F2391" s="42">
        <f t="shared" si="37"/>
        <v>3.2411307481870684</v>
      </c>
      <c r="G2391" t="s">
        <v>4554</v>
      </c>
      <c r="H2391" s="42" t="s">
        <v>4304</v>
      </c>
    </row>
    <row r="2392" spans="1:8">
      <c r="A2392" s="2" t="s">
        <v>786</v>
      </c>
      <c r="B2392" s="11" t="s">
        <v>3676</v>
      </c>
      <c r="C2392" s="11" t="s">
        <v>3674</v>
      </c>
      <c r="D2392" s="26">
        <f>113300+820</f>
        <v>114120</v>
      </c>
      <c r="E2392" s="26">
        <f>117700+820</f>
        <v>118520</v>
      </c>
      <c r="F2392" s="42">
        <f t="shared" si="37"/>
        <v>3.8555906063792502</v>
      </c>
      <c r="G2392" t="s">
        <v>4554</v>
      </c>
      <c r="H2392" s="42" t="s">
        <v>4305</v>
      </c>
    </row>
    <row r="2393" spans="1:8">
      <c r="A2393" s="2" t="s">
        <v>786</v>
      </c>
      <c r="B2393" s="11" t="s">
        <v>3677</v>
      </c>
      <c r="C2393" s="11" t="s">
        <v>3674</v>
      </c>
      <c r="D2393" s="26">
        <f>114900+962+139</f>
        <v>116001</v>
      </c>
      <c r="E2393" s="26">
        <f>117700+969</f>
        <v>118669</v>
      </c>
      <c r="F2393" s="42">
        <f t="shared" si="37"/>
        <v>2.2999801725847191</v>
      </c>
      <c r="G2393" t="s">
        <v>4554</v>
      </c>
      <c r="H2393" s="42" t="s">
        <v>4306</v>
      </c>
    </row>
    <row r="2394" spans="1:8" ht="25.5">
      <c r="A2394" s="2" t="s">
        <v>786</v>
      </c>
      <c r="B2394" s="11" t="s">
        <v>3678</v>
      </c>
      <c r="C2394" s="11" t="s">
        <v>3674</v>
      </c>
      <c r="D2394" s="26">
        <f>114900+1090+244</f>
        <v>116234</v>
      </c>
      <c r="E2394" s="26">
        <f>117300+1501+254</f>
        <v>119055</v>
      </c>
      <c r="F2394" s="42">
        <f t="shared" si="37"/>
        <v>2.4270007054734415</v>
      </c>
      <c r="G2394" t="s">
        <v>4554</v>
      </c>
      <c r="H2394" s="42" t="s">
        <v>4307</v>
      </c>
    </row>
    <row r="2395" spans="1:8" ht="25.5">
      <c r="A2395" s="2" t="s">
        <v>786</v>
      </c>
      <c r="B2395" s="11" t="s">
        <v>3679</v>
      </c>
      <c r="C2395" s="11" t="s">
        <v>3674</v>
      </c>
      <c r="D2395" s="26">
        <f>114900+1940+34</f>
        <v>116874</v>
      </c>
      <c r="E2395" s="26">
        <f>117700+2322+100</f>
        <v>120122</v>
      </c>
      <c r="F2395" s="42">
        <f t="shared" si="37"/>
        <v>2.7790612112189192</v>
      </c>
      <c r="G2395" t="s">
        <v>4554</v>
      </c>
      <c r="H2395" s="42" t="s">
        <v>4308</v>
      </c>
    </row>
    <row r="2396" spans="1:8" ht="25.5">
      <c r="A2396" s="2" t="s">
        <v>786</v>
      </c>
      <c r="B2396" s="11" t="s">
        <v>3680</v>
      </c>
      <c r="C2396" s="11" t="s">
        <v>3674</v>
      </c>
      <c r="D2396" s="26">
        <f>121400+1059+1660</f>
        <v>124119</v>
      </c>
      <c r="E2396" s="26">
        <f>124400+1128+38</f>
        <v>125566</v>
      </c>
      <c r="F2396" s="42">
        <f t="shared" si="37"/>
        <v>1.1658166759319684</v>
      </c>
      <c r="G2396" t="s">
        <v>4554</v>
      </c>
      <c r="H2396" s="42" t="s">
        <v>4309</v>
      </c>
    </row>
    <row r="2397" spans="1:8" ht="25.5">
      <c r="A2397" s="2" t="s">
        <v>786</v>
      </c>
      <c r="B2397" s="11" t="s">
        <v>3681</v>
      </c>
      <c r="C2397" s="11" t="s">
        <v>886</v>
      </c>
      <c r="D2397" s="26">
        <f>143500+200</f>
        <v>143700</v>
      </c>
      <c r="E2397" s="26">
        <f>147100+1809+55</f>
        <v>148964</v>
      </c>
      <c r="F2397" s="42">
        <f t="shared" si="37"/>
        <v>3.6631871955462767</v>
      </c>
      <c r="G2397" t="s">
        <v>4554</v>
      </c>
      <c r="H2397" s="42" t="s">
        <v>4310</v>
      </c>
    </row>
    <row r="2398" spans="1:8">
      <c r="A2398" s="2" t="s">
        <v>786</v>
      </c>
      <c r="B2398" s="11" t="s">
        <v>3682</v>
      </c>
      <c r="C2398" s="11" t="s">
        <v>3674</v>
      </c>
      <c r="D2398" s="26">
        <f>114900+1195</f>
        <v>116095</v>
      </c>
      <c r="E2398" s="26" t="s">
        <v>1179</v>
      </c>
      <c r="F2398" s="42" t="e">
        <f t="shared" si="37"/>
        <v>#VALUE!</v>
      </c>
      <c r="G2398" t="s">
        <v>4458</v>
      </c>
      <c r="H2398" s="42" t="s">
        <v>4311</v>
      </c>
    </row>
    <row r="2399" spans="1:8" ht="25.5">
      <c r="A2399" s="1" t="s">
        <v>787</v>
      </c>
      <c r="B2399" s="9"/>
      <c r="C2399" s="58" t="s">
        <v>886</v>
      </c>
      <c r="D2399" s="59">
        <v>48637</v>
      </c>
      <c r="E2399" s="59">
        <v>131853</v>
      </c>
      <c r="F2399" s="42">
        <f t="shared" si="37"/>
        <v>171.09607911672185</v>
      </c>
      <c r="G2399" t="s">
        <v>4458</v>
      </c>
      <c r="H2399" s="76" t="s">
        <v>1844</v>
      </c>
    </row>
    <row r="2400" spans="1:8" ht="25.5">
      <c r="A2400" s="1" t="s">
        <v>788</v>
      </c>
      <c r="B2400" s="9"/>
      <c r="C2400" s="9" t="s">
        <v>886</v>
      </c>
      <c r="D2400" s="10">
        <v>133516</v>
      </c>
      <c r="E2400" s="10">
        <v>136895</v>
      </c>
      <c r="F2400" s="42">
        <f t="shared" si="37"/>
        <v>2.5307828275262891</v>
      </c>
      <c r="G2400" t="s">
        <v>4554</v>
      </c>
      <c r="H2400" s="4" t="s">
        <v>1848</v>
      </c>
    </row>
    <row r="2401" spans="1:8" ht="25.5">
      <c r="A2401" s="1" t="s">
        <v>788</v>
      </c>
      <c r="B2401" s="9"/>
      <c r="C2401" s="9" t="s">
        <v>1845</v>
      </c>
      <c r="D2401" s="10">
        <v>95532</v>
      </c>
      <c r="E2401" s="10">
        <v>100619</v>
      </c>
      <c r="F2401" s="42">
        <f t="shared" si="37"/>
        <v>5.3249173051961645</v>
      </c>
      <c r="G2401" t="s">
        <v>4554</v>
      </c>
      <c r="H2401" s="4" t="s">
        <v>1849</v>
      </c>
    </row>
    <row r="2402" spans="1:8" ht="38.25">
      <c r="A2402" s="1" t="s">
        <v>788</v>
      </c>
      <c r="B2402" s="9"/>
      <c r="C2402" s="9" t="s">
        <v>1850</v>
      </c>
      <c r="D2402" s="10">
        <v>67671</v>
      </c>
      <c r="E2402" s="10">
        <v>104944</v>
      </c>
      <c r="F2402" s="42">
        <f t="shared" si="37"/>
        <v>55.07972395856423</v>
      </c>
      <c r="G2402" t="s">
        <v>4458</v>
      </c>
      <c r="H2402" s="4" t="s">
        <v>3583</v>
      </c>
    </row>
    <row r="2403" spans="1:8" ht="38.25">
      <c r="A2403" s="1" t="s">
        <v>788</v>
      </c>
      <c r="B2403" s="9"/>
      <c r="C2403" s="9" t="s">
        <v>1846</v>
      </c>
      <c r="D2403" s="10">
        <v>73107</v>
      </c>
      <c r="E2403" s="10">
        <v>105726</v>
      </c>
      <c r="F2403" s="42">
        <f t="shared" si="37"/>
        <v>44.618162419467353</v>
      </c>
      <c r="G2403" t="s">
        <v>4458</v>
      </c>
      <c r="H2403" s="4" t="s">
        <v>3584</v>
      </c>
    </row>
    <row r="2404" spans="1:8" ht="38.25">
      <c r="A2404" s="1" t="s">
        <v>788</v>
      </c>
      <c r="B2404" s="9"/>
      <c r="C2404" s="9" t="s">
        <v>1847</v>
      </c>
      <c r="D2404" s="10">
        <v>79433</v>
      </c>
      <c r="E2404" s="10">
        <v>157975</v>
      </c>
      <c r="F2404" s="42">
        <f t="shared" si="37"/>
        <v>98.878299950902019</v>
      </c>
      <c r="G2404" t="s">
        <v>4458</v>
      </c>
      <c r="H2404" s="4" t="s">
        <v>1851</v>
      </c>
    </row>
    <row r="2405" spans="1:8" ht="25.5">
      <c r="A2405" s="1" t="s">
        <v>788</v>
      </c>
      <c r="B2405" s="9"/>
      <c r="C2405" s="9" t="s">
        <v>3581</v>
      </c>
      <c r="D2405" s="10">
        <v>106307</v>
      </c>
      <c r="E2405" s="10" t="s">
        <v>899</v>
      </c>
      <c r="F2405" s="42" t="e">
        <f t="shared" si="37"/>
        <v>#VALUE!</v>
      </c>
      <c r="G2405" t="s">
        <v>4458</v>
      </c>
      <c r="H2405" s="4" t="s">
        <v>3582</v>
      </c>
    </row>
    <row r="2406" spans="1:8" ht="114.75">
      <c r="A2406" s="1" t="s">
        <v>789</v>
      </c>
      <c r="B2406" s="51"/>
      <c r="C2406" s="51" t="s">
        <v>729</v>
      </c>
      <c r="D2406" s="54" t="s">
        <v>899</v>
      </c>
      <c r="E2406" s="54">
        <v>150805</v>
      </c>
      <c r="F2406" s="42" t="e">
        <f t="shared" si="37"/>
        <v>#VALUE!</v>
      </c>
      <c r="G2406" t="s">
        <v>4458</v>
      </c>
      <c r="H2406" s="75" t="s">
        <v>4452</v>
      </c>
    </row>
    <row r="2407" spans="1:8" ht="114.75">
      <c r="A2407" s="1" t="s">
        <v>789</v>
      </c>
      <c r="B2407" s="51"/>
      <c r="C2407" s="51" t="s">
        <v>376</v>
      </c>
      <c r="D2407" s="54" t="s">
        <v>899</v>
      </c>
      <c r="E2407" s="54">
        <v>121779</v>
      </c>
      <c r="F2407" s="42" t="e">
        <f t="shared" si="37"/>
        <v>#VALUE!</v>
      </c>
      <c r="G2407" t="s">
        <v>4458</v>
      </c>
      <c r="H2407" s="75" t="s">
        <v>4453</v>
      </c>
    </row>
    <row r="2408" spans="1:8" ht="25.5">
      <c r="A2408" s="1" t="s">
        <v>790</v>
      </c>
      <c r="B2408" s="9"/>
      <c r="C2408" s="9" t="s">
        <v>886</v>
      </c>
      <c r="D2408" s="10">
        <v>124749</v>
      </c>
      <c r="E2408" s="10">
        <v>127721</v>
      </c>
      <c r="F2408" s="42">
        <f t="shared" si="37"/>
        <v>2.382383826724062</v>
      </c>
      <c r="G2408" t="s">
        <v>4554</v>
      </c>
      <c r="H2408" s="74" t="s">
        <v>1852</v>
      </c>
    </row>
    <row r="2409" spans="1:8" ht="102">
      <c r="A2409" s="2" t="s">
        <v>791</v>
      </c>
      <c r="B2409" s="9" t="s">
        <v>1853</v>
      </c>
      <c r="C2409" s="9" t="s">
        <v>886</v>
      </c>
      <c r="D2409" s="10">
        <v>160000</v>
      </c>
      <c r="E2409" s="10">
        <v>569000</v>
      </c>
      <c r="F2409" s="42">
        <f t="shared" si="37"/>
        <v>255.625</v>
      </c>
      <c r="G2409" t="s">
        <v>4458</v>
      </c>
      <c r="H2409" s="4" t="s">
        <v>3585</v>
      </c>
    </row>
    <row r="2410" spans="1:8" ht="25.5">
      <c r="A2410" s="2" t="s">
        <v>791</v>
      </c>
      <c r="B2410" s="9"/>
      <c r="C2410" s="9" t="s">
        <v>1854</v>
      </c>
      <c r="D2410" s="10" t="s">
        <v>899</v>
      </c>
      <c r="E2410" s="10">
        <v>116000</v>
      </c>
      <c r="F2410" s="42" t="e">
        <f t="shared" si="37"/>
        <v>#VALUE!</v>
      </c>
      <c r="G2410" t="s">
        <v>4458</v>
      </c>
      <c r="H2410" s="4" t="s">
        <v>1856</v>
      </c>
    </row>
    <row r="2411" spans="1:8" ht="38.25">
      <c r="A2411" s="2" t="s">
        <v>791</v>
      </c>
      <c r="B2411" s="9"/>
      <c r="C2411" s="9" t="s">
        <v>1855</v>
      </c>
      <c r="D2411" s="10" t="s">
        <v>899</v>
      </c>
      <c r="E2411" s="10">
        <v>111000</v>
      </c>
      <c r="F2411" s="42" t="e">
        <f t="shared" si="37"/>
        <v>#VALUE!</v>
      </c>
      <c r="G2411" t="s">
        <v>4458</v>
      </c>
      <c r="H2411" s="4" t="s">
        <v>1857</v>
      </c>
    </row>
    <row r="2412" spans="1:8" ht="25.5">
      <c r="A2412" s="2" t="s">
        <v>791</v>
      </c>
      <c r="B2412" s="9"/>
      <c r="C2412" s="9" t="s">
        <v>3586</v>
      </c>
      <c r="D2412" s="10">
        <v>106000</v>
      </c>
      <c r="E2412" s="10">
        <v>308000</v>
      </c>
      <c r="F2412" s="42">
        <f t="shared" si="37"/>
        <v>190.56603773584905</v>
      </c>
      <c r="G2412" t="s">
        <v>4458</v>
      </c>
      <c r="H2412" s="4" t="s">
        <v>3587</v>
      </c>
    </row>
    <row r="2413" spans="1:8" ht="25.5">
      <c r="A2413" s="2" t="s">
        <v>791</v>
      </c>
      <c r="B2413" s="9"/>
      <c r="C2413" s="9" t="s">
        <v>3588</v>
      </c>
      <c r="D2413" s="10">
        <v>106000</v>
      </c>
      <c r="E2413" s="10">
        <v>380000</v>
      </c>
      <c r="F2413" s="42">
        <f t="shared" si="37"/>
        <v>258.49056603773585</v>
      </c>
      <c r="G2413" t="s">
        <v>4458</v>
      </c>
      <c r="H2413" s="4" t="s">
        <v>3589</v>
      </c>
    </row>
    <row r="2414" spans="1:8" ht="25.5">
      <c r="A2414" s="2" t="s">
        <v>791</v>
      </c>
      <c r="B2414" s="9"/>
      <c r="C2414" s="9" t="s">
        <v>3590</v>
      </c>
      <c r="D2414" s="10">
        <v>118000</v>
      </c>
      <c r="E2414" s="10" t="s">
        <v>899</v>
      </c>
      <c r="F2414" s="42" t="e">
        <f t="shared" si="37"/>
        <v>#VALUE!</v>
      </c>
      <c r="G2414" t="s">
        <v>4458</v>
      </c>
      <c r="H2414" s="4"/>
    </row>
    <row r="2415" spans="1:8" ht="25.5">
      <c r="A2415" s="2" t="s">
        <v>791</v>
      </c>
      <c r="B2415" s="9"/>
      <c r="C2415" s="9" t="s">
        <v>692</v>
      </c>
      <c r="D2415" s="10">
        <v>108000</v>
      </c>
      <c r="E2415" s="10" t="s">
        <v>899</v>
      </c>
      <c r="F2415" s="42" t="e">
        <f t="shared" si="37"/>
        <v>#VALUE!</v>
      </c>
      <c r="G2415" t="s">
        <v>4458</v>
      </c>
      <c r="H2415" s="4"/>
    </row>
    <row r="2416" spans="1:8" ht="25.5">
      <c r="A2416" s="2" t="s">
        <v>792</v>
      </c>
      <c r="B2416" s="9"/>
      <c r="C2416" s="9" t="s">
        <v>886</v>
      </c>
      <c r="D2416" s="10">
        <v>109378</v>
      </c>
      <c r="E2416" s="10">
        <v>104831</v>
      </c>
      <c r="F2416" s="42">
        <f t="shared" si="37"/>
        <v>-4.1571431183601817</v>
      </c>
      <c r="G2416" t="s">
        <v>4554</v>
      </c>
      <c r="H2416" s="4" t="s">
        <v>1858</v>
      </c>
    </row>
    <row r="2417" spans="1:8" ht="25.5">
      <c r="A2417" s="1" t="s">
        <v>793</v>
      </c>
      <c r="B2417" s="9"/>
      <c r="C2417" s="9" t="s">
        <v>1859</v>
      </c>
      <c r="D2417" s="10">
        <v>120219</v>
      </c>
      <c r="E2417" s="10">
        <v>124485</v>
      </c>
      <c r="F2417" s="42">
        <f t="shared" si="37"/>
        <v>3.5485239438025604</v>
      </c>
      <c r="G2417" t="s">
        <v>4554</v>
      </c>
      <c r="H2417" s="4" t="s">
        <v>1866</v>
      </c>
    </row>
    <row r="2418" spans="1:8" ht="25.5">
      <c r="A2418" s="1" t="s">
        <v>793</v>
      </c>
      <c r="B2418" s="9"/>
      <c r="C2418" s="9" t="s">
        <v>1860</v>
      </c>
      <c r="D2418" s="10">
        <v>69015</v>
      </c>
      <c r="E2418" s="10">
        <v>121241</v>
      </c>
      <c r="F2418" s="42">
        <f t="shared" si="37"/>
        <v>75.673404332391513</v>
      </c>
      <c r="G2418" t="s">
        <v>4458</v>
      </c>
      <c r="H2418" s="4" t="s">
        <v>3591</v>
      </c>
    </row>
    <row r="2419" spans="1:8" ht="25.5">
      <c r="A2419" s="1" t="s">
        <v>793</v>
      </c>
      <c r="B2419" s="9"/>
      <c r="C2419" s="9" t="s">
        <v>1861</v>
      </c>
      <c r="D2419" s="10">
        <v>118204</v>
      </c>
      <c r="E2419" s="10">
        <v>121199</v>
      </c>
      <c r="F2419" s="42">
        <f t="shared" si="37"/>
        <v>2.5337552028696151</v>
      </c>
      <c r="G2419" t="s">
        <v>4554</v>
      </c>
      <c r="H2419" s="4" t="s">
        <v>1867</v>
      </c>
    </row>
    <row r="2420" spans="1:8" ht="25.5">
      <c r="A2420" s="1" t="s">
        <v>793</v>
      </c>
      <c r="B2420" s="9"/>
      <c r="C2420" s="9" t="s">
        <v>1862</v>
      </c>
      <c r="D2420" s="10">
        <v>96747</v>
      </c>
      <c r="E2420" s="10">
        <v>109574</v>
      </c>
      <c r="F2420" s="42">
        <f t="shared" si="37"/>
        <v>13.258292246788015</v>
      </c>
      <c r="G2420" t="s">
        <v>4554</v>
      </c>
      <c r="H2420" s="4" t="s">
        <v>1868</v>
      </c>
    </row>
    <row r="2421" spans="1:8" ht="25.5">
      <c r="A2421" s="1" t="s">
        <v>793</v>
      </c>
      <c r="B2421" s="9"/>
      <c r="C2421" s="9" t="s">
        <v>1863</v>
      </c>
      <c r="D2421" s="10">
        <v>106569</v>
      </c>
      <c r="E2421" s="10">
        <v>109380</v>
      </c>
      <c r="F2421" s="42">
        <f t="shared" si="37"/>
        <v>2.6377276693972918</v>
      </c>
      <c r="G2421" t="s">
        <v>4554</v>
      </c>
      <c r="H2421" s="4" t="s">
        <v>1869</v>
      </c>
    </row>
    <row r="2422" spans="1:8" ht="25.5">
      <c r="A2422" s="1" t="s">
        <v>793</v>
      </c>
      <c r="B2422" s="9"/>
      <c r="C2422" s="9" t="s">
        <v>1864</v>
      </c>
      <c r="D2422" s="10">
        <v>85613</v>
      </c>
      <c r="E2422" s="10">
        <v>119293</v>
      </c>
      <c r="F2422" s="42">
        <f t="shared" si="37"/>
        <v>39.339819887166669</v>
      </c>
      <c r="G2422" t="s">
        <v>4458</v>
      </c>
      <c r="H2422" s="4" t="s">
        <v>1870</v>
      </c>
    </row>
    <row r="2423" spans="1:8" ht="25.5">
      <c r="A2423" s="1" t="s">
        <v>793</v>
      </c>
      <c r="B2423" s="9"/>
      <c r="C2423" s="9" t="s">
        <v>1865</v>
      </c>
      <c r="D2423" s="10">
        <v>87643</v>
      </c>
      <c r="E2423" s="10">
        <v>113596</v>
      </c>
      <c r="F2423" s="42">
        <f t="shared" si="37"/>
        <v>29.612176671268671</v>
      </c>
      <c r="G2423" t="s">
        <v>4554</v>
      </c>
      <c r="H2423" s="4" t="s">
        <v>1871</v>
      </c>
    </row>
    <row r="2424" spans="1:8">
      <c r="A2424" s="1" t="s">
        <v>793</v>
      </c>
      <c r="B2424" s="9"/>
      <c r="C2424" s="9" t="s">
        <v>1016</v>
      </c>
      <c r="D2424" s="10">
        <v>106134</v>
      </c>
      <c r="E2424" s="10" t="s">
        <v>899</v>
      </c>
      <c r="F2424" s="42" t="e">
        <f t="shared" si="37"/>
        <v>#VALUE!</v>
      </c>
      <c r="G2424" t="s">
        <v>4458</v>
      </c>
      <c r="H2424" s="4" t="s">
        <v>3291</v>
      </c>
    </row>
    <row r="2425" spans="1:8">
      <c r="A2425" s="1" t="s">
        <v>793</v>
      </c>
      <c r="B2425" s="9"/>
      <c r="C2425" s="9" t="s">
        <v>1603</v>
      </c>
      <c r="D2425" s="10">
        <v>122707</v>
      </c>
      <c r="E2425" s="10" t="s">
        <v>899</v>
      </c>
      <c r="F2425" s="42" t="e">
        <f t="shared" si="37"/>
        <v>#VALUE!</v>
      </c>
      <c r="G2425" t="s">
        <v>4458</v>
      </c>
      <c r="H2425" s="74" t="s">
        <v>3592</v>
      </c>
    </row>
    <row r="2426" spans="1:8">
      <c r="A2426" s="1" t="s">
        <v>793</v>
      </c>
      <c r="B2426" s="9"/>
      <c r="C2426" s="9" t="s">
        <v>1602</v>
      </c>
      <c r="D2426" s="10">
        <v>194220</v>
      </c>
      <c r="E2426" s="10" t="s">
        <v>899</v>
      </c>
      <c r="F2426" s="42" t="e">
        <f t="shared" si="37"/>
        <v>#VALUE!</v>
      </c>
      <c r="G2426" t="s">
        <v>4458</v>
      </c>
      <c r="H2426" s="4" t="s">
        <v>3291</v>
      </c>
    </row>
    <row r="2427" spans="1:8" ht="25.5">
      <c r="A2427" s="1" t="s">
        <v>793</v>
      </c>
      <c r="B2427" s="9"/>
      <c r="C2427" s="9" t="s">
        <v>3593</v>
      </c>
      <c r="D2427" s="10">
        <v>155051</v>
      </c>
      <c r="E2427" s="10" t="s">
        <v>899</v>
      </c>
      <c r="F2427" s="42" t="e">
        <f t="shared" si="37"/>
        <v>#VALUE!</v>
      </c>
      <c r="G2427" t="s">
        <v>4458</v>
      </c>
      <c r="H2427" s="4"/>
    </row>
    <row r="2428" spans="1:8">
      <c r="A2428" s="1" t="s">
        <v>793</v>
      </c>
      <c r="B2428" s="9"/>
      <c r="C2428" s="9"/>
      <c r="D2428" s="10" t="s">
        <v>899</v>
      </c>
      <c r="E2428" s="10" t="s">
        <v>899</v>
      </c>
      <c r="F2428" s="42" t="e">
        <f t="shared" si="37"/>
        <v>#VALUE!</v>
      </c>
      <c r="G2428" t="s">
        <v>4458</v>
      </c>
      <c r="H2428" s="4"/>
    </row>
    <row r="2429" spans="1:8" ht="25.5">
      <c r="A2429" s="1" t="s">
        <v>794</v>
      </c>
      <c r="B2429" s="9" t="s">
        <v>1872</v>
      </c>
      <c r="C2429" s="9" t="s">
        <v>886</v>
      </c>
      <c r="D2429" s="10">
        <v>199168</v>
      </c>
      <c r="E2429" s="10">
        <v>205920</v>
      </c>
      <c r="F2429" s="42">
        <f t="shared" si="37"/>
        <v>3.3901028277634961</v>
      </c>
      <c r="G2429" t="s">
        <v>4554</v>
      </c>
      <c r="H2429" s="4" t="s">
        <v>1886</v>
      </c>
    </row>
    <row r="2430" spans="1:8" ht="25.5">
      <c r="A2430" s="1" t="s">
        <v>794</v>
      </c>
      <c r="B2430" s="9" t="s">
        <v>1874</v>
      </c>
      <c r="C2430" s="9" t="s">
        <v>1873</v>
      </c>
      <c r="D2430" s="10">
        <v>106620</v>
      </c>
      <c r="E2430" s="10">
        <v>109732</v>
      </c>
      <c r="F2430" s="42">
        <f t="shared" si="37"/>
        <v>2.9187769649221531</v>
      </c>
      <c r="G2430" t="s">
        <v>4554</v>
      </c>
      <c r="H2430" s="4" t="s">
        <v>3594</v>
      </c>
    </row>
    <row r="2431" spans="1:8" ht="25.5">
      <c r="A2431" s="1" t="s">
        <v>794</v>
      </c>
      <c r="B2431" s="9" t="s">
        <v>1876</v>
      </c>
      <c r="C2431" s="9" t="s">
        <v>1875</v>
      </c>
      <c r="D2431" s="10" t="s">
        <v>899</v>
      </c>
      <c r="E2431" s="10">
        <v>105390</v>
      </c>
      <c r="F2431" s="42" t="e">
        <f t="shared" si="37"/>
        <v>#VALUE!</v>
      </c>
      <c r="G2431" t="s">
        <v>4458</v>
      </c>
      <c r="H2431" s="4" t="s">
        <v>1892</v>
      </c>
    </row>
    <row r="2432" spans="1:8" ht="25.5">
      <c r="A2432" s="1" t="s">
        <v>794</v>
      </c>
      <c r="B2432" s="9" t="s">
        <v>1877</v>
      </c>
      <c r="C2432" s="9" t="s">
        <v>1622</v>
      </c>
      <c r="D2432" s="10">
        <v>119971</v>
      </c>
      <c r="E2432" s="10">
        <v>123342</v>
      </c>
      <c r="F2432" s="42">
        <f t="shared" si="37"/>
        <v>2.8098457127139058</v>
      </c>
      <c r="G2432" t="s">
        <v>4554</v>
      </c>
      <c r="H2432" s="4" t="s">
        <v>1887</v>
      </c>
    </row>
    <row r="2433" spans="1:8" ht="25.5">
      <c r="A2433" s="1" t="s">
        <v>794</v>
      </c>
      <c r="B2433" s="9" t="s">
        <v>1879</v>
      </c>
      <c r="C2433" s="9" t="s">
        <v>1878</v>
      </c>
      <c r="D2433" s="10">
        <v>144823</v>
      </c>
      <c r="E2433" s="10">
        <v>149481</v>
      </c>
      <c r="F2433" s="42">
        <f t="shared" si="37"/>
        <v>3.2163399460030524</v>
      </c>
      <c r="G2433" t="s">
        <v>4554</v>
      </c>
      <c r="H2433" s="4" t="s">
        <v>1888</v>
      </c>
    </row>
    <row r="2434" spans="1:8" ht="25.5">
      <c r="A2434" s="1" t="s">
        <v>794</v>
      </c>
      <c r="B2434" s="9" t="s">
        <v>3596</v>
      </c>
      <c r="C2434" s="9" t="s">
        <v>3595</v>
      </c>
      <c r="D2434" s="10">
        <v>149874</v>
      </c>
      <c r="E2434" s="10">
        <v>41975</v>
      </c>
      <c r="F2434" s="42">
        <f t="shared" si="37"/>
        <v>-71.993140905026891</v>
      </c>
      <c r="G2434" t="s">
        <v>4458</v>
      </c>
      <c r="H2434" s="4" t="s">
        <v>3597</v>
      </c>
    </row>
    <row r="2435" spans="1:8" ht="25.5">
      <c r="A2435" s="1" t="s">
        <v>794</v>
      </c>
      <c r="B2435" s="9" t="s">
        <v>1881</v>
      </c>
      <c r="C2435" s="9" t="s">
        <v>1880</v>
      </c>
      <c r="D2435" s="10">
        <v>139728</v>
      </c>
      <c r="E2435" s="10">
        <v>143604</v>
      </c>
      <c r="F2435" s="42">
        <f t="shared" si="37"/>
        <v>2.7739608381999314</v>
      </c>
      <c r="G2435" t="s">
        <v>4554</v>
      </c>
      <c r="H2435" s="4" t="s">
        <v>1889</v>
      </c>
    </row>
    <row r="2436" spans="1:8" ht="38.25">
      <c r="A2436" s="1" t="s">
        <v>794</v>
      </c>
      <c r="B2436" s="9" t="s">
        <v>1883</v>
      </c>
      <c r="C2436" s="9" t="s">
        <v>1882</v>
      </c>
      <c r="D2436" s="10">
        <v>139038</v>
      </c>
      <c r="E2436" s="10">
        <v>142513</v>
      </c>
      <c r="F2436" s="42">
        <f t="shared" si="37"/>
        <v>2.4993167335548554</v>
      </c>
      <c r="G2436" t="s">
        <v>4554</v>
      </c>
      <c r="H2436" s="4" t="s">
        <v>1890</v>
      </c>
    </row>
    <row r="2437" spans="1:8" ht="25.5">
      <c r="A2437" s="1" t="s">
        <v>794</v>
      </c>
      <c r="B2437" s="9" t="s">
        <v>1885</v>
      </c>
      <c r="C2437" s="9" t="s">
        <v>1884</v>
      </c>
      <c r="D2437" s="10">
        <v>146638</v>
      </c>
      <c r="E2437" s="10">
        <v>156012</v>
      </c>
      <c r="F2437" s="42">
        <f t="shared" si="37"/>
        <v>6.3926131016516869</v>
      </c>
      <c r="G2437" t="s">
        <v>4554</v>
      </c>
      <c r="H2437" s="4" t="s">
        <v>1891</v>
      </c>
    </row>
    <row r="2438" spans="1:8" ht="51">
      <c r="A2438" s="1" t="s">
        <v>794</v>
      </c>
      <c r="B2438" s="9"/>
      <c r="C2438" s="9" t="s">
        <v>1865</v>
      </c>
      <c r="D2438" s="10">
        <v>78266</v>
      </c>
      <c r="E2438" s="10">
        <v>108538</v>
      </c>
      <c r="F2438" s="42">
        <f t="shared" ref="F2438:F2501" si="38">(((E2438-D2438)/D2438)*100)</f>
        <v>38.678353307949813</v>
      </c>
      <c r="G2438" t="s">
        <v>4458</v>
      </c>
      <c r="H2438" s="4" t="s">
        <v>1893</v>
      </c>
    </row>
    <row r="2439" spans="1:8" ht="38.25">
      <c r="A2439" s="1" t="s">
        <v>795</v>
      </c>
      <c r="B2439" s="9" t="s">
        <v>1908</v>
      </c>
      <c r="C2439" s="9" t="s">
        <v>886</v>
      </c>
      <c r="D2439" s="10">
        <v>179098</v>
      </c>
      <c r="E2439" s="10">
        <v>184209</v>
      </c>
      <c r="F2439" s="42">
        <f t="shared" si="38"/>
        <v>2.8537448771063887</v>
      </c>
      <c r="G2439" t="s">
        <v>4554</v>
      </c>
      <c r="H2439" s="4" t="s">
        <v>1900</v>
      </c>
    </row>
    <row r="2440" spans="1:8" ht="25.5">
      <c r="A2440" s="1" t="s">
        <v>795</v>
      </c>
      <c r="B2440" s="9"/>
      <c r="C2440" s="9" t="s">
        <v>1894</v>
      </c>
      <c r="D2440" s="10">
        <v>131503</v>
      </c>
      <c r="E2440" s="10">
        <v>136005</v>
      </c>
      <c r="F2440" s="42">
        <f t="shared" si="38"/>
        <v>3.4234960419153935</v>
      </c>
      <c r="G2440" t="s">
        <v>4554</v>
      </c>
      <c r="H2440" s="4" t="s">
        <v>1901</v>
      </c>
    </row>
    <row r="2441" spans="1:8" ht="25.5">
      <c r="A2441" s="1" t="s">
        <v>795</v>
      </c>
      <c r="B2441" s="9"/>
      <c r="C2441" s="9" t="s">
        <v>1897</v>
      </c>
      <c r="D2441" s="10">
        <v>124374</v>
      </c>
      <c r="E2441" s="10">
        <v>137149</v>
      </c>
      <c r="F2441" s="42">
        <f t="shared" si="38"/>
        <v>10.271439368356731</v>
      </c>
      <c r="G2441" t="s">
        <v>4554</v>
      </c>
      <c r="H2441" s="4" t="s">
        <v>1902</v>
      </c>
    </row>
    <row r="2442" spans="1:8" ht="25.5">
      <c r="A2442" s="1" t="s">
        <v>795</v>
      </c>
      <c r="B2442" s="9"/>
      <c r="C2442" s="9" t="s">
        <v>1895</v>
      </c>
      <c r="D2442" s="10">
        <v>134003</v>
      </c>
      <c r="E2442" s="10">
        <v>140157</v>
      </c>
      <c r="F2442" s="42">
        <f t="shared" si="38"/>
        <v>4.592434497735125</v>
      </c>
      <c r="G2442" t="s">
        <v>4554</v>
      </c>
      <c r="H2442" s="4" t="s">
        <v>1903</v>
      </c>
    </row>
    <row r="2443" spans="1:8" ht="38.25">
      <c r="A2443" s="1" t="s">
        <v>795</v>
      </c>
      <c r="B2443" s="9"/>
      <c r="C2443" s="9" t="s">
        <v>1896</v>
      </c>
      <c r="D2443" s="10">
        <v>119266</v>
      </c>
      <c r="E2443" s="10">
        <v>126135</v>
      </c>
      <c r="F2443" s="42">
        <f t="shared" si="38"/>
        <v>5.7593949658745993</v>
      </c>
      <c r="G2443" t="s">
        <v>4554</v>
      </c>
      <c r="H2443" s="4" t="s">
        <v>1904</v>
      </c>
    </row>
    <row r="2444" spans="1:8" ht="25.5">
      <c r="A2444" s="1" t="s">
        <v>795</v>
      </c>
      <c r="B2444" s="9"/>
      <c r="C2444" s="9" t="s">
        <v>1898</v>
      </c>
      <c r="D2444" s="10">
        <v>114431</v>
      </c>
      <c r="E2444" s="10">
        <v>110534</v>
      </c>
      <c r="F2444" s="42">
        <f t="shared" si="38"/>
        <v>-3.4055457000288385</v>
      </c>
      <c r="G2444" t="s">
        <v>4554</v>
      </c>
      <c r="H2444" s="4" t="s">
        <v>1905</v>
      </c>
    </row>
    <row r="2445" spans="1:8" ht="25.5">
      <c r="A2445" s="1" t="s">
        <v>795</v>
      </c>
      <c r="B2445" s="9"/>
      <c r="C2445" s="9" t="s">
        <v>235</v>
      </c>
      <c r="D2445" s="10">
        <v>93109</v>
      </c>
      <c r="E2445" s="10">
        <v>101382</v>
      </c>
      <c r="F2445" s="42">
        <f t="shared" si="38"/>
        <v>8.8852849885617946</v>
      </c>
      <c r="G2445" t="s">
        <v>4554</v>
      </c>
      <c r="H2445" s="4" t="s">
        <v>1906</v>
      </c>
    </row>
    <row r="2446" spans="1:8" ht="25.5">
      <c r="A2446" s="1" t="s">
        <v>795</v>
      </c>
      <c r="B2446" s="9"/>
      <c r="C2446" s="9" t="s">
        <v>1899</v>
      </c>
      <c r="D2446" s="10">
        <v>124873</v>
      </c>
      <c r="E2446" s="10">
        <v>122630</v>
      </c>
      <c r="F2446" s="42">
        <f t="shared" si="38"/>
        <v>-1.7962249645639972</v>
      </c>
      <c r="G2446" t="s">
        <v>4554</v>
      </c>
      <c r="H2446" s="4" t="s">
        <v>1907</v>
      </c>
    </row>
    <row r="2447" spans="1:8" ht="38.25">
      <c r="A2447" s="1" t="s">
        <v>796</v>
      </c>
      <c r="B2447" s="9" t="s">
        <v>3598</v>
      </c>
      <c r="C2447" s="9" t="s">
        <v>886</v>
      </c>
      <c r="D2447" s="54">
        <v>202381</v>
      </c>
      <c r="E2447" s="10">
        <f>196976+27760</f>
        <v>224736</v>
      </c>
      <c r="F2447" s="42">
        <f t="shared" si="38"/>
        <v>11.045997400941788</v>
      </c>
      <c r="G2447" t="s">
        <v>4554</v>
      </c>
      <c r="H2447" s="4" t="s">
        <v>4375</v>
      </c>
    </row>
    <row r="2448" spans="1:8" ht="63.75">
      <c r="A2448" s="1" t="s">
        <v>796</v>
      </c>
      <c r="B2448" s="9" t="s">
        <v>1909</v>
      </c>
      <c r="C2448" s="9" t="s">
        <v>912</v>
      </c>
      <c r="D2448" s="54">
        <v>132391</v>
      </c>
      <c r="E2448" s="10">
        <f>154969+22506</f>
        <v>177475</v>
      </c>
      <c r="F2448" s="42">
        <f t="shared" si="38"/>
        <v>34.053674343422138</v>
      </c>
      <c r="G2448" t="s">
        <v>4458</v>
      </c>
      <c r="H2448" s="4" t="s">
        <v>4376</v>
      </c>
    </row>
    <row r="2449" spans="1:8" ht="38.25">
      <c r="A2449" s="1" t="s">
        <v>796</v>
      </c>
      <c r="B2449" s="9" t="s">
        <v>1911</v>
      </c>
      <c r="C2449" s="9" t="s">
        <v>1910</v>
      </c>
      <c r="D2449" s="54">
        <v>158088</v>
      </c>
      <c r="E2449" s="10">
        <f>161607+22674</f>
        <v>184281</v>
      </c>
      <c r="F2449" s="42">
        <f t="shared" si="38"/>
        <v>16.568620009108852</v>
      </c>
      <c r="G2449" t="s">
        <v>4554</v>
      </c>
      <c r="H2449" s="4" t="s">
        <v>4377</v>
      </c>
    </row>
    <row r="2450" spans="1:8" ht="38.25">
      <c r="A2450" s="1" t="s">
        <v>796</v>
      </c>
      <c r="B2450" s="9" t="s">
        <v>1913</v>
      </c>
      <c r="C2450" s="9" t="s">
        <v>1912</v>
      </c>
      <c r="D2450" s="54">
        <v>166444</v>
      </c>
      <c r="E2450" s="10">
        <f>159535+23161</f>
        <v>182696</v>
      </c>
      <c r="F2450" s="42">
        <f t="shared" si="38"/>
        <v>9.7642450313619005</v>
      </c>
      <c r="G2450" t="s">
        <v>4554</v>
      </c>
      <c r="H2450" s="4" t="s">
        <v>4378</v>
      </c>
    </row>
    <row r="2451" spans="1:8" ht="38.25">
      <c r="A2451" s="1" t="s">
        <v>796</v>
      </c>
      <c r="B2451" s="9"/>
      <c r="C2451" s="9" t="s">
        <v>1914</v>
      </c>
      <c r="D2451" s="54">
        <v>137248</v>
      </c>
      <c r="E2451" s="10">
        <f>140271+19573</f>
        <v>159844</v>
      </c>
      <c r="F2451" s="42">
        <f t="shared" si="38"/>
        <v>16.463627885287945</v>
      </c>
      <c r="G2451" t="s">
        <v>4554</v>
      </c>
      <c r="H2451" s="4" t="s">
        <v>4379</v>
      </c>
    </row>
    <row r="2452" spans="1:8" ht="63.75">
      <c r="A2452" s="1" t="s">
        <v>796</v>
      </c>
      <c r="B2452" s="9"/>
      <c r="C2452" s="9" t="s">
        <v>1915</v>
      </c>
      <c r="D2452" s="54">
        <v>142854</v>
      </c>
      <c r="E2452" s="10">
        <f>153380+21475</f>
        <v>174855</v>
      </c>
      <c r="F2452" s="42">
        <f t="shared" si="38"/>
        <v>22.401192826242177</v>
      </c>
      <c r="G2452" t="s">
        <v>4554</v>
      </c>
      <c r="H2452" s="4" t="s">
        <v>4380</v>
      </c>
    </row>
    <row r="2453" spans="1:8" ht="63.75">
      <c r="A2453" s="1" t="s">
        <v>796</v>
      </c>
      <c r="B2453" s="9"/>
      <c r="C2453" s="9" t="s">
        <v>1916</v>
      </c>
      <c r="D2453" s="54">
        <v>135000</v>
      </c>
      <c r="E2453" s="10">
        <f>137023+19215</f>
        <v>156238</v>
      </c>
      <c r="F2453" s="42">
        <f t="shared" si="38"/>
        <v>15.731851851851852</v>
      </c>
      <c r="G2453" t="s">
        <v>4554</v>
      </c>
      <c r="H2453" s="4" t="s">
        <v>4381</v>
      </c>
    </row>
    <row r="2454" spans="1:8" ht="38.25">
      <c r="A2454" s="1" t="s">
        <v>796</v>
      </c>
      <c r="B2454" s="9"/>
      <c r="C2454" s="9" t="s">
        <v>3599</v>
      </c>
      <c r="D2454" s="54">
        <v>151625</v>
      </c>
      <c r="E2454" s="10">
        <v>97905</v>
      </c>
      <c r="F2454" s="42">
        <f t="shared" si="38"/>
        <v>-35.429513602638082</v>
      </c>
      <c r="G2454" t="s">
        <v>4458</v>
      </c>
      <c r="H2454" s="4" t="s">
        <v>4382</v>
      </c>
    </row>
    <row r="2455" spans="1:8" ht="25.5">
      <c r="A2455" s="1" t="s">
        <v>796</v>
      </c>
      <c r="B2455" s="9" t="s">
        <v>4547</v>
      </c>
      <c r="C2455" s="9" t="s">
        <v>4547</v>
      </c>
      <c r="D2455" s="10" t="s">
        <v>899</v>
      </c>
      <c r="E2455" s="72">
        <v>100000</v>
      </c>
      <c r="F2455" s="42" t="e">
        <f t="shared" si="38"/>
        <v>#VALUE!</v>
      </c>
      <c r="G2455" t="s">
        <v>4458</v>
      </c>
      <c r="H2455" s="4" t="s">
        <v>4549</v>
      </c>
    </row>
    <row r="2456" spans="1:8" ht="25.5">
      <c r="A2456" s="1" t="s">
        <v>796</v>
      </c>
      <c r="B2456" s="9" t="s">
        <v>4547</v>
      </c>
      <c r="C2456" s="9" t="s">
        <v>4547</v>
      </c>
      <c r="D2456" s="10" t="s">
        <v>899</v>
      </c>
      <c r="E2456" s="72">
        <v>100000</v>
      </c>
      <c r="F2456" s="42" t="e">
        <f t="shared" si="38"/>
        <v>#VALUE!</v>
      </c>
      <c r="G2456" t="s">
        <v>4458</v>
      </c>
      <c r="H2456" s="74" t="s">
        <v>4549</v>
      </c>
    </row>
    <row r="2457" spans="1:8" ht="25.5">
      <c r="A2457" s="1" t="s">
        <v>796</v>
      </c>
      <c r="B2457" s="9" t="s">
        <v>4547</v>
      </c>
      <c r="C2457" s="9" t="s">
        <v>4547</v>
      </c>
      <c r="D2457" s="10" t="s">
        <v>899</v>
      </c>
      <c r="E2457" s="72">
        <v>100000</v>
      </c>
      <c r="F2457" s="42" t="e">
        <f t="shared" si="38"/>
        <v>#VALUE!</v>
      </c>
      <c r="G2457" t="s">
        <v>4458</v>
      </c>
      <c r="H2457" s="4" t="s">
        <v>4549</v>
      </c>
    </row>
    <row r="2458" spans="1:8" ht="25.5">
      <c r="A2458" s="1" t="s">
        <v>796</v>
      </c>
      <c r="B2458" s="9" t="s">
        <v>4547</v>
      </c>
      <c r="C2458" s="9" t="s">
        <v>4547</v>
      </c>
      <c r="D2458" s="10" t="s">
        <v>899</v>
      </c>
      <c r="E2458" s="72">
        <v>100000</v>
      </c>
      <c r="F2458" s="42" t="e">
        <f t="shared" si="38"/>
        <v>#VALUE!</v>
      </c>
      <c r="G2458" t="s">
        <v>4458</v>
      </c>
      <c r="H2458" s="74" t="s">
        <v>4549</v>
      </c>
    </row>
    <row r="2459" spans="1:8" ht="25.5">
      <c r="A2459" s="1" t="s">
        <v>796</v>
      </c>
      <c r="B2459" s="9" t="s">
        <v>4547</v>
      </c>
      <c r="C2459" s="9" t="s">
        <v>4547</v>
      </c>
      <c r="D2459" s="10" t="s">
        <v>899</v>
      </c>
      <c r="E2459" s="72">
        <v>100000</v>
      </c>
      <c r="F2459" s="42" t="e">
        <f t="shared" si="38"/>
        <v>#VALUE!</v>
      </c>
      <c r="G2459" t="s">
        <v>4458</v>
      </c>
      <c r="H2459" s="4" t="s">
        <v>4549</v>
      </c>
    </row>
    <row r="2460" spans="1:8" ht="25.5">
      <c r="A2460" s="1" t="s">
        <v>796</v>
      </c>
      <c r="B2460" s="9" t="s">
        <v>4547</v>
      </c>
      <c r="C2460" s="9" t="s">
        <v>4547</v>
      </c>
      <c r="D2460" s="10" t="s">
        <v>899</v>
      </c>
      <c r="E2460" s="72">
        <v>100000</v>
      </c>
      <c r="F2460" s="42" t="e">
        <f t="shared" si="38"/>
        <v>#VALUE!</v>
      </c>
      <c r="G2460" t="s">
        <v>4458</v>
      </c>
      <c r="H2460" s="4" t="s">
        <v>4549</v>
      </c>
    </row>
    <row r="2461" spans="1:8" ht="25.5">
      <c r="A2461" s="1" t="s">
        <v>796</v>
      </c>
      <c r="B2461" s="9" t="s">
        <v>4547</v>
      </c>
      <c r="C2461" s="9" t="s">
        <v>4547</v>
      </c>
      <c r="D2461" s="10" t="s">
        <v>899</v>
      </c>
      <c r="E2461" s="72">
        <v>100000</v>
      </c>
      <c r="F2461" s="42" t="e">
        <f t="shared" si="38"/>
        <v>#VALUE!</v>
      </c>
      <c r="G2461" t="s">
        <v>4458</v>
      </c>
      <c r="H2461" s="4" t="s">
        <v>4549</v>
      </c>
    </row>
    <row r="2462" spans="1:8" ht="25.5">
      <c r="A2462" s="1" t="s">
        <v>796</v>
      </c>
      <c r="B2462" s="9" t="s">
        <v>4547</v>
      </c>
      <c r="C2462" s="9" t="s">
        <v>4547</v>
      </c>
      <c r="D2462" s="10" t="s">
        <v>899</v>
      </c>
      <c r="E2462" s="72">
        <v>100000</v>
      </c>
      <c r="F2462" s="42" t="e">
        <f t="shared" si="38"/>
        <v>#VALUE!</v>
      </c>
      <c r="G2462" t="s">
        <v>4458</v>
      </c>
      <c r="H2462" s="4" t="s">
        <v>4549</v>
      </c>
    </row>
    <row r="2463" spans="1:8" ht="25.5">
      <c r="A2463" s="1" t="s">
        <v>796</v>
      </c>
      <c r="B2463" s="9" t="s">
        <v>4547</v>
      </c>
      <c r="C2463" s="9" t="s">
        <v>4547</v>
      </c>
      <c r="D2463" s="10" t="s">
        <v>899</v>
      </c>
      <c r="E2463" s="72">
        <v>100000</v>
      </c>
      <c r="F2463" s="42" t="e">
        <f t="shared" si="38"/>
        <v>#VALUE!</v>
      </c>
      <c r="G2463" t="s">
        <v>4458</v>
      </c>
      <c r="H2463" s="4" t="s">
        <v>4549</v>
      </c>
    </row>
    <row r="2464" spans="1:8" ht="25.5">
      <c r="A2464" s="1" t="s">
        <v>796</v>
      </c>
      <c r="B2464" s="9" t="s">
        <v>4547</v>
      </c>
      <c r="C2464" s="9" t="s">
        <v>4547</v>
      </c>
      <c r="D2464" s="10" t="s">
        <v>899</v>
      </c>
      <c r="E2464" s="72">
        <v>100000</v>
      </c>
      <c r="F2464" s="42" t="e">
        <f t="shared" si="38"/>
        <v>#VALUE!</v>
      </c>
      <c r="G2464" t="s">
        <v>4458</v>
      </c>
      <c r="H2464" s="4" t="s">
        <v>4549</v>
      </c>
    </row>
    <row r="2465" spans="1:8" ht="25.5">
      <c r="A2465" s="1" t="s">
        <v>796</v>
      </c>
      <c r="B2465" s="9" t="s">
        <v>4547</v>
      </c>
      <c r="C2465" s="9" t="s">
        <v>4547</v>
      </c>
      <c r="D2465" s="10" t="s">
        <v>899</v>
      </c>
      <c r="E2465" s="72">
        <v>100000</v>
      </c>
      <c r="F2465" s="42" t="e">
        <f t="shared" si="38"/>
        <v>#VALUE!</v>
      </c>
      <c r="G2465" t="s">
        <v>4458</v>
      </c>
      <c r="H2465" s="4" t="s">
        <v>4549</v>
      </c>
    </row>
    <row r="2466" spans="1:8" ht="25.5">
      <c r="A2466" s="1" t="s">
        <v>796</v>
      </c>
      <c r="B2466" s="9" t="s">
        <v>4547</v>
      </c>
      <c r="C2466" s="9" t="s">
        <v>4547</v>
      </c>
      <c r="D2466" s="10" t="s">
        <v>899</v>
      </c>
      <c r="E2466" s="72">
        <v>100000</v>
      </c>
      <c r="F2466" s="42" t="e">
        <f t="shared" si="38"/>
        <v>#VALUE!</v>
      </c>
      <c r="G2466" t="s">
        <v>4458</v>
      </c>
      <c r="H2466" s="4" t="s">
        <v>4549</v>
      </c>
    </row>
    <row r="2467" spans="1:8" ht="25.5">
      <c r="A2467" s="1" t="s">
        <v>796</v>
      </c>
      <c r="B2467" s="9" t="s">
        <v>4547</v>
      </c>
      <c r="C2467" s="9" t="s">
        <v>4547</v>
      </c>
      <c r="D2467" s="10" t="s">
        <v>899</v>
      </c>
      <c r="E2467" s="72">
        <v>100000</v>
      </c>
      <c r="F2467" s="42" t="e">
        <f t="shared" si="38"/>
        <v>#VALUE!</v>
      </c>
      <c r="G2467" t="s">
        <v>4458</v>
      </c>
      <c r="H2467" s="4" t="s">
        <v>4549</v>
      </c>
    </row>
    <row r="2468" spans="1:8" ht="25.5">
      <c r="A2468" s="1" t="s">
        <v>796</v>
      </c>
      <c r="B2468" s="9" t="s">
        <v>4547</v>
      </c>
      <c r="C2468" s="9" t="s">
        <v>4547</v>
      </c>
      <c r="D2468" s="10" t="s">
        <v>899</v>
      </c>
      <c r="E2468" s="72">
        <v>100000</v>
      </c>
      <c r="F2468" s="42" t="e">
        <f t="shared" si="38"/>
        <v>#VALUE!</v>
      </c>
      <c r="G2468" t="s">
        <v>4458</v>
      </c>
      <c r="H2468" s="4" t="s">
        <v>4549</v>
      </c>
    </row>
    <row r="2469" spans="1:8" ht="25.5">
      <c r="A2469" s="1" t="s">
        <v>796</v>
      </c>
      <c r="B2469" s="9" t="s">
        <v>4547</v>
      </c>
      <c r="C2469" s="9" t="s">
        <v>4547</v>
      </c>
      <c r="D2469" s="72">
        <v>100000</v>
      </c>
      <c r="E2469" s="10" t="s">
        <v>899</v>
      </c>
      <c r="F2469" s="42" t="e">
        <f t="shared" si="38"/>
        <v>#VALUE!</v>
      </c>
      <c r="G2469" t="s">
        <v>4458</v>
      </c>
      <c r="H2469" s="4" t="s">
        <v>4549</v>
      </c>
    </row>
    <row r="2470" spans="1:8" ht="25.5">
      <c r="A2470" s="1" t="s">
        <v>796</v>
      </c>
      <c r="B2470" s="9" t="s">
        <v>4547</v>
      </c>
      <c r="C2470" s="9" t="s">
        <v>4547</v>
      </c>
      <c r="D2470" s="72">
        <v>100000</v>
      </c>
      <c r="E2470" s="10" t="s">
        <v>899</v>
      </c>
      <c r="F2470" s="42" t="e">
        <f t="shared" si="38"/>
        <v>#VALUE!</v>
      </c>
      <c r="G2470" t="s">
        <v>4458</v>
      </c>
      <c r="H2470" s="4" t="s">
        <v>4549</v>
      </c>
    </row>
    <row r="2471" spans="1:8" ht="25.5">
      <c r="A2471" s="1" t="s">
        <v>796</v>
      </c>
      <c r="B2471" s="9" t="s">
        <v>4547</v>
      </c>
      <c r="C2471" s="9" t="s">
        <v>4547</v>
      </c>
      <c r="D2471" s="72">
        <v>100000</v>
      </c>
      <c r="E2471" s="10" t="s">
        <v>899</v>
      </c>
      <c r="F2471" s="42" t="e">
        <f t="shared" si="38"/>
        <v>#VALUE!</v>
      </c>
      <c r="G2471" t="s">
        <v>4458</v>
      </c>
      <c r="H2471" s="4" t="s">
        <v>4549</v>
      </c>
    </row>
    <row r="2472" spans="1:8" ht="25.5">
      <c r="A2472" s="1" t="s">
        <v>796</v>
      </c>
      <c r="B2472" s="9" t="s">
        <v>4547</v>
      </c>
      <c r="C2472" s="9" t="s">
        <v>4547</v>
      </c>
      <c r="D2472" s="72">
        <v>100000</v>
      </c>
      <c r="E2472" s="10" t="s">
        <v>899</v>
      </c>
      <c r="F2472" s="42" t="e">
        <f t="shared" si="38"/>
        <v>#VALUE!</v>
      </c>
      <c r="G2472" t="s">
        <v>4458</v>
      </c>
      <c r="H2472" s="4" t="s">
        <v>4549</v>
      </c>
    </row>
    <row r="2473" spans="1:8" ht="25.5">
      <c r="A2473" s="1" t="s">
        <v>797</v>
      </c>
      <c r="B2473" s="9"/>
      <c r="C2473" s="9" t="s">
        <v>886</v>
      </c>
      <c r="D2473" s="10">
        <v>109447</v>
      </c>
      <c r="E2473" s="10">
        <v>121277</v>
      </c>
      <c r="F2473" s="42">
        <f t="shared" si="38"/>
        <v>10.808884665637249</v>
      </c>
      <c r="G2473" t="s">
        <v>4554</v>
      </c>
      <c r="H2473" s="4" t="s">
        <v>3601</v>
      </c>
    </row>
    <row r="2474" spans="1:8" ht="25.5">
      <c r="A2474" s="1" t="s">
        <v>797</v>
      </c>
      <c r="B2474" s="9" t="s">
        <v>1917</v>
      </c>
      <c r="C2474" s="9" t="s">
        <v>1016</v>
      </c>
      <c r="D2474" s="10" t="s">
        <v>899</v>
      </c>
      <c r="E2474" s="10">
        <v>155304</v>
      </c>
      <c r="F2474" s="42" t="e">
        <f t="shared" si="38"/>
        <v>#VALUE!</v>
      </c>
      <c r="G2474" t="s">
        <v>4458</v>
      </c>
      <c r="H2474" s="4" t="s">
        <v>1918</v>
      </c>
    </row>
    <row r="2475" spans="1:8" ht="25.5">
      <c r="A2475" s="1" t="s">
        <v>797</v>
      </c>
      <c r="B2475" s="9"/>
      <c r="C2475" s="9" t="s">
        <v>3600</v>
      </c>
      <c r="D2475" s="10">
        <v>111434</v>
      </c>
      <c r="E2475" s="10" t="s">
        <v>899</v>
      </c>
      <c r="F2475" s="42" t="e">
        <f t="shared" si="38"/>
        <v>#VALUE!</v>
      </c>
      <c r="G2475" t="s">
        <v>4458</v>
      </c>
      <c r="H2475" s="4" t="s">
        <v>3602</v>
      </c>
    </row>
    <row r="2476" spans="1:8" ht="25.5">
      <c r="A2476" s="1" t="s">
        <v>798</v>
      </c>
      <c r="B2476" s="9"/>
      <c r="C2476" s="9" t="s">
        <v>886</v>
      </c>
      <c r="D2476" s="10">
        <v>142000</v>
      </c>
      <c r="E2476" s="10">
        <v>141000</v>
      </c>
      <c r="F2476" s="42">
        <f t="shared" si="38"/>
        <v>-0.70422535211267612</v>
      </c>
      <c r="G2476" t="s">
        <v>4554</v>
      </c>
      <c r="H2476" s="4" t="s">
        <v>1920</v>
      </c>
    </row>
    <row r="2477" spans="1:8" ht="38.25">
      <c r="A2477" s="1" t="s">
        <v>798</v>
      </c>
      <c r="B2477" s="9"/>
      <c r="C2477" s="9" t="s">
        <v>376</v>
      </c>
      <c r="D2477" s="10">
        <v>98000</v>
      </c>
      <c r="E2477" s="10">
        <v>105000</v>
      </c>
      <c r="F2477" s="42">
        <f t="shared" si="38"/>
        <v>7.1428571428571423</v>
      </c>
      <c r="G2477" t="s">
        <v>4458</v>
      </c>
      <c r="H2477" s="4" t="s">
        <v>3604</v>
      </c>
    </row>
    <row r="2478" spans="1:8" ht="38.25">
      <c r="A2478" s="1" t="s">
        <v>798</v>
      </c>
      <c r="B2478" s="9"/>
      <c r="C2478" s="9" t="s">
        <v>1919</v>
      </c>
      <c r="D2478" s="10">
        <v>28000</v>
      </c>
      <c r="E2478" s="10">
        <v>102000</v>
      </c>
      <c r="F2478" s="42">
        <f t="shared" si="38"/>
        <v>264.28571428571428</v>
      </c>
      <c r="G2478" t="s">
        <v>4458</v>
      </c>
      <c r="H2478" s="4" t="s">
        <v>3603</v>
      </c>
    </row>
    <row r="2479" spans="1:8" ht="25.5">
      <c r="A2479" s="1" t="s">
        <v>798</v>
      </c>
      <c r="B2479" s="9"/>
      <c r="C2479" s="9" t="s">
        <v>1819</v>
      </c>
      <c r="D2479" s="10">
        <v>94000</v>
      </c>
      <c r="E2479" s="10">
        <v>103000</v>
      </c>
      <c r="F2479" s="42">
        <f t="shared" si="38"/>
        <v>9.5744680851063837</v>
      </c>
      <c r="G2479" t="s">
        <v>4554</v>
      </c>
      <c r="H2479" s="4" t="s">
        <v>1921</v>
      </c>
    </row>
    <row r="2480" spans="1:8" ht="38.25">
      <c r="A2480" s="1" t="s">
        <v>799</v>
      </c>
      <c r="B2480" s="9"/>
      <c r="C2480" s="9" t="s">
        <v>630</v>
      </c>
      <c r="D2480" s="10">
        <v>72539</v>
      </c>
      <c r="E2480" s="10">
        <v>144437</v>
      </c>
      <c r="F2480" s="42">
        <f t="shared" si="38"/>
        <v>99.116337418492122</v>
      </c>
      <c r="G2480" t="s">
        <v>4458</v>
      </c>
      <c r="H2480" s="4" t="s">
        <v>3605</v>
      </c>
    </row>
    <row r="2481" spans="1:8" ht="38.25">
      <c r="A2481" s="1" t="s">
        <v>799</v>
      </c>
      <c r="B2481" s="9"/>
      <c r="C2481" s="9" t="s">
        <v>3606</v>
      </c>
      <c r="D2481" s="10">
        <v>105811</v>
      </c>
      <c r="E2481" s="10">
        <v>48684</v>
      </c>
      <c r="F2481" s="42">
        <f t="shared" si="38"/>
        <v>-53.989660810312721</v>
      </c>
      <c r="G2481" t="s">
        <v>4458</v>
      </c>
      <c r="H2481" s="4" t="s">
        <v>3607</v>
      </c>
    </row>
    <row r="2482" spans="1:8" ht="25.5">
      <c r="A2482" s="2" t="s">
        <v>800</v>
      </c>
      <c r="B2482" s="9" t="s">
        <v>1922</v>
      </c>
      <c r="C2482" s="9" t="s">
        <v>886</v>
      </c>
      <c r="D2482" s="10">
        <f>154000+6000+28000</f>
        <v>188000</v>
      </c>
      <c r="E2482" s="10">
        <f>152000+6000+28000</f>
        <v>186000</v>
      </c>
      <c r="F2482" s="42">
        <f t="shared" si="38"/>
        <v>-1.0638297872340425</v>
      </c>
      <c r="G2482" t="s">
        <v>4554</v>
      </c>
      <c r="H2482" s="4" t="s">
        <v>1931</v>
      </c>
    </row>
    <row r="2483" spans="1:8" ht="25.5">
      <c r="A2483" s="2" t="s">
        <v>800</v>
      </c>
      <c r="B2483" s="9"/>
      <c r="C2483" s="9" t="s">
        <v>1923</v>
      </c>
      <c r="D2483" s="10">
        <f>115000+1000+21000</f>
        <v>137000</v>
      </c>
      <c r="E2483" s="10">
        <f>115000+1000+21000</f>
        <v>137000</v>
      </c>
      <c r="F2483" s="42">
        <f t="shared" si="38"/>
        <v>0</v>
      </c>
      <c r="G2483" t="s">
        <v>4554</v>
      </c>
      <c r="H2483" s="4" t="s">
        <v>1932</v>
      </c>
    </row>
    <row r="2484" spans="1:8" ht="25.5">
      <c r="A2484" s="2" t="s">
        <v>800</v>
      </c>
      <c r="B2484" s="9"/>
      <c r="C2484" s="9" t="s">
        <v>1924</v>
      </c>
      <c r="D2484" s="10">
        <f>112000+20000</f>
        <v>132000</v>
      </c>
      <c r="E2484" s="10">
        <f>112000+20000</f>
        <v>132000</v>
      </c>
      <c r="F2484" s="42">
        <f t="shared" si="38"/>
        <v>0</v>
      </c>
      <c r="G2484" t="s">
        <v>4554</v>
      </c>
      <c r="H2484" s="4" t="s">
        <v>1933</v>
      </c>
    </row>
    <row r="2485" spans="1:8" ht="25.5">
      <c r="A2485" s="2" t="s">
        <v>800</v>
      </c>
      <c r="B2485" s="9"/>
      <c r="C2485" s="9" t="s">
        <v>1930</v>
      </c>
      <c r="D2485" s="10">
        <f>112000+2000+20000</f>
        <v>134000</v>
      </c>
      <c r="E2485" s="10">
        <f>112000+22000</f>
        <v>134000</v>
      </c>
      <c r="F2485" s="42">
        <f t="shared" si="38"/>
        <v>0</v>
      </c>
      <c r="G2485" t="s">
        <v>4554</v>
      </c>
      <c r="H2485" s="4" t="s">
        <v>3608</v>
      </c>
    </row>
    <row r="2486" spans="1:8" ht="25.5">
      <c r="A2486" s="2" t="s">
        <v>800</v>
      </c>
      <c r="B2486" s="9"/>
      <c r="C2486" s="9" t="s">
        <v>1925</v>
      </c>
      <c r="D2486" s="10" t="s">
        <v>899</v>
      </c>
      <c r="E2486" s="10">
        <f>108000+21000</f>
        <v>129000</v>
      </c>
      <c r="F2486" s="42" t="e">
        <f t="shared" si="38"/>
        <v>#VALUE!</v>
      </c>
      <c r="G2486" t="s">
        <v>4458</v>
      </c>
      <c r="H2486" s="4" t="s">
        <v>3609</v>
      </c>
    </row>
    <row r="2487" spans="1:8" ht="25.5">
      <c r="A2487" s="2" t="s">
        <v>800</v>
      </c>
      <c r="B2487" s="9"/>
      <c r="C2487" s="9" t="s">
        <v>1925</v>
      </c>
      <c r="D2487" s="10">
        <f>103000+1000+19000</f>
        <v>123000</v>
      </c>
      <c r="E2487" s="10" t="s">
        <v>899</v>
      </c>
      <c r="F2487" s="42" t="e">
        <f t="shared" si="38"/>
        <v>#VALUE!</v>
      </c>
      <c r="G2487" t="s">
        <v>4458</v>
      </c>
      <c r="H2487" s="4"/>
    </row>
    <row r="2488" spans="1:8" ht="25.5">
      <c r="A2488" s="2" t="s">
        <v>800</v>
      </c>
      <c r="B2488" s="9"/>
      <c r="C2488" s="9" t="s">
        <v>1926</v>
      </c>
      <c r="D2488" s="10">
        <f>103000+20000</f>
        <v>123000</v>
      </c>
      <c r="E2488" s="10">
        <f>103000+19000</f>
        <v>122000</v>
      </c>
      <c r="F2488" s="42">
        <f t="shared" si="38"/>
        <v>-0.81300813008130091</v>
      </c>
      <c r="G2488" t="s">
        <v>4554</v>
      </c>
      <c r="H2488" s="4" t="s">
        <v>1934</v>
      </c>
    </row>
    <row r="2489" spans="1:8" ht="38.25">
      <c r="A2489" s="2" t="s">
        <v>800</v>
      </c>
      <c r="B2489" s="9"/>
      <c r="C2489" s="9" t="s">
        <v>1927</v>
      </c>
      <c r="D2489" s="10">
        <f>98000+18000</f>
        <v>116000</v>
      </c>
      <c r="E2489" s="10">
        <f>98000+18000</f>
        <v>116000</v>
      </c>
      <c r="F2489" s="42">
        <f t="shared" si="38"/>
        <v>0</v>
      </c>
      <c r="G2489" t="s">
        <v>4554</v>
      </c>
      <c r="H2489" s="4" t="s">
        <v>1935</v>
      </c>
    </row>
    <row r="2490" spans="1:8" ht="38.25">
      <c r="A2490" s="2" t="s">
        <v>800</v>
      </c>
      <c r="B2490" s="9"/>
      <c r="C2490" s="9" t="s">
        <v>1928</v>
      </c>
      <c r="D2490" s="10">
        <f>97000+19000</f>
        <v>116000</v>
      </c>
      <c r="E2490" s="10">
        <f>97000+19000</f>
        <v>116000</v>
      </c>
      <c r="F2490" s="42">
        <f t="shared" si="38"/>
        <v>0</v>
      </c>
      <c r="G2490" t="s">
        <v>4554</v>
      </c>
      <c r="H2490" s="4" t="s">
        <v>1936</v>
      </c>
    </row>
    <row r="2491" spans="1:8" ht="25.5">
      <c r="A2491" s="2" t="s">
        <v>800</v>
      </c>
      <c r="B2491" s="9"/>
      <c r="C2491" s="9" t="s">
        <v>1929</v>
      </c>
      <c r="D2491" s="10">
        <f>95000+3000+18000</f>
        <v>116000</v>
      </c>
      <c r="E2491" s="10">
        <f>100000+18000</f>
        <v>118000</v>
      </c>
      <c r="F2491" s="42">
        <f t="shared" si="38"/>
        <v>1.7241379310344827</v>
      </c>
      <c r="G2491" t="s">
        <v>4554</v>
      </c>
      <c r="H2491" s="4" t="s">
        <v>1937</v>
      </c>
    </row>
    <row r="2492" spans="1:8" ht="25.5">
      <c r="A2492" s="1" t="s">
        <v>801</v>
      </c>
      <c r="B2492" s="9"/>
      <c r="C2492" s="9" t="s">
        <v>3610</v>
      </c>
      <c r="D2492" s="10">
        <v>120352</v>
      </c>
      <c r="E2492" s="10">
        <v>128259</v>
      </c>
      <c r="F2492" s="42">
        <f t="shared" si="38"/>
        <v>6.5698949747407598</v>
      </c>
      <c r="G2492" t="s">
        <v>4554</v>
      </c>
      <c r="H2492" s="4" t="s">
        <v>1938</v>
      </c>
    </row>
    <row r="2493" spans="1:8" ht="25.5">
      <c r="A2493" s="1" t="s">
        <v>801</v>
      </c>
      <c r="B2493" s="9"/>
      <c r="C2493" s="9" t="s">
        <v>3611</v>
      </c>
      <c r="D2493" s="10">
        <v>106165</v>
      </c>
      <c r="E2493" s="10">
        <v>116850</v>
      </c>
      <c r="F2493" s="42">
        <f t="shared" si="38"/>
        <v>10.064522206000094</v>
      </c>
      <c r="G2493" t="s">
        <v>4554</v>
      </c>
      <c r="H2493" s="4" t="s">
        <v>1939</v>
      </c>
    </row>
    <row r="2494" spans="1:8" ht="25.5">
      <c r="A2494" s="1" t="s">
        <v>802</v>
      </c>
      <c r="B2494" s="9" t="s">
        <v>1940</v>
      </c>
      <c r="C2494" s="9" t="s">
        <v>886</v>
      </c>
      <c r="D2494" s="10">
        <v>241174</v>
      </c>
      <c r="E2494" s="10">
        <v>242842</v>
      </c>
      <c r="F2494" s="42">
        <f t="shared" si="38"/>
        <v>0.69161684095300491</v>
      </c>
      <c r="G2494" t="s">
        <v>4554</v>
      </c>
      <c r="H2494" s="4" t="s">
        <v>1948</v>
      </c>
    </row>
    <row r="2495" spans="1:8" ht="25.5">
      <c r="A2495" s="1" t="s">
        <v>802</v>
      </c>
      <c r="B2495" s="9"/>
      <c r="C2495" s="9" t="s">
        <v>1941</v>
      </c>
      <c r="D2495" s="10">
        <v>159924</v>
      </c>
      <c r="E2495" s="10">
        <v>160586</v>
      </c>
      <c r="F2495" s="42">
        <f t="shared" si="38"/>
        <v>0.41394662464670723</v>
      </c>
      <c r="G2495" t="s">
        <v>4554</v>
      </c>
      <c r="H2495" s="4" t="s">
        <v>1949</v>
      </c>
    </row>
    <row r="2496" spans="1:8" ht="25.5">
      <c r="A2496" s="1" t="s">
        <v>802</v>
      </c>
      <c r="B2496" s="9"/>
      <c r="C2496" s="9" t="s">
        <v>1942</v>
      </c>
      <c r="D2496" s="10">
        <v>123900</v>
      </c>
      <c r="E2496" s="10">
        <v>124417</v>
      </c>
      <c r="F2496" s="42">
        <f t="shared" si="38"/>
        <v>0.41727199354318001</v>
      </c>
      <c r="G2496" t="s">
        <v>4554</v>
      </c>
      <c r="H2496" s="4" t="s">
        <v>3612</v>
      </c>
    </row>
    <row r="2497" spans="1:8" ht="25.5">
      <c r="A2497" s="1" t="s">
        <v>802</v>
      </c>
      <c r="B2497" s="9"/>
      <c r="C2497" s="9" t="s">
        <v>1943</v>
      </c>
      <c r="D2497" s="10">
        <v>156967</v>
      </c>
      <c r="E2497" s="10">
        <v>159867</v>
      </c>
      <c r="F2497" s="42">
        <f t="shared" si="38"/>
        <v>1.8475220906305145</v>
      </c>
      <c r="G2497" t="s">
        <v>4554</v>
      </c>
      <c r="H2497" s="4" t="s">
        <v>1950</v>
      </c>
    </row>
    <row r="2498" spans="1:8" ht="25.5">
      <c r="A2498" s="1" t="s">
        <v>802</v>
      </c>
      <c r="B2498" s="9"/>
      <c r="C2498" s="9" t="s">
        <v>1944</v>
      </c>
      <c r="D2498" s="10">
        <v>159075</v>
      </c>
      <c r="E2498" s="10">
        <v>160684</v>
      </c>
      <c r="F2498" s="42">
        <f t="shared" si="38"/>
        <v>1.0114725758290115</v>
      </c>
      <c r="G2498" t="s">
        <v>4554</v>
      </c>
      <c r="H2498" s="4" t="s">
        <v>1951</v>
      </c>
    </row>
    <row r="2499" spans="1:8" ht="25.5">
      <c r="A2499" s="1" t="s">
        <v>802</v>
      </c>
      <c r="B2499" s="9"/>
      <c r="C2499" s="9" t="s">
        <v>1945</v>
      </c>
      <c r="D2499" s="10">
        <v>115711</v>
      </c>
      <c r="E2499" s="10">
        <v>117191</v>
      </c>
      <c r="F2499" s="42">
        <f t="shared" si="38"/>
        <v>1.27904866434479</v>
      </c>
      <c r="G2499" t="s">
        <v>4554</v>
      </c>
      <c r="H2499" s="4" t="s">
        <v>1952</v>
      </c>
    </row>
    <row r="2500" spans="1:8" ht="25.5">
      <c r="A2500" s="1" t="s">
        <v>802</v>
      </c>
      <c r="B2500" s="9"/>
      <c r="C2500" s="9" t="s">
        <v>1946</v>
      </c>
      <c r="D2500" s="10">
        <v>119908</v>
      </c>
      <c r="E2500" s="10">
        <v>119454</v>
      </c>
      <c r="F2500" s="42">
        <f t="shared" si="38"/>
        <v>-0.37862361143543383</v>
      </c>
      <c r="G2500" t="s">
        <v>4554</v>
      </c>
      <c r="H2500" s="4" t="s">
        <v>1953</v>
      </c>
    </row>
    <row r="2501" spans="1:8" ht="25.5">
      <c r="A2501" s="1" t="s">
        <v>802</v>
      </c>
      <c r="B2501" s="9"/>
      <c r="C2501" s="9" t="s">
        <v>1947</v>
      </c>
      <c r="D2501" s="10">
        <v>123966</v>
      </c>
      <c r="E2501" s="10">
        <v>124166</v>
      </c>
      <c r="F2501" s="42">
        <f t="shared" si="38"/>
        <v>0.16133455947598535</v>
      </c>
      <c r="G2501" t="s">
        <v>4554</v>
      </c>
      <c r="H2501" s="4" t="s">
        <v>1954</v>
      </c>
    </row>
    <row r="2502" spans="1:8" ht="38.25">
      <c r="A2502" s="2" t="s">
        <v>803</v>
      </c>
      <c r="B2502" s="9" t="s">
        <v>1955</v>
      </c>
      <c r="C2502" s="9" t="s">
        <v>630</v>
      </c>
      <c r="D2502" s="10">
        <v>182465</v>
      </c>
      <c r="E2502" s="10">
        <v>205039</v>
      </c>
      <c r="F2502" s="42">
        <f t="shared" ref="F2502:F2565" si="39">(((E2502-D2502)/D2502)*100)</f>
        <v>12.371687720932782</v>
      </c>
      <c r="G2502" t="s">
        <v>4554</v>
      </c>
      <c r="H2502" s="4" t="s">
        <v>1958</v>
      </c>
    </row>
    <row r="2503" spans="1:8" ht="38.25">
      <c r="A2503" s="2" t="s">
        <v>803</v>
      </c>
      <c r="B2503" s="1"/>
      <c r="C2503" s="1" t="s">
        <v>1956</v>
      </c>
      <c r="D2503" s="10">
        <v>128736</v>
      </c>
      <c r="E2503" s="10">
        <v>138276</v>
      </c>
      <c r="F2503" s="42">
        <f t="shared" si="39"/>
        <v>7.4105145413870241</v>
      </c>
      <c r="G2503" t="s">
        <v>4554</v>
      </c>
      <c r="H2503" s="4" t="s">
        <v>1959</v>
      </c>
    </row>
    <row r="2504" spans="1:8" ht="51">
      <c r="A2504" s="2" t="s">
        <v>803</v>
      </c>
      <c r="B2504" s="1"/>
      <c r="C2504" s="1" t="s">
        <v>1957</v>
      </c>
      <c r="D2504" s="10">
        <v>124879</v>
      </c>
      <c r="E2504" s="10">
        <v>133926</v>
      </c>
      <c r="F2504" s="42">
        <f t="shared" si="39"/>
        <v>7.2446127851760505</v>
      </c>
      <c r="G2504" t="s">
        <v>4554</v>
      </c>
      <c r="H2504" s="4" t="s">
        <v>3613</v>
      </c>
    </row>
    <row r="2505" spans="1:8" ht="51">
      <c r="A2505" s="1" t="s">
        <v>804</v>
      </c>
      <c r="B2505" s="1"/>
      <c r="C2505" s="1" t="s">
        <v>886</v>
      </c>
      <c r="D2505" s="10">
        <v>119832</v>
      </c>
      <c r="E2505" s="10">
        <v>169713</v>
      </c>
      <c r="F2505" s="42">
        <f t="shared" si="39"/>
        <v>41.625776086521128</v>
      </c>
      <c r="G2505" t="s">
        <v>4458</v>
      </c>
      <c r="H2505" s="74" t="s">
        <v>3614</v>
      </c>
    </row>
    <row r="2506" spans="1:8" ht="25.5">
      <c r="A2506" s="1" t="s">
        <v>804</v>
      </c>
      <c r="B2506" s="1"/>
      <c r="C2506" s="1" t="s">
        <v>886</v>
      </c>
      <c r="D2506" s="10" t="s">
        <v>899</v>
      </c>
      <c r="E2506" s="10">
        <v>142151</v>
      </c>
      <c r="F2506" s="42" t="e">
        <f t="shared" si="39"/>
        <v>#VALUE!</v>
      </c>
      <c r="G2506" t="s">
        <v>4458</v>
      </c>
      <c r="H2506" s="4" t="s">
        <v>1962</v>
      </c>
    </row>
    <row r="2507" spans="1:8" ht="25.5">
      <c r="A2507" s="1" t="s">
        <v>804</v>
      </c>
      <c r="B2507" s="1"/>
      <c r="C2507" s="1" t="s">
        <v>1960</v>
      </c>
      <c r="D2507" s="10" t="s">
        <v>899</v>
      </c>
      <c r="E2507" s="10">
        <v>114626</v>
      </c>
      <c r="F2507" s="42" t="e">
        <f t="shared" si="39"/>
        <v>#VALUE!</v>
      </c>
      <c r="G2507" t="s">
        <v>4458</v>
      </c>
      <c r="H2507" s="4" t="s">
        <v>1963</v>
      </c>
    </row>
    <row r="2508" spans="1:8" ht="25.5">
      <c r="A2508" s="1" t="s">
        <v>804</v>
      </c>
      <c r="B2508" s="1"/>
      <c r="C2508" s="1" t="s">
        <v>1961</v>
      </c>
      <c r="D2508" s="10" t="s">
        <v>899</v>
      </c>
      <c r="E2508" s="10">
        <v>114626</v>
      </c>
      <c r="F2508" s="42" t="e">
        <f t="shared" si="39"/>
        <v>#VALUE!</v>
      </c>
      <c r="G2508" t="s">
        <v>4458</v>
      </c>
      <c r="H2508" s="4" t="s">
        <v>1964</v>
      </c>
    </row>
    <row r="2509" spans="1:8" ht="25.5">
      <c r="A2509" s="2" t="s">
        <v>805</v>
      </c>
      <c r="B2509" s="1" t="s">
        <v>4268</v>
      </c>
      <c r="C2509" s="1" t="s">
        <v>4337</v>
      </c>
      <c r="D2509" s="10">
        <v>105713.29</v>
      </c>
      <c r="E2509" s="10">
        <v>123798.94</v>
      </c>
      <c r="F2509" s="42">
        <f t="shared" si="39"/>
        <v>17.108208438125434</v>
      </c>
      <c r="G2509" t="s">
        <v>4554</v>
      </c>
      <c r="H2509" s="4" t="s">
        <v>4269</v>
      </c>
    </row>
    <row r="2510" spans="1:8" ht="38.25">
      <c r="A2510" s="2" t="s">
        <v>805</v>
      </c>
      <c r="B2510" s="1" t="s">
        <v>3740</v>
      </c>
      <c r="C2510" s="1" t="s">
        <v>4338</v>
      </c>
      <c r="D2510" s="10">
        <v>105835.47</v>
      </c>
      <c r="E2510" s="10">
        <v>108805.61</v>
      </c>
      <c r="F2510" s="42">
        <f t="shared" si="39"/>
        <v>2.8063748382276748</v>
      </c>
      <c r="G2510" t="s">
        <v>4554</v>
      </c>
      <c r="H2510" s="4" t="s">
        <v>4270</v>
      </c>
    </row>
    <row r="2511" spans="1:8" ht="25.5">
      <c r="A2511" s="2" t="s">
        <v>805</v>
      </c>
      <c r="B2511" s="1" t="s">
        <v>3741</v>
      </c>
      <c r="C2511" s="1" t="s">
        <v>3742</v>
      </c>
      <c r="D2511" s="10">
        <v>107016.19</v>
      </c>
      <c r="E2511" s="10">
        <v>102255.29999999999</v>
      </c>
      <c r="F2511" s="42">
        <f t="shared" si="39"/>
        <v>-4.4487567722229819</v>
      </c>
      <c r="G2511" t="s">
        <v>4292</v>
      </c>
      <c r="H2511" s="4" t="s">
        <v>4271</v>
      </c>
    </row>
    <row r="2512" spans="1:8">
      <c r="A2512" s="2" t="s">
        <v>805</v>
      </c>
      <c r="B2512" s="1" t="s">
        <v>3743</v>
      </c>
      <c r="C2512" s="1" t="s">
        <v>886</v>
      </c>
      <c r="D2512" s="10">
        <v>125479.94</v>
      </c>
      <c r="E2512" s="10" t="s">
        <v>1179</v>
      </c>
      <c r="F2512" s="42" t="e">
        <f t="shared" si="39"/>
        <v>#VALUE!</v>
      </c>
      <c r="G2512" t="s">
        <v>4458</v>
      </c>
      <c r="H2512" s="74"/>
    </row>
    <row r="2513" spans="1:8" ht="25.5">
      <c r="A2513" s="2" t="s">
        <v>805</v>
      </c>
      <c r="B2513" s="1" t="s">
        <v>3744</v>
      </c>
      <c r="C2513" s="1" t="s">
        <v>3745</v>
      </c>
      <c r="D2513" s="10">
        <v>101659.36</v>
      </c>
      <c r="E2513" s="10" t="s">
        <v>1179</v>
      </c>
      <c r="F2513" s="42" t="e">
        <f t="shared" si="39"/>
        <v>#VALUE!</v>
      </c>
      <c r="G2513" t="s">
        <v>4458</v>
      </c>
      <c r="H2513" s="4"/>
    </row>
    <row r="2514" spans="1:8" ht="25.5">
      <c r="A2514" s="81" t="s">
        <v>806</v>
      </c>
      <c r="B2514" s="57" t="s">
        <v>1965</v>
      </c>
      <c r="C2514" s="57" t="s">
        <v>886</v>
      </c>
      <c r="D2514" s="66">
        <v>176241</v>
      </c>
      <c r="E2514" s="66">
        <v>192234</v>
      </c>
      <c r="F2514" s="42">
        <f t="shared" si="39"/>
        <v>9.0745059322178143</v>
      </c>
      <c r="G2514" t="s">
        <v>4554</v>
      </c>
      <c r="H2514" s="86" t="s">
        <v>1969</v>
      </c>
    </row>
    <row r="2515" spans="1:8" ht="26.25">
      <c r="A2515" s="81" t="s">
        <v>806</v>
      </c>
      <c r="B2515" s="57"/>
      <c r="C2515" s="57" t="s">
        <v>1966</v>
      </c>
      <c r="D2515" s="66">
        <v>151395</v>
      </c>
      <c r="E2515" s="66">
        <v>155349</v>
      </c>
      <c r="F2515" s="42">
        <f t="shared" si="39"/>
        <v>2.6117110868919053</v>
      </c>
      <c r="G2515" t="s">
        <v>4554</v>
      </c>
      <c r="H2515" s="86" t="s">
        <v>1970</v>
      </c>
    </row>
    <row r="2516" spans="1:8" ht="25.5">
      <c r="A2516" s="81" t="s">
        <v>806</v>
      </c>
      <c r="B2516" s="57"/>
      <c r="C2516" s="57" t="s">
        <v>1967</v>
      </c>
      <c r="D2516" s="66">
        <v>97887</v>
      </c>
      <c r="E2516" s="66">
        <v>111722</v>
      </c>
      <c r="F2516" s="42">
        <f t="shared" si="39"/>
        <v>14.133643895512172</v>
      </c>
      <c r="G2516" t="s">
        <v>4554</v>
      </c>
      <c r="H2516" s="81" t="s">
        <v>1971</v>
      </c>
    </row>
    <row r="2517" spans="1:8" ht="25.5">
      <c r="A2517" s="81" t="s">
        <v>806</v>
      </c>
      <c r="B2517" s="57"/>
      <c r="C2517" s="57" t="s">
        <v>1064</v>
      </c>
      <c r="D2517" s="66" t="s">
        <v>899</v>
      </c>
      <c r="E2517" s="66">
        <v>147946</v>
      </c>
      <c r="F2517" s="42" t="e">
        <f t="shared" si="39"/>
        <v>#VALUE!</v>
      </c>
      <c r="G2517" t="s">
        <v>4458</v>
      </c>
      <c r="H2517" s="86" t="s">
        <v>1972</v>
      </c>
    </row>
    <row r="2518" spans="1:8" ht="25.5">
      <c r="A2518" s="81" t="s">
        <v>806</v>
      </c>
      <c r="B2518" s="57"/>
      <c r="C2518" s="57" t="s">
        <v>1064</v>
      </c>
      <c r="D2518" s="66" t="s">
        <v>899</v>
      </c>
      <c r="E2518" s="66">
        <v>134608</v>
      </c>
      <c r="F2518" s="42" t="e">
        <f t="shared" si="39"/>
        <v>#VALUE!</v>
      </c>
      <c r="G2518" t="s">
        <v>4458</v>
      </c>
      <c r="H2518" s="86" t="s">
        <v>1973</v>
      </c>
    </row>
    <row r="2519" spans="1:8">
      <c r="A2519" s="81" t="s">
        <v>806</v>
      </c>
      <c r="B2519" s="57"/>
      <c r="C2519" s="57" t="s">
        <v>1064</v>
      </c>
      <c r="D2519" s="66">
        <v>144039</v>
      </c>
      <c r="E2519" s="66" t="s">
        <v>899</v>
      </c>
      <c r="F2519" s="42" t="e">
        <f t="shared" si="39"/>
        <v>#VALUE!</v>
      </c>
      <c r="G2519" t="s">
        <v>4458</v>
      </c>
      <c r="H2519" s="86"/>
    </row>
    <row r="2520" spans="1:8">
      <c r="A2520" s="81" t="s">
        <v>806</v>
      </c>
      <c r="B2520" s="57"/>
      <c r="C2520" s="57" t="s">
        <v>1064</v>
      </c>
      <c r="D2520" s="66">
        <v>128405</v>
      </c>
      <c r="E2520" s="66" t="s">
        <v>899</v>
      </c>
      <c r="F2520" s="42" t="e">
        <f t="shared" si="39"/>
        <v>#VALUE!</v>
      </c>
      <c r="G2520" t="s">
        <v>4458</v>
      </c>
      <c r="H2520" s="86"/>
    </row>
    <row r="2521" spans="1:8">
      <c r="A2521" s="81" t="s">
        <v>806</v>
      </c>
      <c r="B2521" s="57"/>
      <c r="C2521" s="57" t="s">
        <v>1064</v>
      </c>
      <c r="D2521" s="66">
        <v>129255</v>
      </c>
      <c r="E2521" s="66" t="s">
        <v>899</v>
      </c>
      <c r="F2521" s="42" t="e">
        <f t="shared" si="39"/>
        <v>#VALUE!</v>
      </c>
      <c r="G2521" t="s">
        <v>4458</v>
      </c>
      <c r="H2521" s="86" t="s">
        <v>3616</v>
      </c>
    </row>
    <row r="2522" spans="1:8">
      <c r="A2522" s="81" t="s">
        <v>806</v>
      </c>
      <c r="B2522" s="57"/>
      <c r="C2522" s="57" t="s">
        <v>1968</v>
      </c>
      <c r="D2522" s="66">
        <v>100313</v>
      </c>
      <c r="E2522" s="66" t="s">
        <v>899</v>
      </c>
      <c r="F2522" s="42" t="e">
        <f t="shared" si="39"/>
        <v>#VALUE!</v>
      </c>
      <c r="G2522" t="s">
        <v>4458</v>
      </c>
      <c r="H2522" s="86"/>
    </row>
    <row r="2523" spans="1:8" ht="25.5">
      <c r="A2523" s="81" t="s">
        <v>806</v>
      </c>
      <c r="B2523" s="57"/>
      <c r="C2523" s="57" t="s">
        <v>1968</v>
      </c>
      <c r="D2523" s="66" t="s">
        <v>899</v>
      </c>
      <c r="E2523" s="66">
        <v>101246</v>
      </c>
      <c r="F2523" s="42" t="e">
        <f t="shared" si="39"/>
        <v>#VALUE!</v>
      </c>
      <c r="G2523" t="s">
        <v>4458</v>
      </c>
      <c r="H2523" s="86" t="s">
        <v>1974</v>
      </c>
    </row>
    <row r="2524" spans="1:8" ht="25.5">
      <c r="A2524" s="81" t="s">
        <v>806</v>
      </c>
      <c r="B2524" s="57"/>
      <c r="C2524" s="57" t="s">
        <v>1968</v>
      </c>
      <c r="D2524" s="66" t="s">
        <v>899</v>
      </c>
      <c r="E2524" s="66">
        <v>102230</v>
      </c>
      <c r="F2524" s="42" t="e">
        <f t="shared" si="39"/>
        <v>#VALUE!</v>
      </c>
      <c r="G2524" t="s">
        <v>4458</v>
      </c>
      <c r="H2524" s="86" t="s">
        <v>1975</v>
      </c>
    </row>
    <row r="2525" spans="1:8" ht="25.5">
      <c r="A2525" s="81" t="s">
        <v>806</v>
      </c>
      <c r="B2525" s="57"/>
      <c r="C2525" s="57" t="s">
        <v>1968</v>
      </c>
      <c r="D2525" s="66" t="s">
        <v>899</v>
      </c>
      <c r="E2525" s="66">
        <v>100217</v>
      </c>
      <c r="F2525" s="42" t="e">
        <f t="shared" si="39"/>
        <v>#VALUE!</v>
      </c>
      <c r="G2525" t="s">
        <v>4458</v>
      </c>
      <c r="H2525" s="86" t="s">
        <v>1976</v>
      </c>
    </row>
    <row r="2526" spans="1:8" ht="25.5">
      <c r="A2526" s="81" t="s">
        <v>806</v>
      </c>
      <c r="B2526" s="57"/>
      <c r="C2526" s="57" t="s">
        <v>1968</v>
      </c>
      <c r="D2526" s="66" t="s">
        <v>899</v>
      </c>
      <c r="E2526" s="66">
        <v>106001</v>
      </c>
      <c r="F2526" s="42" t="e">
        <f t="shared" si="39"/>
        <v>#VALUE!</v>
      </c>
      <c r="G2526" t="s">
        <v>4458</v>
      </c>
      <c r="H2526" s="86" t="s">
        <v>1977</v>
      </c>
    </row>
    <row r="2527" spans="1:8" ht="25.5">
      <c r="A2527" s="81" t="s">
        <v>806</v>
      </c>
      <c r="B2527" s="57"/>
      <c r="C2527" s="57" t="s">
        <v>1968</v>
      </c>
      <c r="D2527" s="66" t="s">
        <v>899</v>
      </c>
      <c r="E2527" s="66">
        <v>100487</v>
      </c>
      <c r="F2527" s="42" t="e">
        <f t="shared" si="39"/>
        <v>#VALUE!</v>
      </c>
      <c r="G2527" t="s">
        <v>4458</v>
      </c>
      <c r="H2527" s="86" t="s">
        <v>1978</v>
      </c>
    </row>
    <row r="2528" spans="1:8" ht="25.5">
      <c r="A2528" s="81" t="s">
        <v>806</v>
      </c>
      <c r="B2528" s="57"/>
      <c r="C2528" s="57" t="s">
        <v>1968</v>
      </c>
      <c r="D2528" s="66" t="s">
        <v>899</v>
      </c>
      <c r="E2528" s="66">
        <v>101056</v>
      </c>
      <c r="F2528" s="42" t="e">
        <f t="shared" si="39"/>
        <v>#VALUE!</v>
      </c>
      <c r="G2528" t="s">
        <v>4458</v>
      </c>
      <c r="H2528" s="81" t="s">
        <v>1979</v>
      </c>
    </row>
    <row r="2529" spans="1:8" ht="25.5">
      <c r="A2529" s="81" t="s">
        <v>806</v>
      </c>
      <c r="B2529" s="57"/>
      <c r="C2529" s="57" t="s">
        <v>1968</v>
      </c>
      <c r="D2529" s="66" t="s">
        <v>899</v>
      </c>
      <c r="E2529" s="66">
        <v>102932</v>
      </c>
      <c r="F2529" s="42" t="e">
        <f t="shared" si="39"/>
        <v>#VALUE!</v>
      </c>
      <c r="G2529" t="s">
        <v>4458</v>
      </c>
      <c r="H2529" s="86" t="s">
        <v>1980</v>
      </c>
    </row>
    <row r="2530" spans="1:8">
      <c r="A2530" s="81" t="s">
        <v>806</v>
      </c>
      <c r="B2530" s="57"/>
      <c r="C2530" s="57" t="s">
        <v>3615</v>
      </c>
      <c r="D2530" s="66">
        <v>131827</v>
      </c>
      <c r="E2530" s="66" t="s">
        <v>899</v>
      </c>
      <c r="F2530" s="42" t="e">
        <f t="shared" si="39"/>
        <v>#VALUE!</v>
      </c>
      <c r="G2530" t="s">
        <v>4458</v>
      </c>
      <c r="H2530" s="86"/>
    </row>
    <row r="2531" spans="1:8" ht="51">
      <c r="A2531" s="1" t="s">
        <v>807</v>
      </c>
      <c r="B2531" s="9" t="s">
        <v>1981</v>
      </c>
      <c r="C2531" s="9" t="s">
        <v>886</v>
      </c>
      <c r="D2531" s="10">
        <v>151362</v>
      </c>
      <c r="E2531" s="10">
        <v>188211</v>
      </c>
      <c r="F2531" s="42">
        <f t="shared" si="39"/>
        <v>24.344947873310339</v>
      </c>
      <c r="G2531" t="s">
        <v>4554</v>
      </c>
      <c r="H2531" s="4" t="s">
        <v>3617</v>
      </c>
    </row>
    <row r="2532" spans="1:8" ht="51">
      <c r="A2532" s="1" t="s">
        <v>807</v>
      </c>
      <c r="B2532" s="9"/>
      <c r="C2532" s="9" t="s">
        <v>1982</v>
      </c>
      <c r="D2532" s="10">
        <v>128879</v>
      </c>
      <c r="E2532" s="10">
        <v>153859</v>
      </c>
      <c r="F2532" s="42">
        <f t="shared" si="39"/>
        <v>19.382521590018545</v>
      </c>
      <c r="G2532" t="s">
        <v>4554</v>
      </c>
      <c r="H2532" s="4" t="s">
        <v>3618</v>
      </c>
    </row>
    <row r="2533" spans="1:8" ht="51">
      <c r="A2533" s="1" t="s">
        <v>807</v>
      </c>
      <c r="B2533" s="9"/>
      <c r="C2533" s="9" t="s">
        <v>1983</v>
      </c>
      <c r="D2533" s="10">
        <v>113640</v>
      </c>
      <c r="E2533" s="10">
        <v>148774</v>
      </c>
      <c r="F2533" s="42">
        <f t="shared" si="39"/>
        <v>30.916930658218938</v>
      </c>
      <c r="G2533" t="s">
        <v>4458</v>
      </c>
      <c r="H2533" s="4" t="s">
        <v>3619</v>
      </c>
    </row>
    <row r="2534" spans="1:8" ht="25.5">
      <c r="A2534" s="1" t="s">
        <v>807</v>
      </c>
      <c r="B2534" s="9"/>
      <c r="C2534" s="9" t="s">
        <v>1984</v>
      </c>
      <c r="D2534" s="10" t="s">
        <v>899</v>
      </c>
      <c r="E2534" s="10">
        <v>107788</v>
      </c>
      <c r="F2534" s="42" t="e">
        <f t="shared" si="39"/>
        <v>#VALUE!</v>
      </c>
      <c r="G2534" t="s">
        <v>4458</v>
      </c>
      <c r="H2534" s="4" t="s">
        <v>1985</v>
      </c>
    </row>
    <row r="2535" spans="1:8" ht="51">
      <c r="A2535" s="2" t="s">
        <v>808</v>
      </c>
      <c r="B2535" s="9" t="s">
        <v>1987</v>
      </c>
      <c r="C2535" s="9" t="s">
        <v>1986</v>
      </c>
      <c r="D2535" s="10">
        <v>182720</v>
      </c>
      <c r="E2535" s="10">
        <v>115503</v>
      </c>
      <c r="F2535" s="42">
        <f t="shared" si="39"/>
        <v>-36.786887040280206</v>
      </c>
      <c r="G2535" t="s">
        <v>4458</v>
      </c>
      <c r="H2535" s="4" t="s">
        <v>3746</v>
      </c>
    </row>
    <row r="2536" spans="1:8" ht="25.5">
      <c r="A2536" s="2" t="s">
        <v>808</v>
      </c>
      <c r="B2536" s="9" t="s">
        <v>1989</v>
      </c>
      <c r="C2536" s="9" t="s">
        <v>1988</v>
      </c>
      <c r="D2536" s="10">
        <v>173469</v>
      </c>
      <c r="E2536" s="10">
        <v>177967</v>
      </c>
      <c r="F2536" s="42">
        <f t="shared" si="39"/>
        <v>2.592970501934063</v>
      </c>
      <c r="G2536" t="s">
        <v>4554</v>
      </c>
      <c r="H2536" s="4" t="s">
        <v>1990</v>
      </c>
    </row>
    <row r="2537" spans="1:8" ht="38.25">
      <c r="A2537" s="2" t="s">
        <v>808</v>
      </c>
      <c r="B2537" s="9"/>
      <c r="C2537" s="9" t="s">
        <v>1991</v>
      </c>
      <c r="D2537" s="10">
        <v>33672</v>
      </c>
      <c r="E2537" s="10">
        <v>165415</v>
      </c>
      <c r="F2537" s="42">
        <f t="shared" si="39"/>
        <v>391.25386077453072</v>
      </c>
      <c r="G2537" t="s">
        <v>4458</v>
      </c>
      <c r="H2537" s="4" t="s">
        <v>3750</v>
      </c>
    </row>
    <row r="2538" spans="1:8" ht="25.5">
      <c r="A2538" s="2" t="s">
        <v>808</v>
      </c>
      <c r="B2538" s="9"/>
      <c r="C2538" s="9" t="s">
        <v>1992</v>
      </c>
      <c r="D2538" s="10">
        <v>147746</v>
      </c>
      <c r="E2538" s="10">
        <v>148229</v>
      </c>
      <c r="F2538" s="42">
        <f t="shared" si="39"/>
        <v>0.32691240371989766</v>
      </c>
      <c r="G2538" t="s">
        <v>4554</v>
      </c>
      <c r="H2538" s="4" t="s">
        <v>3747</v>
      </c>
    </row>
    <row r="2539" spans="1:8" ht="63.75">
      <c r="A2539" s="2" t="s">
        <v>808</v>
      </c>
      <c r="B2539" s="9"/>
      <c r="C2539" s="9" t="s">
        <v>4577</v>
      </c>
      <c r="D2539" s="10">
        <v>110890</v>
      </c>
      <c r="E2539" s="10">
        <v>143270</v>
      </c>
      <c r="F2539" s="42">
        <f t="shared" si="39"/>
        <v>29.200108215348543</v>
      </c>
      <c r="G2539" t="s">
        <v>4458</v>
      </c>
      <c r="H2539" s="4" t="s">
        <v>1996</v>
      </c>
    </row>
    <row r="2540" spans="1:8">
      <c r="A2540" s="2" t="s">
        <v>808</v>
      </c>
      <c r="B2540" s="9"/>
      <c r="C2540" s="9" t="s">
        <v>1993</v>
      </c>
      <c r="D2540" s="10">
        <v>114129</v>
      </c>
      <c r="E2540" s="10" t="s">
        <v>899</v>
      </c>
      <c r="F2540" s="42" t="e">
        <f t="shared" si="39"/>
        <v>#VALUE!</v>
      </c>
      <c r="G2540" t="s">
        <v>4458</v>
      </c>
      <c r="H2540" s="4" t="s">
        <v>3749</v>
      </c>
    </row>
    <row r="2541" spans="1:8" ht="38.25">
      <c r="A2541" s="2" t="s">
        <v>808</v>
      </c>
      <c r="B2541" s="9"/>
      <c r="C2541" s="9" t="s">
        <v>1994</v>
      </c>
      <c r="D2541" s="10" t="s">
        <v>899</v>
      </c>
      <c r="E2541" s="10">
        <v>120411</v>
      </c>
      <c r="F2541" s="42" t="e">
        <f t="shared" si="39"/>
        <v>#VALUE!</v>
      </c>
      <c r="G2541" t="s">
        <v>4458</v>
      </c>
      <c r="H2541" s="4" t="s">
        <v>3748</v>
      </c>
    </row>
    <row r="2542" spans="1:8" ht="25.5">
      <c r="A2542" s="2" t="s">
        <v>808</v>
      </c>
      <c r="B2542" s="9"/>
      <c r="C2542" s="9" t="s">
        <v>39</v>
      </c>
      <c r="D2542" s="10">
        <v>106796</v>
      </c>
      <c r="E2542" s="10">
        <v>103214</v>
      </c>
      <c r="F2542" s="42">
        <f t="shared" si="39"/>
        <v>-3.3540582044271323</v>
      </c>
      <c r="G2542" t="s">
        <v>4554</v>
      </c>
      <c r="H2542" s="4" t="s">
        <v>1995</v>
      </c>
    </row>
    <row r="2543" spans="1:8" ht="25.5">
      <c r="A2543" s="2" t="s">
        <v>809</v>
      </c>
      <c r="B2543" s="18" t="s">
        <v>1490</v>
      </c>
      <c r="C2543" s="9"/>
      <c r="D2543" s="10" t="s">
        <v>899</v>
      </c>
      <c r="E2543" s="10" t="s">
        <v>899</v>
      </c>
      <c r="F2543" s="42" t="e">
        <f t="shared" si="39"/>
        <v>#VALUE!</v>
      </c>
      <c r="G2543" t="s">
        <v>4458</v>
      </c>
      <c r="H2543" s="4"/>
    </row>
    <row r="2544" spans="1:8" ht="25.5">
      <c r="A2544" s="1" t="s">
        <v>810</v>
      </c>
      <c r="B2544" s="9"/>
      <c r="C2544" s="9" t="s">
        <v>886</v>
      </c>
      <c r="D2544" s="10">
        <v>118705</v>
      </c>
      <c r="E2544" s="10">
        <v>129620</v>
      </c>
      <c r="F2544" s="42">
        <f t="shared" si="39"/>
        <v>9.1950633924434513</v>
      </c>
      <c r="G2544" t="s">
        <v>4554</v>
      </c>
      <c r="H2544" s="4" t="s">
        <v>1997</v>
      </c>
    </row>
    <row r="2545" spans="1:8" ht="25.5">
      <c r="A2545" s="1" t="s">
        <v>811</v>
      </c>
      <c r="B2545" s="51"/>
      <c r="C2545" s="51" t="s">
        <v>886</v>
      </c>
      <c r="D2545" s="54" t="s">
        <v>899</v>
      </c>
      <c r="E2545" s="54">
        <v>134721</v>
      </c>
      <c r="F2545" s="42" t="e">
        <f t="shared" si="39"/>
        <v>#VALUE!</v>
      </c>
      <c r="G2545" t="s">
        <v>4458</v>
      </c>
      <c r="H2545" s="75" t="s">
        <v>1998</v>
      </c>
    </row>
    <row r="2546" spans="1:8" ht="38.25">
      <c r="A2546" s="1" t="s">
        <v>811</v>
      </c>
      <c r="B2546" s="51"/>
      <c r="C2546" s="51"/>
      <c r="D2546" s="54">
        <v>115000</v>
      </c>
      <c r="E2546" s="54" t="s">
        <v>899</v>
      </c>
      <c r="F2546" s="42" t="e">
        <f t="shared" si="39"/>
        <v>#VALUE!</v>
      </c>
      <c r="G2546" t="s">
        <v>4458</v>
      </c>
      <c r="H2546" s="75" t="s">
        <v>4374</v>
      </c>
    </row>
    <row r="2547" spans="1:8" ht="25.5">
      <c r="A2547" s="1" t="s">
        <v>812</v>
      </c>
      <c r="B2547" s="9" t="s">
        <v>1999</v>
      </c>
      <c r="C2547" s="9" t="s">
        <v>886</v>
      </c>
      <c r="D2547" s="10">
        <f>206448+46450</f>
        <v>252898</v>
      </c>
      <c r="E2547" s="10">
        <f>218592+49183</f>
        <v>267775</v>
      </c>
      <c r="F2547" s="42">
        <f t="shared" si="39"/>
        <v>5.8826087988042612</v>
      </c>
      <c r="G2547" t="s">
        <v>4458</v>
      </c>
      <c r="H2547" s="4" t="s">
        <v>3751</v>
      </c>
    </row>
    <row r="2548" spans="1:8" ht="25.5">
      <c r="A2548" s="1" t="s">
        <v>812</v>
      </c>
      <c r="B2548" s="9" t="s">
        <v>2877</v>
      </c>
      <c r="C2548" s="9" t="s">
        <v>714</v>
      </c>
      <c r="D2548" s="10">
        <f>121223+27275</f>
        <v>148498</v>
      </c>
      <c r="E2548" s="10">
        <f>13447+3025</f>
        <v>16472</v>
      </c>
      <c r="F2548" s="42">
        <f t="shared" si="39"/>
        <v>-88.907594715080336</v>
      </c>
      <c r="G2548" t="s">
        <v>4458</v>
      </c>
      <c r="H2548" s="4" t="s">
        <v>3752</v>
      </c>
    </row>
    <row r="2549" spans="1:8" ht="25.5">
      <c r="A2549" s="1" t="s">
        <v>812</v>
      </c>
      <c r="B2549" s="9" t="s">
        <v>2001</v>
      </c>
      <c r="C2549" s="9" t="s">
        <v>2000</v>
      </c>
      <c r="D2549" s="10">
        <f>124766+28072</f>
        <v>152838</v>
      </c>
      <c r="E2549" s="10">
        <f>126339+28426</f>
        <v>154765</v>
      </c>
      <c r="F2549" s="42">
        <f t="shared" si="39"/>
        <v>1.2608121017024563</v>
      </c>
      <c r="G2549" t="s">
        <v>4554</v>
      </c>
      <c r="H2549" s="4" t="s">
        <v>2010</v>
      </c>
    </row>
    <row r="2550" spans="1:8" ht="25.5">
      <c r="A2550" s="1" t="s">
        <v>812</v>
      </c>
      <c r="B2550" s="9" t="s">
        <v>2003</v>
      </c>
      <c r="C2550" s="9" t="s">
        <v>2002</v>
      </c>
      <c r="D2550" s="10">
        <f>118465+26654</f>
        <v>145119</v>
      </c>
      <c r="E2550" s="10">
        <f>121244+27275</f>
        <v>148519</v>
      </c>
      <c r="F2550" s="42">
        <f t="shared" si="39"/>
        <v>2.342904788483934</v>
      </c>
      <c r="G2550" t="s">
        <v>4554</v>
      </c>
      <c r="H2550" s="4" t="s">
        <v>2011</v>
      </c>
    </row>
    <row r="2551" spans="1:8" ht="38.25">
      <c r="A2551" s="1" t="s">
        <v>812</v>
      </c>
      <c r="B2551" s="9" t="s">
        <v>2005</v>
      </c>
      <c r="C2551" s="9" t="s">
        <v>2004</v>
      </c>
      <c r="D2551" s="10">
        <f>103485+22042</f>
        <v>125527</v>
      </c>
      <c r="E2551" s="10">
        <f>118495+25251</f>
        <v>143746</v>
      </c>
      <c r="F2551" s="42">
        <f t="shared" si="39"/>
        <v>14.514008938316058</v>
      </c>
      <c r="G2551" t="s">
        <v>4458</v>
      </c>
      <c r="H2551" s="4" t="s">
        <v>3753</v>
      </c>
    </row>
    <row r="2552" spans="1:8" ht="38.25">
      <c r="A2552" s="1" t="s">
        <v>812</v>
      </c>
      <c r="B2552" s="9" t="s">
        <v>2007</v>
      </c>
      <c r="C2552" s="9" t="s">
        <v>2006</v>
      </c>
      <c r="D2552" s="10">
        <f>86975+19570</f>
        <v>106545</v>
      </c>
      <c r="E2552" s="10">
        <f>91043+23696</f>
        <v>114739</v>
      </c>
      <c r="F2552" s="42">
        <f t="shared" si="39"/>
        <v>7.6906471443990805</v>
      </c>
      <c r="G2552" t="s">
        <v>4554</v>
      </c>
      <c r="H2552" s="4" t="s">
        <v>2012</v>
      </c>
    </row>
    <row r="2553" spans="1:8" ht="38.25">
      <c r="A2553" s="1" t="s">
        <v>812</v>
      </c>
      <c r="B2553" s="9" t="s">
        <v>2009</v>
      </c>
      <c r="C2553" s="9" t="s">
        <v>2008</v>
      </c>
      <c r="D2553" s="10">
        <f>89550+20149+172</f>
        <v>109871</v>
      </c>
      <c r="E2553" s="10">
        <f>90128+20278+152</f>
        <v>110558</v>
      </c>
      <c r="F2553" s="42">
        <f t="shared" si="39"/>
        <v>0.62527873597218553</v>
      </c>
      <c r="G2553" t="s">
        <v>4554</v>
      </c>
      <c r="H2553" s="86" t="s">
        <v>4440</v>
      </c>
    </row>
    <row r="2554" spans="1:8" ht="25.5">
      <c r="A2554" s="1" t="s">
        <v>812</v>
      </c>
      <c r="B2554" s="9" t="s">
        <v>4547</v>
      </c>
      <c r="C2554" s="9" t="s">
        <v>4547</v>
      </c>
      <c r="D2554" s="10" t="s">
        <v>899</v>
      </c>
      <c r="E2554" s="72">
        <v>100000</v>
      </c>
      <c r="F2554" s="42" t="e">
        <f t="shared" si="39"/>
        <v>#VALUE!</v>
      </c>
      <c r="G2554" t="s">
        <v>4458</v>
      </c>
      <c r="H2554" s="4" t="s">
        <v>4549</v>
      </c>
    </row>
    <row r="2555" spans="1:8" ht="76.5">
      <c r="A2555" s="1" t="s">
        <v>813</v>
      </c>
      <c r="B2555" s="9"/>
      <c r="C2555" s="9" t="s">
        <v>886</v>
      </c>
      <c r="D2555" s="10">
        <v>150257</v>
      </c>
      <c r="E2555" s="10">
        <v>157517</v>
      </c>
      <c r="F2555" s="42">
        <f t="shared" si="39"/>
        <v>4.831721650239257</v>
      </c>
      <c r="G2555" t="s">
        <v>4554</v>
      </c>
      <c r="H2555" s="4" t="s">
        <v>2013</v>
      </c>
    </row>
    <row r="2556" spans="1:8" ht="25.5">
      <c r="A2556" s="1" t="s">
        <v>814</v>
      </c>
      <c r="B2556" s="9" t="s">
        <v>2015</v>
      </c>
      <c r="C2556" s="9" t="s">
        <v>886</v>
      </c>
      <c r="D2556" s="10" t="s">
        <v>899</v>
      </c>
      <c r="E2556" s="10">
        <v>238967</v>
      </c>
      <c r="F2556" s="42" t="e">
        <f t="shared" si="39"/>
        <v>#VALUE!</v>
      </c>
      <c r="G2556" t="s">
        <v>4458</v>
      </c>
      <c r="H2556" s="4" t="s">
        <v>2019</v>
      </c>
    </row>
    <row r="2557" spans="1:8" ht="25.5">
      <c r="A2557" s="1" t="s">
        <v>814</v>
      </c>
      <c r="B2557" s="9" t="s">
        <v>2016</v>
      </c>
      <c r="C2557" s="9" t="s">
        <v>2014</v>
      </c>
      <c r="D2557" s="10" t="s">
        <v>899</v>
      </c>
      <c r="E2557" s="10">
        <v>233851</v>
      </c>
      <c r="F2557" s="42" t="e">
        <f t="shared" si="39"/>
        <v>#VALUE!</v>
      </c>
      <c r="G2557" t="s">
        <v>4458</v>
      </c>
      <c r="H2557" s="4" t="s">
        <v>3754</v>
      </c>
    </row>
    <row r="2558" spans="1:8" ht="25.5">
      <c r="A2558" s="1" t="s">
        <v>814</v>
      </c>
      <c r="B2558" s="9"/>
      <c r="C2558" s="9" t="s">
        <v>1235</v>
      </c>
      <c r="D2558" s="10" t="s">
        <v>899</v>
      </c>
      <c r="E2558" s="10">
        <v>131495</v>
      </c>
      <c r="F2558" s="42" t="e">
        <f t="shared" si="39"/>
        <v>#VALUE!</v>
      </c>
      <c r="G2558" t="s">
        <v>4458</v>
      </c>
      <c r="H2558" s="4" t="s">
        <v>3755</v>
      </c>
    </row>
    <row r="2559" spans="1:8" ht="25.5">
      <c r="A2559" s="1" t="s">
        <v>814</v>
      </c>
      <c r="B2559" s="9"/>
      <c r="C2559" s="9" t="s">
        <v>249</v>
      </c>
      <c r="D2559" s="10" t="s">
        <v>899</v>
      </c>
      <c r="E2559" s="10">
        <v>136129</v>
      </c>
      <c r="F2559" s="42" t="e">
        <f t="shared" si="39"/>
        <v>#VALUE!</v>
      </c>
      <c r="G2559" t="s">
        <v>4458</v>
      </c>
      <c r="H2559" s="4" t="s">
        <v>3756</v>
      </c>
    </row>
    <row r="2560" spans="1:8" ht="25.5">
      <c r="A2560" s="1" t="s">
        <v>814</v>
      </c>
      <c r="B2560" s="9"/>
      <c r="C2560" s="9" t="s">
        <v>249</v>
      </c>
      <c r="D2560" s="10">
        <v>107500</v>
      </c>
      <c r="E2560" s="10" t="s">
        <v>899</v>
      </c>
      <c r="F2560" s="42" t="e">
        <f t="shared" si="39"/>
        <v>#VALUE!</v>
      </c>
      <c r="G2560" t="s">
        <v>4458</v>
      </c>
      <c r="H2560" s="4" t="s">
        <v>3760</v>
      </c>
    </row>
    <row r="2561" spans="1:8" ht="25.5">
      <c r="A2561" s="1" t="s">
        <v>814</v>
      </c>
      <c r="B2561" s="9"/>
      <c r="C2561" s="9" t="s">
        <v>2017</v>
      </c>
      <c r="D2561" s="10" t="s">
        <v>899</v>
      </c>
      <c r="E2561" s="10">
        <v>111711</v>
      </c>
      <c r="F2561" s="42" t="e">
        <f t="shared" si="39"/>
        <v>#VALUE!</v>
      </c>
      <c r="G2561" t="s">
        <v>4458</v>
      </c>
      <c r="H2561" s="4" t="s">
        <v>3757</v>
      </c>
    </row>
    <row r="2562" spans="1:8" ht="25.5">
      <c r="A2562" s="1" t="s">
        <v>814</v>
      </c>
      <c r="B2562" s="9"/>
      <c r="C2562" s="9" t="s">
        <v>2018</v>
      </c>
      <c r="D2562" s="10" t="s">
        <v>899</v>
      </c>
      <c r="E2562" s="10">
        <v>110907</v>
      </c>
      <c r="F2562" s="42" t="e">
        <f t="shared" si="39"/>
        <v>#VALUE!</v>
      </c>
      <c r="G2562" t="s">
        <v>4458</v>
      </c>
      <c r="H2562" s="4" t="s">
        <v>3758</v>
      </c>
    </row>
    <row r="2563" spans="1:8" ht="25.5">
      <c r="A2563" s="1" t="s">
        <v>814</v>
      </c>
      <c r="B2563" s="9"/>
      <c r="C2563" s="9" t="s">
        <v>886</v>
      </c>
      <c r="D2563" s="10">
        <v>162500</v>
      </c>
      <c r="E2563" s="10" t="s">
        <v>899</v>
      </c>
      <c r="F2563" s="42" t="e">
        <f t="shared" si="39"/>
        <v>#VALUE!</v>
      </c>
      <c r="G2563" t="s">
        <v>4458</v>
      </c>
      <c r="H2563" s="4" t="s">
        <v>3762</v>
      </c>
    </row>
    <row r="2564" spans="1:8" ht="25.5">
      <c r="A2564" s="1" t="s">
        <v>814</v>
      </c>
      <c r="B2564" s="9"/>
      <c r="C2564" s="9" t="s">
        <v>3759</v>
      </c>
      <c r="D2564" s="10">
        <v>102500</v>
      </c>
      <c r="E2564" s="10" t="s">
        <v>899</v>
      </c>
      <c r="F2564" s="42" t="e">
        <f t="shared" si="39"/>
        <v>#VALUE!</v>
      </c>
      <c r="G2564" t="s">
        <v>4458</v>
      </c>
      <c r="H2564" s="4" t="s">
        <v>3763</v>
      </c>
    </row>
    <row r="2565" spans="1:8" ht="25.5">
      <c r="A2565" s="1" t="s">
        <v>814</v>
      </c>
      <c r="B2565" s="9"/>
      <c r="C2565" s="9" t="s">
        <v>892</v>
      </c>
      <c r="D2565" s="10">
        <v>102500</v>
      </c>
      <c r="E2565" s="10" t="s">
        <v>899</v>
      </c>
      <c r="F2565" s="42" t="e">
        <f t="shared" si="39"/>
        <v>#VALUE!</v>
      </c>
      <c r="G2565" t="s">
        <v>4458</v>
      </c>
      <c r="H2565" s="4" t="s">
        <v>3763</v>
      </c>
    </row>
    <row r="2566" spans="1:8" ht="25.5">
      <c r="A2566" s="1" t="s">
        <v>814</v>
      </c>
      <c r="B2566" s="9"/>
      <c r="C2566" s="9" t="s">
        <v>3761</v>
      </c>
      <c r="D2566" s="10">
        <v>122500</v>
      </c>
      <c r="E2566" s="10" t="s">
        <v>899</v>
      </c>
      <c r="F2566" s="42" t="e">
        <f t="shared" ref="F2566:F2629" si="40">(((E2566-D2566)/D2566)*100)</f>
        <v>#VALUE!</v>
      </c>
      <c r="G2566" t="s">
        <v>4458</v>
      </c>
      <c r="H2566" s="4" t="s">
        <v>3763</v>
      </c>
    </row>
    <row r="2567" spans="1:8" ht="38.25">
      <c r="A2567" s="1" t="s">
        <v>815</v>
      </c>
      <c r="B2567" s="9" t="s">
        <v>2020</v>
      </c>
      <c r="C2567" s="9" t="s">
        <v>886</v>
      </c>
      <c r="D2567" s="10" t="s">
        <v>899</v>
      </c>
      <c r="E2567" s="10">
        <v>176073</v>
      </c>
      <c r="F2567" s="42" t="e">
        <f t="shared" si="40"/>
        <v>#VALUE!</v>
      </c>
      <c r="G2567" t="s">
        <v>4458</v>
      </c>
      <c r="H2567" s="4" t="s">
        <v>3764</v>
      </c>
    </row>
    <row r="2568" spans="1:8">
      <c r="A2568" s="1" t="s">
        <v>815</v>
      </c>
      <c r="B2568" s="9" t="s">
        <v>2037</v>
      </c>
      <c r="C2568" s="9" t="s">
        <v>886</v>
      </c>
      <c r="D2568" s="10">
        <v>203747</v>
      </c>
      <c r="E2568" s="10" t="s">
        <v>899</v>
      </c>
      <c r="F2568" s="42" t="e">
        <f t="shared" si="40"/>
        <v>#VALUE!</v>
      </c>
      <c r="G2568" t="s">
        <v>4458</v>
      </c>
      <c r="H2568" s="4"/>
    </row>
    <row r="2569" spans="1:8" ht="51">
      <c r="A2569" s="1" t="s">
        <v>815</v>
      </c>
      <c r="B2569" s="9" t="s">
        <v>2021</v>
      </c>
      <c r="C2569" s="9" t="s">
        <v>3772</v>
      </c>
      <c r="D2569" s="10">
        <v>191224</v>
      </c>
      <c r="E2569" s="10">
        <v>216305</v>
      </c>
      <c r="F2569" s="42">
        <f t="shared" si="40"/>
        <v>13.116031460486132</v>
      </c>
      <c r="G2569" t="s">
        <v>4554</v>
      </c>
      <c r="H2569" s="4" t="s">
        <v>3765</v>
      </c>
    </row>
    <row r="2570" spans="1:8" ht="25.5">
      <c r="A2570" s="1" t="s">
        <v>815</v>
      </c>
      <c r="B2570" s="9" t="s">
        <v>3766</v>
      </c>
      <c r="C2570" s="9" t="s">
        <v>3767</v>
      </c>
      <c r="D2570" s="10">
        <v>196337</v>
      </c>
      <c r="E2570" s="10" t="s">
        <v>899</v>
      </c>
      <c r="F2570" s="42" t="e">
        <f t="shared" si="40"/>
        <v>#VALUE!</v>
      </c>
      <c r="G2570" t="s">
        <v>4458</v>
      </c>
      <c r="H2570" s="4"/>
    </row>
    <row r="2571" spans="1:8" ht="25.5">
      <c r="A2571" s="1" t="s">
        <v>815</v>
      </c>
      <c r="B2571" s="9" t="s">
        <v>2023</v>
      </c>
      <c r="C2571" s="9" t="s">
        <v>2022</v>
      </c>
      <c r="D2571" s="10">
        <v>3888</v>
      </c>
      <c r="E2571" s="10">
        <v>165140</v>
      </c>
      <c r="F2571" s="42">
        <f t="shared" si="40"/>
        <v>4147.4279835390944</v>
      </c>
      <c r="G2571" t="s">
        <v>4458</v>
      </c>
      <c r="H2571" s="4" t="s">
        <v>2032</v>
      </c>
    </row>
    <row r="2572" spans="1:8" ht="38.25">
      <c r="A2572" s="1" t="s">
        <v>815</v>
      </c>
      <c r="B2572" s="9" t="s">
        <v>2025</v>
      </c>
      <c r="C2572" s="9" t="s">
        <v>2024</v>
      </c>
      <c r="D2572" s="10" t="s">
        <v>899</v>
      </c>
      <c r="E2572" s="10">
        <v>138620</v>
      </c>
      <c r="F2572" s="42" t="e">
        <f t="shared" si="40"/>
        <v>#VALUE!</v>
      </c>
      <c r="G2572" t="s">
        <v>4458</v>
      </c>
      <c r="H2572" s="4" t="s">
        <v>2035</v>
      </c>
    </row>
    <row r="2573" spans="1:8" ht="38.25">
      <c r="A2573" s="1" t="s">
        <v>815</v>
      </c>
      <c r="B2573" s="9" t="s">
        <v>2027</v>
      </c>
      <c r="C2573" s="9" t="s">
        <v>2026</v>
      </c>
      <c r="D2573" s="10" t="s">
        <v>899</v>
      </c>
      <c r="E2573" s="10">
        <v>125330</v>
      </c>
      <c r="F2573" s="42" t="e">
        <f t="shared" si="40"/>
        <v>#VALUE!</v>
      </c>
      <c r="G2573" t="s">
        <v>4458</v>
      </c>
      <c r="H2573" s="4" t="s">
        <v>2036</v>
      </c>
    </row>
    <row r="2574" spans="1:8" ht="38.25">
      <c r="A2574" s="1" t="s">
        <v>815</v>
      </c>
      <c r="B2574" s="9" t="s">
        <v>2029</v>
      </c>
      <c r="C2574" s="9" t="s">
        <v>2028</v>
      </c>
      <c r="D2574" s="10">
        <v>14521</v>
      </c>
      <c r="E2574" s="10">
        <v>147646</v>
      </c>
      <c r="F2574" s="42">
        <f t="shared" si="40"/>
        <v>916.77570415260664</v>
      </c>
      <c r="G2574" t="s">
        <v>4458</v>
      </c>
      <c r="H2574" s="4" t="s">
        <v>2038</v>
      </c>
    </row>
    <row r="2575" spans="1:8" ht="25.5">
      <c r="A2575" s="1" t="s">
        <v>815</v>
      </c>
      <c r="B2575" s="58"/>
      <c r="C2575" s="58" t="s">
        <v>3768</v>
      </c>
      <c r="D2575" s="59">
        <v>144341</v>
      </c>
      <c r="E2575" s="59" t="s">
        <v>899</v>
      </c>
      <c r="F2575" s="42" t="e">
        <f t="shared" si="40"/>
        <v>#VALUE!</v>
      </c>
      <c r="G2575" t="s">
        <v>4458</v>
      </c>
      <c r="H2575" s="76" t="s">
        <v>3914</v>
      </c>
    </row>
    <row r="2576" spans="1:8">
      <c r="A2576" s="1" t="s">
        <v>815</v>
      </c>
      <c r="B2576" s="9" t="s">
        <v>2030</v>
      </c>
      <c r="C2576" s="9" t="s">
        <v>1020</v>
      </c>
      <c r="D2576" s="10">
        <v>119513</v>
      </c>
      <c r="E2576" s="10">
        <v>123932</v>
      </c>
      <c r="F2576" s="42">
        <f t="shared" si="40"/>
        <v>3.6975057106758262</v>
      </c>
      <c r="G2576" t="s">
        <v>4554</v>
      </c>
      <c r="H2576" s="4" t="s">
        <v>2033</v>
      </c>
    </row>
    <row r="2577" spans="1:8" ht="38.25">
      <c r="A2577" s="1" t="s">
        <v>815</v>
      </c>
      <c r="B2577" s="9" t="s">
        <v>2031</v>
      </c>
      <c r="C2577" s="9" t="s">
        <v>3771</v>
      </c>
      <c r="D2577" s="10">
        <v>105086</v>
      </c>
      <c r="E2577" s="10">
        <v>113663</v>
      </c>
      <c r="F2577" s="42">
        <f t="shared" si="40"/>
        <v>8.1618864549036019</v>
      </c>
      <c r="G2577" t="s">
        <v>4554</v>
      </c>
      <c r="H2577" s="4" t="s">
        <v>2034</v>
      </c>
    </row>
    <row r="2578" spans="1:8" ht="25.5">
      <c r="A2578" s="1" t="s">
        <v>815</v>
      </c>
      <c r="B2578" s="9"/>
      <c r="C2578" s="9" t="s">
        <v>3769</v>
      </c>
      <c r="D2578" s="10">
        <v>105514</v>
      </c>
      <c r="E2578" s="10">
        <v>53180</v>
      </c>
      <c r="F2578" s="42">
        <f t="shared" si="40"/>
        <v>-49.599105331993862</v>
      </c>
      <c r="G2578" t="s">
        <v>4458</v>
      </c>
      <c r="H2578" s="4" t="s">
        <v>3770</v>
      </c>
    </row>
    <row r="2579" spans="1:8" ht="25.5">
      <c r="A2579" s="1" t="s">
        <v>815</v>
      </c>
      <c r="B2579" s="9" t="s">
        <v>4547</v>
      </c>
      <c r="C2579" s="9" t="s">
        <v>4547</v>
      </c>
      <c r="D2579" s="10" t="s">
        <v>899</v>
      </c>
      <c r="E2579" s="72">
        <v>100000</v>
      </c>
      <c r="F2579" s="42" t="e">
        <f t="shared" si="40"/>
        <v>#VALUE!</v>
      </c>
      <c r="G2579" t="s">
        <v>4458</v>
      </c>
      <c r="H2579" s="4" t="s">
        <v>4549</v>
      </c>
    </row>
    <row r="2580" spans="1:8" ht="25.5">
      <c r="A2580" s="1" t="s">
        <v>815</v>
      </c>
      <c r="B2580" s="9" t="s">
        <v>4547</v>
      </c>
      <c r="C2580" s="9" t="s">
        <v>4547</v>
      </c>
      <c r="D2580" s="10" t="s">
        <v>899</v>
      </c>
      <c r="E2580" s="72">
        <v>100000</v>
      </c>
      <c r="F2580" s="42" t="e">
        <f t="shared" si="40"/>
        <v>#VALUE!</v>
      </c>
      <c r="G2580" t="s">
        <v>4458</v>
      </c>
      <c r="H2580" s="4" t="s">
        <v>4549</v>
      </c>
    </row>
    <row r="2581" spans="1:8" ht="25.5">
      <c r="A2581" s="1" t="s">
        <v>815</v>
      </c>
      <c r="B2581" s="9" t="s">
        <v>4547</v>
      </c>
      <c r="C2581" s="9" t="s">
        <v>4547</v>
      </c>
      <c r="D2581" s="10" t="s">
        <v>899</v>
      </c>
      <c r="E2581" s="72">
        <v>100000</v>
      </c>
      <c r="F2581" s="42" t="e">
        <f t="shared" si="40"/>
        <v>#VALUE!</v>
      </c>
      <c r="G2581" t="s">
        <v>4458</v>
      </c>
      <c r="H2581" s="4" t="s">
        <v>4549</v>
      </c>
    </row>
    <row r="2582" spans="1:8" ht="25.5">
      <c r="A2582" s="1" t="s">
        <v>815</v>
      </c>
      <c r="B2582" s="9" t="s">
        <v>4547</v>
      </c>
      <c r="C2582" s="9" t="s">
        <v>4547</v>
      </c>
      <c r="D2582" s="10" t="s">
        <v>899</v>
      </c>
      <c r="E2582" s="72">
        <v>100000</v>
      </c>
      <c r="F2582" s="42" t="e">
        <f t="shared" si="40"/>
        <v>#VALUE!</v>
      </c>
      <c r="G2582" t="s">
        <v>4458</v>
      </c>
      <c r="H2582" s="4" t="s">
        <v>4549</v>
      </c>
    </row>
    <row r="2583" spans="1:8" ht="25.5">
      <c r="A2583" s="1" t="s">
        <v>815</v>
      </c>
      <c r="B2583" s="9" t="s">
        <v>4547</v>
      </c>
      <c r="C2583" s="9" t="s">
        <v>4547</v>
      </c>
      <c r="D2583" s="10" t="s">
        <v>899</v>
      </c>
      <c r="E2583" s="72">
        <v>100000</v>
      </c>
      <c r="F2583" s="42" t="e">
        <f t="shared" si="40"/>
        <v>#VALUE!</v>
      </c>
      <c r="G2583" t="s">
        <v>4458</v>
      </c>
      <c r="H2583" s="4" t="s">
        <v>4549</v>
      </c>
    </row>
    <row r="2584" spans="1:8" ht="25.5">
      <c r="A2584" s="1" t="s">
        <v>815</v>
      </c>
      <c r="B2584" s="9" t="s">
        <v>4547</v>
      </c>
      <c r="C2584" s="9" t="s">
        <v>4547</v>
      </c>
      <c r="D2584" s="10" t="s">
        <v>899</v>
      </c>
      <c r="E2584" s="72">
        <v>100000</v>
      </c>
      <c r="F2584" s="42" t="e">
        <f t="shared" si="40"/>
        <v>#VALUE!</v>
      </c>
      <c r="G2584" t="s">
        <v>4458</v>
      </c>
      <c r="H2584" s="4" t="s">
        <v>4549</v>
      </c>
    </row>
    <row r="2585" spans="1:8" ht="25.5">
      <c r="A2585" s="1" t="s">
        <v>815</v>
      </c>
      <c r="B2585" s="9" t="s">
        <v>4547</v>
      </c>
      <c r="C2585" s="9" t="s">
        <v>4547</v>
      </c>
      <c r="D2585" s="10" t="s">
        <v>899</v>
      </c>
      <c r="E2585" s="72">
        <v>100000</v>
      </c>
      <c r="F2585" s="42" t="e">
        <f t="shared" si="40"/>
        <v>#VALUE!</v>
      </c>
      <c r="G2585" t="s">
        <v>4458</v>
      </c>
      <c r="H2585" s="4" t="s">
        <v>4549</v>
      </c>
    </row>
    <row r="2586" spans="1:8" ht="25.5">
      <c r="A2586" s="1" t="s">
        <v>815</v>
      </c>
      <c r="B2586" s="9" t="s">
        <v>4547</v>
      </c>
      <c r="C2586" s="9" t="s">
        <v>4547</v>
      </c>
      <c r="D2586" s="10" t="s">
        <v>899</v>
      </c>
      <c r="E2586" s="72">
        <v>100000</v>
      </c>
      <c r="F2586" s="42" t="e">
        <f t="shared" si="40"/>
        <v>#VALUE!</v>
      </c>
      <c r="G2586" t="s">
        <v>4458</v>
      </c>
      <c r="H2586" s="4" t="s">
        <v>4549</v>
      </c>
    </row>
    <row r="2587" spans="1:8" ht="25.5">
      <c r="A2587" s="1" t="s">
        <v>815</v>
      </c>
      <c r="B2587" s="9" t="s">
        <v>4547</v>
      </c>
      <c r="C2587" s="9" t="s">
        <v>4547</v>
      </c>
      <c r="D2587" s="10" t="s">
        <v>899</v>
      </c>
      <c r="E2587" s="72">
        <v>100000</v>
      </c>
      <c r="F2587" s="42" t="e">
        <f t="shared" si="40"/>
        <v>#VALUE!</v>
      </c>
      <c r="G2587" t="s">
        <v>4458</v>
      </c>
      <c r="H2587" s="4" t="s">
        <v>4549</v>
      </c>
    </row>
    <row r="2588" spans="1:8" ht="25.5">
      <c r="A2588" s="1" t="s">
        <v>815</v>
      </c>
      <c r="B2588" s="9" t="s">
        <v>4547</v>
      </c>
      <c r="C2588" s="9" t="s">
        <v>4547</v>
      </c>
      <c r="D2588" s="10" t="s">
        <v>899</v>
      </c>
      <c r="E2588" s="72">
        <v>100000</v>
      </c>
      <c r="F2588" s="42" t="e">
        <f t="shared" si="40"/>
        <v>#VALUE!</v>
      </c>
      <c r="G2588" t="s">
        <v>4458</v>
      </c>
      <c r="H2588" s="4" t="s">
        <v>4549</v>
      </c>
    </row>
    <row r="2589" spans="1:8" ht="25.5">
      <c r="A2589" s="1" t="s">
        <v>815</v>
      </c>
      <c r="B2589" s="9" t="s">
        <v>4547</v>
      </c>
      <c r="C2589" s="9" t="s">
        <v>4547</v>
      </c>
      <c r="D2589" s="10" t="s">
        <v>899</v>
      </c>
      <c r="E2589" s="72">
        <v>100000</v>
      </c>
      <c r="F2589" s="42" t="e">
        <f t="shared" si="40"/>
        <v>#VALUE!</v>
      </c>
      <c r="G2589" t="s">
        <v>4458</v>
      </c>
      <c r="H2589" s="4" t="s">
        <v>4549</v>
      </c>
    </row>
    <row r="2590" spans="1:8" ht="25.5">
      <c r="A2590" s="1" t="s">
        <v>815</v>
      </c>
      <c r="B2590" s="9" t="s">
        <v>4547</v>
      </c>
      <c r="C2590" s="9" t="s">
        <v>4547</v>
      </c>
      <c r="D2590" s="72">
        <v>100000</v>
      </c>
      <c r="E2590" s="10" t="s">
        <v>899</v>
      </c>
      <c r="F2590" s="42" t="e">
        <f t="shared" si="40"/>
        <v>#VALUE!</v>
      </c>
      <c r="G2590" t="s">
        <v>4458</v>
      </c>
      <c r="H2590" s="4" t="s">
        <v>4549</v>
      </c>
    </row>
    <row r="2591" spans="1:8" ht="25.5">
      <c r="A2591" s="1" t="s">
        <v>815</v>
      </c>
      <c r="B2591" s="9" t="s">
        <v>4547</v>
      </c>
      <c r="C2591" s="9" t="s">
        <v>4547</v>
      </c>
      <c r="D2591" s="72">
        <v>100000</v>
      </c>
      <c r="E2591" s="10" t="s">
        <v>899</v>
      </c>
      <c r="F2591" s="42" t="e">
        <f t="shared" si="40"/>
        <v>#VALUE!</v>
      </c>
      <c r="G2591" t="s">
        <v>4458</v>
      </c>
      <c r="H2591" s="4" t="s">
        <v>4549</v>
      </c>
    </row>
    <row r="2592" spans="1:8" ht="25.5">
      <c r="A2592" s="1" t="s">
        <v>815</v>
      </c>
      <c r="B2592" s="9" t="s">
        <v>4547</v>
      </c>
      <c r="C2592" s="9" t="s">
        <v>4547</v>
      </c>
      <c r="D2592" s="72">
        <v>100000</v>
      </c>
      <c r="E2592" s="10" t="s">
        <v>899</v>
      </c>
      <c r="F2592" s="42" t="e">
        <f t="shared" si="40"/>
        <v>#VALUE!</v>
      </c>
      <c r="G2592" t="s">
        <v>4458</v>
      </c>
      <c r="H2592" s="4" t="s">
        <v>4549</v>
      </c>
    </row>
    <row r="2593" spans="1:8" ht="25.5">
      <c r="A2593" s="1" t="s">
        <v>815</v>
      </c>
      <c r="B2593" s="9" t="s">
        <v>4547</v>
      </c>
      <c r="C2593" s="9" t="s">
        <v>4547</v>
      </c>
      <c r="D2593" s="72">
        <v>100000</v>
      </c>
      <c r="E2593" s="10" t="s">
        <v>899</v>
      </c>
      <c r="F2593" s="42" t="e">
        <f t="shared" si="40"/>
        <v>#VALUE!</v>
      </c>
      <c r="G2593" t="s">
        <v>4458</v>
      </c>
      <c r="H2593" s="4" t="s">
        <v>4549</v>
      </c>
    </row>
    <row r="2594" spans="1:8" ht="25.5">
      <c r="A2594" s="1" t="s">
        <v>815</v>
      </c>
      <c r="B2594" s="9" t="s">
        <v>4547</v>
      </c>
      <c r="C2594" s="9" t="s">
        <v>4547</v>
      </c>
      <c r="D2594" s="72">
        <v>100000</v>
      </c>
      <c r="E2594" s="10" t="s">
        <v>899</v>
      </c>
      <c r="F2594" s="42" t="e">
        <f t="shared" si="40"/>
        <v>#VALUE!</v>
      </c>
      <c r="G2594" t="s">
        <v>4458</v>
      </c>
      <c r="H2594" s="4" t="s">
        <v>4549</v>
      </c>
    </row>
    <row r="2595" spans="1:8" ht="25.5">
      <c r="A2595" s="1" t="s">
        <v>815</v>
      </c>
      <c r="B2595" s="9" t="s">
        <v>4547</v>
      </c>
      <c r="C2595" s="9" t="s">
        <v>4547</v>
      </c>
      <c r="D2595" s="72">
        <v>100000</v>
      </c>
      <c r="E2595" s="10" t="s">
        <v>899</v>
      </c>
      <c r="F2595" s="42" t="e">
        <f t="shared" si="40"/>
        <v>#VALUE!</v>
      </c>
      <c r="G2595" t="s">
        <v>4458</v>
      </c>
      <c r="H2595" s="4" t="s">
        <v>4549</v>
      </c>
    </row>
    <row r="2596" spans="1:8" ht="25.5">
      <c r="A2596" s="1" t="s">
        <v>815</v>
      </c>
      <c r="B2596" s="9" t="s">
        <v>4547</v>
      </c>
      <c r="C2596" s="9" t="s">
        <v>4547</v>
      </c>
      <c r="D2596" s="72">
        <v>100000</v>
      </c>
      <c r="E2596" s="10" t="s">
        <v>899</v>
      </c>
      <c r="F2596" s="42" t="e">
        <f t="shared" si="40"/>
        <v>#VALUE!</v>
      </c>
      <c r="G2596" t="s">
        <v>4458</v>
      </c>
      <c r="H2596" s="4" t="s">
        <v>4549</v>
      </c>
    </row>
    <row r="2597" spans="1:8" ht="25.5">
      <c r="A2597" s="1" t="s">
        <v>815</v>
      </c>
      <c r="B2597" s="9" t="s">
        <v>4547</v>
      </c>
      <c r="C2597" s="9" t="s">
        <v>4547</v>
      </c>
      <c r="D2597" s="72">
        <v>100000</v>
      </c>
      <c r="E2597" s="10" t="s">
        <v>899</v>
      </c>
      <c r="F2597" s="42" t="e">
        <f t="shared" si="40"/>
        <v>#VALUE!</v>
      </c>
      <c r="G2597" t="s">
        <v>4458</v>
      </c>
      <c r="H2597" s="4" t="s">
        <v>4549</v>
      </c>
    </row>
    <row r="2598" spans="1:8" ht="51">
      <c r="A2598" s="1" t="s">
        <v>816</v>
      </c>
      <c r="B2598" s="9"/>
      <c r="C2598" s="9" t="s">
        <v>886</v>
      </c>
      <c r="D2598" s="10">
        <v>127970</v>
      </c>
      <c r="E2598" s="10">
        <v>144651</v>
      </c>
      <c r="F2598" s="42">
        <f t="shared" si="40"/>
        <v>13.035086348362897</v>
      </c>
      <c r="G2598" t="s">
        <v>4554</v>
      </c>
      <c r="H2598" s="4" t="s">
        <v>3773</v>
      </c>
    </row>
    <row r="2599" spans="1:8" ht="25.5">
      <c r="A2599" s="1" t="s">
        <v>816</v>
      </c>
      <c r="B2599" s="9"/>
      <c r="C2599" s="9" t="s">
        <v>1014</v>
      </c>
      <c r="D2599" s="10">
        <v>107509</v>
      </c>
      <c r="E2599" s="10">
        <v>109284</v>
      </c>
      <c r="F2599" s="42">
        <f t="shared" si="40"/>
        <v>1.6510245653852236</v>
      </c>
      <c r="G2599" t="s">
        <v>4554</v>
      </c>
      <c r="H2599" s="4" t="s">
        <v>2612</v>
      </c>
    </row>
    <row r="2600" spans="1:8" ht="25.5">
      <c r="A2600" s="1" t="s">
        <v>816</v>
      </c>
      <c r="B2600" s="9"/>
      <c r="C2600" s="9" t="s">
        <v>995</v>
      </c>
      <c r="D2600" s="10">
        <v>103770</v>
      </c>
      <c r="E2600" s="10">
        <v>110691</v>
      </c>
      <c r="F2600" s="42">
        <f t="shared" si="40"/>
        <v>6.669557675628794</v>
      </c>
      <c r="G2600" t="s">
        <v>4554</v>
      </c>
      <c r="H2600" s="4" t="s">
        <v>2613</v>
      </c>
    </row>
    <row r="2601" spans="1:8" ht="51">
      <c r="A2601" s="1" t="s">
        <v>817</v>
      </c>
      <c r="B2601" s="9" t="s">
        <v>2614</v>
      </c>
      <c r="C2601" s="9" t="s">
        <v>886</v>
      </c>
      <c r="D2601" s="10">
        <v>204223</v>
      </c>
      <c r="E2601" s="10">
        <v>204242</v>
      </c>
      <c r="F2601" s="42">
        <f t="shared" si="40"/>
        <v>9.3035554271556093E-3</v>
      </c>
      <c r="G2601" t="s">
        <v>4554</v>
      </c>
      <c r="H2601" s="4" t="s">
        <v>3774</v>
      </c>
    </row>
    <row r="2602" spans="1:8" ht="51">
      <c r="A2602" s="1" t="s">
        <v>817</v>
      </c>
      <c r="B2602" s="9"/>
      <c r="C2602" s="9" t="s">
        <v>3775</v>
      </c>
      <c r="D2602" s="10">
        <v>124044</v>
      </c>
      <c r="E2602" s="10">
        <v>133325</v>
      </c>
      <c r="F2602" s="42">
        <f t="shared" si="40"/>
        <v>7.482022508142272</v>
      </c>
      <c r="G2602" t="s">
        <v>4458</v>
      </c>
      <c r="H2602" s="4" t="s">
        <v>2625</v>
      </c>
    </row>
    <row r="2603" spans="1:8" ht="25.5">
      <c r="A2603" s="1" t="s">
        <v>817</v>
      </c>
      <c r="B2603" s="9"/>
      <c r="C2603" s="9" t="s">
        <v>2615</v>
      </c>
      <c r="D2603" s="10">
        <v>148084</v>
      </c>
      <c r="E2603" s="10">
        <v>158318</v>
      </c>
      <c r="F2603" s="42">
        <f t="shared" si="40"/>
        <v>6.9109424380756872</v>
      </c>
      <c r="G2603" t="s">
        <v>4554</v>
      </c>
      <c r="H2603" s="4" t="s">
        <v>2621</v>
      </c>
    </row>
    <row r="2604" spans="1:8" ht="38.25">
      <c r="A2604" s="1" t="s">
        <v>817</v>
      </c>
      <c r="B2604" s="9"/>
      <c r="C2604" s="9" t="s">
        <v>2616</v>
      </c>
      <c r="D2604" s="10">
        <v>148535</v>
      </c>
      <c r="E2604" s="10">
        <v>158680</v>
      </c>
      <c r="F2604" s="42">
        <f t="shared" si="40"/>
        <v>6.8300400578988114</v>
      </c>
      <c r="G2604" t="s">
        <v>4554</v>
      </c>
      <c r="H2604" s="4" t="s">
        <v>2622</v>
      </c>
    </row>
    <row r="2605" spans="1:8" ht="25.5">
      <c r="A2605" s="1" t="s">
        <v>817</v>
      </c>
      <c r="B2605" s="9"/>
      <c r="C2605" s="9" t="s">
        <v>2617</v>
      </c>
      <c r="D2605" s="10">
        <v>68858</v>
      </c>
      <c r="E2605" s="10">
        <v>144716</v>
      </c>
      <c r="F2605" s="42">
        <f t="shared" si="40"/>
        <v>110.16584855790177</v>
      </c>
      <c r="G2605" t="s">
        <v>4458</v>
      </c>
      <c r="H2605" s="4" t="s">
        <v>3776</v>
      </c>
    </row>
    <row r="2606" spans="1:8" ht="25.5">
      <c r="A2606" s="1" t="s">
        <v>817</v>
      </c>
      <c r="B2606" s="9"/>
      <c r="C2606" s="9" t="s">
        <v>2618</v>
      </c>
      <c r="D2606" s="10">
        <v>106737</v>
      </c>
      <c r="E2606" s="10">
        <v>111825</v>
      </c>
      <c r="F2606" s="42">
        <f t="shared" si="40"/>
        <v>4.7668568537620502</v>
      </c>
      <c r="G2606" t="s">
        <v>4554</v>
      </c>
      <c r="H2606" s="4" t="s">
        <v>2623</v>
      </c>
    </row>
    <row r="2607" spans="1:8" ht="25.5">
      <c r="A2607" s="1" t="s">
        <v>817</v>
      </c>
      <c r="B2607" s="9"/>
      <c r="C2607" s="9" t="s">
        <v>2619</v>
      </c>
      <c r="D2607" s="10">
        <v>138776</v>
      </c>
      <c r="E2607" s="10">
        <v>140649</v>
      </c>
      <c r="F2607" s="42">
        <f t="shared" si="40"/>
        <v>1.349657001210584</v>
      </c>
      <c r="G2607" t="s">
        <v>4554</v>
      </c>
      <c r="H2607" s="4" t="s">
        <v>2624</v>
      </c>
    </row>
    <row r="2608" spans="1:8" ht="38.25">
      <c r="A2608" s="1" t="s">
        <v>817</v>
      </c>
      <c r="B2608" s="9"/>
      <c r="C2608" s="9" t="s">
        <v>2620</v>
      </c>
      <c r="D2608" s="10" t="s">
        <v>899</v>
      </c>
      <c r="E2608" s="10">
        <v>101345</v>
      </c>
      <c r="F2608" s="42" t="e">
        <f t="shared" si="40"/>
        <v>#VALUE!</v>
      </c>
      <c r="G2608" t="s">
        <v>4458</v>
      </c>
      <c r="H2608" s="4" t="s">
        <v>2626</v>
      </c>
    </row>
    <row r="2609" spans="1:8" ht="51">
      <c r="A2609" s="1" t="s">
        <v>818</v>
      </c>
      <c r="B2609" s="9"/>
      <c r="C2609" s="9" t="s">
        <v>995</v>
      </c>
      <c r="D2609" s="10">
        <v>137857</v>
      </c>
      <c r="E2609" s="10">
        <v>132515</v>
      </c>
      <c r="F2609" s="42">
        <f t="shared" si="40"/>
        <v>-3.8750299223108007</v>
      </c>
      <c r="G2609" t="s">
        <v>4554</v>
      </c>
      <c r="H2609" s="4" t="s">
        <v>2628</v>
      </c>
    </row>
    <row r="2610" spans="1:8" ht="38.25">
      <c r="A2610" s="1" t="s">
        <v>818</v>
      </c>
      <c r="B2610" s="9"/>
      <c r="C2610" s="9" t="s">
        <v>1168</v>
      </c>
      <c r="D2610" s="10" t="s">
        <v>899</v>
      </c>
      <c r="E2610" s="10">
        <v>127757</v>
      </c>
      <c r="F2610" s="42" t="e">
        <f t="shared" si="40"/>
        <v>#VALUE!</v>
      </c>
      <c r="G2610" t="s">
        <v>4458</v>
      </c>
      <c r="H2610" s="4" t="s">
        <v>2627</v>
      </c>
    </row>
    <row r="2611" spans="1:8" ht="38.25">
      <c r="A2611" s="1" t="s">
        <v>818</v>
      </c>
      <c r="B2611" s="9"/>
      <c r="C2611" s="9" t="s">
        <v>1169</v>
      </c>
      <c r="D2611" s="10">
        <v>75623</v>
      </c>
      <c r="E2611" s="10">
        <v>112921</v>
      </c>
      <c r="F2611" s="42">
        <f t="shared" si="40"/>
        <v>49.320973777818914</v>
      </c>
      <c r="G2611" t="s">
        <v>4458</v>
      </c>
      <c r="H2611" s="4" t="s">
        <v>3777</v>
      </c>
    </row>
    <row r="2612" spans="1:8" ht="25.5">
      <c r="A2612" s="1" t="s">
        <v>818</v>
      </c>
      <c r="B2612" s="9"/>
      <c r="C2612" s="9" t="s">
        <v>1130</v>
      </c>
      <c r="D2612" s="10">
        <v>133626</v>
      </c>
      <c r="E2612" s="10">
        <v>69579</v>
      </c>
      <c r="F2612" s="42">
        <f t="shared" si="40"/>
        <v>-47.930043554398097</v>
      </c>
      <c r="G2612" t="s">
        <v>4458</v>
      </c>
      <c r="H2612" s="4" t="s">
        <v>3778</v>
      </c>
    </row>
    <row r="2613" spans="1:8">
      <c r="A2613" s="1" t="s">
        <v>818</v>
      </c>
      <c r="B2613" s="9"/>
      <c r="C2613" s="9" t="s">
        <v>317</v>
      </c>
      <c r="D2613" s="10">
        <v>125053</v>
      </c>
      <c r="E2613" s="10" t="s">
        <v>899</v>
      </c>
      <c r="F2613" s="42" t="e">
        <f t="shared" si="40"/>
        <v>#VALUE!</v>
      </c>
      <c r="G2613" t="s">
        <v>4458</v>
      </c>
      <c r="H2613" s="4" t="s">
        <v>3779</v>
      </c>
    </row>
    <row r="2614" spans="1:8" ht="25.5">
      <c r="A2614" s="1" t="s">
        <v>819</v>
      </c>
      <c r="B2614" s="1"/>
      <c r="C2614" s="1" t="s">
        <v>990</v>
      </c>
      <c r="D2614" s="56" t="s">
        <v>899</v>
      </c>
      <c r="E2614" s="56">
        <v>144186</v>
      </c>
      <c r="F2614" s="42" t="e">
        <f t="shared" si="40"/>
        <v>#VALUE!</v>
      </c>
      <c r="G2614" t="s">
        <v>4458</v>
      </c>
      <c r="H2614" s="75" t="s">
        <v>3780</v>
      </c>
    </row>
    <row r="2615" spans="1:8" ht="38.25">
      <c r="A2615" s="1" t="s">
        <v>819</v>
      </c>
      <c r="B2615" s="1" t="s">
        <v>3789</v>
      </c>
      <c r="C2615" s="1" t="s">
        <v>1170</v>
      </c>
      <c r="D2615" s="56">
        <v>108030</v>
      </c>
      <c r="E2615" s="56">
        <v>129267</v>
      </c>
      <c r="F2615" s="42">
        <f t="shared" si="40"/>
        <v>19.658428214384895</v>
      </c>
      <c r="G2615" t="s">
        <v>4554</v>
      </c>
      <c r="H2615" s="75" t="s">
        <v>3790</v>
      </c>
    </row>
    <row r="2616" spans="1:8" ht="38.25">
      <c r="A2616" s="1" t="s">
        <v>819</v>
      </c>
      <c r="B2616" s="1" t="s">
        <v>3788</v>
      </c>
      <c r="C2616" s="1" t="s">
        <v>3781</v>
      </c>
      <c r="D2616" s="56">
        <v>104738</v>
      </c>
      <c r="E2616" s="56">
        <v>126264</v>
      </c>
      <c r="F2616" s="42">
        <f t="shared" si="40"/>
        <v>20.55223510091848</v>
      </c>
      <c r="G2616" t="s">
        <v>4554</v>
      </c>
      <c r="H2616" s="75" t="s">
        <v>3791</v>
      </c>
    </row>
    <row r="2617" spans="1:8" ht="25.5">
      <c r="A2617" s="1" t="s">
        <v>819</v>
      </c>
      <c r="B2617" s="1"/>
      <c r="C2617" s="1" t="s">
        <v>1567</v>
      </c>
      <c r="D2617" s="56" t="s">
        <v>899</v>
      </c>
      <c r="E2617" s="56">
        <v>120259</v>
      </c>
      <c r="F2617" s="42" t="e">
        <f t="shared" si="40"/>
        <v>#VALUE!</v>
      </c>
      <c r="G2617" t="s">
        <v>4458</v>
      </c>
      <c r="H2617" s="75" t="s">
        <v>3782</v>
      </c>
    </row>
    <row r="2618" spans="1:8" ht="25.5">
      <c r="A2618" s="1" t="s">
        <v>819</v>
      </c>
      <c r="B2618" s="1"/>
      <c r="C2618" s="1" t="s">
        <v>3705</v>
      </c>
      <c r="D2618" s="56" t="s">
        <v>899</v>
      </c>
      <c r="E2618" s="56">
        <v>117191</v>
      </c>
      <c r="F2618" s="42" t="e">
        <f t="shared" si="40"/>
        <v>#VALUE!</v>
      </c>
      <c r="G2618" t="s">
        <v>4458</v>
      </c>
      <c r="H2618" s="75" t="s">
        <v>3783</v>
      </c>
    </row>
    <row r="2619" spans="1:8" ht="25.5">
      <c r="A2619" s="1" t="s">
        <v>819</v>
      </c>
      <c r="B2619" s="1"/>
      <c r="C2619" s="1" t="s">
        <v>1171</v>
      </c>
      <c r="D2619" s="56" t="s">
        <v>899</v>
      </c>
      <c r="E2619" s="56">
        <v>150127</v>
      </c>
      <c r="F2619" s="42" t="e">
        <f t="shared" si="40"/>
        <v>#VALUE!</v>
      </c>
      <c r="G2619" t="s">
        <v>4458</v>
      </c>
      <c r="H2619" s="75" t="s">
        <v>3784</v>
      </c>
    </row>
    <row r="2620" spans="1:8">
      <c r="A2620" s="1" t="s">
        <v>819</v>
      </c>
      <c r="B2620" s="1" t="s">
        <v>3786</v>
      </c>
      <c r="C2620" s="1" t="s">
        <v>886</v>
      </c>
      <c r="D2620" s="56">
        <v>157158</v>
      </c>
      <c r="E2620" s="56" t="s">
        <v>899</v>
      </c>
      <c r="F2620" s="42" t="e">
        <f t="shared" si="40"/>
        <v>#VALUE!</v>
      </c>
      <c r="G2620" t="s">
        <v>4458</v>
      </c>
      <c r="H2620" s="75" t="s">
        <v>3785</v>
      </c>
    </row>
    <row r="2621" spans="1:8">
      <c r="A2621" s="1" t="s">
        <v>819</v>
      </c>
      <c r="B2621" s="1" t="s">
        <v>3787</v>
      </c>
      <c r="C2621" s="1" t="s">
        <v>1967</v>
      </c>
      <c r="D2621" s="56">
        <v>122348</v>
      </c>
      <c r="E2621" s="56" t="s">
        <v>899</v>
      </c>
      <c r="F2621" s="42" t="e">
        <f t="shared" si="40"/>
        <v>#VALUE!</v>
      </c>
      <c r="G2621" t="s">
        <v>4458</v>
      </c>
      <c r="H2621" s="75" t="s">
        <v>3785</v>
      </c>
    </row>
    <row r="2622" spans="1:8" ht="25.5">
      <c r="A2622" s="1" t="s">
        <v>820</v>
      </c>
      <c r="B2622" s="9" t="s">
        <v>1172</v>
      </c>
      <c r="C2622" s="9" t="s">
        <v>886</v>
      </c>
      <c r="D2622" s="10">
        <v>229814</v>
      </c>
      <c r="E2622" s="10">
        <v>206331</v>
      </c>
      <c r="F2622" s="42">
        <f t="shared" si="40"/>
        <v>-10.218263465237106</v>
      </c>
      <c r="G2622" t="s">
        <v>4554</v>
      </c>
      <c r="H2622" s="4" t="s">
        <v>3792</v>
      </c>
    </row>
    <row r="2623" spans="1:8" ht="25.5">
      <c r="A2623" s="1" t="s">
        <v>820</v>
      </c>
      <c r="B2623" s="9"/>
      <c r="C2623" s="9" t="s">
        <v>1173</v>
      </c>
      <c r="D2623" s="10">
        <v>150292</v>
      </c>
      <c r="E2623" s="10">
        <v>159406</v>
      </c>
      <c r="F2623" s="42">
        <f t="shared" si="40"/>
        <v>6.0641950336677937</v>
      </c>
      <c r="G2623" t="s">
        <v>4554</v>
      </c>
      <c r="H2623" s="4" t="s">
        <v>3793</v>
      </c>
    </row>
    <row r="2624" spans="1:8" ht="38.25">
      <c r="A2624" s="1" t="s">
        <v>820</v>
      </c>
      <c r="B2624" s="9"/>
      <c r="C2624" s="9" t="s">
        <v>1174</v>
      </c>
      <c r="D2624" s="10">
        <v>167560</v>
      </c>
      <c r="E2624" s="10">
        <v>150149</v>
      </c>
      <c r="F2624" s="42">
        <f t="shared" si="40"/>
        <v>-10.390904750537121</v>
      </c>
      <c r="G2624" t="s">
        <v>4554</v>
      </c>
      <c r="H2624" s="4" t="s">
        <v>3794</v>
      </c>
    </row>
    <row r="2625" spans="1:8" ht="51">
      <c r="A2625" s="1" t="s">
        <v>820</v>
      </c>
      <c r="B2625" s="9"/>
      <c r="C2625" s="9" t="s">
        <v>1175</v>
      </c>
      <c r="D2625" s="10">
        <v>180230</v>
      </c>
      <c r="E2625" s="10">
        <v>161945</v>
      </c>
      <c r="F2625" s="42">
        <f t="shared" si="40"/>
        <v>-10.145369805248848</v>
      </c>
      <c r="G2625" t="s">
        <v>4554</v>
      </c>
      <c r="H2625" s="4" t="s">
        <v>3795</v>
      </c>
    </row>
    <row r="2626" spans="1:8" ht="25.5">
      <c r="A2626" s="1" t="s">
        <v>820</v>
      </c>
      <c r="B2626" s="9"/>
      <c r="C2626" s="9" t="s">
        <v>1176</v>
      </c>
      <c r="D2626" s="10">
        <v>146375</v>
      </c>
      <c r="E2626" s="10">
        <v>136281</v>
      </c>
      <c r="F2626" s="42">
        <f t="shared" si="40"/>
        <v>-6.8959863364645599</v>
      </c>
      <c r="G2626" t="s">
        <v>4554</v>
      </c>
      <c r="H2626" s="4" t="s">
        <v>3796</v>
      </c>
    </row>
    <row r="2627" spans="1:8">
      <c r="A2627" s="1" t="s">
        <v>820</v>
      </c>
      <c r="B2627" s="9"/>
      <c r="C2627" s="9" t="s">
        <v>1015</v>
      </c>
      <c r="D2627" s="10">
        <v>125741</v>
      </c>
      <c r="E2627" s="10">
        <v>116182</v>
      </c>
      <c r="F2627" s="42">
        <f t="shared" si="40"/>
        <v>-7.6021345464088883</v>
      </c>
      <c r="G2627" t="s">
        <v>4554</v>
      </c>
      <c r="H2627" s="4" t="s">
        <v>3797</v>
      </c>
    </row>
    <row r="2628" spans="1:8" ht="25.5">
      <c r="A2628" s="1" t="s">
        <v>820</v>
      </c>
      <c r="B2628" s="9"/>
      <c r="C2628" s="9" t="s">
        <v>1177</v>
      </c>
      <c r="D2628" s="10">
        <v>119921</v>
      </c>
      <c r="E2628" s="10">
        <v>111909</v>
      </c>
      <c r="F2628" s="42">
        <f t="shared" si="40"/>
        <v>-6.6810650344810334</v>
      </c>
      <c r="G2628" t="s">
        <v>4554</v>
      </c>
      <c r="H2628" s="4" t="s">
        <v>3798</v>
      </c>
    </row>
    <row r="2629" spans="1:8" ht="25.5">
      <c r="A2629" s="1" t="s">
        <v>820</v>
      </c>
      <c r="B2629" s="9"/>
      <c r="C2629" s="9" t="s">
        <v>1178</v>
      </c>
      <c r="D2629" s="10">
        <v>128592</v>
      </c>
      <c r="E2629" s="10" t="s">
        <v>1179</v>
      </c>
      <c r="F2629" s="42" t="e">
        <f t="shared" si="40"/>
        <v>#VALUE!</v>
      </c>
      <c r="G2629" t="s">
        <v>4458</v>
      </c>
      <c r="H2629" s="4" t="s">
        <v>3525</v>
      </c>
    </row>
    <row r="2630" spans="1:8" ht="38.25">
      <c r="A2630" s="2" t="s">
        <v>821</v>
      </c>
      <c r="B2630" s="9" t="s">
        <v>3799</v>
      </c>
      <c r="C2630" s="9" t="s">
        <v>886</v>
      </c>
      <c r="D2630" s="10" t="s">
        <v>899</v>
      </c>
      <c r="E2630" s="10">
        <v>190800</v>
      </c>
      <c r="F2630" s="42" t="e">
        <f t="shared" ref="F2630:F2693" si="41">(((E2630-D2630)/D2630)*100)</f>
        <v>#VALUE!</v>
      </c>
      <c r="G2630" t="s">
        <v>4458</v>
      </c>
      <c r="H2630" s="4" t="s">
        <v>3800</v>
      </c>
    </row>
    <row r="2631" spans="1:8">
      <c r="A2631" s="2" t="s">
        <v>821</v>
      </c>
      <c r="B2631" s="9" t="s">
        <v>3801</v>
      </c>
      <c r="C2631" s="9" t="s">
        <v>1080</v>
      </c>
      <c r="D2631" s="10">
        <v>212715</v>
      </c>
      <c r="E2631" s="10" t="s">
        <v>899</v>
      </c>
      <c r="F2631" s="42" t="e">
        <f t="shared" si="41"/>
        <v>#VALUE!</v>
      </c>
      <c r="G2631" t="s">
        <v>4458</v>
      </c>
      <c r="H2631" s="4" t="s">
        <v>3476</v>
      </c>
    </row>
    <row r="2632" spans="1:8" ht="38.25">
      <c r="A2632" s="2" t="s">
        <v>821</v>
      </c>
      <c r="B2632" s="9"/>
      <c r="C2632" s="9" t="s">
        <v>1180</v>
      </c>
      <c r="D2632" s="10">
        <v>72498</v>
      </c>
      <c r="E2632" s="10">
        <v>150316</v>
      </c>
      <c r="F2632" s="42">
        <f t="shared" si="41"/>
        <v>107.33813346575079</v>
      </c>
      <c r="G2632" t="s">
        <v>4458</v>
      </c>
      <c r="H2632" s="4" t="s">
        <v>3802</v>
      </c>
    </row>
    <row r="2633" spans="1:8" ht="38.25">
      <c r="A2633" s="2" t="s">
        <v>821</v>
      </c>
      <c r="B2633" s="9"/>
      <c r="C2633" s="9" t="s">
        <v>1180</v>
      </c>
      <c r="D2633" s="10">
        <v>138436</v>
      </c>
      <c r="E2633" s="10" t="s">
        <v>899</v>
      </c>
      <c r="F2633" s="42" t="e">
        <f t="shared" si="41"/>
        <v>#VALUE!</v>
      </c>
      <c r="G2633" t="s">
        <v>4458</v>
      </c>
      <c r="H2633" s="4" t="s">
        <v>3803</v>
      </c>
    </row>
    <row r="2634" spans="1:8" ht="25.5">
      <c r="A2634" s="2" t="s">
        <v>821</v>
      </c>
      <c r="B2634" s="9"/>
      <c r="C2634" s="9" t="s">
        <v>1181</v>
      </c>
      <c r="D2634" s="10">
        <v>35078</v>
      </c>
      <c r="E2634" s="10">
        <v>141508</v>
      </c>
      <c r="F2634" s="42">
        <f t="shared" si="41"/>
        <v>303.40954444381094</v>
      </c>
      <c r="G2634" t="s">
        <v>4458</v>
      </c>
      <c r="H2634" s="4" t="s">
        <v>3805</v>
      </c>
    </row>
    <row r="2635" spans="1:8" ht="25.5">
      <c r="A2635" s="2" t="s">
        <v>821</v>
      </c>
      <c r="B2635" s="9"/>
      <c r="C2635" s="9" t="s">
        <v>1181</v>
      </c>
      <c r="D2635" s="10">
        <v>104489</v>
      </c>
      <c r="E2635" s="10" t="s">
        <v>899</v>
      </c>
      <c r="F2635" s="42" t="e">
        <f t="shared" si="41"/>
        <v>#VALUE!</v>
      </c>
      <c r="G2635" t="s">
        <v>4458</v>
      </c>
      <c r="H2635" s="4" t="s">
        <v>3804</v>
      </c>
    </row>
    <row r="2636" spans="1:8" ht="51">
      <c r="A2636" s="2" t="s">
        <v>821</v>
      </c>
      <c r="B2636" s="9"/>
      <c r="C2636" s="9" t="s">
        <v>1182</v>
      </c>
      <c r="D2636" s="10">
        <v>46757</v>
      </c>
      <c r="E2636" s="10">
        <v>141508</v>
      </c>
      <c r="F2636" s="42">
        <f t="shared" si="41"/>
        <v>202.64559317321468</v>
      </c>
      <c r="G2636" t="s">
        <v>4458</v>
      </c>
      <c r="H2636" s="4" t="s">
        <v>3806</v>
      </c>
    </row>
    <row r="2637" spans="1:8" ht="25.5">
      <c r="A2637" s="2" t="s">
        <v>821</v>
      </c>
      <c r="B2637" s="9"/>
      <c r="C2637" s="9" t="s">
        <v>3807</v>
      </c>
      <c r="D2637" s="10">
        <v>69592</v>
      </c>
      <c r="E2637" s="10" t="s">
        <v>899</v>
      </c>
      <c r="F2637" s="42" t="e">
        <f t="shared" si="41"/>
        <v>#VALUE!</v>
      </c>
      <c r="G2637" t="s">
        <v>4458</v>
      </c>
      <c r="H2637" s="4" t="s">
        <v>3808</v>
      </c>
    </row>
    <row r="2638" spans="1:8" ht="38.25">
      <c r="A2638" s="2" t="s">
        <v>821</v>
      </c>
      <c r="B2638" s="9"/>
      <c r="C2638" s="9" t="s">
        <v>1183</v>
      </c>
      <c r="D2638" s="10">
        <v>152401</v>
      </c>
      <c r="E2638" s="10">
        <v>140566</v>
      </c>
      <c r="F2638" s="42">
        <f t="shared" si="41"/>
        <v>-7.7656970754785073</v>
      </c>
      <c r="G2638" t="s">
        <v>4554</v>
      </c>
      <c r="H2638" s="4" t="s">
        <v>3809</v>
      </c>
    </row>
    <row r="2639" spans="1:8" ht="51">
      <c r="A2639" s="2" t="s">
        <v>821</v>
      </c>
      <c r="B2639" s="9"/>
      <c r="C2639" s="9" t="s">
        <v>3810</v>
      </c>
      <c r="D2639" s="10">
        <v>125543</v>
      </c>
      <c r="E2639" s="10">
        <v>137384</v>
      </c>
      <c r="F2639" s="42">
        <f t="shared" si="41"/>
        <v>9.4318281385660683</v>
      </c>
      <c r="G2639" t="s">
        <v>4554</v>
      </c>
      <c r="H2639" s="4" t="s">
        <v>3813</v>
      </c>
    </row>
    <row r="2640" spans="1:8" ht="25.5">
      <c r="A2640" s="2" t="s">
        <v>821</v>
      </c>
      <c r="B2640" s="9"/>
      <c r="C2640" s="9" t="s">
        <v>3811</v>
      </c>
      <c r="D2640" s="10">
        <v>126084</v>
      </c>
      <c r="E2640" s="10">
        <v>128072</v>
      </c>
      <c r="F2640" s="42">
        <f t="shared" si="41"/>
        <v>1.5767266266933155</v>
      </c>
      <c r="G2640" t="s">
        <v>4554</v>
      </c>
      <c r="H2640" s="4" t="s">
        <v>3815</v>
      </c>
    </row>
    <row r="2641" spans="1:8" ht="25.5">
      <c r="A2641" s="2" t="s">
        <v>821</v>
      </c>
      <c r="B2641" s="9"/>
      <c r="C2641" s="9" t="s">
        <v>1184</v>
      </c>
      <c r="D2641" s="10">
        <v>113477</v>
      </c>
      <c r="E2641" s="10">
        <v>123452</v>
      </c>
      <c r="F2641" s="42">
        <f t="shared" si="41"/>
        <v>8.7903275553636426</v>
      </c>
      <c r="G2641" t="s">
        <v>4554</v>
      </c>
      <c r="H2641" s="4" t="s">
        <v>3812</v>
      </c>
    </row>
    <row r="2642" spans="1:8" ht="25.5">
      <c r="A2642" s="2" t="s">
        <v>821</v>
      </c>
      <c r="B2642" s="9"/>
      <c r="C2642" s="9" t="s">
        <v>3814</v>
      </c>
      <c r="D2642" s="10">
        <v>122934</v>
      </c>
      <c r="E2642" s="10" t="s">
        <v>899</v>
      </c>
      <c r="F2642" s="42" t="e">
        <f t="shared" si="41"/>
        <v>#VALUE!</v>
      </c>
      <c r="G2642" t="s">
        <v>4458</v>
      </c>
      <c r="H2642" s="4" t="s">
        <v>3525</v>
      </c>
    </row>
    <row r="2643" spans="1:8" ht="25.5">
      <c r="A2643" s="1" t="s">
        <v>822</v>
      </c>
      <c r="B2643" s="9"/>
      <c r="C2643" s="9" t="s">
        <v>886</v>
      </c>
      <c r="D2643" s="10">
        <v>124665</v>
      </c>
      <c r="E2643" s="10">
        <v>126101</v>
      </c>
      <c r="F2643" s="42">
        <f t="shared" si="41"/>
        <v>1.1518870573136004</v>
      </c>
      <c r="G2643" t="s">
        <v>4554</v>
      </c>
      <c r="H2643" s="4" t="s">
        <v>3816</v>
      </c>
    </row>
    <row r="2644" spans="1:8" ht="51">
      <c r="A2644" s="1" t="s">
        <v>822</v>
      </c>
      <c r="B2644" s="9"/>
      <c r="C2644" s="9" t="s">
        <v>1185</v>
      </c>
      <c r="D2644" s="10">
        <v>101068</v>
      </c>
      <c r="E2644" s="10">
        <v>101716</v>
      </c>
      <c r="F2644" s="42">
        <f t="shared" si="41"/>
        <v>0.64115249139193409</v>
      </c>
      <c r="G2644" t="s">
        <v>4554</v>
      </c>
      <c r="H2644" s="4" t="s">
        <v>3817</v>
      </c>
    </row>
    <row r="2645" spans="1:8" ht="25.5">
      <c r="A2645" s="1" t="s">
        <v>823</v>
      </c>
      <c r="B2645" s="9" t="s">
        <v>1186</v>
      </c>
      <c r="C2645" s="9" t="s">
        <v>886</v>
      </c>
      <c r="D2645" s="10">
        <v>155592</v>
      </c>
      <c r="E2645" s="10">
        <v>152837</v>
      </c>
      <c r="F2645" s="42">
        <f t="shared" si="41"/>
        <v>-1.7706565890277133</v>
      </c>
      <c r="G2645" t="s">
        <v>4554</v>
      </c>
      <c r="H2645" s="4" t="s">
        <v>3819</v>
      </c>
    </row>
    <row r="2646" spans="1:8" ht="25.5">
      <c r="A2646" s="1" t="s">
        <v>823</v>
      </c>
      <c r="B2646" s="9"/>
      <c r="C2646" s="9" t="s">
        <v>1187</v>
      </c>
      <c r="D2646" s="10">
        <v>112495</v>
      </c>
      <c r="E2646" s="10">
        <v>110422</v>
      </c>
      <c r="F2646" s="42">
        <f t="shared" si="41"/>
        <v>-1.8427485666029599</v>
      </c>
      <c r="G2646" t="s">
        <v>4554</v>
      </c>
      <c r="H2646" s="4" t="s">
        <v>3818</v>
      </c>
    </row>
    <row r="2647" spans="1:8" ht="51">
      <c r="A2647" s="1" t="s">
        <v>823</v>
      </c>
      <c r="B2647" s="9"/>
      <c r="C2647" s="9" t="s">
        <v>1188</v>
      </c>
      <c r="D2647" s="10">
        <v>105735</v>
      </c>
      <c r="E2647" s="10">
        <v>105604</v>
      </c>
      <c r="F2647" s="42">
        <f t="shared" si="41"/>
        <v>-0.12389464226604245</v>
      </c>
      <c r="G2647" t="s">
        <v>4458</v>
      </c>
      <c r="H2647" s="4" t="s">
        <v>3820</v>
      </c>
    </row>
    <row r="2648" spans="1:8" ht="38.25">
      <c r="A2648" s="1" t="s">
        <v>824</v>
      </c>
      <c r="B2648" s="9"/>
      <c r="C2648" s="9" t="s">
        <v>886</v>
      </c>
      <c r="D2648" s="10">
        <v>121188</v>
      </c>
      <c r="E2648" s="10">
        <v>121685</v>
      </c>
      <c r="F2648" s="42">
        <f t="shared" si="41"/>
        <v>0.41010661121563197</v>
      </c>
      <c r="G2648" t="s">
        <v>4554</v>
      </c>
      <c r="H2648" s="4" t="s">
        <v>3822</v>
      </c>
    </row>
    <row r="2649" spans="1:8" ht="25.5">
      <c r="A2649" s="1" t="s">
        <v>824</v>
      </c>
      <c r="B2649" s="9"/>
      <c r="C2649" s="9" t="s">
        <v>1189</v>
      </c>
      <c r="D2649" s="10">
        <v>49800</v>
      </c>
      <c r="E2649" s="10">
        <v>189918</v>
      </c>
      <c r="F2649" s="42">
        <f t="shared" si="41"/>
        <v>281.36144578313252</v>
      </c>
      <c r="G2649" t="s">
        <v>4458</v>
      </c>
      <c r="H2649" s="4" t="s">
        <v>3824</v>
      </c>
    </row>
    <row r="2650" spans="1:8" ht="25.5">
      <c r="A2650" s="1" t="s">
        <v>824</v>
      </c>
      <c r="B2650" s="9"/>
      <c r="C2650" s="9" t="s">
        <v>1190</v>
      </c>
      <c r="D2650" s="10">
        <v>72289</v>
      </c>
      <c r="E2650" s="10">
        <v>210731</v>
      </c>
      <c r="F2650" s="42">
        <f t="shared" si="41"/>
        <v>191.51184827567127</v>
      </c>
      <c r="G2650" t="s">
        <v>4458</v>
      </c>
      <c r="H2650" s="4" t="s">
        <v>3823</v>
      </c>
    </row>
    <row r="2651" spans="1:8" ht="25.5">
      <c r="A2651" s="1" t="s">
        <v>824</v>
      </c>
      <c r="B2651" s="9"/>
      <c r="C2651" s="9" t="s">
        <v>1191</v>
      </c>
      <c r="D2651" s="10">
        <v>44707</v>
      </c>
      <c r="E2651" s="10">
        <v>132870</v>
      </c>
      <c r="F2651" s="42">
        <f t="shared" si="41"/>
        <v>197.20178048180375</v>
      </c>
      <c r="G2651" t="s">
        <v>4458</v>
      </c>
      <c r="H2651" s="4" t="s">
        <v>3825</v>
      </c>
    </row>
    <row r="2652" spans="1:8" ht="102">
      <c r="A2652" s="1" t="s">
        <v>825</v>
      </c>
      <c r="B2652" s="9"/>
      <c r="C2652" s="9" t="s">
        <v>886</v>
      </c>
      <c r="D2652" s="10">
        <v>122199</v>
      </c>
      <c r="E2652" s="10">
        <v>133427</v>
      </c>
      <c r="F2652" s="42">
        <f t="shared" si="41"/>
        <v>9.1882912298791322</v>
      </c>
      <c r="G2652" t="s">
        <v>4554</v>
      </c>
      <c r="H2652" s="4" t="s">
        <v>3821</v>
      </c>
    </row>
    <row r="2653" spans="1:8" ht="102">
      <c r="A2653" s="2" t="s">
        <v>826</v>
      </c>
      <c r="B2653" s="9" t="s">
        <v>3827</v>
      </c>
      <c r="C2653" s="9" t="s">
        <v>3829</v>
      </c>
      <c r="D2653" s="10">
        <v>187144</v>
      </c>
      <c r="E2653" s="10">
        <v>163635</v>
      </c>
      <c r="F2653" s="42">
        <f t="shared" si="41"/>
        <v>-12.561984354294021</v>
      </c>
      <c r="G2653" t="s">
        <v>4554</v>
      </c>
      <c r="H2653" s="4" t="s">
        <v>3828</v>
      </c>
    </row>
    <row r="2654" spans="1:8" ht="25.5">
      <c r="A2654" s="2" t="s">
        <v>826</v>
      </c>
      <c r="B2654" s="9" t="s">
        <v>3832</v>
      </c>
      <c r="C2654" s="9" t="s">
        <v>886</v>
      </c>
      <c r="D2654" s="10">
        <v>187144</v>
      </c>
      <c r="E2654" s="10">
        <v>69283</v>
      </c>
      <c r="F2654" s="42">
        <f t="shared" si="41"/>
        <v>-62.978775702133113</v>
      </c>
      <c r="G2654" t="s">
        <v>4458</v>
      </c>
      <c r="H2654" s="4" t="s">
        <v>3833</v>
      </c>
    </row>
    <row r="2655" spans="1:8" ht="63.75">
      <c r="A2655" s="2" t="s">
        <v>826</v>
      </c>
      <c r="B2655" s="9"/>
      <c r="C2655" s="9" t="s">
        <v>3830</v>
      </c>
      <c r="D2655" s="66" t="s">
        <v>899</v>
      </c>
      <c r="E2655" s="10">
        <v>114992</v>
      </c>
      <c r="F2655" s="42" t="e">
        <f t="shared" si="41"/>
        <v>#VALUE!</v>
      </c>
      <c r="G2655" t="s">
        <v>4458</v>
      </c>
      <c r="H2655" s="4" t="s">
        <v>3839</v>
      </c>
    </row>
    <row r="2656" spans="1:8" ht="63.75">
      <c r="A2656" s="2" t="s">
        <v>826</v>
      </c>
      <c r="B2656" s="9"/>
      <c r="C2656" s="9" t="s">
        <v>3831</v>
      </c>
      <c r="D2656" s="10">
        <v>93230</v>
      </c>
      <c r="E2656" s="10">
        <v>121316</v>
      </c>
      <c r="F2656" s="42">
        <f t="shared" si="41"/>
        <v>30.125496084951198</v>
      </c>
      <c r="G2656" t="s">
        <v>4458</v>
      </c>
      <c r="H2656" s="4" t="s">
        <v>3836</v>
      </c>
    </row>
    <row r="2657" spans="1:8" ht="25.5">
      <c r="A2657" s="2" t="s">
        <v>826</v>
      </c>
      <c r="B2657" s="9"/>
      <c r="C2657" s="9" t="s">
        <v>1064</v>
      </c>
      <c r="D2657" s="10" t="s">
        <v>899</v>
      </c>
      <c r="E2657" s="10">
        <v>129950</v>
      </c>
      <c r="F2657" s="42" t="e">
        <f t="shared" si="41"/>
        <v>#VALUE!</v>
      </c>
      <c r="G2657" t="s">
        <v>4458</v>
      </c>
      <c r="H2657" s="4" t="s">
        <v>3834</v>
      </c>
    </row>
    <row r="2658" spans="1:8" ht="25.5">
      <c r="A2658" s="2" t="s">
        <v>826</v>
      </c>
      <c r="B2658" s="9"/>
      <c r="C2658" s="9" t="s">
        <v>1064</v>
      </c>
      <c r="D2658" s="10" t="s">
        <v>899</v>
      </c>
      <c r="E2658" s="10">
        <v>137869</v>
      </c>
      <c r="F2658" s="42" t="e">
        <f t="shared" si="41"/>
        <v>#VALUE!</v>
      </c>
      <c r="G2658" t="s">
        <v>4458</v>
      </c>
      <c r="H2658" s="4" t="s">
        <v>3826</v>
      </c>
    </row>
    <row r="2659" spans="1:8" ht="25.5">
      <c r="A2659" s="2" t="s">
        <v>826</v>
      </c>
      <c r="B2659" s="9"/>
      <c r="C2659" s="9" t="s">
        <v>1192</v>
      </c>
      <c r="D2659" s="10">
        <v>92309</v>
      </c>
      <c r="E2659" s="10">
        <v>104435</v>
      </c>
      <c r="F2659" s="42">
        <f t="shared" si="41"/>
        <v>13.136313902219717</v>
      </c>
      <c r="G2659" t="s">
        <v>4458</v>
      </c>
      <c r="H2659" s="4" t="s">
        <v>3835</v>
      </c>
    </row>
    <row r="2660" spans="1:8" ht="25.5">
      <c r="A2660" s="2" t="s">
        <v>826</v>
      </c>
      <c r="B2660" s="9"/>
      <c r="C2660" s="9" t="s">
        <v>1193</v>
      </c>
      <c r="D2660" s="10">
        <v>126270</v>
      </c>
      <c r="E2660" s="10" t="s">
        <v>899</v>
      </c>
      <c r="F2660" s="42" t="e">
        <f t="shared" si="41"/>
        <v>#VALUE!</v>
      </c>
      <c r="G2660" t="s">
        <v>4458</v>
      </c>
      <c r="H2660" s="4" t="s">
        <v>3525</v>
      </c>
    </row>
    <row r="2661" spans="1:8" ht="25.5">
      <c r="A2661" s="2" t="s">
        <v>826</v>
      </c>
      <c r="B2661" s="9"/>
      <c r="C2661" s="9" t="s">
        <v>1194</v>
      </c>
      <c r="D2661" s="10">
        <v>110208</v>
      </c>
      <c r="E2661" s="10" t="s">
        <v>899</v>
      </c>
      <c r="F2661" s="42" t="e">
        <f t="shared" si="41"/>
        <v>#VALUE!</v>
      </c>
      <c r="G2661" t="s">
        <v>4458</v>
      </c>
      <c r="H2661" s="4" t="s">
        <v>3840</v>
      </c>
    </row>
    <row r="2662" spans="1:8" ht="25.5">
      <c r="A2662" s="2" t="s">
        <v>826</v>
      </c>
      <c r="B2662" s="9"/>
      <c r="C2662" s="9" t="s">
        <v>1195</v>
      </c>
      <c r="D2662" s="10">
        <v>132302</v>
      </c>
      <c r="E2662" s="10" t="s">
        <v>899</v>
      </c>
      <c r="F2662" s="42" t="e">
        <f t="shared" si="41"/>
        <v>#VALUE!</v>
      </c>
      <c r="G2662" t="s">
        <v>4458</v>
      </c>
      <c r="H2662" s="4" t="s">
        <v>3525</v>
      </c>
    </row>
    <row r="2663" spans="1:8" ht="25.5">
      <c r="A2663" s="2" t="s">
        <v>826</v>
      </c>
      <c r="B2663" s="9"/>
      <c r="C2663" s="9" t="s">
        <v>1196</v>
      </c>
      <c r="D2663" s="10">
        <v>136652</v>
      </c>
      <c r="E2663" s="10" t="s">
        <v>899</v>
      </c>
      <c r="F2663" s="42" t="e">
        <f t="shared" si="41"/>
        <v>#VALUE!</v>
      </c>
      <c r="G2663" t="s">
        <v>4458</v>
      </c>
      <c r="H2663" s="4" t="s">
        <v>3525</v>
      </c>
    </row>
    <row r="2664" spans="1:8" ht="25.5">
      <c r="A2664" s="2" t="s">
        <v>826</v>
      </c>
      <c r="B2664" s="9"/>
      <c r="C2664" s="9" t="s">
        <v>1197</v>
      </c>
      <c r="D2664" s="10">
        <v>125836</v>
      </c>
      <c r="E2664" s="10" t="s">
        <v>899</v>
      </c>
      <c r="F2664" s="42" t="e">
        <f t="shared" si="41"/>
        <v>#VALUE!</v>
      </c>
      <c r="G2664" t="s">
        <v>4458</v>
      </c>
      <c r="H2664" s="4" t="s">
        <v>3525</v>
      </c>
    </row>
    <row r="2665" spans="1:8">
      <c r="A2665" s="2" t="s">
        <v>826</v>
      </c>
      <c r="B2665" s="9"/>
      <c r="C2665" s="9" t="s">
        <v>3837</v>
      </c>
      <c r="D2665" s="10">
        <v>132686</v>
      </c>
      <c r="E2665" s="10" t="s">
        <v>899</v>
      </c>
      <c r="F2665" s="42" t="e">
        <f t="shared" si="41"/>
        <v>#VALUE!</v>
      </c>
      <c r="G2665" t="s">
        <v>4458</v>
      </c>
      <c r="H2665" s="4" t="s">
        <v>3838</v>
      </c>
    </row>
    <row r="2666" spans="1:8" ht="25.5">
      <c r="A2666" s="1" t="s">
        <v>827</v>
      </c>
      <c r="B2666" s="9"/>
      <c r="C2666" s="9" t="s">
        <v>886</v>
      </c>
      <c r="D2666" s="10">
        <v>145161</v>
      </c>
      <c r="E2666" s="10">
        <v>145161</v>
      </c>
      <c r="F2666" s="42">
        <f t="shared" si="41"/>
        <v>0</v>
      </c>
      <c r="G2666" t="s">
        <v>4554</v>
      </c>
      <c r="H2666" s="4" t="s">
        <v>3841</v>
      </c>
    </row>
    <row r="2667" spans="1:8" ht="25.5">
      <c r="A2667" s="1" t="s">
        <v>827</v>
      </c>
      <c r="B2667" s="9"/>
      <c r="C2667" s="9" t="s">
        <v>912</v>
      </c>
      <c r="D2667" s="10">
        <v>124200</v>
      </c>
      <c r="E2667" s="10">
        <v>124200</v>
      </c>
      <c r="F2667" s="42">
        <f t="shared" si="41"/>
        <v>0</v>
      </c>
      <c r="G2667" t="s">
        <v>4554</v>
      </c>
      <c r="H2667" s="4" t="s">
        <v>3843</v>
      </c>
    </row>
    <row r="2668" spans="1:8" ht="25.5">
      <c r="A2668" s="1" t="s">
        <v>827</v>
      </c>
      <c r="B2668" s="9"/>
      <c r="C2668" s="9" t="s">
        <v>1016</v>
      </c>
      <c r="D2668" s="10">
        <v>116699</v>
      </c>
      <c r="E2668" s="10">
        <v>116699</v>
      </c>
      <c r="F2668" s="42">
        <f t="shared" si="41"/>
        <v>0</v>
      </c>
      <c r="G2668" t="s">
        <v>4554</v>
      </c>
      <c r="H2668" s="4" t="s">
        <v>3842</v>
      </c>
    </row>
    <row r="2669" spans="1:8" ht="51">
      <c r="A2669" s="1" t="s">
        <v>2914</v>
      </c>
      <c r="B2669" s="9"/>
      <c r="C2669" s="9" t="s">
        <v>886</v>
      </c>
      <c r="D2669" s="10">
        <v>131000</v>
      </c>
      <c r="E2669" s="10">
        <v>148000</v>
      </c>
      <c r="F2669" s="42">
        <f t="shared" si="41"/>
        <v>12.977099236641221</v>
      </c>
      <c r="G2669" t="s">
        <v>4554</v>
      </c>
      <c r="H2669" s="4" t="s">
        <v>3844</v>
      </c>
    </row>
    <row r="2670" spans="1:8" ht="25.5">
      <c r="A2670" s="1" t="s">
        <v>2914</v>
      </c>
      <c r="B2670" s="9"/>
      <c r="C2670" s="9" t="s">
        <v>1064</v>
      </c>
      <c r="D2670" s="10">
        <v>95000</v>
      </c>
      <c r="E2670" s="10">
        <v>101000</v>
      </c>
      <c r="F2670" s="42">
        <f t="shared" si="41"/>
        <v>6.3157894736842106</v>
      </c>
      <c r="G2670" t="s">
        <v>4554</v>
      </c>
      <c r="H2670" s="4" t="s">
        <v>3845</v>
      </c>
    </row>
    <row r="2671" spans="1:8" ht="38.25">
      <c r="A2671" s="1" t="s">
        <v>2914</v>
      </c>
      <c r="B2671" s="9"/>
      <c r="C2671" s="9" t="s">
        <v>1064</v>
      </c>
      <c r="D2671" s="10">
        <v>110000</v>
      </c>
      <c r="E2671" s="10">
        <v>92000</v>
      </c>
      <c r="F2671" s="42">
        <f t="shared" si="41"/>
        <v>-16.363636363636363</v>
      </c>
      <c r="G2671" t="s">
        <v>4458</v>
      </c>
      <c r="H2671" s="4" t="s">
        <v>3846</v>
      </c>
    </row>
    <row r="2672" spans="1:8" ht="51">
      <c r="A2672" s="1" t="s">
        <v>828</v>
      </c>
      <c r="B2672" s="9"/>
      <c r="C2672" s="9" t="s">
        <v>994</v>
      </c>
      <c r="D2672" s="10">
        <v>91063</v>
      </c>
      <c r="E2672" s="10">
        <v>246437</v>
      </c>
      <c r="F2672" s="42">
        <f t="shared" si="41"/>
        <v>170.62253604647333</v>
      </c>
      <c r="G2672" t="s">
        <v>4458</v>
      </c>
      <c r="H2672" s="4" t="s">
        <v>3847</v>
      </c>
    </row>
    <row r="2673" spans="1:8" ht="51">
      <c r="A2673" s="1" t="s">
        <v>828</v>
      </c>
      <c r="B2673" s="9"/>
      <c r="C2673" s="9" t="s">
        <v>317</v>
      </c>
      <c r="D2673" s="10">
        <v>92659</v>
      </c>
      <c r="E2673" s="10">
        <v>152370</v>
      </c>
      <c r="F2673" s="42">
        <f t="shared" si="41"/>
        <v>64.441662439698248</v>
      </c>
      <c r="G2673" t="s">
        <v>4458</v>
      </c>
      <c r="H2673" s="4" t="s">
        <v>3848</v>
      </c>
    </row>
    <row r="2674" spans="1:8" ht="25.5">
      <c r="A2674" s="1" t="s">
        <v>829</v>
      </c>
      <c r="B2674" s="9"/>
      <c r="C2674" s="9" t="s">
        <v>886</v>
      </c>
      <c r="D2674" s="10">
        <v>124582</v>
      </c>
      <c r="E2674" s="10">
        <v>142476</v>
      </c>
      <c r="F2674" s="42">
        <f t="shared" si="41"/>
        <v>14.3632306432711</v>
      </c>
      <c r="G2674" t="s">
        <v>4554</v>
      </c>
      <c r="H2674" s="4" t="s">
        <v>3849</v>
      </c>
    </row>
    <row r="2675" spans="1:8" ht="51">
      <c r="A2675" s="1" t="s">
        <v>829</v>
      </c>
      <c r="B2675" s="51"/>
      <c r="C2675" s="9" t="s">
        <v>4555</v>
      </c>
      <c r="D2675" s="10">
        <v>81789</v>
      </c>
      <c r="E2675" s="10">
        <v>107399</v>
      </c>
      <c r="F2675" s="42">
        <f t="shared" si="41"/>
        <v>31.312279157343898</v>
      </c>
      <c r="G2675" t="s">
        <v>4458</v>
      </c>
      <c r="H2675" s="75" t="s">
        <v>4446</v>
      </c>
    </row>
    <row r="2676" spans="1:8" ht="51">
      <c r="A2676" s="1" t="s">
        <v>829</v>
      </c>
      <c r="B2676" s="9"/>
      <c r="C2676" s="9" t="s">
        <v>4556</v>
      </c>
      <c r="D2676" s="10">
        <v>82024</v>
      </c>
      <c r="E2676" s="10">
        <v>107399</v>
      </c>
      <c r="F2676" s="42">
        <f t="shared" si="41"/>
        <v>30.936067492441239</v>
      </c>
      <c r="G2676" t="s">
        <v>4458</v>
      </c>
      <c r="H2676" s="75" t="s">
        <v>4446</v>
      </c>
    </row>
    <row r="2677" spans="1:8" ht="38.25">
      <c r="A2677" s="1" t="s">
        <v>829</v>
      </c>
      <c r="B2677" s="9"/>
      <c r="C2677" s="9" t="s">
        <v>4557</v>
      </c>
      <c r="D2677" s="10">
        <v>81524</v>
      </c>
      <c r="E2677" s="10">
        <v>106057</v>
      </c>
      <c r="F2677" s="42">
        <f t="shared" si="41"/>
        <v>30.092978754722537</v>
      </c>
      <c r="G2677" t="s">
        <v>4458</v>
      </c>
      <c r="H2677" s="75" t="s">
        <v>4447</v>
      </c>
    </row>
    <row r="2678" spans="1:8" ht="51">
      <c r="A2678" s="1" t="s">
        <v>829</v>
      </c>
      <c r="B2678" s="9"/>
      <c r="C2678" s="9" t="s">
        <v>4558</v>
      </c>
      <c r="D2678" s="10">
        <v>84376</v>
      </c>
      <c r="E2678" s="10">
        <v>105003</v>
      </c>
      <c r="F2678" s="42">
        <f t="shared" si="41"/>
        <v>24.446525078221296</v>
      </c>
      <c r="G2678" t="s">
        <v>4554</v>
      </c>
      <c r="H2678" s="75" t="s">
        <v>4448</v>
      </c>
    </row>
    <row r="2679" spans="1:8" ht="25.5">
      <c r="A2679" s="1" t="s">
        <v>829</v>
      </c>
      <c r="B2679" s="9"/>
      <c r="C2679" s="9" t="s">
        <v>1198</v>
      </c>
      <c r="D2679" s="10" t="s">
        <v>1179</v>
      </c>
      <c r="E2679" s="10">
        <v>104712</v>
      </c>
      <c r="F2679" s="42" t="e">
        <f t="shared" si="41"/>
        <v>#VALUE!</v>
      </c>
      <c r="G2679" t="s">
        <v>4458</v>
      </c>
      <c r="H2679" s="4" t="s">
        <v>3850</v>
      </c>
    </row>
    <row r="2680" spans="1:8" ht="25.5">
      <c r="A2680" s="1" t="s">
        <v>829</v>
      </c>
      <c r="B2680" s="9"/>
      <c r="C2680" s="9" t="s">
        <v>912</v>
      </c>
      <c r="D2680" s="10">
        <v>105531</v>
      </c>
      <c r="E2680" s="10">
        <v>54830</v>
      </c>
      <c r="F2680" s="42">
        <f t="shared" si="41"/>
        <v>-48.043702798229901</v>
      </c>
      <c r="G2680" t="s">
        <v>4458</v>
      </c>
      <c r="H2680" s="4" t="s">
        <v>3851</v>
      </c>
    </row>
    <row r="2681" spans="1:8" ht="25.5">
      <c r="A2681" s="1" t="s">
        <v>831</v>
      </c>
      <c r="B2681" s="9"/>
      <c r="C2681" s="9" t="s">
        <v>886</v>
      </c>
      <c r="D2681" s="10">
        <v>137994</v>
      </c>
      <c r="E2681" s="10">
        <v>138473</v>
      </c>
      <c r="F2681" s="42">
        <f t="shared" si="41"/>
        <v>0.34711654129889707</v>
      </c>
      <c r="G2681" t="s">
        <v>4554</v>
      </c>
      <c r="H2681" s="4" t="s">
        <v>3861</v>
      </c>
    </row>
    <row r="2682" spans="1:8" ht="25.5">
      <c r="A2682" s="1" t="s">
        <v>831</v>
      </c>
      <c r="B2682" s="9"/>
      <c r="C2682" s="9" t="s">
        <v>1202</v>
      </c>
      <c r="D2682" s="10">
        <v>105984</v>
      </c>
      <c r="E2682" s="10">
        <v>111756</v>
      </c>
      <c r="F2682" s="42">
        <f t="shared" si="41"/>
        <v>5.4461050724637676</v>
      </c>
      <c r="G2682" t="s">
        <v>4554</v>
      </c>
      <c r="H2682" s="4" t="s">
        <v>3862</v>
      </c>
    </row>
    <row r="2683" spans="1:8" ht="25.5">
      <c r="A2683" s="1" t="s">
        <v>831</v>
      </c>
      <c r="B2683" s="9"/>
      <c r="C2683" s="9" t="s">
        <v>1203</v>
      </c>
      <c r="D2683" s="10">
        <v>103475</v>
      </c>
      <c r="E2683" s="10">
        <v>105087</v>
      </c>
      <c r="F2683" s="42">
        <f t="shared" si="41"/>
        <v>1.557864218410244</v>
      </c>
      <c r="G2683" t="s">
        <v>4554</v>
      </c>
      <c r="H2683" s="4" t="s">
        <v>3863</v>
      </c>
    </row>
    <row r="2684" spans="1:8" ht="25.5">
      <c r="A2684" s="1" t="s">
        <v>832</v>
      </c>
      <c r="B2684" s="9"/>
      <c r="C2684" s="9" t="s">
        <v>1204</v>
      </c>
      <c r="D2684" s="10">
        <v>138613</v>
      </c>
      <c r="E2684" s="10">
        <v>145006</v>
      </c>
      <c r="F2684" s="42">
        <f t="shared" si="41"/>
        <v>4.6121215181837201</v>
      </c>
      <c r="G2684" t="s">
        <v>4554</v>
      </c>
      <c r="H2684" s="4" t="s">
        <v>3866</v>
      </c>
    </row>
    <row r="2685" spans="1:8" ht="25.5">
      <c r="A2685" s="1" t="s">
        <v>832</v>
      </c>
      <c r="B2685" s="9"/>
      <c r="C2685" s="9" t="s">
        <v>1205</v>
      </c>
      <c r="D2685" s="10">
        <v>140153</v>
      </c>
      <c r="E2685" s="10">
        <v>141948</v>
      </c>
      <c r="F2685" s="42">
        <f t="shared" si="41"/>
        <v>1.2807431878019022</v>
      </c>
      <c r="G2685" t="s">
        <v>4554</v>
      </c>
      <c r="H2685" s="4" t="s">
        <v>3867</v>
      </c>
    </row>
    <row r="2686" spans="1:8" ht="25.5">
      <c r="A2686" s="1" t="s">
        <v>832</v>
      </c>
      <c r="B2686" s="9"/>
      <c r="C2686" s="9" t="s">
        <v>994</v>
      </c>
      <c r="D2686" s="10">
        <v>132838</v>
      </c>
      <c r="E2686" s="10">
        <v>65826</v>
      </c>
      <c r="F2686" s="42">
        <f t="shared" si="41"/>
        <v>-50.446408407232866</v>
      </c>
      <c r="G2686" t="s">
        <v>4458</v>
      </c>
      <c r="H2686" s="4" t="s">
        <v>3868</v>
      </c>
    </row>
    <row r="2687" spans="1:8" ht="25.5">
      <c r="A2687" s="1" t="s">
        <v>832</v>
      </c>
      <c r="B2687" s="9"/>
      <c r="C2687" s="9" t="s">
        <v>249</v>
      </c>
      <c r="D2687" s="10">
        <v>131943</v>
      </c>
      <c r="E2687" s="10">
        <v>22659</v>
      </c>
      <c r="F2687" s="42">
        <f t="shared" si="41"/>
        <v>-82.826675155180652</v>
      </c>
      <c r="G2687" t="s">
        <v>4458</v>
      </c>
      <c r="H2687" s="4" t="s">
        <v>3869</v>
      </c>
    </row>
    <row r="2688" spans="1:8">
      <c r="A2688" s="1" t="s">
        <v>832</v>
      </c>
      <c r="B2688" s="9" t="s">
        <v>3864</v>
      </c>
      <c r="C2688" s="9" t="s">
        <v>886</v>
      </c>
      <c r="D2688" s="10">
        <v>125513</v>
      </c>
      <c r="E2688" s="10" t="s">
        <v>899</v>
      </c>
      <c r="F2688" s="42" t="e">
        <f t="shared" si="41"/>
        <v>#VALUE!</v>
      </c>
      <c r="G2688" t="s">
        <v>4458</v>
      </c>
      <c r="H2688" s="4" t="s">
        <v>3865</v>
      </c>
    </row>
    <row r="2689" spans="1:8" ht="63.75">
      <c r="A2689" s="1" t="s">
        <v>832</v>
      </c>
      <c r="B2689" s="9"/>
      <c r="C2689" s="9" t="s">
        <v>2155</v>
      </c>
      <c r="D2689" s="10" t="s">
        <v>899</v>
      </c>
      <c r="E2689" s="10">
        <v>278750</v>
      </c>
      <c r="F2689" s="42" t="e">
        <f t="shared" si="41"/>
        <v>#VALUE!</v>
      </c>
      <c r="G2689" t="s">
        <v>4458</v>
      </c>
      <c r="H2689" s="4" t="s">
        <v>3870</v>
      </c>
    </row>
    <row r="2690" spans="1:8" ht="38.25">
      <c r="A2690" s="1" t="s">
        <v>832</v>
      </c>
      <c r="B2690" s="9"/>
      <c r="C2690" s="9" t="s">
        <v>3872</v>
      </c>
      <c r="D2690" s="10" t="s">
        <v>899</v>
      </c>
      <c r="E2690" s="10">
        <v>104880</v>
      </c>
      <c r="F2690" s="42" t="e">
        <f t="shared" si="41"/>
        <v>#VALUE!</v>
      </c>
      <c r="G2690" t="s">
        <v>4458</v>
      </c>
      <c r="H2690" s="4" t="s">
        <v>3871</v>
      </c>
    </row>
    <row r="2691" spans="1:8" ht="38.25">
      <c r="A2691" s="1" t="s">
        <v>832</v>
      </c>
      <c r="B2691" s="9"/>
      <c r="C2691" s="9" t="s">
        <v>3873</v>
      </c>
      <c r="D2691" s="10" t="s">
        <v>899</v>
      </c>
      <c r="E2691" s="10">
        <v>113275</v>
      </c>
      <c r="F2691" s="42" t="e">
        <f t="shared" si="41"/>
        <v>#VALUE!</v>
      </c>
      <c r="G2691" t="s">
        <v>4458</v>
      </c>
      <c r="H2691" s="4" t="s">
        <v>3874</v>
      </c>
    </row>
    <row r="2692" spans="1:8" ht="25.5">
      <c r="A2692" s="1" t="s">
        <v>833</v>
      </c>
      <c r="B2692" s="9"/>
      <c r="C2692" s="9" t="s">
        <v>886</v>
      </c>
      <c r="D2692" s="10">
        <v>128000</v>
      </c>
      <c r="E2692" s="10">
        <v>129000</v>
      </c>
      <c r="F2692" s="42">
        <f t="shared" si="41"/>
        <v>0.78125</v>
      </c>
      <c r="G2692" t="s">
        <v>4554</v>
      </c>
      <c r="H2692" s="4" t="s">
        <v>3875</v>
      </c>
    </row>
    <row r="2693" spans="1:8" ht="63.75">
      <c r="A2693" s="1" t="s">
        <v>833</v>
      </c>
      <c r="B2693" s="9"/>
      <c r="C2693" s="9" t="s">
        <v>1206</v>
      </c>
      <c r="D2693" s="10">
        <f>123000+277000</f>
        <v>400000</v>
      </c>
      <c r="E2693" s="10">
        <v>99000</v>
      </c>
      <c r="F2693" s="42">
        <f t="shared" si="41"/>
        <v>-75.25</v>
      </c>
      <c r="G2693" t="s">
        <v>4458</v>
      </c>
      <c r="H2693" s="4" t="s">
        <v>3879</v>
      </c>
    </row>
    <row r="2694" spans="1:8" ht="25.5">
      <c r="A2694" s="1" t="s">
        <v>833</v>
      </c>
      <c r="B2694" s="9"/>
      <c r="C2694" s="9" t="s">
        <v>1015</v>
      </c>
      <c r="D2694" s="10">
        <v>100000</v>
      </c>
      <c r="E2694" s="10">
        <v>100000</v>
      </c>
      <c r="F2694" s="42">
        <f t="shared" ref="F2694:F2757" si="42">(((E2694-D2694)/D2694)*100)</f>
        <v>0</v>
      </c>
      <c r="G2694" t="s">
        <v>4554</v>
      </c>
      <c r="H2694" s="4" t="s">
        <v>3876</v>
      </c>
    </row>
    <row r="2695" spans="1:8" ht="25.5">
      <c r="A2695" s="1" t="s">
        <v>833</v>
      </c>
      <c r="B2695" s="9"/>
      <c r="C2695" s="9" t="s">
        <v>1207</v>
      </c>
      <c r="D2695" s="10">
        <v>101000</v>
      </c>
      <c r="E2695" s="10">
        <v>102000</v>
      </c>
      <c r="F2695" s="42">
        <f t="shared" si="42"/>
        <v>0.99009900990099009</v>
      </c>
      <c r="G2695" t="s">
        <v>4554</v>
      </c>
      <c r="H2695" s="4" t="s">
        <v>3877</v>
      </c>
    </row>
    <row r="2696" spans="1:8" ht="38.25">
      <c r="A2696" s="1" t="s">
        <v>833</v>
      </c>
      <c r="B2696" s="9"/>
      <c r="C2696" s="9" t="s">
        <v>1208</v>
      </c>
      <c r="D2696" s="10">
        <v>102000</v>
      </c>
      <c r="E2696" s="10">
        <v>102000</v>
      </c>
      <c r="F2696" s="42">
        <f t="shared" si="42"/>
        <v>0</v>
      </c>
      <c r="G2696" t="s">
        <v>4554</v>
      </c>
      <c r="H2696" s="4" t="s">
        <v>3878</v>
      </c>
    </row>
    <row r="2697" spans="1:8" ht="25.5">
      <c r="A2697" s="1" t="s">
        <v>834</v>
      </c>
      <c r="B2697" s="9" t="s">
        <v>1209</v>
      </c>
      <c r="C2697" s="9" t="s">
        <v>886</v>
      </c>
      <c r="D2697" s="10">
        <v>174000</v>
      </c>
      <c r="E2697" s="10">
        <v>183000</v>
      </c>
      <c r="F2697" s="42">
        <f t="shared" si="42"/>
        <v>5.1724137931034484</v>
      </c>
      <c r="G2697" t="s">
        <v>4554</v>
      </c>
      <c r="H2697" s="4" t="s">
        <v>3880</v>
      </c>
    </row>
    <row r="2698" spans="1:8" ht="25.5">
      <c r="A2698" s="1" t="s">
        <v>834</v>
      </c>
      <c r="B2698" s="9" t="s">
        <v>1210</v>
      </c>
      <c r="C2698" s="9" t="s">
        <v>912</v>
      </c>
      <c r="D2698" s="10">
        <v>122000</v>
      </c>
      <c r="E2698" s="10">
        <v>129000</v>
      </c>
      <c r="F2698" s="42">
        <f t="shared" si="42"/>
        <v>5.7377049180327866</v>
      </c>
      <c r="G2698" t="s">
        <v>4554</v>
      </c>
      <c r="H2698" s="4" t="s">
        <v>3881</v>
      </c>
    </row>
    <row r="2699" spans="1:8" ht="25.5">
      <c r="A2699" s="1" t="s">
        <v>834</v>
      </c>
      <c r="B2699" s="9" t="s">
        <v>1211</v>
      </c>
      <c r="C2699" s="63" t="s">
        <v>1212</v>
      </c>
      <c r="D2699" s="14">
        <v>69000</v>
      </c>
      <c r="E2699" s="14">
        <v>147000</v>
      </c>
      <c r="F2699" s="42">
        <f t="shared" si="42"/>
        <v>113.04347826086956</v>
      </c>
      <c r="G2699" t="s">
        <v>4458</v>
      </c>
      <c r="H2699" s="65" t="s">
        <v>3882</v>
      </c>
    </row>
    <row r="2700" spans="1:8" ht="25.5">
      <c r="A2700" s="1" t="s">
        <v>834</v>
      </c>
      <c r="B2700" s="9" t="s">
        <v>1213</v>
      </c>
      <c r="C2700" s="63" t="s">
        <v>1214</v>
      </c>
      <c r="D2700" s="14">
        <v>59000</v>
      </c>
      <c r="E2700" s="14">
        <v>129000</v>
      </c>
      <c r="F2700" s="42">
        <f t="shared" si="42"/>
        <v>118.64406779661016</v>
      </c>
      <c r="G2700" t="s">
        <v>4458</v>
      </c>
      <c r="H2700" s="65" t="s">
        <v>3883</v>
      </c>
    </row>
    <row r="2701" spans="1:8" ht="25.5">
      <c r="A2701" s="1" t="s">
        <v>834</v>
      </c>
      <c r="B2701" s="9" t="s">
        <v>1215</v>
      </c>
      <c r="C2701" s="63" t="s">
        <v>1216</v>
      </c>
      <c r="D2701" s="14">
        <v>81000</v>
      </c>
      <c r="E2701" s="14">
        <v>108000</v>
      </c>
      <c r="F2701" s="42">
        <f t="shared" si="42"/>
        <v>33.333333333333329</v>
      </c>
      <c r="G2701" t="s">
        <v>4458</v>
      </c>
      <c r="H2701" s="65" t="s">
        <v>4444</v>
      </c>
    </row>
    <row r="2702" spans="1:8" ht="63.75">
      <c r="A2702" s="1" t="s">
        <v>835</v>
      </c>
      <c r="B2702" s="9"/>
      <c r="C2702" s="9" t="s">
        <v>886</v>
      </c>
      <c r="D2702" s="10">
        <v>136889</v>
      </c>
      <c r="E2702" s="10">
        <v>133465</v>
      </c>
      <c r="F2702" s="42">
        <f t="shared" si="42"/>
        <v>-2.5012966710254294</v>
      </c>
      <c r="G2702" t="s">
        <v>4554</v>
      </c>
      <c r="H2702" s="4" t="s">
        <v>3892</v>
      </c>
    </row>
    <row r="2703" spans="1:8" ht="38.25">
      <c r="A2703" s="1" t="s">
        <v>835</v>
      </c>
      <c r="B2703" s="9"/>
      <c r="C2703" s="9" t="s">
        <v>3884</v>
      </c>
      <c r="D2703" s="10">
        <v>115276</v>
      </c>
      <c r="E2703" s="10">
        <v>115337</v>
      </c>
      <c r="F2703" s="42">
        <f t="shared" si="42"/>
        <v>5.2916478711960854E-2</v>
      </c>
      <c r="G2703" t="s">
        <v>4554</v>
      </c>
      <c r="H2703" s="4" t="s">
        <v>3885</v>
      </c>
    </row>
    <row r="2704" spans="1:8" ht="51">
      <c r="A2704" s="1" t="s">
        <v>835</v>
      </c>
      <c r="B2704" s="9"/>
      <c r="C2704" s="9" t="s">
        <v>3887</v>
      </c>
      <c r="D2704" s="10">
        <v>114745</v>
      </c>
      <c r="E2704" s="10">
        <v>115434</v>
      </c>
      <c r="F2704" s="42">
        <f t="shared" si="42"/>
        <v>0.60046189376443426</v>
      </c>
      <c r="G2704" t="s">
        <v>4554</v>
      </c>
      <c r="H2704" s="4" t="s">
        <v>3886</v>
      </c>
    </row>
    <row r="2705" spans="1:8" ht="76.5">
      <c r="A2705" s="1" t="s">
        <v>835</v>
      </c>
      <c r="B2705" s="9"/>
      <c r="C2705" s="9" t="s">
        <v>3888</v>
      </c>
      <c r="D2705" s="10">
        <v>90135</v>
      </c>
      <c r="E2705" s="10">
        <v>261952</v>
      </c>
      <c r="F2705" s="42">
        <f t="shared" si="42"/>
        <v>190.62184501026238</v>
      </c>
      <c r="G2705" t="s">
        <v>4458</v>
      </c>
      <c r="H2705" s="4" t="s">
        <v>3894</v>
      </c>
    </row>
    <row r="2706" spans="1:8" ht="76.5">
      <c r="A2706" s="1" t="s">
        <v>835</v>
      </c>
      <c r="B2706" s="9"/>
      <c r="C2706" s="9" t="s">
        <v>1217</v>
      </c>
      <c r="D2706" s="10">
        <v>115294</v>
      </c>
      <c r="E2706" s="10">
        <v>234064</v>
      </c>
      <c r="F2706" s="42">
        <f t="shared" si="42"/>
        <v>103.01490103561331</v>
      </c>
      <c r="G2706" t="s">
        <v>4458</v>
      </c>
      <c r="H2706" s="4" t="s">
        <v>3895</v>
      </c>
    </row>
    <row r="2707" spans="1:8" ht="38.25">
      <c r="A2707" s="1" t="s">
        <v>835</v>
      </c>
      <c r="B2707" s="9"/>
      <c r="C2707" s="9" t="s">
        <v>3889</v>
      </c>
      <c r="D2707" s="10">
        <v>102395</v>
      </c>
      <c r="E2707" s="10">
        <v>94007</v>
      </c>
      <c r="F2707" s="42">
        <f t="shared" si="42"/>
        <v>-8.1918062405390888</v>
      </c>
      <c r="G2707" t="s">
        <v>4458</v>
      </c>
      <c r="H2707" s="4" t="s">
        <v>3896</v>
      </c>
    </row>
    <row r="2708" spans="1:8" ht="38.25">
      <c r="A2708" s="1" t="s">
        <v>835</v>
      </c>
      <c r="B2708" s="9"/>
      <c r="C2708" s="9" t="s">
        <v>3890</v>
      </c>
      <c r="D2708" s="10">
        <v>114646</v>
      </c>
      <c r="E2708" s="10">
        <v>48245</v>
      </c>
      <c r="F2708" s="42">
        <f t="shared" si="42"/>
        <v>-57.918287598346218</v>
      </c>
      <c r="G2708" t="s">
        <v>4458</v>
      </c>
      <c r="H2708" s="4" t="s">
        <v>3897</v>
      </c>
    </row>
    <row r="2709" spans="1:8" ht="63.75">
      <c r="A2709" s="1" t="s">
        <v>835</v>
      </c>
      <c r="B2709" s="9"/>
      <c r="C2709" s="9" t="s">
        <v>3891</v>
      </c>
      <c r="D2709" s="10">
        <v>236071</v>
      </c>
      <c r="E2709" s="10" t="s">
        <v>899</v>
      </c>
      <c r="F2709" s="42" t="e">
        <f t="shared" si="42"/>
        <v>#VALUE!</v>
      </c>
      <c r="G2709" t="s">
        <v>4458</v>
      </c>
      <c r="H2709" s="4" t="s">
        <v>3893</v>
      </c>
    </row>
    <row r="2710" spans="1:8" ht="89.25">
      <c r="A2710" s="1" t="s">
        <v>836</v>
      </c>
      <c r="B2710" s="9"/>
      <c r="C2710" s="9" t="s">
        <v>886</v>
      </c>
      <c r="D2710" s="10">
        <v>149630</v>
      </c>
      <c r="E2710" s="10">
        <v>114194</v>
      </c>
      <c r="F2710" s="42">
        <f t="shared" si="42"/>
        <v>-23.682416627681615</v>
      </c>
      <c r="G2710" t="s">
        <v>4458</v>
      </c>
      <c r="H2710" s="4" t="s">
        <v>3898</v>
      </c>
    </row>
    <row r="2711" spans="1:8" ht="25.5">
      <c r="A2711" s="1" t="s">
        <v>837</v>
      </c>
      <c r="B2711" s="9" t="s">
        <v>1218</v>
      </c>
      <c r="C2711" s="9" t="s">
        <v>886</v>
      </c>
      <c r="D2711" s="10" t="s">
        <v>899</v>
      </c>
      <c r="E2711" s="10">
        <v>204261</v>
      </c>
      <c r="F2711" s="42" t="e">
        <f t="shared" si="42"/>
        <v>#VALUE!</v>
      </c>
      <c r="G2711" t="s">
        <v>4458</v>
      </c>
      <c r="H2711" s="4" t="s">
        <v>3900</v>
      </c>
    </row>
    <row r="2712" spans="1:8" ht="63.75">
      <c r="A2712" s="1" t="s">
        <v>837</v>
      </c>
      <c r="B2712" s="9" t="s">
        <v>3899</v>
      </c>
      <c r="C2712" s="9" t="s">
        <v>886</v>
      </c>
      <c r="D2712" s="10">
        <v>216030</v>
      </c>
      <c r="E2712" s="10">
        <v>84073</v>
      </c>
      <c r="F2712" s="42">
        <f t="shared" si="42"/>
        <v>-61.082719992593624</v>
      </c>
      <c r="G2712" t="s">
        <v>4458</v>
      </c>
      <c r="H2712" s="4" t="s">
        <v>3909</v>
      </c>
    </row>
    <row r="2713" spans="1:8" ht="25.5">
      <c r="A2713" s="1" t="s">
        <v>837</v>
      </c>
      <c r="B2713" s="9"/>
      <c r="C2713" s="9" t="s">
        <v>1219</v>
      </c>
      <c r="D2713" s="10">
        <v>169890</v>
      </c>
      <c r="E2713" s="10">
        <v>139059</v>
      </c>
      <c r="F2713" s="42">
        <f t="shared" si="42"/>
        <v>-18.147624933780683</v>
      </c>
      <c r="G2713" t="s">
        <v>4554</v>
      </c>
      <c r="H2713" s="4" t="s">
        <v>3901</v>
      </c>
    </row>
    <row r="2714" spans="1:8" ht="38.25">
      <c r="A2714" s="1" t="s">
        <v>837</v>
      </c>
      <c r="B2714" s="9"/>
      <c r="C2714" s="9" t="s">
        <v>1220</v>
      </c>
      <c r="D2714" s="10">
        <v>159327</v>
      </c>
      <c r="E2714" s="10">
        <v>162768</v>
      </c>
      <c r="F2714" s="42">
        <f t="shared" si="42"/>
        <v>2.1597092771469999</v>
      </c>
      <c r="G2714" t="s">
        <v>4554</v>
      </c>
      <c r="H2714" s="4" t="s">
        <v>3902</v>
      </c>
    </row>
    <row r="2715" spans="1:8" ht="25.5">
      <c r="A2715" s="1" t="s">
        <v>837</v>
      </c>
      <c r="B2715" s="9"/>
      <c r="C2715" s="9" t="s">
        <v>693</v>
      </c>
      <c r="D2715" s="10">
        <v>153814</v>
      </c>
      <c r="E2715" s="10">
        <v>156544</v>
      </c>
      <c r="F2715" s="42">
        <f t="shared" si="42"/>
        <v>1.7748709480281379</v>
      </c>
      <c r="G2715" t="s">
        <v>4554</v>
      </c>
      <c r="H2715" s="4" t="s">
        <v>3903</v>
      </c>
    </row>
    <row r="2716" spans="1:8" ht="25.5">
      <c r="A2716" s="1" t="s">
        <v>837</v>
      </c>
      <c r="B2716" s="9"/>
      <c r="C2716" s="9" t="s">
        <v>1221</v>
      </c>
      <c r="D2716" s="10">
        <v>151520</v>
      </c>
      <c r="E2716" s="10">
        <v>131577</v>
      </c>
      <c r="F2716" s="42">
        <f t="shared" si="42"/>
        <v>-13.161958817317846</v>
      </c>
      <c r="G2716" t="s">
        <v>4554</v>
      </c>
      <c r="H2716" s="4" t="s">
        <v>3904</v>
      </c>
    </row>
    <row r="2717" spans="1:8" ht="25.5">
      <c r="A2717" s="1" t="s">
        <v>837</v>
      </c>
      <c r="B2717" s="9"/>
      <c r="C2717" s="9" t="s">
        <v>1222</v>
      </c>
      <c r="D2717" s="10">
        <v>106229</v>
      </c>
      <c r="E2717" s="10">
        <v>157356</v>
      </c>
      <c r="F2717" s="42">
        <f t="shared" si="42"/>
        <v>48.129041975355129</v>
      </c>
      <c r="G2717" t="s">
        <v>4458</v>
      </c>
      <c r="H2717" s="4" t="s">
        <v>3905</v>
      </c>
    </row>
    <row r="2718" spans="1:8" ht="25.5">
      <c r="A2718" s="1" t="s">
        <v>837</v>
      </c>
      <c r="B2718" s="9"/>
      <c r="C2718" s="9" t="s">
        <v>3906</v>
      </c>
      <c r="D2718" s="10">
        <v>139523</v>
      </c>
      <c r="E2718" s="10">
        <v>139713</v>
      </c>
      <c r="F2718" s="42">
        <f t="shared" si="42"/>
        <v>0.13617826451552789</v>
      </c>
      <c r="G2718" t="s">
        <v>4554</v>
      </c>
      <c r="H2718" s="4" t="s">
        <v>3907</v>
      </c>
    </row>
    <row r="2719" spans="1:8" ht="51">
      <c r="A2719" s="1" t="s">
        <v>837</v>
      </c>
      <c r="B2719" s="9"/>
      <c r="C2719" s="9" t="s">
        <v>1016</v>
      </c>
      <c r="D2719" s="10">
        <v>81578</v>
      </c>
      <c r="E2719" s="10">
        <v>142822</v>
      </c>
      <c r="F2719" s="42">
        <f t="shared" si="42"/>
        <v>75.074162151560472</v>
      </c>
      <c r="G2719" t="s">
        <v>4458</v>
      </c>
      <c r="H2719" s="4" t="s">
        <v>3908</v>
      </c>
    </row>
    <row r="2720" spans="1:8" ht="25.5">
      <c r="A2720" s="1" t="s">
        <v>838</v>
      </c>
      <c r="B2720" s="9" t="s">
        <v>1223</v>
      </c>
      <c r="C2720" s="9" t="s">
        <v>886</v>
      </c>
      <c r="D2720" s="10" t="s">
        <v>899</v>
      </c>
      <c r="E2720" s="10">
        <v>111000</v>
      </c>
      <c r="F2720" s="42" t="e">
        <f t="shared" si="42"/>
        <v>#VALUE!</v>
      </c>
      <c r="G2720" t="s">
        <v>4458</v>
      </c>
      <c r="H2720" s="4" t="s">
        <v>3911</v>
      </c>
    </row>
    <row r="2721" spans="1:8" ht="38.25">
      <c r="A2721" s="1" t="s">
        <v>838</v>
      </c>
      <c r="B2721" s="9" t="s">
        <v>2020</v>
      </c>
      <c r="C2721" s="9" t="s">
        <v>886</v>
      </c>
      <c r="D2721" s="10">
        <v>179000</v>
      </c>
      <c r="E2721" s="10">
        <v>57000</v>
      </c>
      <c r="F2721" s="42">
        <f t="shared" si="42"/>
        <v>-68.156424581005581</v>
      </c>
      <c r="G2721" t="s">
        <v>4458</v>
      </c>
      <c r="H2721" s="4" t="s">
        <v>3910</v>
      </c>
    </row>
    <row r="2722" spans="1:8" ht="51">
      <c r="A2722" s="1" t="s">
        <v>838</v>
      </c>
      <c r="B2722" s="9"/>
      <c r="C2722" s="9" t="s">
        <v>1224</v>
      </c>
      <c r="D2722" s="10">
        <v>135000</v>
      </c>
      <c r="E2722" s="10">
        <v>146000</v>
      </c>
      <c r="F2722" s="42">
        <f t="shared" si="42"/>
        <v>8.1481481481481488</v>
      </c>
      <c r="G2722" t="s">
        <v>4458</v>
      </c>
      <c r="H2722" s="4" t="s">
        <v>3917</v>
      </c>
    </row>
    <row r="2723" spans="1:8" ht="38.25">
      <c r="A2723" s="1" t="s">
        <v>838</v>
      </c>
      <c r="B2723" s="9"/>
      <c r="C2723" s="9" t="s">
        <v>3912</v>
      </c>
      <c r="D2723" s="10" t="s">
        <v>899</v>
      </c>
      <c r="E2723" s="10">
        <v>100000</v>
      </c>
      <c r="F2723" s="42" t="e">
        <f t="shared" si="42"/>
        <v>#VALUE!</v>
      </c>
      <c r="G2723" t="s">
        <v>4458</v>
      </c>
      <c r="H2723" s="4" t="s">
        <v>3918</v>
      </c>
    </row>
    <row r="2724" spans="1:8" ht="38.25">
      <c r="A2724" s="1" t="s">
        <v>838</v>
      </c>
      <c r="B2724" s="9"/>
      <c r="C2724" s="9" t="s">
        <v>1225</v>
      </c>
      <c r="D2724" s="10">
        <v>119000</v>
      </c>
      <c r="E2724" s="10">
        <v>100000</v>
      </c>
      <c r="F2724" s="42">
        <f t="shared" si="42"/>
        <v>-15.966386554621847</v>
      </c>
      <c r="G2724" t="s">
        <v>4458</v>
      </c>
      <c r="H2724" s="4" t="s">
        <v>3919</v>
      </c>
    </row>
    <row r="2725" spans="1:8" ht="25.5">
      <c r="A2725" s="1" t="s">
        <v>838</v>
      </c>
      <c r="B2725" s="9"/>
      <c r="C2725" s="11" t="s">
        <v>1226</v>
      </c>
      <c r="D2725" s="10">
        <v>104000</v>
      </c>
      <c r="E2725" s="10" t="s">
        <v>899</v>
      </c>
      <c r="F2725" s="42" t="e">
        <f t="shared" si="42"/>
        <v>#VALUE!</v>
      </c>
      <c r="G2725" t="s">
        <v>4458</v>
      </c>
      <c r="H2725" s="42" t="s">
        <v>3914</v>
      </c>
    </row>
    <row r="2726" spans="1:8" ht="25.5">
      <c r="A2726" s="1" t="s">
        <v>838</v>
      </c>
      <c r="B2726" s="11"/>
      <c r="C2726" s="11" t="s">
        <v>1226</v>
      </c>
      <c r="D2726" s="26" t="s">
        <v>899</v>
      </c>
      <c r="E2726" s="26">
        <v>109000</v>
      </c>
      <c r="F2726" s="42" t="e">
        <f t="shared" si="42"/>
        <v>#VALUE!</v>
      </c>
      <c r="G2726" t="s">
        <v>4458</v>
      </c>
      <c r="H2726" s="42" t="s">
        <v>3915</v>
      </c>
    </row>
    <row r="2727" spans="1:8" ht="38.25">
      <c r="A2727" s="1" t="s">
        <v>838</v>
      </c>
      <c r="B2727" s="11"/>
      <c r="C2727" s="11" t="s">
        <v>3913</v>
      </c>
      <c r="D2727" s="26">
        <v>113000</v>
      </c>
      <c r="E2727" s="26" t="s">
        <v>899</v>
      </c>
      <c r="F2727" s="42" t="e">
        <f t="shared" si="42"/>
        <v>#VALUE!</v>
      </c>
      <c r="G2727" t="s">
        <v>4458</v>
      </c>
      <c r="H2727" s="42" t="s">
        <v>3920</v>
      </c>
    </row>
    <row r="2728" spans="1:8" ht="25.5">
      <c r="A2728" s="1" t="s">
        <v>838</v>
      </c>
      <c r="B2728" s="11"/>
      <c r="C2728" s="11" t="s">
        <v>1015</v>
      </c>
      <c r="D2728" s="26">
        <v>99000</v>
      </c>
      <c r="E2728" s="26">
        <v>100000</v>
      </c>
      <c r="F2728" s="42">
        <f t="shared" si="42"/>
        <v>1.0101010101010102</v>
      </c>
      <c r="G2728" t="s">
        <v>4554</v>
      </c>
      <c r="H2728" s="42" t="s">
        <v>3916</v>
      </c>
    </row>
    <row r="2729" spans="1:8" ht="25.5">
      <c r="A2729" s="2" t="s">
        <v>839</v>
      </c>
      <c r="B2729" s="2"/>
      <c r="C2729" s="2" t="s">
        <v>886</v>
      </c>
      <c r="D2729" s="26">
        <v>127808</v>
      </c>
      <c r="E2729" s="26">
        <v>113191</v>
      </c>
      <c r="F2729" s="42">
        <f t="shared" si="42"/>
        <v>-11.436686279419128</v>
      </c>
      <c r="G2729" t="s">
        <v>4458</v>
      </c>
      <c r="H2729" s="3" t="s">
        <v>4339</v>
      </c>
    </row>
    <row r="2730" spans="1:8" ht="25.5">
      <c r="A2730" s="2" t="s">
        <v>839</v>
      </c>
      <c r="B2730" s="2"/>
      <c r="C2730" s="2" t="s">
        <v>1227</v>
      </c>
      <c r="D2730" s="26">
        <v>101088</v>
      </c>
      <c r="E2730" s="26">
        <v>86944</v>
      </c>
      <c r="F2730" s="42">
        <f t="shared" si="42"/>
        <v>-13.991769547325102</v>
      </c>
      <c r="G2730" t="s">
        <v>4458</v>
      </c>
      <c r="H2730" s="3" t="s">
        <v>4340</v>
      </c>
    </row>
    <row r="2731" spans="1:8" ht="25.5">
      <c r="A2731" s="2" t="s">
        <v>839</v>
      </c>
      <c r="B2731" s="2"/>
      <c r="C2731" s="2" t="s">
        <v>1228</v>
      </c>
      <c r="D2731" s="26">
        <v>207034</v>
      </c>
      <c r="E2731" s="26" t="s">
        <v>1179</v>
      </c>
      <c r="F2731" s="42" t="e">
        <f t="shared" si="42"/>
        <v>#VALUE!</v>
      </c>
      <c r="G2731" t="s">
        <v>4458</v>
      </c>
      <c r="H2731" s="3" t="s">
        <v>4348</v>
      </c>
    </row>
    <row r="2732" spans="1:8" ht="25.5">
      <c r="A2732" s="2" t="s">
        <v>839</v>
      </c>
      <c r="B2732" s="2"/>
      <c r="C2732" s="2" t="s">
        <v>1229</v>
      </c>
      <c r="D2732" s="26">
        <v>101673</v>
      </c>
      <c r="E2732" s="26">
        <v>51675</v>
      </c>
      <c r="F2732" s="42">
        <f t="shared" si="42"/>
        <v>-49.1752972765631</v>
      </c>
      <c r="G2732" t="s">
        <v>4458</v>
      </c>
      <c r="H2732" s="3" t="s">
        <v>4341</v>
      </c>
    </row>
    <row r="2733" spans="1:8" ht="25.5">
      <c r="A2733" s="2" t="s">
        <v>840</v>
      </c>
      <c r="B2733" s="11"/>
      <c r="C2733" s="11" t="s">
        <v>886</v>
      </c>
      <c r="D2733" s="26">
        <v>112831</v>
      </c>
      <c r="E2733" s="26">
        <v>116810</v>
      </c>
      <c r="F2733" s="42">
        <f t="shared" si="42"/>
        <v>3.5265131036683184</v>
      </c>
      <c r="G2733" t="s">
        <v>4554</v>
      </c>
      <c r="H2733" s="42" t="s">
        <v>1355</v>
      </c>
    </row>
    <row r="2734" spans="1:8" ht="25.5">
      <c r="A2734" s="1" t="s">
        <v>3860</v>
      </c>
      <c r="B2734" s="9" t="s">
        <v>3859</v>
      </c>
      <c r="C2734" s="9" t="s">
        <v>886</v>
      </c>
      <c r="D2734" s="26">
        <f>164140+35041</f>
        <v>199181</v>
      </c>
      <c r="E2734" s="26">
        <v>179126</v>
      </c>
      <c r="F2734" s="42">
        <f t="shared" si="42"/>
        <v>-10.068731455309491</v>
      </c>
      <c r="G2734" t="s">
        <v>4554</v>
      </c>
      <c r="H2734" s="4" t="s">
        <v>3852</v>
      </c>
    </row>
    <row r="2735" spans="1:8" ht="38.25">
      <c r="A2735" s="1" t="s">
        <v>3860</v>
      </c>
      <c r="B2735" s="9"/>
      <c r="C2735" s="9" t="s">
        <v>1199</v>
      </c>
      <c r="D2735" s="26">
        <v>129231</v>
      </c>
      <c r="E2735" s="26">
        <v>129367</v>
      </c>
      <c r="F2735" s="42">
        <f t="shared" si="42"/>
        <v>0.10523790731326076</v>
      </c>
      <c r="G2735" t="s">
        <v>4554</v>
      </c>
      <c r="H2735" s="4" t="s">
        <v>3853</v>
      </c>
    </row>
    <row r="2736" spans="1:8" ht="25.5">
      <c r="A2736" s="1" t="s">
        <v>3860</v>
      </c>
      <c r="B2736" s="9"/>
      <c r="C2736" s="9" t="s">
        <v>1200</v>
      </c>
      <c r="D2736" s="26">
        <v>127840</v>
      </c>
      <c r="E2736" s="26">
        <v>127915</v>
      </c>
      <c r="F2736" s="42">
        <f t="shared" si="42"/>
        <v>5.866708385481853E-2</v>
      </c>
      <c r="G2736" t="s">
        <v>4554</v>
      </c>
      <c r="H2736" s="4" t="s">
        <v>3854</v>
      </c>
    </row>
    <row r="2737" spans="1:8" ht="38.25">
      <c r="A2737" s="1" t="s">
        <v>3860</v>
      </c>
      <c r="B2737" s="9"/>
      <c r="C2737" s="9" t="s">
        <v>1201</v>
      </c>
      <c r="D2737" s="10">
        <v>128983</v>
      </c>
      <c r="E2737" s="10">
        <f>105280+22635+1276</f>
        <v>129191</v>
      </c>
      <c r="F2737" s="42">
        <f t="shared" si="42"/>
        <v>0.16126156160114125</v>
      </c>
      <c r="G2737" t="s">
        <v>4554</v>
      </c>
      <c r="H2737" s="4" t="s">
        <v>3855</v>
      </c>
    </row>
    <row r="2738" spans="1:8" ht="25.5">
      <c r="A2738" s="1" t="s">
        <v>3860</v>
      </c>
      <c r="B2738" s="9"/>
      <c r="C2738" s="9" t="s">
        <v>3857</v>
      </c>
      <c r="D2738" s="10">
        <f>105218+1095+22622</f>
        <v>128935</v>
      </c>
      <c r="E2738" s="10">
        <v>129085</v>
      </c>
      <c r="F2738" s="42">
        <f t="shared" si="42"/>
        <v>0.11633768953348586</v>
      </c>
      <c r="G2738" t="s">
        <v>4554</v>
      </c>
      <c r="H2738" s="4" t="s">
        <v>3858</v>
      </c>
    </row>
    <row r="2739" spans="1:8" ht="25.5">
      <c r="A2739" s="1" t="s">
        <v>3860</v>
      </c>
      <c r="B2739" s="9"/>
      <c r="C2739" s="9" t="s">
        <v>658</v>
      </c>
      <c r="D2739" s="10">
        <v>120542</v>
      </c>
      <c r="E2739" s="10">
        <v>123850</v>
      </c>
      <c r="F2739" s="42">
        <f t="shared" si="42"/>
        <v>2.744271706127325</v>
      </c>
      <c r="G2739" t="s">
        <v>4554</v>
      </c>
      <c r="H2739" s="4" t="s">
        <v>3856</v>
      </c>
    </row>
    <row r="2740" spans="1:8" ht="39">
      <c r="A2740" s="1" t="s">
        <v>841</v>
      </c>
      <c r="B2740" s="51"/>
      <c r="C2740" s="51" t="s">
        <v>4451</v>
      </c>
      <c r="D2740" s="54" t="s">
        <v>899</v>
      </c>
      <c r="E2740" s="54" t="s">
        <v>899</v>
      </c>
      <c r="F2740" s="42" t="e">
        <f t="shared" si="42"/>
        <v>#VALUE!</v>
      </c>
      <c r="G2740" t="s">
        <v>4458</v>
      </c>
      <c r="H2740" s="75"/>
    </row>
    <row r="2741" spans="1:8" ht="76.5">
      <c r="A2741" s="1" t="s">
        <v>842</v>
      </c>
      <c r="B2741" s="9" t="s">
        <v>1230</v>
      </c>
      <c r="C2741" s="9" t="s">
        <v>886</v>
      </c>
      <c r="D2741" s="10">
        <v>145758</v>
      </c>
      <c r="E2741" s="10">
        <v>222172</v>
      </c>
      <c r="F2741" s="42">
        <f t="shared" si="42"/>
        <v>52.425252816311975</v>
      </c>
      <c r="G2741" t="s">
        <v>4458</v>
      </c>
      <c r="H2741" s="4" t="s">
        <v>3922</v>
      </c>
    </row>
    <row r="2742" spans="1:8" ht="51">
      <c r="A2742" s="1" t="s">
        <v>842</v>
      </c>
      <c r="B2742" s="9"/>
      <c r="C2742" s="9" t="s">
        <v>1231</v>
      </c>
      <c r="D2742" s="10">
        <v>163044</v>
      </c>
      <c r="E2742" s="10">
        <v>202839</v>
      </c>
      <c r="F2742" s="42">
        <f t="shared" si="42"/>
        <v>24.407521895929932</v>
      </c>
      <c r="G2742" t="s">
        <v>4458</v>
      </c>
      <c r="H2742" s="4" t="s">
        <v>3930</v>
      </c>
    </row>
    <row r="2743" spans="1:8" ht="38.25">
      <c r="A2743" s="1" t="s">
        <v>842</v>
      </c>
      <c r="B2743" s="9"/>
      <c r="C2743" s="9" t="s">
        <v>1232</v>
      </c>
      <c r="D2743" s="10">
        <v>165793</v>
      </c>
      <c r="E2743" s="10">
        <v>167069</v>
      </c>
      <c r="F2743" s="42">
        <f t="shared" si="42"/>
        <v>0.76963442364876689</v>
      </c>
      <c r="G2743" t="s">
        <v>4554</v>
      </c>
      <c r="H2743" s="4" t="s">
        <v>3923</v>
      </c>
    </row>
    <row r="2744" spans="1:8" ht="38.25">
      <c r="A2744" s="1" t="s">
        <v>842</v>
      </c>
      <c r="B2744" s="9"/>
      <c r="C2744" s="9" t="s">
        <v>1233</v>
      </c>
      <c r="D2744" s="10" t="s">
        <v>899</v>
      </c>
      <c r="E2744" s="10">
        <v>136800</v>
      </c>
      <c r="F2744" s="42" t="e">
        <f t="shared" si="42"/>
        <v>#VALUE!</v>
      </c>
      <c r="G2744" t="s">
        <v>4458</v>
      </c>
      <c r="H2744" s="4" t="s">
        <v>3921</v>
      </c>
    </row>
    <row r="2745" spans="1:8" ht="25.5">
      <c r="A2745" s="1" t="s">
        <v>842</v>
      </c>
      <c r="B2745" s="9"/>
      <c r="C2745" s="9" t="s">
        <v>3924</v>
      </c>
      <c r="D2745" s="10">
        <v>121389</v>
      </c>
      <c r="E2745" s="10" t="s">
        <v>899</v>
      </c>
      <c r="F2745" s="42" t="e">
        <f t="shared" si="42"/>
        <v>#VALUE!</v>
      </c>
      <c r="G2745" t="s">
        <v>4458</v>
      </c>
      <c r="H2745" s="4" t="s">
        <v>3931</v>
      </c>
    </row>
    <row r="2746" spans="1:8" ht="51">
      <c r="A2746" s="1" t="s">
        <v>842</v>
      </c>
      <c r="B2746" s="9"/>
      <c r="C2746" s="9" t="s">
        <v>1234</v>
      </c>
      <c r="D2746" s="10" t="s">
        <v>899</v>
      </c>
      <c r="E2746" s="10">
        <v>120987</v>
      </c>
      <c r="F2746" s="42" t="e">
        <f t="shared" si="42"/>
        <v>#VALUE!</v>
      </c>
      <c r="G2746" t="s">
        <v>4458</v>
      </c>
      <c r="H2746" s="4" t="s">
        <v>3929</v>
      </c>
    </row>
    <row r="2747" spans="1:8" ht="25.5">
      <c r="A2747" s="1" t="s">
        <v>842</v>
      </c>
      <c r="B2747" s="9"/>
      <c r="C2747" s="9" t="s">
        <v>918</v>
      </c>
      <c r="D2747" s="10">
        <v>121757</v>
      </c>
      <c r="E2747" s="10" t="s">
        <v>899</v>
      </c>
      <c r="F2747" s="42" t="e">
        <f t="shared" si="42"/>
        <v>#VALUE!</v>
      </c>
      <c r="G2747" t="s">
        <v>4458</v>
      </c>
      <c r="H2747" s="4" t="s">
        <v>3926</v>
      </c>
    </row>
    <row r="2748" spans="1:8" ht="51">
      <c r="A2748" s="1" t="s">
        <v>842</v>
      </c>
      <c r="B2748" s="9"/>
      <c r="C2748" s="9" t="s">
        <v>3928</v>
      </c>
      <c r="D2748" s="10">
        <v>96738</v>
      </c>
      <c r="E2748" s="10">
        <v>103964</v>
      </c>
      <c r="F2748" s="42">
        <f t="shared" si="42"/>
        <v>7.4696603196262066</v>
      </c>
      <c r="G2748" t="s">
        <v>4554</v>
      </c>
      <c r="H2748" s="4" t="s">
        <v>3927</v>
      </c>
    </row>
    <row r="2749" spans="1:8" ht="25.5">
      <c r="A2749" s="1" t="s">
        <v>842</v>
      </c>
      <c r="B2749" s="9"/>
      <c r="C2749" s="9" t="s">
        <v>1016</v>
      </c>
      <c r="D2749" s="10">
        <v>144818</v>
      </c>
      <c r="E2749" s="10" t="s">
        <v>899</v>
      </c>
      <c r="F2749" s="42" t="e">
        <f t="shared" si="42"/>
        <v>#VALUE!</v>
      </c>
      <c r="G2749" t="s">
        <v>4458</v>
      </c>
      <c r="H2749" s="4" t="s">
        <v>3925</v>
      </c>
    </row>
    <row r="2750" spans="1:8" ht="25.5">
      <c r="A2750" s="1" t="s">
        <v>843</v>
      </c>
      <c r="B2750" s="9" t="s">
        <v>1236</v>
      </c>
      <c r="C2750" s="9" t="s">
        <v>886</v>
      </c>
      <c r="D2750" s="10">
        <v>218239</v>
      </c>
      <c r="E2750" s="10">
        <v>213826</v>
      </c>
      <c r="F2750" s="42">
        <f t="shared" si="42"/>
        <v>-2.0220950425909208</v>
      </c>
      <c r="G2750" t="s">
        <v>4554</v>
      </c>
      <c r="H2750" s="4" t="s">
        <v>1356</v>
      </c>
    </row>
    <row r="2751" spans="1:8" ht="25.5">
      <c r="A2751" s="1" t="s">
        <v>843</v>
      </c>
      <c r="B2751" s="9"/>
      <c r="C2751" s="9" t="s">
        <v>1237</v>
      </c>
      <c r="D2751" s="10">
        <v>17928</v>
      </c>
      <c r="E2751" s="10">
        <v>135478</v>
      </c>
      <c r="F2751" s="42">
        <f t="shared" si="42"/>
        <v>655.67826863007588</v>
      </c>
      <c r="G2751" t="s">
        <v>4458</v>
      </c>
      <c r="H2751" s="4" t="s">
        <v>1357</v>
      </c>
    </row>
    <row r="2752" spans="1:8" ht="25.5">
      <c r="A2752" s="1" t="s">
        <v>843</v>
      </c>
      <c r="B2752" s="9"/>
      <c r="C2752" s="9" t="s">
        <v>1238</v>
      </c>
      <c r="D2752" s="10">
        <v>137925</v>
      </c>
      <c r="E2752" s="10">
        <v>142381</v>
      </c>
      <c r="F2752" s="42">
        <f t="shared" si="42"/>
        <v>3.2307413449338407</v>
      </c>
      <c r="G2752" t="s">
        <v>4554</v>
      </c>
      <c r="H2752" s="4" t="s">
        <v>1358</v>
      </c>
    </row>
    <row r="2753" spans="1:8" ht="25.5">
      <c r="A2753" s="1" t="s">
        <v>843</v>
      </c>
      <c r="B2753" s="9"/>
      <c r="C2753" s="9" t="s">
        <v>1239</v>
      </c>
      <c r="D2753" s="10">
        <v>147060</v>
      </c>
      <c r="E2753" s="10">
        <v>113235</v>
      </c>
      <c r="F2753" s="42">
        <f t="shared" si="42"/>
        <v>-23.000815993472052</v>
      </c>
      <c r="G2753" t="s">
        <v>4554</v>
      </c>
      <c r="H2753" s="4" t="s">
        <v>1359</v>
      </c>
    </row>
    <row r="2754" spans="1:8" ht="25.5">
      <c r="A2754" s="1" t="s">
        <v>843</v>
      </c>
      <c r="B2754" s="9"/>
      <c r="C2754" s="9" t="s">
        <v>1240</v>
      </c>
      <c r="D2754" s="10">
        <v>140609</v>
      </c>
      <c r="E2754" s="10">
        <v>144171</v>
      </c>
      <c r="F2754" s="42">
        <f t="shared" si="42"/>
        <v>2.5332660071545918</v>
      </c>
      <c r="G2754" t="s">
        <v>4554</v>
      </c>
      <c r="H2754" s="4" t="s">
        <v>1360</v>
      </c>
    </row>
    <row r="2755" spans="1:8" ht="25.5">
      <c r="A2755" s="1" t="s">
        <v>843</v>
      </c>
      <c r="B2755" s="9"/>
      <c r="C2755" s="9" t="s">
        <v>1241</v>
      </c>
      <c r="D2755" s="10">
        <v>142077</v>
      </c>
      <c r="E2755" s="10">
        <v>145396</v>
      </c>
      <c r="F2755" s="42">
        <f t="shared" si="42"/>
        <v>2.3360572084151552</v>
      </c>
      <c r="G2755" t="s">
        <v>4554</v>
      </c>
      <c r="H2755" s="4" t="s">
        <v>1361</v>
      </c>
    </row>
    <row r="2756" spans="1:8" ht="25.5">
      <c r="A2756" s="1" t="s">
        <v>843</v>
      </c>
      <c r="B2756" s="9"/>
      <c r="C2756" s="9" t="s">
        <v>1242</v>
      </c>
      <c r="D2756" s="10">
        <v>108927</v>
      </c>
      <c r="E2756" s="10">
        <v>110191</v>
      </c>
      <c r="F2756" s="42">
        <f t="shared" si="42"/>
        <v>1.1604101829665738</v>
      </c>
      <c r="G2756" t="s">
        <v>4554</v>
      </c>
      <c r="H2756" s="4" t="s">
        <v>1362</v>
      </c>
    </row>
    <row r="2757" spans="1:8" ht="38.25">
      <c r="A2757" s="1" t="s">
        <v>843</v>
      </c>
      <c r="B2757" s="9"/>
      <c r="C2757" s="9" t="s">
        <v>3932</v>
      </c>
      <c r="D2757" s="10">
        <v>109961</v>
      </c>
      <c r="E2757" s="10">
        <v>109014</v>
      </c>
      <c r="F2757" s="42">
        <f t="shared" si="42"/>
        <v>-0.8612144305708388</v>
      </c>
      <c r="G2757" t="s">
        <v>4554</v>
      </c>
      <c r="H2757" s="4" t="s">
        <v>3933</v>
      </c>
    </row>
    <row r="2758" spans="1:8" ht="76.5">
      <c r="A2758" s="1" t="s">
        <v>844</v>
      </c>
      <c r="B2758" s="9" t="s">
        <v>1243</v>
      </c>
      <c r="C2758" s="9" t="s">
        <v>886</v>
      </c>
      <c r="D2758" s="10">
        <v>118763</v>
      </c>
      <c r="E2758" s="10">
        <v>257243</v>
      </c>
      <c r="F2758" s="42">
        <f t="shared" ref="F2758:F2821" si="43">(((E2758-D2758)/D2758)*100)</f>
        <v>116.6019719946448</v>
      </c>
      <c r="G2758" t="s">
        <v>4458</v>
      </c>
      <c r="H2758" s="4" t="s">
        <v>3938</v>
      </c>
    </row>
    <row r="2759" spans="1:8" ht="76.5">
      <c r="A2759" s="1" t="s">
        <v>844</v>
      </c>
      <c r="B2759" s="9" t="s">
        <v>1244</v>
      </c>
      <c r="C2759" s="9" t="s">
        <v>1245</v>
      </c>
      <c r="D2759" s="10">
        <v>167872</v>
      </c>
      <c r="E2759" s="10">
        <v>181889</v>
      </c>
      <c r="F2759" s="42">
        <f t="shared" si="43"/>
        <v>8.3498141441097982</v>
      </c>
      <c r="G2759" t="s">
        <v>4458</v>
      </c>
      <c r="H2759" s="4" t="s">
        <v>3935</v>
      </c>
    </row>
    <row r="2760" spans="1:8" ht="25.5">
      <c r="A2760" s="1" t="s">
        <v>844</v>
      </c>
      <c r="B2760" s="9"/>
      <c r="C2760" s="9" t="s">
        <v>1246</v>
      </c>
      <c r="D2760" s="10">
        <v>160665</v>
      </c>
      <c r="E2760" s="10">
        <v>166508</v>
      </c>
      <c r="F2760" s="42">
        <f t="shared" si="43"/>
        <v>3.6367597174244546</v>
      </c>
      <c r="G2760" t="s">
        <v>4554</v>
      </c>
      <c r="H2760" s="4" t="s">
        <v>3934</v>
      </c>
    </row>
    <row r="2761" spans="1:8" ht="25.5">
      <c r="A2761" s="1" t="s">
        <v>844</v>
      </c>
      <c r="B2761" s="9"/>
      <c r="C2761" s="9" t="s">
        <v>1247</v>
      </c>
      <c r="D2761" s="10">
        <v>138739</v>
      </c>
      <c r="E2761" s="10">
        <v>144220</v>
      </c>
      <c r="F2761" s="42">
        <f t="shared" si="43"/>
        <v>3.9505834696804789</v>
      </c>
      <c r="G2761" t="s">
        <v>4554</v>
      </c>
      <c r="H2761" s="4" t="s">
        <v>1363</v>
      </c>
    </row>
    <row r="2762" spans="1:8" ht="89.25">
      <c r="A2762" s="1" t="s">
        <v>844</v>
      </c>
      <c r="B2762" s="9"/>
      <c r="C2762" s="9" t="s">
        <v>1248</v>
      </c>
      <c r="D2762" s="10">
        <v>137252</v>
      </c>
      <c r="E2762" s="10">
        <v>117674</v>
      </c>
      <c r="F2762" s="42">
        <f t="shared" si="43"/>
        <v>-14.264273016058054</v>
      </c>
      <c r="G2762" t="s">
        <v>4458</v>
      </c>
      <c r="H2762" s="4" t="s">
        <v>3939</v>
      </c>
    </row>
    <row r="2763" spans="1:8" ht="25.5">
      <c r="A2763" s="1" t="s">
        <v>844</v>
      </c>
      <c r="B2763" s="9"/>
      <c r="C2763" s="9" t="s">
        <v>1015</v>
      </c>
      <c r="D2763" s="10">
        <v>150359</v>
      </c>
      <c r="E2763" s="10">
        <v>25302</v>
      </c>
      <c r="F2763" s="42">
        <f t="shared" si="43"/>
        <v>-83.172274356706282</v>
      </c>
      <c r="G2763" t="s">
        <v>4458</v>
      </c>
      <c r="H2763" s="4" t="s">
        <v>3936</v>
      </c>
    </row>
    <row r="2764" spans="1:8" ht="25.5">
      <c r="A2764" s="1" t="s">
        <v>844</v>
      </c>
      <c r="B2764" s="11"/>
      <c r="C2764" s="11" t="s">
        <v>1760</v>
      </c>
      <c r="D2764" s="26">
        <v>121348</v>
      </c>
      <c r="E2764" s="26" t="s">
        <v>899</v>
      </c>
      <c r="F2764" s="42" t="e">
        <f t="shared" si="43"/>
        <v>#VALUE!</v>
      </c>
      <c r="G2764" t="s">
        <v>4458</v>
      </c>
      <c r="H2764" s="42" t="s">
        <v>3937</v>
      </c>
    </row>
    <row r="2765" spans="1:8" ht="25.5">
      <c r="A2765" s="1" t="s">
        <v>844</v>
      </c>
      <c r="B2765" s="9" t="s">
        <v>4547</v>
      </c>
      <c r="C2765" s="9" t="s">
        <v>4547</v>
      </c>
      <c r="D2765" s="10" t="s">
        <v>899</v>
      </c>
      <c r="E2765" s="72">
        <v>100000</v>
      </c>
      <c r="F2765" s="42" t="e">
        <f t="shared" si="43"/>
        <v>#VALUE!</v>
      </c>
      <c r="G2765" t="s">
        <v>4458</v>
      </c>
      <c r="H2765" s="4" t="s">
        <v>4549</v>
      </c>
    </row>
    <row r="2766" spans="1:8" ht="25.5">
      <c r="A2766" s="1" t="s">
        <v>844</v>
      </c>
      <c r="B2766" s="9" t="s">
        <v>4547</v>
      </c>
      <c r="C2766" s="9" t="s">
        <v>4547</v>
      </c>
      <c r="D2766" s="10" t="s">
        <v>899</v>
      </c>
      <c r="E2766" s="72">
        <v>100000</v>
      </c>
      <c r="F2766" s="42" t="e">
        <f t="shared" si="43"/>
        <v>#VALUE!</v>
      </c>
      <c r="G2766" t="s">
        <v>4458</v>
      </c>
      <c r="H2766" s="4" t="s">
        <v>4549</v>
      </c>
    </row>
    <row r="2767" spans="1:8" ht="25.5">
      <c r="A2767" s="1" t="s">
        <v>844</v>
      </c>
      <c r="B2767" s="9" t="s">
        <v>4547</v>
      </c>
      <c r="C2767" s="9" t="s">
        <v>4547</v>
      </c>
      <c r="D2767" s="10" t="s">
        <v>899</v>
      </c>
      <c r="E2767" s="72">
        <v>100000</v>
      </c>
      <c r="F2767" s="42" t="e">
        <f t="shared" si="43"/>
        <v>#VALUE!</v>
      </c>
      <c r="G2767" t="s">
        <v>4458</v>
      </c>
      <c r="H2767" s="4" t="s">
        <v>4549</v>
      </c>
    </row>
    <row r="2768" spans="1:8" ht="25.5">
      <c r="A2768" s="1" t="s">
        <v>844</v>
      </c>
      <c r="B2768" s="9" t="s">
        <v>4547</v>
      </c>
      <c r="C2768" s="9" t="s">
        <v>4547</v>
      </c>
      <c r="D2768" s="10" t="s">
        <v>899</v>
      </c>
      <c r="E2768" s="72">
        <v>100000</v>
      </c>
      <c r="F2768" s="42" t="e">
        <f t="shared" si="43"/>
        <v>#VALUE!</v>
      </c>
      <c r="G2768" t="s">
        <v>4458</v>
      </c>
      <c r="H2768" s="4" t="s">
        <v>4549</v>
      </c>
    </row>
    <row r="2769" spans="1:8" ht="25.5">
      <c r="A2769" s="1" t="s">
        <v>844</v>
      </c>
      <c r="B2769" s="9" t="s">
        <v>4547</v>
      </c>
      <c r="C2769" s="9" t="s">
        <v>4547</v>
      </c>
      <c r="D2769" s="10" t="s">
        <v>899</v>
      </c>
      <c r="E2769" s="72">
        <v>100000</v>
      </c>
      <c r="F2769" s="42" t="e">
        <f t="shared" si="43"/>
        <v>#VALUE!</v>
      </c>
      <c r="G2769" t="s">
        <v>4458</v>
      </c>
      <c r="H2769" s="4" t="s">
        <v>4549</v>
      </c>
    </row>
    <row r="2770" spans="1:8" ht="25.5">
      <c r="A2770" s="1" t="s">
        <v>844</v>
      </c>
      <c r="B2770" s="9" t="s">
        <v>4547</v>
      </c>
      <c r="C2770" s="9" t="s">
        <v>4547</v>
      </c>
      <c r="D2770" s="10" t="s">
        <v>899</v>
      </c>
      <c r="E2770" s="72">
        <v>100000</v>
      </c>
      <c r="F2770" s="42" t="e">
        <f t="shared" si="43"/>
        <v>#VALUE!</v>
      </c>
      <c r="G2770" t="s">
        <v>4458</v>
      </c>
      <c r="H2770" s="4" t="s">
        <v>4549</v>
      </c>
    </row>
    <row r="2771" spans="1:8" ht="25.5">
      <c r="A2771" s="1" t="s">
        <v>844</v>
      </c>
      <c r="B2771" s="9" t="s">
        <v>4547</v>
      </c>
      <c r="C2771" s="9" t="s">
        <v>4547</v>
      </c>
      <c r="D2771" s="10" t="s">
        <v>899</v>
      </c>
      <c r="E2771" s="72">
        <v>100000</v>
      </c>
      <c r="F2771" s="42" t="e">
        <f t="shared" si="43"/>
        <v>#VALUE!</v>
      </c>
      <c r="G2771" t="s">
        <v>4458</v>
      </c>
      <c r="H2771" s="4" t="s">
        <v>4549</v>
      </c>
    </row>
    <row r="2772" spans="1:8" ht="25.5">
      <c r="A2772" s="1" t="s">
        <v>844</v>
      </c>
      <c r="B2772" s="9" t="s">
        <v>4547</v>
      </c>
      <c r="C2772" s="9" t="s">
        <v>4547</v>
      </c>
      <c r="D2772" s="10" t="s">
        <v>899</v>
      </c>
      <c r="E2772" s="72">
        <v>100000</v>
      </c>
      <c r="F2772" s="42" t="e">
        <f t="shared" si="43"/>
        <v>#VALUE!</v>
      </c>
      <c r="G2772" t="s">
        <v>4458</v>
      </c>
      <c r="H2772" s="4" t="s">
        <v>4549</v>
      </c>
    </row>
    <row r="2773" spans="1:8" ht="25.5">
      <c r="A2773" s="1" t="s">
        <v>844</v>
      </c>
      <c r="B2773" s="9" t="s">
        <v>4547</v>
      </c>
      <c r="C2773" s="9" t="s">
        <v>4547</v>
      </c>
      <c r="D2773" s="10" t="s">
        <v>899</v>
      </c>
      <c r="E2773" s="72">
        <v>100000</v>
      </c>
      <c r="F2773" s="42" t="e">
        <f t="shared" si="43"/>
        <v>#VALUE!</v>
      </c>
      <c r="G2773" t="s">
        <v>4458</v>
      </c>
      <c r="H2773" s="4" t="s">
        <v>4549</v>
      </c>
    </row>
    <row r="2774" spans="1:8" ht="25.5">
      <c r="A2774" s="1" t="s">
        <v>844</v>
      </c>
      <c r="B2774" s="9" t="s">
        <v>4547</v>
      </c>
      <c r="C2774" s="9" t="s">
        <v>4547</v>
      </c>
      <c r="D2774" s="10" t="s">
        <v>899</v>
      </c>
      <c r="E2774" s="72">
        <v>100000</v>
      </c>
      <c r="F2774" s="42" t="e">
        <f t="shared" si="43"/>
        <v>#VALUE!</v>
      </c>
      <c r="G2774" t="s">
        <v>4458</v>
      </c>
      <c r="H2774" s="4" t="s">
        <v>4549</v>
      </c>
    </row>
    <row r="2775" spans="1:8" ht="25.5">
      <c r="A2775" s="1" t="s">
        <v>844</v>
      </c>
      <c r="B2775" s="9" t="s">
        <v>4547</v>
      </c>
      <c r="C2775" s="9" t="s">
        <v>4547</v>
      </c>
      <c r="D2775" s="10" t="s">
        <v>899</v>
      </c>
      <c r="E2775" s="72">
        <v>100000</v>
      </c>
      <c r="F2775" s="42" t="e">
        <f t="shared" si="43"/>
        <v>#VALUE!</v>
      </c>
      <c r="G2775" t="s">
        <v>4458</v>
      </c>
      <c r="H2775" s="4" t="s">
        <v>4549</v>
      </c>
    </row>
    <row r="2776" spans="1:8" ht="25.5">
      <c r="A2776" s="1" t="s">
        <v>844</v>
      </c>
      <c r="B2776" s="9" t="s">
        <v>4547</v>
      </c>
      <c r="C2776" s="9" t="s">
        <v>4547</v>
      </c>
      <c r="D2776" s="10" t="s">
        <v>899</v>
      </c>
      <c r="E2776" s="72">
        <v>100000</v>
      </c>
      <c r="F2776" s="42" t="e">
        <f t="shared" si="43"/>
        <v>#VALUE!</v>
      </c>
      <c r="G2776" t="s">
        <v>4458</v>
      </c>
      <c r="H2776" s="4" t="s">
        <v>4549</v>
      </c>
    </row>
    <row r="2777" spans="1:8" ht="25.5">
      <c r="A2777" s="1" t="s">
        <v>844</v>
      </c>
      <c r="B2777" s="9" t="s">
        <v>4547</v>
      </c>
      <c r="C2777" s="9" t="s">
        <v>4547</v>
      </c>
      <c r="D2777" s="10" t="s">
        <v>899</v>
      </c>
      <c r="E2777" s="72">
        <v>100000</v>
      </c>
      <c r="F2777" s="42" t="e">
        <f t="shared" si="43"/>
        <v>#VALUE!</v>
      </c>
      <c r="G2777" t="s">
        <v>4458</v>
      </c>
      <c r="H2777" s="4" t="s">
        <v>4549</v>
      </c>
    </row>
    <row r="2778" spans="1:8" ht="25.5">
      <c r="A2778" s="1" t="s">
        <v>844</v>
      </c>
      <c r="B2778" s="9" t="s">
        <v>4547</v>
      </c>
      <c r="C2778" s="9" t="s">
        <v>4547</v>
      </c>
      <c r="D2778" s="72">
        <v>100000</v>
      </c>
      <c r="E2778" s="10" t="s">
        <v>899</v>
      </c>
      <c r="F2778" s="42" t="e">
        <f t="shared" si="43"/>
        <v>#VALUE!</v>
      </c>
      <c r="G2778" t="s">
        <v>4458</v>
      </c>
      <c r="H2778" s="4" t="s">
        <v>4549</v>
      </c>
    </row>
    <row r="2779" spans="1:8" ht="25.5">
      <c r="A2779" s="1" t="s">
        <v>844</v>
      </c>
      <c r="B2779" s="9" t="s">
        <v>4547</v>
      </c>
      <c r="C2779" s="9" t="s">
        <v>4547</v>
      </c>
      <c r="D2779" s="72">
        <v>100000</v>
      </c>
      <c r="E2779" s="10" t="s">
        <v>899</v>
      </c>
      <c r="F2779" s="42" t="e">
        <f t="shared" si="43"/>
        <v>#VALUE!</v>
      </c>
      <c r="G2779" t="s">
        <v>4458</v>
      </c>
      <c r="H2779" s="4" t="s">
        <v>4549</v>
      </c>
    </row>
    <row r="2780" spans="1:8" ht="25.5">
      <c r="A2780" s="1" t="s">
        <v>844</v>
      </c>
      <c r="B2780" s="9" t="s">
        <v>4547</v>
      </c>
      <c r="C2780" s="9" t="s">
        <v>4547</v>
      </c>
      <c r="D2780" s="72">
        <v>100000</v>
      </c>
      <c r="E2780" s="10" t="s">
        <v>899</v>
      </c>
      <c r="F2780" s="42" t="e">
        <f t="shared" si="43"/>
        <v>#VALUE!</v>
      </c>
      <c r="G2780" t="s">
        <v>4458</v>
      </c>
      <c r="H2780" s="4" t="s">
        <v>4549</v>
      </c>
    </row>
    <row r="2781" spans="1:8" ht="25.5">
      <c r="A2781" s="1" t="s">
        <v>844</v>
      </c>
      <c r="B2781" s="9" t="s">
        <v>4547</v>
      </c>
      <c r="C2781" s="9" t="s">
        <v>4547</v>
      </c>
      <c r="D2781" s="72">
        <v>100000</v>
      </c>
      <c r="E2781" s="10" t="s">
        <v>899</v>
      </c>
      <c r="F2781" s="42" t="e">
        <f t="shared" si="43"/>
        <v>#VALUE!</v>
      </c>
      <c r="G2781" t="s">
        <v>4458</v>
      </c>
      <c r="H2781" s="4" t="s">
        <v>4549</v>
      </c>
    </row>
    <row r="2782" spans="1:8" ht="25.5">
      <c r="A2782" s="1" t="s">
        <v>844</v>
      </c>
      <c r="B2782" s="9" t="s">
        <v>4547</v>
      </c>
      <c r="C2782" s="9" t="s">
        <v>4547</v>
      </c>
      <c r="D2782" s="72">
        <v>100000</v>
      </c>
      <c r="E2782" s="10" t="s">
        <v>899</v>
      </c>
      <c r="F2782" s="42" t="e">
        <f t="shared" si="43"/>
        <v>#VALUE!</v>
      </c>
      <c r="G2782" t="s">
        <v>4458</v>
      </c>
      <c r="H2782" s="4" t="s">
        <v>4549</v>
      </c>
    </row>
    <row r="2783" spans="1:8" ht="25.5">
      <c r="A2783" s="1" t="s">
        <v>844</v>
      </c>
      <c r="B2783" s="9" t="s">
        <v>4547</v>
      </c>
      <c r="C2783" s="9" t="s">
        <v>4547</v>
      </c>
      <c r="D2783" s="72">
        <v>100000</v>
      </c>
      <c r="E2783" s="10" t="s">
        <v>899</v>
      </c>
      <c r="F2783" s="42" t="e">
        <f t="shared" si="43"/>
        <v>#VALUE!</v>
      </c>
      <c r="G2783" t="s">
        <v>4458</v>
      </c>
      <c r="H2783" s="4" t="s">
        <v>4549</v>
      </c>
    </row>
    <row r="2784" spans="1:8" ht="25.5">
      <c r="A2784" s="1" t="s">
        <v>844</v>
      </c>
      <c r="B2784" s="9" t="s">
        <v>4547</v>
      </c>
      <c r="C2784" s="9" t="s">
        <v>4547</v>
      </c>
      <c r="D2784" s="72">
        <v>100000</v>
      </c>
      <c r="E2784" s="10" t="s">
        <v>899</v>
      </c>
      <c r="F2784" s="42" t="e">
        <f t="shared" si="43"/>
        <v>#VALUE!</v>
      </c>
      <c r="G2784" t="s">
        <v>4458</v>
      </c>
      <c r="H2784" s="4" t="s">
        <v>4549</v>
      </c>
    </row>
    <row r="2785" spans="1:8" ht="25.5">
      <c r="A2785" s="1" t="s">
        <v>844</v>
      </c>
      <c r="B2785" s="9" t="s">
        <v>4547</v>
      </c>
      <c r="C2785" s="9" t="s">
        <v>4547</v>
      </c>
      <c r="D2785" s="72">
        <v>100000</v>
      </c>
      <c r="E2785" s="10" t="s">
        <v>899</v>
      </c>
      <c r="F2785" s="42" t="e">
        <f t="shared" si="43"/>
        <v>#VALUE!</v>
      </c>
      <c r="G2785" t="s">
        <v>4458</v>
      </c>
      <c r="H2785" s="4" t="s">
        <v>4549</v>
      </c>
    </row>
    <row r="2786" spans="1:8" ht="25.5">
      <c r="A2786" s="1" t="s">
        <v>844</v>
      </c>
      <c r="B2786" s="9" t="s">
        <v>4547</v>
      </c>
      <c r="C2786" s="9" t="s">
        <v>4547</v>
      </c>
      <c r="D2786" s="72">
        <v>100000</v>
      </c>
      <c r="E2786" s="10" t="s">
        <v>899</v>
      </c>
      <c r="F2786" s="42" t="e">
        <f t="shared" si="43"/>
        <v>#VALUE!</v>
      </c>
      <c r="G2786" t="s">
        <v>4458</v>
      </c>
      <c r="H2786" s="4" t="s">
        <v>4549</v>
      </c>
    </row>
    <row r="2787" spans="1:8" ht="25.5">
      <c r="A2787" s="1" t="s">
        <v>844</v>
      </c>
      <c r="B2787" s="9" t="s">
        <v>4547</v>
      </c>
      <c r="C2787" s="9" t="s">
        <v>4547</v>
      </c>
      <c r="D2787" s="72">
        <v>100000</v>
      </c>
      <c r="E2787" s="10" t="s">
        <v>899</v>
      </c>
      <c r="F2787" s="42" t="e">
        <f t="shared" si="43"/>
        <v>#VALUE!</v>
      </c>
      <c r="G2787" t="s">
        <v>4458</v>
      </c>
      <c r="H2787" s="4" t="s">
        <v>4549</v>
      </c>
    </row>
    <row r="2788" spans="1:8" ht="25.5">
      <c r="A2788" s="1" t="s">
        <v>844</v>
      </c>
      <c r="B2788" s="9" t="s">
        <v>4547</v>
      </c>
      <c r="C2788" s="9" t="s">
        <v>4547</v>
      </c>
      <c r="D2788" s="72">
        <v>100000</v>
      </c>
      <c r="E2788" s="10" t="s">
        <v>899</v>
      </c>
      <c r="F2788" s="42" t="e">
        <f t="shared" si="43"/>
        <v>#VALUE!</v>
      </c>
      <c r="G2788" t="s">
        <v>4458</v>
      </c>
      <c r="H2788" s="4" t="s">
        <v>4549</v>
      </c>
    </row>
    <row r="2789" spans="1:8" ht="25.5">
      <c r="A2789" s="1" t="s">
        <v>844</v>
      </c>
      <c r="B2789" s="9" t="s">
        <v>4547</v>
      </c>
      <c r="C2789" s="9" t="s">
        <v>4547</v>
      </c>
      <c r="D2789" s="72">
        <v>100000</v>
      </c>
      <c r="E2789" s="10" t="s">
        <v>899</v>
      </c>
      <c r="F2789" s="42" t="e">
        <f t="shared" si="43"/>
        <v>#VALUE!</v>
      </c>
      <c r="G2789" t="s">
        <v>4458</v>
      </c>
      <c r="H2789" s="4" t="s">
        <v>4549</v>
      </c>
    </row>
    <row r="2790" spans="1:8" ht="25.5">
      <c r="A2790" s="1" t="s">
        <v>844</v>
      </c>
      <c r="B2790" s="9" t="s">
        <v>4547</v>
      </c>
      <c r="C2790" s="9" t="s">
        <v>4547</v>
      </c>
      <c r="D2790" s="72">
        <v>100000</v>
      </c>
      <c r="E2790" s="10" t="s">
        <v>899</v>
      </c>
      <c r="F2790" s="42" t="e">
        <f t="shared" si="43"/>
        <v>#VALUE!</v>
      </c>
      <c r="G2790" t="s">
        <v>4458</v>
      </c>
      <c r="H2790" s="4" t="s">
        <v>4549</v>
      </c>
    </row>
    <row r="2791" spans="1:8" ht="25.5">
      <c r="A2791" s="1" t="s">
        <v>844</v>
      </c>
      <c r="B2791" s="9" t="s">
        <v>4547</v>
      </c>
      <c r="C2791" s="9" t="s">
        <v>4547</v>
      </c>
      <c r="D2791" s="72">
        <v>100000</v>
      </c>
      <c r="E2791" s="10" t="s">
        <v>899</v>
      </c>
      <c r="F2791" s="42" t="e">
        <f t="shared" si="43"/>
        <v>#VALUE!</v>
      </c>
      <c r="G2791" t="s">
        <v>4458</v>
      </c>
      <c r="H2791" s="4" t="s">
        <v>4549</v>
      </c>
    </row>
    <row r="2792" spans="1:8" ht="127.5">
      <c r="A2792" s="1" t="s">
        <v>845</v>
      </c>
      <c r="B2792" s="9" t="s">
        <v>1249</v>
      </c>
      <c r="C2792" s="9" t="s">
        <v>1250</v>
      </c>
      <c r="D2792" s="10">
        <v>305746</v>
      </c>
      <c r="E2792" s="10">
        <v>356891</v>
      </c>
      <c r="F2792" s="42">
        <f t="shared" si="43"/>
        <v>16.727937569093299</v>
      </c>
      <c r="G2792" t="s">
        <v>4554</v>
      </c>
      <c r="H2792" s="4" t="s">
        <v>3940</v>
      </c>
    </row>
    <row r="2793" spans="1:8" ht="127.5">
      <c r="A2793" s="1" t="s">
        <v>845</v>
      </c>
      <c r="B2793" s="9" t="s">
        <v>1251</v>
      </c>
      <c r="C2793" s="9" t="s">
        <v>1252</v>
      </c>
      <c r="D2793" s="10">
        <v>207651</v>
      </c>
      <c r="E2793" s="10">
        <v>252180</v>
      </c>
      <c r="F2793" s="42">
        <f t="shared" si="43"/>
        <v>21.444153892829796</v>
      </c>
      <c r="G2793" t="s">
        <v>4554</v>
      </c>
      <c r="H2793" s="4" t="s">
        <v>3941</v>
      </c>
    </row>
    <row r="2794" spans="1:8" ht="25.5">
      <c r="A2794" s="1" t="s">
        <v>845</v>
      </c>
      <c r="B2794" s="9" t="s">
        <v>1253</v>
      </c>
      <c r="C2794" s="9" t="s">
        <v>1254</v>
      </c>
      <c r="D2794" s="10">
        <v>205539</v>
      </c>
      <c r="E2794" s="10">
        <v>218724</v>
      </c>
      <c r="F2794" s="42">
        <f t="shared" si="43"/>
        <v>6.4148409790842615</v>
      </c>
      <c r="G2794" t="s">
        <v>4554</v>
      </c>
      <c r="H2794" s="4" t="s">
        <v>3942</v>
      </c>
    </row>
    <row r="2795" spans="1:8" ht="38.25">
      <c r="A2795" s="1" t="s">
        <v>845</v>
      </c>
      <c r="B2795" s="9" t="s">
        <v>1255</v>
      </c>
      <c r="C2795" s="9" t="s">
        <v>249</v>
      </c>
      <c r="D2795" s="10">
        <v>201480</v>
      </c>
      <c r="E2795" s="10">
        <v>213788</v>
      </c>
      <c r="F2795" s="42">
        <f t="shared" si="43"/>
        <v>6.1087949176096883</v>
      </c>
      <c r="G2795" t="s">
        <v>4554</v>
      </c>
      <c r="H2795" s="4" t="s">
        <v>1364</v>
      </c>
    </row>
    <row r="2796" spans="1:8" ht="38.25">
      <c r="A2796" s="1" t="s">
        <v>845</v>
      </c>
      <c r="B2796" s="9" t="s">
        <v>1256</v>
      </c>
      <c r="C2796" s="9" t="s">
        <v>1257</v>
      </c>
      <c r="D2796" s="10">
        <v>180754</v>
      </c>
      <c r="E2796" s="10">
        <v>197589</v>
      </c>
      <c r="F2796" s="42">
        <f t="shared" si="43"/>
        <v>9.3137634575168473</v>
      </c>
      <c r="G2796" t="s">
        <v>4554</v>
      </c>
      <c r="H2796" s="4" t="s">
        <v>1365</v>
      </c>
    </row>
    <row r="2797" spans="1:8" ht="38.25">
      <c r="A2797" s="1" t="s">
        <v>845</v>
      </c>
      <c r="B2797" s="9" t="s">
        <v>1258</v>
      </c>
      <c r="C2797" s="9" t="s">
        <v>307</v>
      </c>
      <c r="D2797" s="10">
        <v>180596</v>
      </c>
      <c r="E2797" s="10">
        <v>197440</v>
      </c>
      <c r="F2797" s="42">
        <f t="shared" si="43"/>
        <v>9.3268953908170715</v>
      </c>
      <c r="G2797" t="s">
        <v>4554</v>
      </c>
      <c r="H2797" s="42" t="s">
        <v>3955</v>
      </c>
    </row>
    <row r="2798" spans="1:8" ht="38.25">
      <c r="A2798" s="1" t="s">
        <v>845</v>
      </c>
      <c r="B2798" s="9"/>
      <c r="C2798" s="9" t="s">
        <v>1259</v>
      </c>
      <c r="D2798" s="10" t="s">
        <v>899</v>
      </c>
      <c r="E2798" s="10">
        <v>193751</v>
      </c>
      <c r="F2798" s="42" t="e">
        <f t="shared" si="43"/>
        <v>#VALUE!</v>
      </c>
      <c r="G2798" t="s">
        <v>4458</v>
      </c>
      <c r="H2798" s="42" t="s">
        <v>3943</v>
      </c>
    </row>
    <row r="2799" spans="1:8" ht="25.5">
      <c r="A2799" s="1" t="s">
        <v>845</v>
      </c>
      <c r="B2799" s="9"/>
      <c r="C2799" s="9" t="s">
        <v>3944</v>
      </c>
      <c r="D2799" s="10">
        <v>174678</v>
      </c>
      <c r="E2799" s="10" t="s">
        <v>899</v>
      </c>
      <c r="F2799" s="42" t="e">
        <f t="shared" si="43"/>
        <v>#VALUE!</v>
      </c>
      <c r="G2799" t="s">
        <v>4458</v>
      </c>
      <c r="H2799" s="42"/>
    </row>
    <row r="2800" spans="1:8" ht="25.5">
      <c r="A2800" s="1" t="s">
        <v>845</v>
      </c>
      <c r="B2800" s="9"/>
      <c r="C2800" s="9" t="s">
        <v>252</v>
      </c>
      <c r="D2800" s="10">
        <v>165549</v>
      </c>
      <c r="E2800" s="10">
        <v>188721</v>
      </c>
      <c r="F2800" s="42">
        <f t="shared" si="43"/>
        <v>13.997064313284888</v>
      </c>
      <c r="G2800" t="s">
        <v>4554</v>
      </c>
      <c r="H2800" s="4" t="s">
        <v>3945</v>
      </c>
    </row>
    <row r="2801" spans="1:8" ht="38.25">
      <c r="A2801" s="1" t="s">
        <v>845</v>
      </c>
      <c r="B2801" s="9"/>
      <c r="C2801" s="9" t="s">
        <v>1260</v>
      </c>
      <c r="D2801" s="10" t="s">
        <v>899</v>
      </c>
      <c r="E2801" s="10">
        <v>153912</v>
      </c>
      <c r="F2801" s="42" t="e">
        <f t="shared" si="43"/>
        <v>#VALUE!</v>
      </c>
      <c r="G2801" t="s">
        <v>4458</v>
      </c>
      <c r="H2801" s="4" t="s">
        <v>1366</v>
      </c>
    </row>
    <row r="2802" spans="1:8" ht="25.5">
      <c r="A2802" s="1" t="s">
        <v>845</v>
      </c>
      <c r="B2802" s="9"/>
      <c r="C2802" s="9" t="s">
        <v>3946</v>
      </c>
      <c r="D2802" s="10">
        <v>138709</v>
      </c>
      <c r="E2802" s="10" t="s">
        <v>899</v>
      </c>
      <c r="F2802" s="42" t="e">
        <f t="shared" si="43"/>
        <v>#VALUE!</v>
      </c>
      <c r="G2802" t="s">
        <v>4458</v>
      </c>
      <c r="H2802" s="4"/>
    </row>
    <row r="2803" spans="1:8" ht="38.25">
      <c r="A2803" s="1" t="s">
        <v>845</v>
      </c>
      <c r="B2803" s="9"/>
      <c r="C2803" s="9" t="s">
        <v>1261</v>
      </c>
      <c r="D2803" s="10">
        <v>128922</v>
      </c>
      <c r="E2803" s="10">
        <v>137151</v>
      </c>
      <c r="F2803" s="42">
        <f t="shared" si="43"/>
        <v>6.3829292130125195</v>
      </c>
      <c r="G2803" t="s">
        <v>4554</v>
      </c>
      <c r="H2803" s="4" t="s">
        <v>3947</v>
      </c>
    </row>
    <row r="2804" spans="1:8" ht="51">
      <c r="A2804" s="1" t="s">
        <v>845</v>
      </c>
      <c r="B2804" s="9"/>
      <c r="C2804" s="9" t="s">
        <v>1262</v>
      </c>
      <c r="D2804" s="10">
        <v>78710</v>
      </c>
      <c r="E2804" s="10">
        <v>128184</v>
      </c>
      <c r="F2804" s="42">
        <f t="shared" si="43"/>
        <v>62.85605386863169</v>
      </c>
      <c r="G2804" t="s">
        <v>4458</v>
      </c>
      <c r="H2804" s="4" t="s">
        <v>3948</v>
      </c>
    </row>
    <row r="2805" spans="1:8" ht="25.5">
      <c r="A2805" s="1" t="s">
        <v>845</v>
      </c>
      <c r="B2805" s="9"/>
      <c r="C2805" s="9" t="s">
        <v>1065</v>
      </c>
      <c r="D2805" s="10" t="s">
        <v>899</v>
      </c>
      <c r="E2805" s="10">
        <v>127210</v>
      </c>
      <c r="F2805" s="42" t="e">
        <f t="shared" si="43"/>
        <v>#VALUE!</v>
      </c>
      <c r="G2805" t="s">
        <v>4458</v>
      </c>
      <c r="H2805" s="4" t="s">
        <v>3951</v>
      </c>
    </row>
    <row r="2806" spans="1:8">
      <c r="A2806" s="1" t="s">
        <v>845</v>
      </c>
      <c r="B2806" s="9"/>
      <c r="C2806" s="9" t="s">
        <v>3950</v>
      </c>
      <c r="D2806" s="10">
        <v>66727</v>
      </c>
      <c r="E2806" s="10" t="s">
        <v>899</v>
      </c>
      <c r="F2806" s="42" t="e">
        <f t="shared" si="43"/>
        <v>#VALUE!</v>
      </c>
      <c r="G2806" t="s">
        <v>4458</v>
      </c>
      <c r="H2806" s="4" t="s">
        <v>3952</v>
      </c>
    </row>
    <row r="2807" spans="1:8" ht="51">
      <c r="A2807" s="1" t="s">
        <v>845</v>
      </c>
      <c r="B2807" s="9"/>
      <c r="C2807" s="9" t="s">
        <v>3949</v>
      </c>
      <c r="D2807" s="10">
        <v>113622</v>
      </c>
      <c r="E2807" s="10">
        <v>126847</v>
      </c>
      <c r="F2807" s="42">
        <f t="shared" si="43"/>
        <v>11.639471229163366</v>
      </c>
      <c r="G2807" t="s">
        <v>4554</v>
      </c>
      <c r="H2807" s="4" t="s">
        <v>4578</v>
      </c>
    </row>
    <row r="2808" spans="1:8" ht="51">
      <c r="A2808" s="1" t="s">
        <v>845</v>
      </c>
      <c r="B2808" s="9"/>
      <c r="C2808" s="9" t="s">
        <v>1263</v>
      </c>
      <c r="D2808" s="10">
        <v>59698</v>
      </c>
      <c r="E2808" s="10">
        <v>117295</v>
      </c>
      <c r="F2808" s="42">
        <f t="shared" si="43"/>
        <v>96.480619116218307</v>
      </c>
      <c r="G2808" t="s">
        <v>4458</v>
      </c>
      <c r="H2808" s="4" t="s">
        <v>3954</v>
      </c>
    </row>
    <row r="2809" spans="1:8" ht="51">
      <c r="A2809" s="1" t="s">
        <v>845</v>
      </c>
      <c r="B2809" s="9"/>
      <c r="C2809" s="11" t="s">
        <v>1264</v>
      </c>
      <c r="D2809" s="26">
        <v>104512</v>
      </c>
      <c r="E2809" s="26">
        <v>116478</v>
      </c>
      <c r="F2809" s="42">
        <f t="shared" si="43"/>
        <v>11.449402939375384</v>
      </c>
      <c r="G2809" t="s">
        <v>4554</v>
      </c>
      <c r="H2809" s="42" t="s">
        <v>3953</v>
      </c>
    </row>
    <row r="2810" spans="1:8" ht="51">
      <c r="A2810" s="1" t="s">
        <v>846</v>
      </c>
      <c r="B2810" s="11"/>
      <c r="C2810" s="9" t="s">
        <v>3968</v>
      </c>
      <c r="D2810" s="10" t="s">
        <v>1265</v>
      </c>
      <c r="E2810" s="10">
        <v>242000</v>
      </c>
      <c r="F2810" s="42" t="e">
        <f t="shared" si="43"/>
        <v>#VALUE!</v>
      </c>
      <c r="G2810" t="s">
        <v>4458</v>
      </c>
      <c r="H2810" s="4" t="s">
        <v>3969</v>
      </c>
    </row>
    <row r="2811" spans="1:8" ht="51">
      <c r="A2811" s="1" t="s">
        <v>846</v>
      </c>
      <c r="B2811" s="51" t="s">
        <v>1266</v>
      </c>
      <c r="C2811" s="51" t="s">
        <v>3958</v>
      </c>
      <c r="D2811" s="54" t="s">
        <v>899</v>
      </c>
      <c r="E2811" s="54">
        <v>202000</v>
      </c>
      <c r="F2811" s="42" t="e">
        <f t="shared" si="43"/>
        <v>#VALUE!</v>
      </c>
      <c r="G2811" t="s">
        <v>4458</v>
      </c>
      <c r="H2811" s="75" t="s">
        <v>4445</v>
      </c>
    </row>
    <row r="2812" spans="1:8" ht="38.25">
      <c r="A2812" s="1" t="s">
        <v>846</v>
      </c>
      <c r="B2812" s="11" t="s">
        <v>3956</v>
      </c>
      <c r="C2812" s="9" t="s">
        <v>886</v>
      </c>
      <c r="D2812" s="10">
        <v>195000</v>
      </c>
      <c r="E2812" s="10">
        <v>191000</v>
      </c>
      <c r="F2812" s="42">
        <f t="shared" si="43"/>
        <v>-2.0512820512820511</v>
      </c>
      <c r="G2812" t="s">
        <v>4554</v>
      </c>
      <c r="H2812" s="4" t="s">
        <v>3957</v>
      </c>
    </row>
    <row r="2813" spans="1:8" ht="38.25">
      <c r="A2813" s="1" t="s">
        <v>846</v>
      </c>
      <c r="B2813" s="11"/>
      <c r="C2813" s="9" t="s">
        <v>3970</v>
      </c>
      <c r="D2813" s="10">
        <v>90000</v>
      </c>
      <c r="E2813" s="10">
        <v>144000</v>
      </c>
      <c r="F2813" s="42">
        <f t="shared" si="43"/>
        <v>60</v>
      </c>
      <c r="G2813" t="s">
        <v>4458</v>
      </c>
      <c r="H2813" s="4" t="s">
        <v>3971</v>
      </c>
    </row>
    <row r="2814" spans="1:8" ht="51">
      <c r="A2814" s="1" t="s">
        <v>846</v>
      </c>
      <c r="B2814" s="11"/>
      <c r="C2814" s="9" t="s">
        <v>3972</v>
      </c>
      <c r="D2814" s="10">
        <v>129000</v>
      </c>
      <c r="E2814" s="10">
        <v>141000</v>
      </c>
      <c r="F2814" s="42">
        <f t="shared" si="43"/>
        <v>9.3023255813953494</v>
      </c>
      <c r="G2814" t="s">
        <v>4458</v>
      </c>
      <c r="H2814" s="4" t="s">
        <v>3976</v>
      </c>
    </row>
    <row r="2815" spans="1:8" ht="38.25">
      <c r="A2815" s="1" t="s">
        <v>846</v>
      </c>
      <c r="B2815" s="11"/>
      <c r="C2815" s="9" t="s">
        <v>3963</v>
      </c>
      <c r="D2815" s="10">
        <v>123000</v>
      </c>
      <c r="E2815" s="10">
        <v>133000</v>
      </c>
      <c r="F2815" s="42">
        <f t="shared" si="43"/>
        <v>8.1300813008130071</v>
      </c>
      <c r="G2815" t="s">
        <v>4554</v>
      </c>
      <c r="H2815" s="4" t="s">
        <v>3964</v>
      </c>
    </row>
    <row r="2816" spans="1:8" ht="51">
      <c r="A2816" s="1" t="s">
        <v>846</v>
      </c>
      <c r="B2816" s="11"/>
      <c r="C2816" s="9" t="s">
        <v>3973</v>
      </c>
      <c r="D2816" s="10">
        <v>98000</v>
      </c>
      <c r="E2816" s="10">
        <v>132000</v>
      </c>
      <c r="F2816" s="42">
        <f t="shared" si="43"/>
        <v>34.693877551020407</v>
      </c>
      <c r="G2816" t="s">
        <v>4458</v>
      </c>
      <c r="H2816" s="4" t="s">
        <v>3975</v>
      </c>
    </row>
    <row r="2817" spans="1:8" ht="51">
      <c r="A2817" s="1" t="s">
        <v>846</v>
      </c>
      <c r="B2817" s="11"/>
      <c r="C2817" s="9" t="s">
        <v>3974</v>
      </c>
      <c r="D2817" s="10">
        <v>92000</v>
      </c>
      <c r="E2817" s="10">
        <v>113000</v>
      </c>
      <c r="F2817" s="42">
        <f t="shared" si="43"/>
        <v>22.826086956521738</v>
      </c>
      <c r="G2817" t="s">
        <v>4458</v>
      </c>
      <c r="H2817" s="4" t="s">
        <v>3977</v>
      </c>
    </row>
    <row r="2818" spans="1:8" ht="38.25">
      <c r="A2818" s="1" t="s">
        <v>846</v>
      </c>
      <c r="B2818" s="11"/>
      <c r="C2818" s="9" t="s">
        <v>3965</v>
      </c>
      <c r="D2818" s="10">
        <v>91000</v>
      </c>
      <c r="E2818" s="10">
        <v>112000</v>
      </c>
      <c r="F2818" s="42">
        <f t="shared" si="43"/>
        <v>23.076923076923077</v>
      </c>
      <c r="G2818" t="s">
        <v>4554</v>
      </c>
      <c r="H2818" s="4" t="s">
        <v>3978</v>
      </c>
    </row>
    <row r="2819" spans="1:8" ht="25.5">
      <c r="A2819" s="1" t="s">
        <v>846</v>
      </c>
      <c r="B2819" s="11"/>
      <c r="C2819" s="9" t="s">
        <v>3960</v>
      </c>
      <c r="D2819" s="10">
        <v>98000</v>
      </c>
      <c r="E2819" s="10">
        <v>106000</v>
      </c>
      <c r="F2819" s="42">
        <f t="shared" si="43"/>
        <v>8.1632653061224492</v>
      </c>
      <c r="G2819" t="s">
        <v>4554</v>
      </c>
      <c r="H2819" s="4" t="s">
        <v>3961</v>
      </c>
    </row>
    <row r="2820" spans="1:8" ht="25.5">
      <c r="A2820" s="1" t="s">
        <v>846</v>
      </c>
      <c r="B2820" s="11"/>
      <c r="C2820" s="9" t="s">
        <v>1267</v>
      </c>
      <c r="D2820" s="10">
        <v>100000</v>
      </c>
      <c r="E2820" s="10">
        <v>106000</v>
      </c>
      <c r="F2820" s="42">
        <f t="shared" si="43"/>
        <v>6</v>
      </c>
      <c r="G2820" t="s">
        <v>4554</v>
      </c>
      <c r="H2820" s="4" t="s">
        <v>3959</v>
      </c>
    </row>
    <row r="2821" spans="1:8" ht="25.5">
      <c r="A2821" s="1" t="s">
        <v>846</v>
      </c>
      <c r="B2821" s="11"/>
      <c r="C2821" s="9" t="s">
        <v>1268</v>
      </c>
      <c r="D2821" s="10">
        <v>106000</v>
      </c>
      <c r="E2821" s="10">
        <v>106000</v>
      </c>
      <c r="F2821" s="42">
        <f t="shared" si="43"/>
        <v>0</v>
      </c>
      <c r="G2821" t="s">
        <v>4554</v>
      </c>
      <c r="H2821" s="4" t="s">
        <v>3967</v>
      </c>
    </row>
    <row r="2822" spans="1:8" ht="25.5">
      <c r="A2822" s="1" t="s">
        <v>846</v>
      </c>
      <c r="B2822" s="11"/>
      <c r="C2822" s="9" t="s">
        <v>1269</v>
      </c>
      <c r="D2822" s="10">
        <v>99000</v>
      </c>
      <c r="E2822" s="10">
        <v>102000</v>
      </c>
      <c r="F2822" s="42">
        <f t="shared" ref="F2822:F2885" si="44">(((E2822-D2822)/D2822)*100)</f>
        <v>3.0303030303030303</v>
      </c>
      <c r="G2822" t="s">
        <v>4554</v>
      </c>
      <c r="H2822" s="4" t="s">
        <v>3962</v>
      </c>
    </row>
    <row r="2823" spans="1:8" ht="38.25">
      <c r="A2823" s="1" t="s">
        <v>846</v>
      </c>
      <c r="B2823" s="11"/>
      <c r="C2823" s="9" t="s">
        <v>1270</v>
      </c>
      <c r="D2823" s="10">
        <v>73000</v>
      </c>
      <c r="E2823" s="10">
        <v>100000</v>
      </c>
      <c r="F2823" s="42">
        <f t="shared" si="44"/>
        <v>36.986301369863014</v>
      </c>
      <c r="G2823" t="s">
        <v>4458</v>
      </c>
      <c r="H2823" s="4" t="s">
        <v>3966</v>
      </c>
    </row>
    <row r="2824" spans="1:8" ht="38.25">
      <c r="A2824" s="1" t="s">
        <v>846</v>
      </c>
      <c r="B2824" s="11"/>
      <c r="C2824" s="9" t="s">
        <v>3979</v>
      </c>
      <c r="D2824" s="10">
        <v>129000</v>
      </c>
      <c r="E2824" s="10">
        <v>59000</v>
      </c>
      <c r="F2824" s="42">
        <f t="shared" si="44"/>
        <v>-54.263565891472865</v>
      </c>
      <c r="G2824" t="s">
        <v>4458</v>
      </c>
      <c r="H2824" s="4" t="s">
        <v>3985</v>
      </c>
    </row>
    <row r="2825" spans="1:8" ht="38.25">
      <c r="A2825" s="1" t="s">
        <v>846</v>
      </c>
      <c r="B2825" s="11"/>
      <c r="C2825" s="9" t="s">
        <v>3986</v>
      </c>
      <c r="D2825" s="10">
        <v>105000</v>
      </c>
      <c r="E2825" s="10">
        <v>65000</v>
      </c>
      <c r="F2825" s="42">
        <f t="shared" si="44"/>
        <v>-38.095238095238095</v>
      </c>
      <c r="G2825" t="s">
        <v>4458</v>
      </c>
      <c r="H2825" s="4" t="s">
        <v>3980</v>
      </c>
    </row>
    <row r="2826" spans="1:8" ht="38.25">
      <c r="A2826" s="1" t="s">
        <v>846</v>
      </c>
      <c r="B2826" s="11"/>
      <c r="C2826" s="9" t="s">
        <v>3981</v>
      </c>
      <c r="D2826" s="10">
        <v>106000</v>
      </c>
      <c r="E2826" s="10">
        <v>44000</v>
      </c>
      <c r="F2826" s="42">
        <f t="shared" si="44"/>
        <v>-58.490566037735846</v>
      </c>
      <c r="G2826" t="s">
        <v>4458</v>
      </c>
      <c r="H2826" s="4" t="s">
        <v>3982</v>
      </c>
    </row>
    <row r="2827" spans="1:8" ht="38.25">
      <c r="A2827" s="1" t="s">
        <v>846</v>
      </c>
      <c r="B2827" s="11"/>
      <c r="C2827" s="9" t="s">
        <v>3983</v>
      </c>
      <c r="D2827" s="10">
        <v>119000</v>
      </c>
      <c r="E2827" s="10">
        <v>84000</v>
      </c>
      <c r="F2827" s="42">
        <f t="shared" si="44"/>
        <v>-29.411764705882355</v>
      </c>
      <c r="G2827" t="s">
        <v>4554</v>
      </c>
      <c r="H2827" s="4" t="s">
        <v>3984</v>
      </c>
    </row>
    <row r="2828" spans="1:8">
      <c r="A2828" s="1" t="s">
        <v>847</v>
      </c>
      <c r="B2828" s="9"/>
      <c r="C2828" s="9" t="s">
        <v>886</v>
      </c>
      <c r="D2828" s="10">
        <v>117768</v>
      </c>
      <c r="E2828" s="10">
        <v>129822</v>
      </c>
      <c r="F2828" s="42">
        <f t="shared" si="44"/>
        <v>10.235378031383737</v>
      </c>
      <c r="G2828" t="s">
        <v>4554</v>
      </c>
      <c r="H2828" s="4" t="s">
        <v>3987</v>
      </c>
    </row>
    <row r="2829" spans="1:8" ht="25.5">
      <c r="A2829" s="1" t="s">
        <v>848</v>
      </c>
      <c r="B2829" s="9" t="s">
        <v>1271</v>
      </c>
      <c r="C2829" s="9" t="s">
        <v>886</v>
      </c>
      <c r="D2829" s="10">
        <v>198629</v>
      </c>
      <c r="E2829" s="10">
        <v>204242</v>
      </c>
      <c r="F2829" s="42">
        <f t="shared" si="44"/>
        <v>2.825871348091165</v>
      </c>
      <c r="G2829" t="s">
        <v>4554</v>
      </c>
      <c r="H2829" s="4" t="s">
        <v>3988</v>
      </c>
    </row>
    <row r="2830" spans="1:8" ht="38.25">
      <c r="A2830" s="1" t="s">
        <v>848</v>
      </c>
      <c r="B2830" s="9"/>
      <c r="C2830" s="9" t="s">
        <v>3989</v>
      </c>
      <c r="D2830" s="10">
        <v>144550</v>
      </c>
      <c r="E2830" s="10">
        <v>148797</v>
      </c>
      <c r="F2830" s="42">
        <f t="shared" si="44"/>
        <v>2.9380837080594953</v>
      </c>
      <c r="G2830" t="s">
        <v>4554</v>
      </c>
      <c r="H2830" s="4" t="s">
        <v>3990</v>
      </c>
    </row>
    <row r="2831" spans="1:8" ht="38.25">
      <c r="A2831" s="1" t="s">
        <v>848</v>
      </c>
      <c r="B2831" s="9"/>
      <c r="C2831" s="9" t="s">
        <v>1272</v>
      </c>
      <c r="D2831" s="10">
        <v>153641</v>
      </c>
      <c r="E2831" s="10">
        <v>156859</v>
      </c>
      <c r="F2831" s="42">
        <f t="shared" si="44"/>
        <v>2.0944930064240666</v>
      </c>
      <c r="G2831" t="s">
        <v>4554</v>
      </c>
      <c r="H2831" s="4" t="s">
        <v>3991</v>
      </c>
    </row>
    <row r="2832" spans="1:8" ht="38.25">
      <c r="A2832" s="1" t="s">
        <v>848</v>
      </c>
      <c r="B2832" s="9"/>
      <c r="C2832" s="9" t="s">
        <v>3997</v>
      </c>
      <c r="D2832" s="10">
        <v>143052</v>
      </c>
      <c r="E2832" s="10">
        <v>146632</v>
      </c>
      <c r="F2832" s="42">
        <f t="shared" si="44"/>
        <v>2.5025864720521209</v>
      </c>
      <c r="G2832" t="s">
        <v>4554</v>
      </c>
      <c r="H2832" s="4" t="s">
        <v>3993</v>
      </c>
    </row>
    <row r="2833" spans="1:8" ht="38.25">
      <c r="A2833" s="1" t="s">
        <v>848</v>
      </c>
      <c r="B2833" s="9"/>
      <c r="C2833" s="9" t="s">
        <v>1273</v>
      </c>
      <c r="D2833" s="10">
        <v>125412</v>
      </c>
      <c r="E2833" s="10">
        <v>138611</v>
      </c>
      <c r="F2833" s="42">
        <f t="shared" si="44"/>
        <v>10.524511211048384</v>
      </c>
      <c r="G2833" t="s">
        <v>4554</v>
      </c>
      <c r="H2833" s="4" t="s">
        <v>3992</v>
      </c>
    </row>
    <row r="2834" spans="1:8" ht="51">
      <c r="A2834" s="1" t="s">
        <v>848</v>
      </c>
      <c r="B2834" s="9"/>
      <c r="C2834" s="9" t="s">
        <v>1274</v>
      </c>
      <c r="D2834" s="10">
        <v>30945</v>
      </c>
      <c r="E2834" s="10">
        <v>103514</v>
      </c>
      <c r="F2834" s="42">
        <f t="shared" si="44"/>
        <v>234.50961383099047</v>
      </c>
      <c r="G2834" t="s">
        <v>4458</v>
      </c>
      <c r="H2834" s="4" t="s">
        <v>3995</v>
      </c>
    </row>
    <row r="2835" spans="1:8" ht="25.5">
      <c r="A2835" s="1" t="s">
        <v>848</v>
      </c>
      <c r="B2835" s="9"/>
      <c r="C2835" s="9" t="s">
        <v>3998</v>
      </c>
      <c r="D2835" s="10">
        <v>118837</v>
      </c>
      <c r="E2835" s="10" t="s">
        <v>899</v>
      </c>
      <c r="F2835" s="42" t="e">
        <f t="shared" si="44"/>
        <v>#VALUE!</v>
      </c>
      <c r="G2835" t="s">
        <v>4458</v>
      </c>
      <c r="H2835" s="4" t="s">
        <v>3999</v>
      </c>
    </row>
    <row r="2836" spans="1:8" ht="25.5">
      <c r="A2836" s="1" t="s">
        <v>848</v>
      </c>
      <c r="B2836" s="9"/>
      <c r="C2836" s="9" t="s">
        <v>1275</v>
      </c>
      <c r="D2836" s="10">
        <v>143478</v>
      </c>
      <c r="E2836" s="10">
        <v>146566</v>
      </c>
      <c r="F2836" s="42">
        <f t="shared" si="44"/>
        <v>2.1522463374175831</v>
      </c>
      <c r="G2836" t="s">
        <v>4554</v>
      </c>
      <c r="H2836" s="4" t="s">
        <v>3994</v>
      </c>
    </row>
    <row r="2837" spans="1:8" ht="25.5">
      <c r="A2837" s="1" t="s">
        <v>848</v>
      </c>
      <c r="B2837" s="9"/>
      <c r="C2837" s="9" t="s">
        <v>1276</v>
      </c>
      <c r="D2837" s="10" t="s">
        <v>1179</v>
      </c>
      <c r="E2837" s="10">
        <v>126744</v>
      </c>
      <c r="F2837" s="42" t="e">
        <f t="shared" si="44"/>
        <v>#VALUE!</v>
      </c>
      <c r="G2837" t="s">
        <v>4458</v>
      </c>
      <c r="H2837" s="4" t="s">
        <v>3996</v>
      </c>
    </row>
    <row r="2838" spans="1:8" ht="38.25">
      <c r="A2838" s="2" t="s">
        <v>849</v>
      </c>
      <c r="B2838" s="9"/>
      <c r="C2838" s="9" t="s">
        <v>696</v>
      </c>
      <c r="D2838" s="10">
        <v>188995</v>
      </c>
      <c r="E2838" s="10">
        <v>110689</v>
      </c>
      <c r="F2838" s="42">
        <f t="shared" si="44"/>
        <v>-41.432842138680918</v>
      </c>
      <c r="G2838" t="s">
        <v>4458</v>
      </c>
      <c r="H2838" s="4" t="s">
        <v>4000</v>
      </c>
    </row>
    <row r="2839" spans="1:8" ht="38.25">
      <c r="A2839" s="2" t="s">
        <v>849</v>
      </c>
      <c r="B2839" s="9"/>
      <c r="C2839" s="9" t="s">
        <v>1015</v>
      </c>
      <c r="D2839" s="10">
        <v>124746</v>
      </c>
      <c r="E2839" s="10">
        <v>259378</v>
      </c>
      <c r="F2839" s="42">
        <f t="shared" si="44"/>
        <v>107.92490340371634</v>
      </c>
      <c r="G2839" t="s">
        <v>4458</v>
      </c>
      <c r="H2839" s="4" t="s">
        <v>4001</v>
      </c>
    </row>
    <row r="2840" spans="1:8" ht="25.5">
      <c r="A2840" s="2" t="s">
        <v>849</v>
      </c>
      <c r="B2840" s="9"/>
      <c r="C2840" s="9" t="s">
        <v>1237</v>
      </c>
      <c r="D2840" s="10">
        <v>121994</v>
      </c>
      <c r="E2840" s="10">
        <v>125211</v>
      </c>
      <c r="F2840" s="42">
        <f t="shared" si="44"/>
        <v>2.6370149351607459</v>
      </c>
      <c r="G2840" t="s">
        <v>4554</v>
      </c>
      <c r="H2840" s="4" t="s">
        <v>4002</v>
      </c>
    </row>
    <row r="2841" spans="1:8" ht="25.5">
      <c r="A2841" s="2" t="s">
        <v>849</v>
      </c>
      <c r="B2841" s="9"/>
      <c r="C2841" s="9" t="s">
        <v>627</v>
      </c>
      <c r="D2841" s="10">
        <v>116478</v>
      </c>
      <c r="E2841" s="10">
        <v>121063</v>
      </c>
      <c r="F2841" s="42">
        <f t="shared" si="44"/>
        <v>3.9363656656192583</v>
      </c>
      <c r="G2841" t="s">
        <v>4554</v>
      </c>
      <c r="H2841" s="4" t="s">
        <v>4003</v>
      </c>
    </row>
    <row r="2842" spans="1:8">
      <c r="A2842" s="2" t="s">
        <v>849</v>
      </c>
      <c r="B2842" s="9"/>
      <c r="C2842" s="9" t="s">
        <v>4004</v>
      </c>
      <c r="D2842" s="10">
        <v>159679</v>
      </c>
      <c r="E2842" s="10" t="s">
        <v>899</v>
      </c>
      <c r="F2842" s="42" t="e">
        <f t="shared" si="44"/>
        <v>#VALUE!</v>
      </c>
      <c r="G2842" t="s">
        <v>4458</v>
      </c>
      <c r="H2842" s="4" t="s">
        <v>4005</v>
      </c>
    </row>
    <row r="2843" spans="1:8" ht="25.5">
      <c r="A2843" s="2" t="s">
        <v>850</v>
      </c>
      <c r="B2843" s="51"/>
      <c r="C2843" s="18" t="s">
        <v>4346</v>
      </c>
      <c r="D2843" s="26" t="s">
        <v>899</v>
      </c>
      <c r="E2843" s="26" t="s">
        <v>899</v>
      </c>
      <c r="F2843" s="42" t="e">
        <f t="shared" si="44"/>
        <v>#VALUE!</v>
      </c>
      <c r="G2843" t="s">
        <v>4458</v>
      </c>
      <c r="H2843" s="4"/>
    </row>
    <row r="2844" spans="1:8" ht="63.75">
      <c r="A2844" s="2" t="s">
        <v>850</v>
      </c>
      <c r="B2844" s="16"/>
      <c r="C2844" s="9" t="s">
        <v>4006</v>
      </c>
      <c r="D2844" s="26">
        <v>64595</v>
      </c>
      <c r="E2844" s="26">
        <v>169049</v>
      </c>
      <c r="F2844" s="42">
        <f t="shared" si="44"/>
        <v>161.70601439739917</v>
      </c>
      <c r="G2844" t="s">
        <v>4458</v>
      </c>
      <c r="H2844" s="4" t="s">
        <v>4011</v>
      </c>
    </row>
    <row r="2845" spans="1:8" ht="25.5">
      <c r="A2845" s="2" t="s">
        <v>850</v>
      </c>
      <c r="B2845" s="16"/>
      <c r="C2845" s="9" t="s">
        <v>4007</v>
      </c>
      <c r="D2845" s="26">
        <v>189956</v>
      </c>
      <c r="E2845" s="26" t="s">
        <v>899</v>
      </c>
      <c r="F2845" s="42" t="e">
        <f t="shared" si="44"/>
        <v>#VALUE!</v>
      </c>
      <c r="G2845" t="s">
        <v>4458</v>
      </c>
      <c r="H2845" s="4" t="s">
        <v>4009</v>
      </c>
    </row>
    <row r="2846" spans="1:8" ht="25.5">
      <c r="A2846" s="2" t="s">
        <v>850</v>
      </c>
      <c r="B2846" s="16"/>
      <c r="C2846" s="9" t="s">
        <v>4008</v>
      </c>
      <c r="D2846" s="26">
        <v>192698</v>
      </c>
      <c r="E2846" s="26" t="s">
        <v>899</v>
      </c>
      <c r="F2846" s="42" t="e">
        <f t="shared" si="44"/>
        <v>#VALUE!</v>
      </c>
      <c r="G2846" t="s">
        <v>4458</v>
      </c>
      <c r="H2846" s="4" t="s">
        <v>4010</v>
      </c>
    </row>
    <row r="2847" spans="1:8" ht="25.5">
      <c r="A2847" s="1" t="s">
        <v>851</v>
      </c>
      <c r="B2847" s="9" t="s">
        <v>4395</v>
      </c>
      <c r="C2847" s="9" t="s">
        <v>886</v>
      </c>
      <c r="D2847" s="10">
        <v>141267</v>
      </c>
      <c r="E2847" s="10">
        <v>144836</v>
      </c>
      <c r="F2847" s="42">
        <f t="shared" si="44"/>
        <v>2.5264215988164254</v>
      </c>
      <c r="G2847" t="s">
        <v>4554</v>
      </c>
      <c r="H2847" s="4" t="s">
        <v>4012</v>
      </c>
    </row>
    <row r="2848" spans="1:8" ht="38.25">
      <c r="A2848" s="1" t="s">
        <v>851</v>
      </c>
      <c r="B2848" s="9"/>
      <c r="C2848" s="9" t="s">
        <v>898</v>
      </c>
      <c r="D2848" s="10" t="s">
        <v>899</v>
      </c>
      <c r="E2848" s="10">
        <v>126690</v>
      </c>
      <c r="F2848" s="42" t="e">
        <f t="shared" si="44"/>
        <v>#VALUE!</v>
      </c>
      <c r="G2848" t="s">
        <v>4458</v>
      </c>
      <c r="H2848" s="4" t="s">
        <v>4013</v>
      </c>
    </row>
    <row r="2849" spans="1:8">
      <c r="A2849" s="1" t="s">
        <v>851</v>
      </c>
      <c r="B2849" s="9"/>
      <c r="C2849" s="9" t="s">
        <v>898</v>
      </c>
      <c r="D2849" s="10">
        <v>112747</v>
      </c>
      <c r="E2849" s="10" t="s">
        <v>899</v>
      </c>
      <c r="F2849" s="42" t="e">
        <f t="shared" si="44"/>
        <v>#VALUE!</v>
      </c>
      <c r="G2849" t="s">
        <v>4458</v>
      </c>
      <c r="H2849" s="4"/>
    </row>
    <row r="2850" spans="1:8" ht="25.5">
      <c r="A2850" s="1" t="s">
        <v>851</v>
      </c>
      <c r="B2850" s="9"/>
      <c r="C2850" s="9" t="s">
        <v>326</v>
      </c>
      <c r="D2850" s="10">
        <v>118457</v>
      </c>
      <c r="E2850" s="10">
        <v>119366</v>
      </c>
      <c r="F2850" s="42">
        <f t="shared" si="44"/>
        <v>0.76736706146534184</v>
      </c>
      <c r="G2850" t="s">
        <v>4554</v>
      </c>
      <c r="H2850" s="4" t="s">
        <v>4015</v>
      </c>
    </row>
    <row r="2851" spans="1:8" ht="25.5">
      <c r="A2851" s="1" t="s">
        <v>851</v>
      </c>
      <c r="B2851" s="9"/>
      <c r="C2851" s="9" t="s">
        <v>898</v>
      </c>
      <c r="D2851" s="10" t="s">
        <v>899</v>
      </c>
      <c r="E2851" s="10">
        <v>112388</v>
      </c>
      <c r="F2851" s="42" t="e">
        <f t="shared" si="44"/>
        <v>#VALUE!</v>
      </c>
      <c r="G2851" t="s">
        <v>4458</v>
      </c>
      <c r="H2851" s="4" t="s">
        <v>4014</v>
      </c>
    </row>
    <row r="2852" spans="1:8">
      <c r="A2852" s="1" t="s">
        <v>851</v>
      </c>
      <c r="B2852" s="9"/>
      <c r="C2852" s="9" t="s">
        <v>898</v>
      </c>
      <c r="D2852" s="10">
        <v>111995</v>
      </c>
      <c r="E2852" s="10" t="s">
        <v>899</v>
      </c>
      <c r="F2852" s="42" t="e">
        <f t="shared" si="44"/>
        <v>#VALUE!</v>
      </c>
      <c r="G2852" t="s">
        <v>4458</v>
      </c>
      <c r="H2852" s="4"/>
    </row>
    <row r="2853" spans="1:8" ht="25.5">
      <c r="A2853" s="1" t="s">
        <v>852</v>
      </c>
      <c r="B2853" s="9"/>
      <c r="C2853" s="9" t="s">
        <v>886</v>
      </c>
      <c r="D2853" s="10">
        <v>149780</v>
      </c>
      <c r="E2853" s="10">
        <v>154386</v>
      </c>
      <c r="F2853" s="42">
        <f t="shared" si="44"/>
        <v>3.0751769261583655</v>
      </c>
      <c r="G2853" t="s">
        <v>4554</v>
      </c>
      <c r="H2853" s="74" t="s">
        <v>4016</v>
      </c>
    </row>
    <row r="2854" spans="1:8" ht="25.5">
      <c r="A2854" s="1" t="s">
        <v>852</v>
      </c>
      <c r="B2854" s="9"/>
      <c r="C2854" s="9" t="s">
        <v>896</v>
      </c>
      <c r="D2854" s="10">
        <v>118296</v>
      </c>
      <c r="E2854" s="10">
        <v>118556</v>
      </c>
      <c r="F2854" s="42">
        <f t="shared" si="44"/>
        <v>0.21978765131534456</v>
      </c>
      <c r="G2854" t="s">
        <v>4554</v>
      </c>
      <c r="H2854" s="4" t="s">
        <v>4017</v>
      </c>
    </row>
    <row r="2855" spans="1:8" ht="25.5">
      <c r="A2855" s="1" t="s">
        <v>852</v>
      </c>
      <c r="B2855" s="9"/>
      <c r="C2855" s="9" t="s">
        <v>995</v>
      </c>
      <c r="D2855" s="10">
        <v>115890</v>
      </c>
      <c r="E2855" s="10">
        <v>115676</v>
      </c>
      <c r="F2855" s="42">
        <f t="shared" si="44"/>
        <v>-0.18465786521701613</v>
      </c>
      <c r="G2855" t="s">
        <v>4554</v>
      </c>
      <c r="H2855" s="4" t="s">
        <v>4018</v>
      </c>
    </row>
    <row r="2856" spans="1:8" ht="25.5">
      <c r="A2856" s="1" t="s">
        <v>852</v>
      </c>
      <c r="B2856" s="9"/>
      <c r="C2856" s="9" t="s">
        <v>74</v>
      </c>
      <c r="D2856" s="10">
        <v>118455</v>
      </c>
      <c r="E2856" s="10">
        <v>113430</v>
      </c>
      <c r="F2856" s="42">
        <f t="shared" si="44"/>
        <v>-4.2421172597188805</v>
      </c>
      <c r="G2856" t="s">
        <v>4554</v>
      </c>
      <c r="H2856" s="4" t="s">
        <v>4019</v>
      </c>
    </row>
    <row r="2857" spans="1:8" ht="38.25">
      <c r="A2857" s="1" t="s">
        <v>853</v>
      </c>
      <c r="B2857" s="9"/>
      <c r="C2857" s="9" t="s">
        <v>886</v>
      </c>
      <c r="D2857" s="10">
        <v>133052.01</v>
      </c>
      <c r="E2857" s="10">
        <v>147685.66</v>
      </c>
      <c r="F2857" s="42">
        <f t="shared" si="44"/>
        <v>10.998443390671056</v>
      </c>
      <c r="G2857" t="s">
        <v>4554</v>
      </c>
      <c r="H2857" s="4" t="s">
        <v>4021</v>
      </c>
    </row>
    <row r="2858" spans="1:8" ht="25.5">
      <c r="A2858" s="1" t="s">
        <v>853</v>
      </c>
      <c r="B2858" s="9"/>
      <c r="C2858" s="9" t="s">
        <v>912</v>
      </c>
      <c r="D2858" s="10">
        <v>105505</v>
      </c>
      <c r="E2858" s="10">
        <v>107727.73</v>
      </c>
      <c r="F2858" s="42">
        <f t="shared" si="44"/>
        <v>2.1067532344438611</v>
      </c>
      <c r="G2858" t="s">
        <v>4554</v>
      </c>
      <c r="H2858" s="4" t="s">
        <v>4022</v>
      </c>
    </row>
    <row r="2859" spans="1:8" ht="38.25">
      <c r="A2859" s="1" t="s">
        <v>853</v>
      </c>
      <c r="B2859" s="9"/>
      <c r="C2859" s="9" t="s">
        <v>4020</v>
      </c>
      <c r="D2859" s="10">
        <v>66012.61</v>
      </c>
      <c r="E2859" s="10">
        <v>103840.85</v>
      </c>
      <c r="F2859" s="42">
        <f t="shared" si="44"/>
        <v>57.304566506308419</v>
      </c>
      <c r="G2859" t="s">
        <v>4458</v>
      </c>
      <c r="H2859" s="4" t="s">
        <v>4023</v>
      </c>
    </row>
    <row r="2860" spans="1:8">
      <c r="A2860" s="1" t="s">
        <v>854</v>
      </c>
      <c r="B2860" s="9" t="s">
        <v>1277</v>
      </c>
      <c r="C2860" s="9" t="s">
        <v>886</v>
      </c>
      <c r="D2860" s="10">
        <v>124000</v>
      </c>
      <c r="E2860" s="10">
        <v>126000</v>
      </c>
      <c r="F2860" s="42">
        <f t="shared" si="44"/>
        <v>1.6129032258064515</v>
      </c>
      <c r="G2860" t="s">
        <v>4554</v>
      </c>
      <c r="H2860" s="4" t="s">
        <v>4024</v>
      </c>
    </row>
    <row r="2861" spans="1:8" ht="38.25">
      <c r="A2861" s="1" t="s">
        <v>854</v>
      </c>
      <c r="B2861" s="9" t="s">
        <v>1278</v>
      </c>
      <c r="C2861" s="9" t="s">
        <v>1279</v>
      </c>
      <c r="D2861" s="10">
        <v>95000</v>
      </c>
      <c r="E2861" s="10">
        <v>107000</v>
      </c>
      <c r="F2861" s="42">
        <f t="shared" si="44"/>
        <v>12.631578947368421</v>
      </c>
      <c r="G2861" t="s">
        <v>4458</v>
      </c>
      <c r="H2861" s="4" t="s">
        <v>4025</v>
      </c>
    </row>
    <row r="2862" spans="1:8" ht="38.25">
      <c r="A2862" s="1" t="s">
        <v>854</v>
      </c>
      <c r="B2862" s="9" t="s">
        <v>1280</v>
      </c>
      <c r="C2862" s="9" t="s">
        <v>1281</v>
      </c>
      <c r="D2862" s="10">
        <v>92000</v>
      </c>
      <c r="E2862" s="10">
        <v>114000</v>
      </c>
      <c r="F2862" s="42">
        <f t="shared" si="44"/>
        <v>23.913043478260871</v>
      </c>
      <c r="G2862" t="s">
        <v>4458</v>
      </c>
      <c r="H2862" s="4" t="s">
        <v>4026</v>
      </c>
    </row>
    <row r="2863" spans="1:8" ht="25.5">
      <c r="A2863" s="1" t="s">
        <v>855</v>
      </c>
      <c r="B2863" s="9"/>
      <c r="C2863" s="9" t="s">
        <v>886</v>
      </c>
      <c r="D2863" s="10">
        <v>158164</v>
      </c>
      <c r="E2863" s="10">
        <v>158431</v>
      </c>
      <c r="F2863" s="42">
        <f t="shared" si="44"/>
        <v>0.16881211906628563</v>
      </c>
      <c r="G2863" t="s">
        <v>4554</v>
      </c>
      <c r="H2863" s="74" t="s">
        <v>4027</v>
      </c>
    </row>
    <row r="2864" spans="1:8" ht="38.25">
      <c r="A2864" s="1" t="s">
        <v>855</v>
      </c>
      <c r="B2864" s="11"/>
      <c r="C2864" s="9" t="s">
        <v>1282</v>
      </c>
      <c r="D2864" s="26">
        <v>119001</v>
      </c>
      <c r="E2864" s="26">
        <v>120354</v>
      </c>
      <c r="F2864" s="42">
        <f t="shared" si="44"/>
        <v>1.1369652355862556</v>
      </c>
      <c r="G2864" t="s">
        <v>4554</v>
      </c>
      <c r="H2864" s="4" t="s">
        <v>4028</v>
      </c>
    </row>
    <row r="2865" spans="1:8" ht="25.5">
      <c r="A2865" s="1" t="s">
        <v>855</v>
      </c>
      <c r="B2865" s="9"/>
      <c r="C2865" s="9" t="s">
        <v>1283</v>
      </c>
      <c r="D2865" s="10">
        <v>119063</v>
      </c>
      <c r="E2865" s="10">
        <v>119975</v>
      </c>
      <c r="F2865" s="42">
        <f t="shared" si="44"/>
        <v>0.76598103525024563</v>
      </c>
      <c r="G2865" t="s">
        <v>4554</v>
      </c>
      <c r="H2865" s="4" t="s">
        <v>1367</v>
      </c>
    </row>
    <row r="2866" spans="1:8" ht="25.5">
      <c r="A2866" s="1" t="s">
        <v>855</v>
      </c>
      <c r="B2866" s="9"/>
      <c r="C2866" s="9" t="s">
        <v>1284</v>
      </c>
      <c r="D2866" s="10">
        <v>102867</v>
      </c>
      <c r="E2866" s="10">
        <v>106756</v>
      </c>
      <c r="F2866" s="42">
        <f t="shared" si="44"/>
        <v>3.7806099137721523</v>
      </c>
      <c r="G2866" t="s">
        <v>4554</v>
      </c>
      <c r="H2866" s="4" t="s">
        <v>1368</v>
      </c>
    </row>
    <row r="2867" spans="1:8" ht="127.5">
      <c r="A2867" s="1" t="s">
        <v>856</v>
      </c>
      <c r="B2867" s="9"/>
      <c r="C2867" s="9" t="s">
        <v>4029</v>
      </c>
      <c r="D2867" s="10">
        <v>132947</v>
      </c>
      <c r="E2867" s="10">
        <v>137295</v>
      </c>
      <c r="F2867" s="42">
        <f t="shared" si="44"/>
        <v>3.2704762048034177</v>
      </c>
      <c r="G2867" t="s">
        <v>4554</v>
      </c>
      <c r="H2867" s="4" t="s">
        <v>4030</v>
      </c>
    </row>
    <row r="2868" spans="1:8" ht="25.5">
      <c r="A2868" s="1" t="s">
        <v>857</v>
      </c>
      <c r="B2868" s="9" t="s">
        <v>4394</v>
      </c>
      <c r="C2868" s="9" t="s">
        <v>886</v>
      </c>
      <c r="D2868" s="10">
        <v>110331</v>
      </c>
      <c r="E2868" s="10">
        <v>115892</v>
      </c>
      <c r="F2868" s="42">
        <f t="shared" si="44"/>
        <v>5.0402878610725903</v>
      </c>
      <c r="G2868" t="s">
        <v>4554</v>
      </c>
      <c r="H2868" s="4" t="s">
        <v>4031</v>
      </c>
    </row>
    <row r="2869" spans="1:8" ht="25.5">
      <c r="A2869" s="2" t="s">
        <v>858</v>
      </c>
      <c r="B2869" s="11" t="s">
        <v>3671</v>
      </c>
      <c r="C2869" s="11" t="s">
        <v>886</v>
      </c>
      <c r="D2869" s="26">
        <v>132276.96</v>
      </c>
      <c r="E2869" s="26">
        <f>116638+20178.37+139.7+4575</f>
        <v>141531.07</v>
      </c>
      <c r="F2869" s="42">
        <f t="shared" si="44"/>
        <v>6.9960104919254391</v>
      </c>
      <c r="G2869" t="s">
        <v>4554</v>
      </c>
      <c r="H2869" s="42" t="s">
        <v>4296</v>
      </c>
    </row>
    <row r="2870" spans="1:8" ht="25.5">
      <c r="A2870" s="1" t="s">
        <v>859</v>
      </c>
      <c r="B2870" s="11" t="s">
        <v>4393</v>
      </c>
      <c r="C2870" s="11" t="s">
        <v>886</v>
      </c>
      <c r="D2870" s="26">
        <v>141037</v>
      </c>
      <c r="E2870" s="26">
        <v>139311</v>
      </c>
      <c r="F2870" s="42">
        <f t="shared" si="44"/>
        <v>-1.2237923381807612</v>
      </c>
      <c r="G2870" t="s">
        <v>4554</v>
      </c>
      <c r="H2870" s="42" t="s">
        <v>1369</v>
      </c>
    </row>
    <row r="2871" spans="1:8" ht="25.5">
      <c r="A2871" s="1" t="s">
        <v>859</v>
      </c>
      <c r="B2871" s="11"/>
      <c r="C2871" s="11" t="s">
        <v>912</v>
      </c>
      <c r="D2871" s="26">
        <v>119615</v>
      </c>
      <c r="E2871" s="26">
        <v>119270</v>
      </c>
      <c r="F2871" s="42">
        <f t="shared" si="44"/>
        <v>-0.28842536471178365</v>
      </c>
      <c r="G2871" t="s">
        <v>4554</v>
      </c>
      <c r="H2871" s="42" t="s">
        <v>1370</v>
      </c>
    </row>
    <row r="2872" spans="1:8" ht="25.5">
      <c r="A2872" s="1" t="s">
        <v>859</v>
      </c>
      <c r="B2872" s="11"/>
      <c r="C2872" s="11" t="s">
        <v>1285</v>
      </c>
      <c r="D2872" s="26">
        <v>76506</v>
      </c>
      <c r="E2872" s="26">
        <v>149097</v>
      </c>
      <c r="F2872" s="42">
        <f t="shared" si="44"/>
        <v>94.882754293780877</v>
      </c>
      <c r="G2872" t="s">
        <v>4458</v>
      </c>
      <c r="H2872" s="42" t="s">
        <v>1371</v>
      </c>
    </row>
    <row r="2873" spans="1:8" ht="25.5">
      <c r="A2873" s="2" t="s">
        <v>860</v>
      </c>
      <c r="B2873" s="11"/>
      <c r="C2873" s="11" t="s">
        <v>886</v>
      </c>
      <c r="D2873" s="26">
        <v>124323</v>
      </c>
      <c r="E2873" s="26">
        <v>116727</v>
      </c>
      <c r="F2873" s="42">
        <f t="shared" si="44"/>
        <v>-6.1098911705798606</v>
      </c>
      <c r="G2873" t="s">
        <v>4458</v>
      </c>
      <c r="H2873" s="42" t="s">
        <v>4336</v>
      </c>
    </row>
    <row r="2874" spans="1:8" ht="38.25">
      <c r="A2874" s="2" t="s">
        <v>860</v>
      </c>
      <c r="B2874" s="11"/>
      <c r="C2874" s="9" t="s">
        <v>4347</v>
      </c>
      <c r="D2874" s="26">
        <v>100238</v>
      </c>
      <c r="E2874" s="26">
        <v>100395</v>
      </c>
      <c r="F2874" s="42">
        <f t="shared" si="44"/>
        <v>0.15662722719926575</v>
      </c>
      <c r="G2874" t="s">
        <v>4554</v>
      </c>
      <c r="H2874" s="42" t="s">
        <v>4335</v>
      </c>
    </row>
    <row r="2875" spans="1:8" ht="25.5">
      <c r="A2875" s="2" t="s">
        <v>861</v>
      </c>
      <c r="B2875" s="11" t="s">
        <v>3734</v>
      </c>
      <c r="C2875" s="11" t="s">
        <v>886</v>
      </c>
      <c r="D2875" s="26">
        <v>151053.48000000001</v>
      </c>
      <c r="E2875" s="26">
        <v>154773</v>
      </c>
      <c r="F2875" s="42">
        <f t="shared" si="44"/>
        <v>2.4623861694546787</v>
      </c>
      <c r="G2875" t="s">
        <v>4554</v>
      </c>
      <c r="H2875" s="42" t="s">
        <v>4272</v>
      </c>
    </row>
    <row r="2876" spans="1:8" ht="25.5">
      <c r="A2876" s="2" t="s">
        <v>861</v>
      </c>
      <c r="B2876" s="11" t="s">
        <v>3735</v>
      </c>
      <c r="C2876" s="11" t="s">
        <v>1967</v>
      </c>
      <c r="D2876" s="26">
        <v>122527.67999999999</v>
      </c>
      <c r="E2876" s="26">
        <v>126704</v>
      </c>
      <c r="F2876" s="42">
        <f t="shared" si="44"/>
        <v>3.4084706410829022</v>
      </c>
      <c r="G2876" t="s">
        <v>4554</v>
      </c>
      <c r="H2876" s="42" t="s">
        <v>4279</v>
      </c>
    </row>
    <row r="2877" spans="1:8" ht="25.5">
      <c r="A2877" s="2" t="s">
        <v>861</v>
      </c>
      <c r="B2877" s="11" t="s">
        <v>3736</v>
      </c>
      <c r="C2877" s="11" t="s">
        <v>1967</v>
      </c>
      <c r="D2877" s="26">
        <v>127312.58</v>
      </c>
      <c r="E2877" s="26">
        <v>130586</v>
      </c>
      <c r="F2877" s="42">
        <f t="shared" si="44"/>
        <v>2.5711677510580637</v>
      </c>
      <c r="G2877" t="s">
        <v>4554</v>
      </c>
      <c r="H2877" s="42" t="s">
        <v>4273</v>
      </c>
    </row>
    <row r="2878" spans="1:8" ht="25.5">
      <c r="A2878" s="2" t="s">
        <v>861</v>
      </c>
      <c r="B2878" s="11" t="s">
        <v>3737</v>
      </c>
      <c r="C2878" s="11" t="s">
        <v>1967</v>
      </c>
      <c r="D2878" s="26">
        <v>121660.86</v>
      </c>
      <c r="E2878" s="26">
        <v>129803</v>
      </c>
      <c r="F2878" s="42">
        <f t="shared" si="44"/>
        <v>6.6924892689399034</v>
      </c>
      <c r="G2878" t="s">
        <v>4554</v>
      </c>
      <c r="H2878" s="42" t="s">
        <v>4274</v>
      </c>
    </row>
    <row r="2879" spans="1:8" ht="25.5">
      <c r="A2879" s="2" t="s">
        <v>861</v>
      </c>
      <c r="B2879" s="11" t="s">
        <v>3738</v>
      </c>
      <c r="C2879" s="11" t="s">
        <v>2412</v>
      </c>
      <c r="D2879" s="26">
        <v>104687.57</v>
      </c>
      <c r="E2879" s="26">
        <v>107245</v>
      </c>
      <c r="F2879" s="42">
        <f t="shared" si="44"/>
        <v>2.4429165754826414</v>
      </c>
      <c r="G2879" t="s">
        <v>4554</v>
      </c>
      <c r="H2879" s="42" t="s">
        <v>4278</v>
      </c>
    </row>
    <row r="2880" spans="1:8" ht="38.25">
      <c r="A2880" s="2" t="s">
        <v>861</v>
      </c>
      <c r="B2880" s="11" t="s">
        <v>4275</v>
      </c>
      <c r="C2880" s="11" t="s">
        <v>2412</v>
      </c>
      <c r="D2880" s="26" t="s">
        <v>1179</v>
      </c>
      <c r="E2880" s="26">
        <v>104001</v>
      </c>
      <c r="F2880" s="42" t="e">
        <f t="shared" si="44"/>
        <v>#VALUE!</v>
      </c>
      <c r="G2880" t="s">
        <v>4458</v>
      </c>
      <c r="H2880" s="42" t="s">
        <v>4276</v>
      </c>
    </row>
    <row r="2881" spans="1:8" ht="25.5">
      <c r="A2881" s="2" t="s">
        <v>861</v>
      </c>
      <c r="B2881" s="11" t="s">
        <v>3739</v>
      </c>
      <c r="C2881" s="11" t="s">
        <v>2412</v>
      </c>
      <c r="D2881" s="26">
        <v>104653.82</v>
      </c>
      <c r="E2881" s="26">
        <v>107399</v>
      </c>
      <c r="F2881" s="42">
        <f t="shared" si="44"/>
        <v>2.6231053964394158</v>
      </c>
      <c r="G2881" t="s">
        <v>4554</v>
      </c>
      <c r="H2881" s="42" t="s">
        <v>4277</v>
      </c>
    </row>
    <row r="2882" spans="1:8" ht="76.5">
      <c r="A2882" s="2" t="s">
        <v>862</v>
      </c>
      <c r="B2882" s="11"/>
      <c r="C2882" s="9" t="s">
        <v>886</v>
      </c>
      <c r="D2882" s="26">
        <v>131005</v>
      </c>
      <c r="E2882" s="26">
        <f>142763+2708</f>
        <v>145471</v>
      </c>
      <c r="F2882" s="42">
        <f t="shared" si="44"/>
        <v>11.042326628754626</v>
      </c>
      <c r="G2882" t="s">
        <v>4554</v>
      </c>
      <c r="H2882" s="4" t="s">
        <v>4383</v>
      </c>
    </row>
    <row r="2883" spans="1:8" ht="38.25">
      <c r="A2883" s="2" t="s">
        <v>862</v>
      </c>
      <c r="B2883" s="11"/>
      <c r="C2883" s="9" t="s">
        <v>4372</v>
      </c>
      <c r="D2883" s="10" t="s">
        <v>899</v>
      </c>
      <c r="E2883" s="26">
        <f>105040+361</f>
        <v>105401</v>
      </c>
      <c r="F2883" s="42" t="e">
        <f t="shared" si="44"/>
        <v>#VALUE!</v>
      </c>
      <c r="G2883" t="s">
        <v>4458</v>
      </c>
      <c r="H2883" s="74" t="s">
        <v>4373</v>
      </c>
    </row>
    <row r="2884" spans="1:8" ht="25.5">
      <c r="A2884" s="2" t="s">
        <v>862</v>
      </c>
      <c r="B2884" s="11"/>
      <c r="C2884" s="9" t="s">
        <v>898</v>
      </c>
      <c r="D2884" s="10" t="s">
        <v>899</v>
      </c>
      <c r="E2884" s="26">
        <v>101812</v>
      </c>
      <c r="F2884" s="42" t="e">
        <f t="shared" si="44"/>
        <v>#VALUE!</v>
      </c>
      <c r="G2884" t="s">
        <v>4458</v>
      </c>
      <c r="H2884" s="4" t="s">
        <v>4033</v>
      </c>
    </row>
    <row r="2885" spans="1:8" ht="25.5">
      <c r="A2885" s="2" t="s">
        <v>862</v>
      </c>
      <c r="B2885" s="11"/>
      <c r="C2885" s="9" t="s">
        <v>898</v>
      </c>
      <c r="D2885" s="10" t="s">
        <v>899</v>
      </c>
      <c r="E2885" s="26">
        <v>101521</v>
      </c>
      <c r="F2885" s="42" t="e">
        <f t="shared" si="44"/>
        <v>#VALUE!</v>
      </c>
      <c r="G2885" t="s">
        <v>4458</v>
      </c>
      <c r="H2885" s="4" t="s">
        <v>4032</v>
      </c>
    </row>
    <row r="2886" spans="1:8" ht="25.5">
      <c r="A2886" s="2" t="s">
        <v>863</v>
      </c>
      <c r="B2886" s="16" t="s">
        <v>1490</v>
      </c>
      <c r="C2886" s="9"/>
      <c r="D2886" s="26" t="s">
        <v>899</v>
      </c>
      <c r="E2886" s="26" t="s">
        <v>899</v>
      </c>
      <c r="F2886" s="42" t="e">
        <f t="shared" ref="F2886:F2949" si="45">(((E2886-D2886)/D2886)*100)</f>
        <v>#VALUE!</v>
      </c>
      <c r="G2886" t="s">
        <v>4458</v>
      </c>
      <c r="H2886" s="4"/>
    </row>
    <row r="2887" spans="1:8" ht="25.5">
      <c r="A2887" s="1" t="s">
        <v>864</v>
      </c>
      <c r="B2887" s="11" t="s">
        <v>1489</v>
      </c>
      <c r="C2887" s="11" t="s">
        <v>886</v>
      </c>
      <c r="D2887" s="26">
        <v>266237</v>
      </c>
      <c r="E2887" s="26">
        <v>266470</v>
      </c>
      <c r="F2887" s="42">
        <f t="shared" si="45"/>
        <v>8.7516010171388645E-2</v>
      </c>
      <c r="G2887" t="s">
        <v>4554</v>
      </c>
      <c r="H2887" s="42" t="s">
        <v>4034</v>
      </c>
    </row>
    <row r="2888" spans="1:8" ht="25.5">
      <c r="A2888" s="1" t="s">
        <v>864</v>
      </c>
      <c r="B2888" s="11" t="s">
        <v>4042</v>
      </c>
      <c r="C2888" s="11" t="s">
        <v>2186</v>
      </c>
      <c r="D2888" s="26">
        <v>215352</v>
      </c>
      <c r="E2888" s="26">
        <v>3206</v>
      </c>
      <c r="F2888" s="42">
        <f t="shared" si="45"/>
        <v>-98.511274564434046</v>
      </c>
      <c r="G2888" t="s">
        <v>4458</v>
      </c>
      <c r="H2888" s="42" t="s">
        <v>4054</v>
      </c>
    </row>
    <row r="2889" spans="1:8" ht="25.5">
      <c r="A2889" s="1" t="s">
        <v>864</v>
      </c>
      <c r="B2889" s="11" t="s">
        <v>1286</v>
      </c>
      <c r="C2889" s="11" t="s">
        <v>1287</v>
      </c>
      <c r="D2889" s="26">
        <v>202797</v>
      </c>
      <c r="E2889" s="26">
        <v>202165</v>
      </c>
      <c r="F2889" s="42">
        <f t="shared" si="45"/>
        <v>-0.31164169095203575</v>
      </c>
      <c r="G2889" t="s">
        <v>4554</v>
      </c>
      <c r="H2889" s="42" t="s">
        <v>4043</v>
      </c>
    </row>
    <row r="2890" spans="1:8" ht="25.5">
      <c r="A2890" s="1" t="s">
        <v>864</v>
      </c>
      <c r="B2890" s="11" t="s">
        <v>1488</v>
      </c>
      <c r="C2890" s="11" t="s">
        <v>1288</v>
      </c>
      <c r="D2890" s="26">
        <v>209699</v>
      </c>
      <c r="E2890" s="26">
        <v>196613</v>
      </c>
      <c r="F2890" s="42">
        <f t="shared" si="45"/>
        <v>-6.240373106214145</v>
      </c>
      <c r="G2890" t="s">
        <v>4458</v>
      </c>
      <c r="H2890" s="42" t="s">
        <v>4055</v>
      </c>
    </row>
    <row r="2891" spans="1:8" ht="25.5">
      <c r="A2891" s="1" t="s">
        <v>864</v>
      </c>
      <c r="B2891" s="11" t="s">
        <v>1487</v>
      </c>
      <c r="C2891" s="11" t="s">
        <v>1289</v>
      </c>
      <c r="D2891" s="26">
        <v>182972</v>
      </c>
      <c r="E2891" s="26">
        <v>183342</v>
      </c>
      <c r="F2891" s="42">
        <f t="shared" si="45"/>
        <v>0.20221673261482631</v>
      </c>
      <c r="G2891" t="s">
        <v>4554</v>
      </c>
      <c r="H2891" s="42" t="s">
        <v>4035</v>
      </c>
    </row>
    <row r="2892" spans="1:8" ht="25.5">
      <c r="A2892" s="1" t="s">
        <v>864</v>
      </c>
      <c r="B2892" s="11" t="s">
        <v>1290</v>
      </c>
      <c r="C2892" s="11" t="s">
        <v>1291</v>
      </c>
      <c r="D2892" s="26">
        <v>118130</v>
      </c>
      <c r="E2892" s="26">
        <v>125165</v>
      </c>
      <c r="F2892" s="42">
        <f t="shared" si="45"/>
        <v>5.955303479217811</v>
      </c>
      <c r="G2892" t="s">
        <v>4554</v>
      </c>
      <c r="H2892" s="42" t="s">
        <v>4036</v>
      </c>
    </row>
    <row r="2893" spans="1:8" ht="25.5">
      <c r="A2893" s="1" t="s">
        <v>864</v>
      </c>
      <c r="B2893" s="9" t="s">
        <v>1292</v>
      </c>
      <c r="C2893" s="11" t="s">
        <v>1293</v>
      </c>
      <c r="D2893" s="26" t="s">
        <v>899</v>
      </c>
      <c r="E2893" s="26">
        <v>140333</v>
      </c>
      <c r="F2893" s="42" t="e">
        <f t="shared" si="45"/>
        <v>#VALUE!</v>
      </c>
      <c r="G2893" t="s">
        <v>4458</v>
      </c>
      <c r="H2893" s="42" t="s">
        <v>4037</v>
      </c>
    </row>
    <row r="2894" spans="1:8" ht="25.5">
      <c r="A2894" s="1" t="s">
        <v>864</v>
      </c>
      <c r="B2894" s="9" t="s">
        <v>4045</v>
      </c>
      <c r="C2894" s="11" t="s">
        <v>4044</v>
      </c>
      <c r="D2894" s="26">
        <v>118120</v>
      </c>
      <c r="E2894" s="26" t="s">
        <v>899</v>
      </c>
      <c r="F2894" s="42" t="e">
        <f t="shared" si="45"/>
        <v>#VALUE!</v>
      </c>
      <c r="G2894" t="s">
        <v>4458</v>
      </c>
      <c r="H2894" s="42" t="s">
        <v>4056</v>
      </c>
    </row>
    <row r="2895" spans="1:8">
      <c r="A2895" s="1" t="s">
        <v>864</v>
      </c>
      <c r="B2895" s="9"/>
      <c r="C2895" s="11" t="s">
        <v>1294</v>
      </c>
      <c r="D2895" s="26">
        <v>125896</v>
      </c>
      <c r="E2895" s="26" t="s">
        <v>899</v>
      </c>
      <c r="F2895" s="42" t="e">
        <f t="shared" si="45"/>
        <v>#VALUE!</v>
      </c>
      <c r="G2895" t="s">
        <v>4458</v>
      </c>
      <c r="H2895" s="42" t="s">
        <v>3804</v>
      </c>
    </row>
    <row r="2896" spans="1:8" ht="25.5">
      <c r="A2896" s="1" t="s">
        <v>864</v>
      </c>
      <c r="B2896" s="9"/>
      <c r="C2896" s="11" t="s">
        <v>1294</v>
      </c>
      <c r="D2896" s="26">
        <v>36390</v>
      </c>
      <c r="E2896" s="26">
        <v>145560</v>
      </c>
      <c r="F2896" s="42">
        <f t="shared" si="45"/>
        <v>300</v>
      </c>
      <c r="G2896" t="s">
        <v>4458</v>
      </c>
      <c r="H2896" s="42" t="s">
        <v>4038</v>
      </c>
    </row>
    <row r="2897" spans="1:8" ht="25.5">
      <c r="A2897" s="1" t="s">
        <v>864</v>
      </c>
      <c r="B2897" s="9"/>
      <c r="C2897" s="11" t="s">
        <v>1295</v>
      </c>
      <c r="D2897" s="26">
        <v>118130</v>
      </c>
      <c r="E2897" s="26">
        <v>118477</v>
      </c>
      <c r="F2897" s="42">
        <f t="shared" si="45"/>
        <v>0.29374418014052317</v>
      </c>
      <c r="G2897" t="s">
        <v>4554</v>
      </c>
      <c r="H2897" s="42" t="s">
        <v>4039</v>
      </c>
    </row>
    <row r="2898" spans="1:8" ht="25.5">
      <c r="A2898" s="1" t="s">
        <v>864</v>
      </c>
      <c r="B2898" s="9"/>
      <c r="C2898" s="11" t="s">
        <v>1296</v>
      </c>
      <c r="D2898" s="26">
        <v>105496</v>
      </c>
      <c r="E2898" s="26">
        <v>118503</v>
      </c>
      <c r="F2898" s="42">
        <f t="shared" si="45"/>
        <v>12.329377417153257</v>
      </c>
      <c r="G2898" t="s">
        <v>4554</v>
      </c>
      <c r="H2898" s="42" t="s">
        <v>4040</v>
      </c>
    </row>
    <row r="2899" spans="1:8">
      <c r="A2899" s="1" t="s">
        <v>864</v>
      </c>
      <c r="B2899" s="9"/>
      <c r="C2899" s="11" t="s">
        <v>1297</v>
      </c>
      <c r="D2899" s="26">
        <v>129903</v>
      </c>
      <c r="E2899" s="26" t="s">
        <v>899</v>
      </c>
      <c r="F2899" s="42" t="e">
        <f t="shared" si="45"/>
        <v>#VALUE!</v>
      </c>
      <c r="G2899" t="s">
        <v>4458</v>
      </c>
      <c r="H2899" s="42" t="s">
        <v>3476</v>
      </c>
    </row>
    <row r="2900" spans="1:8" ht="25.5">
      <c r="A2900" s="1" t="s">
        <v>864</v>
      </c>
      <c r="B2900" s="9"/>
      <c r="C2900" s="11" t="s">
        <v>1297</v>
      </c>
      <c r="D2900" s="26" t="s">
        <v>899</v>
      </c>
      <c r="E2900" s="26">
        <v>125714</v>
      </c>
      <c r="F2900" s="42" t="e">
        <f t="shared" si="45"/>
        <v>#VALUE!</v>
      </c>
      <c r="G2900" t="s">
        <v>4458</v>
      </c>
      <c r="H2900" s="42" t="s">
        <v>4057</v>
      </c>
    </row>
    <row r="2901" spans="1:8" ht="25.5">
      <c r="A2901" s="1" t="s">
        <v>864</v>
      </c>
      <c r="B2901" s="9"/>
      <c r="C2901" s="11" t="s">
        <v>1298</v>
      </c>
      <c r="D2901" s="26">
        <v>65774</v>
      </c>
      <c r="E2901" s="26">
        <v>125598</v>
      </c>
      <c r="F2901" s="42">
        <f t="shared" si="45"/>
        <v>90.953872350776905</v>
      </c>
      <c r="G2901" t="s">
        <v>4458</v>
      </c>
      <c r="H2901" s="42" t="s">
        <v>4046</v>
      </c>
    </row>
    <row r="2902" spans="1:8" ht="25.5">
      <c r="A2902" s="1" t="s">
        <v>864</v>
      </c>
      <c r="B2902" s="9"/>
      <c r="C2902" s="11" t="s">
        <v>1299</v>
      </c>
      <c r="D2902" s="26">
        <v>102374</v>
      </c>
      <c r="E2902" s="26">
        <v>104686</v>
      </c>
      <c r="F2902" s="42">
        <f t="shared" si="45"/>
        <v>2.258385918299568</v>
      </c>
      <c r="G2902" t="s">
        <v>4554</v>
      </c>
      <c r="H2902" s="42" t="s">
        <v>4041</v>
      </c>
    </row>
    <row r="2903" spans="1:8" ht="25.5">
      <c r="A2903" s="1" t="s">
        <v>864</v>
      </c>
      <c r="B2903" s="9"/>
      <c r="C2903" s="11" t="s">
        <v>1300</v>
      </c>
      <c r="D2903" s="26">
        <v>110414</v>
      </c>
      <c r="E2903" s="26">
        <v>121862</v>
      </c>
      <c r="F2903" s="42">
        <f t="shared" si="45"/>
        <v>10.368250403028602</v>
      </c>
      <c r="G2903" t="s">
        <v>4554</v>
      </c>
      <c r="H2903" s="77" t="s">
        <v>4047</v>
      </c>
    </row>
    <row r="2904" spans="1:8" ht="25.5">
      <c r="A2904" s="1" t="s">
        <v>864</v>
      </c>
      <c r="B2904" s="9"/>
      <c r="C2904" s="11" t="s">
        <v>1301</v>
      </c>
      <c r="D2904" s="26">
        <v>126500</v>
      </c>
      <c r="E2904" s="26">
        <v>126240</v>
      </c>
      <c r="F2904" s="42">
        <f t="shared" si="45"/>
        <v>-0.20553359683794467</v>
      </c>
      <c r="G2904" t="s">
        <v>4554</v>
      </c>
      <c r="H2904" s="42" t="s">
        <v>4048</v>
      </c>
    </row>
    <row r="2905" spans="1:8" ht="25.5">
      <c r="A2905" s="1" t="s">
        <v>864</v>
      </c>
      <c r="B2905" s="9"/>
      <c r="C2905" s="11" t="s">
        <v>1302</v>
      </c>
      <c r="D2905" s="26" t="s">
        <v>899</v>
      </c>
      <c r="E2905" s="26">
        <v>125580</v>
      </c>
      <c r="F2905" s="42" t="e">
        <f t="shared" si="45"/>
        <v>#VALUE!</v>
      </c>
      <c r="G2905" t="s">
        <v>4458</v>
      </c>
      <c r="H2905" s="42" t="s">
        <v>4049</v>
      </c>
    </row>
    <row r="2906" spans="1:8" ht="25.5">
      <c r="A2906" s="1" t="s">
        <v>864</v>
      </c>
      <c r="B2906" s="9"/>
      <c r="C2906" s="11" t="s">
        <v>1303</v>
      </c>
      <c r="D2906" s="26">
        <v>122545</v>
      </c>
      <c r="E2906" s="26">
        <v>128019</v>
      </c>
      <c r="F2906" s="42">
        <f t="shared" si="45"/>
        <v>4.4669305153209029</v>
      </c>
      <c r="G2906" t="s">
        <v>4554</v>
      </c>
      <c r="H2906" s="42" t="s">
        <v>4050</v>
      </c>
    </row>
    <row r="2907" spans="1:8" ht="25.5">
      <c r="A2907" s="1" t="s">
        <v>864</v>
      </c>
      <c r="B2907" s="9"/>
      <c r="C2907" s="11" t="s">
        <v>1304</v>
      </c>
      <c r="D2907" s="26">
        <v>17462</v>
      </c>
      <c r="E2907" s="26">
        <v>143520</v>
      </c>
      <c r="F2907" s="42">
        <f t="shared" si="45"/>
        <v>721.89898064368344</v>
      </c>
      <c r="G2907" t="s">
        <v>4458</v>
      </c>
      <c r="H2907" s="42" t="s">
        <v>4051</v>
      </c>
    </row>
    <row r="2908" spans="1:8" ht="38.25">
      <c r="A2908" s="1" t="s">
        <v>864</v>
      </c>
      <c r="B2908" s="9"/>
      <c r="C2908" s="11" t="s">
        <v>4052</v>
      </c>
      <c r="D2908" s="26">
        <v>110045</v>
      </c>
      <c r="E2908" s="26">
        <v>52651</v>
      </c>
      <c r="F2908" s="42">
        <f t="shared" si="45"/>
        <v>-52.155027488754598</v>
      </c>
      <c r="G2908" t="s">
        <v>4458</v>
      </c>
      <c r="H2908" s="42" t="s">
        <v>4058</v>
      </c>
    </row>
    <row r="2909" spans="1:8" ht="25.5">
      <c r="A2909" s="1" t="s">
        <v>864</v>
      </c>
      <c r="B2909" s="9"/>
      <c r="C2909" s="11" t="s">
        <v>1305</v>
      </c>
      <c r="D2909" s="26">
        <v>114045</v>
      </c>
      <c r="E2909" s="26">
        <v>114349</v>
      </c>
      <c r="F2909" s="42">
        <f t="shared" si="45"/>
        <v>0.26656144504362317</v>
      </c>
      <c r="G2909" t="s">
        <v>4554</v>
      </c>
      <c r="H2909" s="42" t="s">
        <v>4060</v>
      </c>
    </row>
    <row r="2910" spans="1:8" ht="25.5">
      <c r="A2910" s="1" t="s">
        <v>864</v>
      </c>
      <c r="B2910" s="9"/>
      <c r="C2910" s="11" t="s">
        <v>1306</v>
      </c>
      <c r="D2910" s="26">
        <v>99356</v>
      </c>
      <c r="E2910" s="26">
        <v>102355</v>
      </c>
      <c r="F2910" s="42">
        <f t="shared" si="45"/>
        <v>3.0184387455211561</v>
      </c>
      <c r="G2910" t="s">
        <v>4554</v>
      </c>
      <c r="H2910" s="42" t="s">
        <v>4053</v>
      </c>
    </row>
    <row r="2911" spans="1:8" ht="38.25">
      <c r="A2911" s="1" t="s">
        <v>864</v>
      </c>
      <c r="B2911" s="9"/>
      <c r="C2911" s="11" t="s">
        <v>1307</v>
      </c>
      <c r="D2911" s="26">
        <v>82677</v>
      </c>
      <c r="E2911" s="26">
        <v>223441</v>
      </c>
      <c r="F2911" s="42">
        <f t="shared" si="45"/>
        <v>170.2577500393096</v>
      </c>
      <c r="G2911" t="s">
        <v>4458</v>
      </c>
      <c r="H2911" s="42" t="s">
        <v>4059</v>
      </c>
    </row>
    <row r="2912" spans="1:8" ht="25.5">
      <c r="A2912" s="1" t="s">
        <v>865</v>
      </c>
      <c r="B2912" s="9" t="s">
        <v>1308</v>
      </c>
      <c r="C2912" s="9" t="s">
        <v>886</v>
      </c>
      <c r="D2912" s="66" t="s">
        <v>1179</v>
      </c>
      <c r="E2912" s="10">
        <v>234500</v>
      </c>
      <c r="F2912" s="42" t="e">
        <f t="shared" si="45"/>
        <v>#VALUE!</v>
      </c>
      <c r="G2912" t="s">
        <v>4458</v>
      </c>
      <c r="H2912" s="4" t="s">
        <v>4067</v>
      </c>
    </row>
    <row r="2913" spans="1:8" ht="25.5">
      <c r="A2913" s="1" t="s">
        <v>865</v>
      </c>
      <c r="B2913" s="9"/>
      <c r="C2913" s="9" t="s">
        <v>1309</v>
      </c>
      <c r="D2913" s="66" t="s">
        <v>1179</v>
      </c>
      <c r="E2913" s="10">
        <v>148328</v>
      </c>
      <c r="F2913" s="42" t="e">
        <f t="shared" si="45"/>
        <v>#VALUE!</v>
      </c>
      <c r="G2913" t="s">
        <v>4458</v>
      </c>
      <c r="H2913" s="4" t="s">
        <v>4061</v>
      </c>
    </row>
    <row r="2914" spans="1:8" ht="25.5">
      <c r="A2914" s="1" t="s">
        <v>865</v>
      </c>
      <c r="B2914" s="9"/>
      <c r="C2914" s="9" t="s">
        <v>1310</v>
      </c>
      <c r="D2914" s="66" t="s">
        <v>1179</v>
      </c>
      <c r="E2914" s="10">
        <v>167081</v>
      </c>
      <c r="F2914" s="42" t="e">
        <f t="shared" si="45"/>
        <v>#VALUE!</v>
      </c>
      <c r="G2914" t="s">
        <v>4458</v>
      </c>
      <c r="H2914" s="4" t="s">
        <v>4062</v>
      </c>
    </row>
    <row r="2915" spans="1:8" ht="25.5">
      <c r="A2915" s="1" t="s">
        <v>865</v>
      </c>
      <c r="B2915" s="9"/>
      <c r="C2915" s="9" t="s">
        <v>4066</v>
      </c>
      <c r="D2915" s="66" t="s">
        <v>1179</v>
      </c>
      <c r="E2915" s="10">
        <v>167157</v>
      </c>
      <c r="F2915" s="42" t="e">
        <f t="shared" si="45"/>
        <v>#VALUE!</v>
      </c>
      <c r="G2915" t="s">
        <v>4458</v>
      </c>
      <c r="H2915" s="74" t="s">
        <v>4063</v>
      </c>
    </row>
    <row r="2916" spans="1:8" ht="25.5">
      <c r="A2916" s="1" t="s">
        <v>865</v>
      </c>
      <c r="B2916" s="9"/>
      <c r="C2916" s="9" t="s">
        <v>1311</v>
      </c>
      <c r="D2916" s="66" t="s">
        <v>1179</v>
      </c>
      <c r="E2916" s="10">
        <v>168756</v>
      </c>
      <c r="F2916" s="42" t="e">
        <f t="shared" si="45"/>
        <v>#VALUE!</v>
      </c>
      <c r="G2916" t="s">
        <v>4458</v>
      </c>
      <c r="H2916" s="4" t="s">
        <v>4064</v>
      </c>
    </row>
    <row r="2917" spans="1:8" ht="38.25">
      <c r="A2917" s="1" t="s">
        <v>865</v>
      </c>
      <c r="B2917" s="9"/>
      <c r="C2917" s="9" t="s">
        <v>1312</v>
      </c>
      <c r="D2917" s="66" t="s">
        <v>1179</v>
      </c>
      <c r="E2917" s="10">
        <v>167619</v>
      </c>
      <c r="F2917" s="42" t="e">
        <f t="shared" si="45"/>
        <v>#VALUE!</v>
      </c>
      <c r="G2917" t="s">
        <v>4458</v>
      </c>
      <c r="H2917" s="4" t="s">
        <v>4065</v>
      </c>
    </row>
    <row r="2918" spans="1:8" ht="63.75">
      <c r="A2918" s="1" t="s">
        <v>865</v>
      </c>
      <c r="B2918" s="9"/>
      <c r="C2918" s="9"/>
      <c r="D2918" s="53">
        <v>100000</v>
      </c>
      <c r="E2918" s="10" t="s">
        <v>899</v>
      </c>
      <c r="F2918" s="42" t="e">
        <f t="shared" si="45"/>
        <v>#VALUE!</v>
      </c>
      <c r="G2918" t="s">
        <v>4458</v>
      </c>
      <c r="H2918" s="4" t="s">
        <v>4371</v>
      </c>
    </row>
    <row r="2919" spans="1:8">
      <c r="A2919" s="1" t="s">
        <v>865</v>
      </c>
      <c r="B2919" s="9"/>
      <c r="C2919" s="9"/>
      <c r="D2919" s="53">
        <v>100000</v>
      </c>
      <c r="E2919" s="10" t="s">
        <v>899</v>
      </c>
      <c r="F2919" s="42" t="e">
        <f t="shared" si="45"/>
        <v>#VALUE!</v>
      </c>
      <c r="G2919" t="s">
        <v>4458</v>
      </c>
      <c r="H2919" s="4"/>
    </row>
    <row r="2920" spans="1:8">
      <c r="A2920" s="1" t="s">
        <v>865</v>
      </c>
      <c r="B2920" s="9"/>
      <c r="C2920" s="9"/>
      <c r="D2920" s="53">
        <v>100000</v>
      </c>
      <c r="E2920" s="10" t="s">
        <v>899</v>
      </c>
      <c r="F2920" s="42" t="e">
        <f t="shared" si="45"/>
        <v>#VALUE!</v>
      </c>
      <c r="G2920" t="s">
        <v>4458</v>
      </c>
      <c r="H2920" s="4"/>
    </row>
    <row r="2921" spans="1:8">
      <c r="A2921" s="1" t="s">
        <v>865</v>
      </c>
      <c r="B2921" s="9"/>
      <c r="C2921" s="9"/>
      <c r="D2921" s="53">
        <v>100000</v>
      </c>
      <c r="E2921" s="10" t="s">
        <v>899</v>
      </c>
      <c r="F2921" s="42" t="e">
        <f t="shared" si="45"/>
        <v>#VALUE!</v>
      </c>
      <c r="G2921" t="s">
        <v>4458</v>
      </c>
      <c r="H2921" s="4"/>
    </row>
    <row r="2922" spans="1:8">
      <c r="A2922" s="1" t="s">
        <v>865</v>
      </c>
      <c r="B2922" s="9"/>
      <c r="C2922" s="9"/>
      <c r="D2922" s="53">
        <v>100000</v>
      </c>
      <c r="E2922" s="10" t="s">
        <v>899</v>
      </c>
      <c r="F2922" s="42" t="e">
        <f t="shared" si="45"/>
        <v>#VALUE!</v>
      </c>
      <c r="G2922" t="s">
        <v>4458</v>
      </c>
      <c r="H2922" s="74"/>
    </row>
    <row r="2923" spans="1:8">
      <c r="A2923" s="1" t="s">
        <v>865</v>
      </c>
      <c r="B2923" s="9"/>
      <c r="C2923" s="9"/>
      <c r="D2923" s="53">
        <v>100000</v>
      </c>
      <c r="E2923" s="10" t="s">
        <v>899</v>
      </c>
      <c r="F2923" s="42" t="e">
        <f t="shared" si="45"/>
        <v>#VALUE!</v>
      </c>
      <c r="G2923" t="s">
        <v>4458</v>
      </c>
      <c r="H2923" s="4"/>
    </row>
    <row r="2924" spans="1:8">
      <c r="A2924" s="1" t="s">
        <v>865</v>
      </c>
      <c r="B2924" s="9"/>
      <c r="C2924" s="9"/>
      <c r="D2924" s="53">
        <v>100000</v>
      </c>
      <c r="E2924" s="10" t="s">
        <v>899</v>
      </c>
      <c r="F2924" s="42" t="e">
        <f t="shared" si="45"/>
        <v>#VALUE!</v>
      </c>
      <c r="G2924" t="s">
        <v>4458</v>
      </c>
      <c r="H2924" s="4"/>
    </row>
    <row r="2925" spans="1:8">
      <c r="A2925" s="1" t="s">
        <v>865</v>
      </c>
      <c r="B2925" s="9"/>
      <c r="C2925" s="9"/>
      <c r="D2925" s="53">
        <v>100000</v>
      </c>
      <c r="E2925" s="10" t="s">
        <v>899</v>
      </c>
      <c r="F2925" s="42" t="e">
        <f t="shared" si="45"/>
        <v>#VALUE!</v>
      </c>
      <c r="G2925" t="s">
        <v>4458</v>
      </c>
      <c r="H2925" s="4"/>
    </row>
    <row r="2926" spans="1:8">
      <c r="A2926" s="1" t="s">
        <v>865</v>
      </c>
      <c r="B2926" s="9"/>
      <c r="C2926" s="9"/>
      <c r="D2926" s="53">
        <v>100000</v>
      </c>
      <c r="E2926" s="10" t="s">
        <v>899</v>
      </c>
      <c r="F2926" s="42" t="e">
        <f t="shared" si="45"/>
        <v>#VALUE!</v>
      </c>
      <c r="G2926" t="s">
        <v>4458</v>
      </c>
      <c r="H2926" s="4"/>
    </row>
    <row r="2927" spans="1:8">
      <c r="A2927" s="1" t="s">
        <v>865</v>
      </c>
      <c r="B2927" s="9"/>
      <c r="C2927" s="9"/>
      <c r="D2927" s="53">
        <v>100000</v>
      </c>
      <c r="E2927" s="10" t="s">
        <v>899</v>
      </c>
      <c r="F2927" s="42" t="e">
        <f t="shared" si="45"/>
        <v>#VALUE!</v>
      </c>
      <c r="G2927" t="s">
        <v>4458</v>
      </c>
      <c r="H2927" s="4"/>
    </row>
    <row r="2928" spans="1:8">
      <c r="A2928" s="1" t="s">
        <v>865</v>
      </c>
      <c r="B2928" s="9"/>
      <c r="C2928" s="9"/>
      <c r="D2928" s="53">
        <v>100000</v>
      </c>
      <c r="E2928" s="10" t="s">
        <v>899</v>
      </c>
      <c r="F2928" s="42" t="e">
        <f t="shared" si="45"/>
        <v>#VALUE!</v>
      </c>
      <c r="G2928" t="s">
        <v>4458</v>
      </c>
      <c r="H2928" s="4"/>
    </row>
    <row r="2929" spans="1:8">
      <c r="A2929" s="1" t="s">
        <v>865</v>
      </c>
      <c r="B2929" s="9"/>
      <c r="C2929" s="9"/>
      <c r="D2929" s="53">
        <v>100000</v>
      </c>
      <c r="E2929" s="10" t="s">
        <v>899</v>
      </c>
      <c r="F2929" s="42" t="e">
        <f t="shared" si="45"/>
        <v>#VALUE!</v>
      </c>
      <c r="G2929" t="s">
        <v>4458</v>
      </c>
      <c r="H2929" s="4"/>
    </row>
    <row r="2930" spans="1:8">
      <c r="A2930" s="1" t="s">
        <v>865</v>
      </c>
      <c r="B2930" s="9"/>
      <c r="C2930" s="9"/>
      <c r="D2930" s="53">
        <v>100000</v>
      </c>
      <c r="E2930" s="10" t="s">
        <v>899</v>
      </c>
      <c r="F2930" s="42" t="e">
        <f t="shared" si="45"/>
        <v>#VALUE!</v>
      </c>
      <c r="G2930" t="s">
        <v>4458</v>
      </c>
      <c r="H2930" s="4"/>
    </row>
    <row r="2931" spans="1:8">
      <c r="A2931" s="1" t="s">
        <v>865</v>
      </c>
      <c r="B2931" s="9"/>
      <c r="C2931" s="9"/>
      <c r="D2931" s="53">
        <v>100000</v>
      </c>
      <c r="E2931" s="10" t="s">
        <v>899</v>
      </c>
      <c r="F2931" s="42" t="e">
        <f t="shared" si="45"/>
        <v>#VALUE!</v>
      </c>
      <c r="G2931" t="s">
        <v>4458</v>
      </c>
      <c r="H2931" s="4"/>
    </row>
    <row r="2932" spans="1:8">
      <c r="A2932" s="1" t="s">
        <v>865</v>
      </c>
      <c r="B2932" s="9"/>
      <c r="C2932" s="9"/>
      <c r="D2932" s="53">
        <v>100000</v>
      </c>
      <c r="E2932" s="10" t="s">
        <v>899</v>
      </c>
      <c r="F2932" s="42" t="e">
        <f t="shared" si="45"/>
        <v>#VALUE!</v>
      </c>
      <c r="G2932" t="s">
        <v>4458</v>
      </c>
      <c r="H2932" s="4"/>
    </row>
    <row r="2933" spans="1:8">
      <c r="A2933" s="1" t="s">
        <v>865</v>
      </c>
      <c r="B2933" s="9"/>
      <c r="C2933" s="9"/>
      <c r="D2933" s="53">
        <v>100000</v>
      </c>
      <c r="E2933" s="10" t="s">
        <v>899</v>
      </c>
      <c r="F2933" s="42" t="e">
        <f t="shared" si="45"/>
        <v>#VALUE!</v>
      </c>
      <c r="G2933" t="s">
        <v>4458</v>
      </c>
      <c r="H2933" s="4"/>
    </row>
    <row r="2934" spans="1:8">
      <c r="A2934" s="1" t="s">
        <v>865</v>
      </c>
      <c r="B2934" s="9"/>
      <c r="C2934" s="9"/>
      <c r="D2934" s="53">
        <v>100000</v>
      </c>
      <c r="E2934" s="10" t="s">
        <v>899</v>
      </c>
      <c r="F2934" s="42" t="e">
        <f t="shared" si="45"/>
        <v>#VALUE!</v>
      </c>
      <c r="G2934" t="s">
        <v>4458</v>
      </c>
      <c r="H2934" s="4"/>
    </row>
    <row r="2935" spans="1:8">
      <c r="A2935" s="1" t="s">
        <v>865</v>
      </c>
      <c r="B2935" s="9"/>
      <c r="C2935" s="9"/>
      <c r="D2935" s="53">
        <v>100000</v>
      </c>
      <c r="E2935" s="10" t="s">
        <v>899</v>
      </c>
      <c r="F2935" s="42" t="e">
        <f t="shared" si="45"/>
        <v>#VALUE!</v>
      </c>
      <c r="G2935" t="s">
        <v>4458</v>
      </c>
      <c r="H2935" s="4"/>
    </row>
    <row r="2936" spans="1:8">
      <c r="A2936" s="1" t="s">
        <v>865</v>
      </c>
      <c r="B2936" s="9"/>
      <c r="C2936" s="9"/>
      <c r="D2936" s="53">
        <v>100000</v>
      </c>
      <c r="E2936" s="10" t="s">
        <v>899</v>
      </c>
      <c r="F2936" s="42" t="e">
        <f t="shared" si="45"/>
        <v>#VALUE!</v>
      </c>
      <c r="G2936" t="s">
        <v>4458</v>
      </c>
      <c r="H2936" s="4"/>
    </row>
    <row r="2937" spans="1:8">
      <c r="A2937" s="1" t="s">
        <v>865</v>
      </c>
      <c r="B2937" s="9"/>
      <c r="C2937" s="9"/>
      <c r="D2937" s="53">
        <v>100000</v>
      </c>
      <c r="E2937" s="10" t="s">
        <v>899</v>
      </c>
      <c r="F2937" s="42" t="e">
        <f t="shared" si="45"/>
        <v>#VALUE!</v>
      </c>
      <c r="G2937" t="s">
        <v>4458</v>
      </c>
      <c r="H2937" s="4"/>
    </row>
    <row r="2938" spans="1:8">
      <c r="A2938" s="1" t="s">
        <v>865</v>
      </c>
      <c r="B2938" s="9"/>
      <c r="C2938" s="9"/>
      <c r="D2938" s="53">
        <v>100000</v>
      </c>
      <c r="E2938" s="10" t="s">
        <v>899</v>
      </c>
      <c r="F2938" s="42" t="e">
        <f t="shared" si="45"/>
        <v>#VALUE!</v>
      </c>
      <c r="G2938" t="s">
        <v>4458</v>
      </c>
      <c r="H2938" s="4"/>
    </row>
    <row r="2939" spans="1:8">
      <c r="A2939" s="1" t="s">
        <v>865</v>
      </c>
      <c r="B2939" s="9"/>
      <c r="C2939" s="9"/>
      <c r="D2939" s="53">
        <v>100000</v>
      </c>
      <c r="E2939" s="10" t="s">
        <v>899</v>
      </c>
      <c r="F2939" s="42" t="e">
        <f t="shared" si="45"/>
        <v>#VALUE!</v>
      </c>
      <c r="G2939" t="s">
        <v>4458</v>
      </c>
      <c r="H2939" s="4"/>
    </row>
    <row r="2940" spans="1:8">
      <c r="A2940" s="1" t="s">
        <v>865</v>
      </c>
      <c r="B2940" s="9"/>
      <c r="C2940" s="9"/>
      <c r="D2940" s="53">
        <v>100000</v>
      </c>
      <c r="E2940" s="10" t="s">
        <v>899</v>
      </c>
      <c r="F2940" s="42" t="e">
        <f t="shared" si="45"/>
        <v>#VALUE!</v>
      </c>
      <c r="G2940" t="s">
        <v>4458</v>
      </c>
      <c r="H2940" s="4"/>
    </row>
    <row r="2941" spans="1:8">
      <c r="A2941" s="1" t="s">
        <v>865</v>
      </c>
      <c r="B2941" s="9"/>
      <c r="C2941" s="9"/>
      <c r="D2941" s="53">
        <v>100000</v>
      </c>
      <c r="E2941" s="10" t="s">
        <v>899</v>
      </c>
      <c r="F2941" s="42" t="e">
        <f t="shared" si="45"/>
        <v>#VALUE!</v>
      </c>
      <c r="G2941" t="s">
        <v>4458</v>
      </c>
      <c r="H2941" s="4"/>
    </row>
    <row r="2942" spans="1:8">
      <c r="A2942" s="1" t="s">
        <v>865</v>
      </c>
      <c r="B2942" s="9"/>
      <c r="C2942" s="9"/>
      <c r="D2942" s="53">
        <v>100000</v>
      </c>
      <c r="E2942" s="10" t="s">
        <v>899</v>
      </c>
      <c r="F2942" s="42" t="e">
        <f t="shared" si="45"/>
        <v>#VALUE!</v>
      </c>
      <c r="G2942" t="s">
        <v>4458</v>
      </c>
      <c r="H2942" s="4"/>
    </row>
    <row r="2943" spans="1:8">
      <c r="A2943" s="1" t="s">
        <v>865</v>
      </c>
      <c r="B2943" s="9"/>
      <c r="C2943" s="9"/>
      <c r="D2943" s="53">
        <v>100000</v>
      </c>
      <c r="E2943" s="10" t="s">
        <v>899</v>
      </c>
      <c r="F2943" s="42" t="e">
        <f t="shared" si="45"/>
        <v>#VALUE!</v>
      </c>
      <c r="G2943" t="s">
        <v>4458</v>
      </c>
      <c r="H2943" s="4"/>
    </row>
    <row r="2944" spans="1:8">
      <c r="A2944" s="1" t="s">
        <v>865</v>
      </c>
      <c r="B2944" s="9"/>
      <c r="C2944" s="9"/>
      <c r="D2944" s="53">
        <v>100000</v>
      </c>
      <c r="E2944" s="10" t="s">
        <v>899</v>
      </c>
      <c r="F2944" s="42" t="e">
        <f t="shared" si="45"/>
        <v>#VALUE!</v>
      </c>
      <c r="G2944" t="s">
        <v>4458</v>
      </c>
      <c r="H2944" s="4"/>
    </row>
    <row r="2945" spans="1:8">
      <c r="A2945" s="1" t="s">
        <v>865</v>
      </c>
      <c r="B2945" s="9"/>
      <c r="C2945" s="9"/>
      <c r="D2945" s="53">
        <v>100000</v>
      </c>
      <c r="E2945" s="10" t="s">
        <v>899</v>
      </c>
      <c r="F2945" s="42" t="e">
        <f t="shared" si="45"/>
        <v>#VALUE!</v>
      </c>
      <c r="G2945" t="s">
        <v>4458</v>
      </c>
      <c r="H2945" s="4"/>
    </row>
    <row r="2946" spans="1:8">
      <c r="A2946" s="1" t="s">
        <v>865</v>
      </c>
      <c r="B2946" s="9"/>
      <c r="C2946" s="9"/>
      <c r="D2946" s="53">
        <v>100000</v>
      </c>
      <c r="E2946" s="10" t="s">
        <v>899</v>
      </c>
      <c r="F2946" s="42" t="e">
        <f t="shared" si="45"/>
        <v>#VALUE!</v>
      </c>
      <c r="G2946" t="s">
        <v>4458</v>
      </c>
      <c r="H2946" s="4"/>
    </row>
    <row r="2947" spans="1:8">
      <c r="A2947" s="1" t="s">
        <v>865</v>
      </c>
      <c r="B2947" s="9"/>
      <c r="C2947" s="9"/>
      <c r="D2947" s="53">
        <v>100000</v>
      </c>
      <c r="E2947" s="10" t="s">
        <v>899</v>
      </c>
      <c r="F2947" s="42" t="e">
        <f t="shared" si="45"/>
        <v>#VALUE!</v>
      </c>
      <c r="G2947" t="s">
        <v>4458</v>
      </c>
      <c r="H2947" s="4"/>
    </row>
    <row r="2948" spans="1:8" ht="25.5">
      <c r="A2948" s="2" t="s">
        <v>866</v>
      </c>
      <c r="B2948" s="9"/>
      <c r="C2948" s="9" t="s">
        <v>886</v>
      </c>
      <c r="D2948" s="10">
        <v>110321</v>
      </c>
      <c r="E2948" s="10">
        <v>110082</v>
      </c>
      <c r="F2948" s="42">
        <f t="shared" si="45"/>
        <v>-0.21664053081462278</v>
      </c>
      <c r="G2948" t="s">
        <v>4554</v>
      </c>
      <c r="H2948" s="4" t="s">
        <v>4068</v>
      </c>
    </row>
    <row r="2949" spans="1:8" ht="38.25">
      <c r="A2949" s="2" t="s">
        <v>885</v>
      </c>
      <c r="B2949" s="11" t="s">
        <v>1313</v>
      </c>
      <c r="C2949" s="11" t="s">
        <v>886</v>
      </c>
      <c r="D2949" s="26">
        <v>227872</v>
      </c>
      <c r="E2949" s="26">
        <v>228876</v>
      </c>
      <c r="F2949" s="42">
        <f t="shared" si="45"/>
        <v>0.44059823058559189</v>
      </c>
      <c r="G2949" t="s">
        <v>4554</v>
      </c>
      <c r="H2949" s="42" t="s">
        <v>4069</v>
      </c>
    </row>
    <row r="2950" spans="1:8" ht="38.25">
      <c r="A2950" s="2" t="s">
        <v>885</v>
      </c>
      <c r="B2950" s="11" t="s">
        <v>1314</v>
      </c>
      <c r="C2950" s="11" t="s">
        <v>990</v>
      </c>
      <c r="D2950" s="26">
        <v>166211</v>
      </c>
      <c r="E2950" s="26">
        <v>164359</v>
      </c>
      <c r="F2950" s="42">
        <f t="shared" ref="F2950:F3013" si="46">(((E2950-D2950)/D2950)*100)</f>
        <v>-1.1142463495195865</v>
      </c>
      <c r="G2950" t="s">
        <v>4554</v>
      </c>
      <c r="H2950" s="42" t="s">
        <v>4074</v>
      </c>
    </row>
    <row r="2951" spans="1:8" ht="25.5">
      <c r="A2951" s="2" t="s">
        <v>885</v>
      </c>
      <c r="B2951" s="11" t="s">
        <v>1315</v>
      </c>
      <c r="C2951" s="11" t="s">
        <v>912</v>
      </c>
      <c r="D2951" s="26">
        <v>154237</v>
      </c>
      <c r="E2951" s="26">
        <v>157813</v>
      </c>
      <c r="F2951" s="42">
        <f t="shared" si="46"/>
        <v>2.3185098257875869</v>
      </c>
      <c r="G2951" t="s">
        <v>4554</v>
      </c>
      <c r="H2951" s="42" t="s">
        <v>4070</v>
      </c>
    </row>
    <row r="2952" spans="1:8" ht="25.5">
      <c r="A2952" s="2" t="s">
        <v>885</v>
      </c>
      <c r="B2952" s="11" t="s">
        <v>4076</v>
      </c>
      <c r="C2952" s="11" t="s">
        <v>4075</v>
      </c>
      <c r="D2952" s="26">
        <v>152520</v>
      </c>
      <c r="E2952" s="26">
        <v>87625</v>
      </c>
      <c r="F2952" s="42">
        <f t="shared" si="46"/>
        <v>-42.548518227117754</v>
      </c>
      <c r="G2952" t="s">
        <v>4458</v>
      </c>
      <c r="H2952" s="42" t="s">
        <v>4077</v>
      </c>
    </row>
    <row r="2953" spans="1:8" ht="63.75">
      <c r="A2953" s="2" t="s">
        <v>885</v>
      </c>
      <c r="B2953" s="11" t="s">
        <v>1316</v>
      </c>
      <c r="C2953" s="11" t="s">
        <v>990</v>
      </c>
      <c r="D2953" s="26">
        <v>156141</v>
      </c>
      <c r="E2953" s="26">
        <v>157291</v>
      </c>
      <c r="F2953" s="42">
        <f t="shared" si="46"/>
        <v>0.73651379202131406</v>
      </c>
      <c r="G2953" t="s">
        <v>4554</v>
      </c>
      <c r="H2953" s="42" t="s">
        <v>4071</v>
      </c>
    </row>
    <row r="2954" spans="1:8">
      <c r="A2954" s="2" t="s">
        <v>885</v>
      </c>
      <c r="B2954" s="11" t="s">
        <v>1317</v>
      </c>
      <c r="C2954" s="11" t="s">
        <v>990</v>
      </c>
      <c r="D2954" s="26">
        <v>142980</v>
      </c>
      <c r="E2954" s="26">
        <v>148048</v>
      </c>
      <c r="F2954" s="42">
        <f t="shared" si="46"/>
        <v>3.5445516855504269</v>
      </c>
      <c r="G2954" t="s">
        <v>4554</v>
      </c>
      <c r="H2954" s="42" t="s">
        <v>4078</v>
      </c>
    </row>
    <row r="2955" spans="1:8" ht="38.25">
      <c r="A2955" s="2" t="s">
        <v>885</v>
      </c>
      <c r="B2955" s="11" t="s">
        <v>1318</v>
      </c>
      <c r="C2955" s="11" t="s">
        <v>1319</v>
      </c>
      <c r="D2955" s="26">
        <v>108669</v>
      </c>
      <c r="E2955" s="26">
        <v>113360</v>
      </c>
      <c r="F2955" s="42">
        <f t="shared" si="46"/>
        <v>4.3167784740818451</v>
      </c>
      <c r="G2955" t="s">
        <v>4554</v>
      </c>
      <c r="H2955" s="77" t="s">
        <v>4072</v>
      </c>
    </row>
    <row r="2956" spans="1:8" ht="38.25">
      <c r="A2956" s="2" t="s">
        <v>885</v>
      </c>
      <c r="B2956" s="11" t="s">
        <v>1320</v>
      </c>
      <c r="C2956" s="11" t="s">
        <v>1321</v>
      </c>
      <c r="D2956" s="26">
        <v>105507</v>
      </c>
      <c r="E2956" s="26">
        <v>111386</v>
      </c>
      <c r="F2956" s="42">
        <f t="shared" si="46"/>
        <v>5.5721421327494856</v>
      </c>
      <c r="G2956" t="s">
        <v>4554</v>
      </c>
      <c r="H2956" s="77" t="s">
        <v>4073</v>
      </c>
    </row>
    <row r="2957" spans="1:8" ht="51">
      <c r="A2957" s="2" t="s">
        <v>867</v>
      </c>
      <c r="B2957" s="9" t="s">
        <v>1322</v>
      </c>
      <c r="C2957" s="9" t="s">
        <v>886</v>
      </c>
      <c r="D2957" s="10">
        <v>188095</v>
      </c>
      <c r="E2957" s="10">
        <v>484832</v>
      </c>
      <c r="F2957" s="42">
        <f t="shared" si="46"/>
        <v>157.75911108748238</v>
      </c>
      <c r="G2957" t="s">
        <v>4458</v>
      </c>
      <c r="H2957" s="4" t="s">
        <v>4083</v>
      </c>
    </row>
    <row r="2958" spans="1:8" ht="25.5">
      <c r="A2958" s="2" t="s">
        <v>867</v>
      </c>
      <c r="B2958" s="9" t="s">
        <v>4392</v>
      </c>
      <c r="C2958" s="9" t="s">
        <v>1187</v>
      </c>
      <c r="D2958" s="10">
        <v>150467</v>
      </c>
      <c r="E2958" s="10">
        <v>150410</v>
      </c>
      <c r="F2958" s="42">
        <f t="shared" si="46"/>
        <v>-3.7882060518253172E-2</v>
      </c>
      <c r="G2958" t="s">
        <v>4554</v>
      </c>
      <c r="H2958" s="4" t="s">
        <v>4079</v>
      </c>
    </row>
    <row r="2959" spans="1:8" ht="25.5">
      <c r="A2959" s="2" t="s">
        <v>867</v>
      </c>
      <c r="B2959" s="9"/>
      <c r="C2959" s="9" t="s">
        <v>994</v>
      </c>
      <c r="D2959" s="10">
        <v>143033</v>
      </c>
      <c r="E2959" s="10">
        <v>146494</v>
      </c>
      <c r="F2959" s="42">
        <f t="shared" si="46"/>
        <v>2.4197213230513239</v>
      </c>
      <c r="G2959" t="s">
        <v>4554</v>
      </c>
      <c r="H2959" s="4" t="s">
        <v>4084</v>
      </c>
    </row>
    <row r="2960" spans="1:8" ht="25.5">
      <c r="A2960" s="2" t="s">
        <v>867</v>
      </c>
      <c r="B2960" s="9" t="s">
        <v>4391</v>
      </c>
      <c r="C2960" s="9" t="s">
        <v>1568</v>
      </c>
      <c r="D2960" s="10">
        <v>142441</v>
      </c>
      <c r="E2960" s="10">
        <v>145969</v>
      </c>
      <c r="F2960" s="42">
        <f t="shared" si="46"/>
        <v>2.4768149619842599</v>
      </c>
      <c r="G2960" t="s">
        <v>4554</v>
      </c>
      <c r="H2960" s="4" t="s">
        <v>4085</v>
      </c>
    </row>
    <row r="2961" spans="1:8" ht="51">
      <c r="A2961" s="2" t="s">
        <v>867</v>
      </c>
      <c r="B2961" s="9"/>
      <c r="C2961" s="9" t="s">
        <v>1323</v>
      </c>
      <c r="D2961" s="10">
        <v>148583</v>
      </c>
      <c r="E2961" s="10">
        <v>558296</v>
      </c>
      <c r="F2961" s="42">
        <f t="shared" si="46"/>
        <v>275.74688894422644</v>
      </c>
      <c r="G2961" t="s">
        <v>4458</v>
      </c>
      <c r="H2961" s="4" t="s">
        <v>4080</v>
      </c>
    </row>
    <row r="2962" spans="1:8" ht="38.25">
      <c r="A2962" s="2" t="s">
        <v>867</v>
      </c>
      <c r="B2962" s="9"/>
      <c r="C2962" s="9" t="s">
        <v>1324</v>
      </c>
      <c r="D2962" s="10" t="s">
        <v>1179</v>
      </c>
      <c r="E2962" s="10">
        <v>136259</v>
      </c>
      <c r="F2962" s="42" t="e">
        <f t="shared" si="46"/>
        <v>#VALUE!</v>
      </c>
      <c r="G2962" t="s">
        <v>4458</v>
      </c>
      <c r="H2962" s="4" t="s">
        <v>4081</v>
      </c>
    </row>
    <row r="2963" spans="1:8" ht="51">
      <c r="A2963" s="2" t="s">
        <v>867</v>
      </c>
      <c r="B2963" s="9"/>
      <c r="C2963" s="9" t="s">
        <v>1325</v>
      </c>
      <c r="D2963" s="10">
        <v>102405</v>
      </c>
      <c r="E2963" s="10">
        <v>333153</v>
      </c>
      <c r="F2963" s="42">
        <f t="shared" si="46"/>
        <v>225.32884136516773</v>
      </c>
      <c r="G2963" t="s">
        <v>4458</v>
      </c>
      <c r="H2963" s="4" t="s">
        <v>4082</v>
      </c>
    </row>
    <row r="2964" spans="1:8" ht="76.5">
      <c r="A2964" s="2" t="s">
        <v>867</v>
      </c>
      <c r="B2964" s="9"/>
      <c r="C2964" s="9" t="s">
        <v>1326</v>
      </c>
      <c r="D2964" s="10">
        <v>105861</v>
      </c>
      <c r="E2964" s="10">
        <v>390738</v>
      </c>
      <c r="F2964" s="42">
        <f t="shared" si="46"/>
        <v>269.10476946184144</v>
      </c>
      <c r="G2964" t="s">
        <v>4458</v>
      </c>
      <c r="H2964" s="4" t="s">
        <v>4086</v>
      </c>
    </row>
    <row r="2965" spans="1:8" ht="25.5">
      <c r="A2965" s="1" t="s">
        <v>868</v>
      </c>
      <c r="B2965" s="9"/>
      <c r="C2965" s="9" t="s">
        <v>886</v>
      </c>
      <c r="D2965" s="10">
        <v>115000</v>
      </c>
      <c r="E2965" s="10">
        <v>116000</v>
      </c>
      <c r="F2965" s="42">
        <f t="shared" si="46"/>
        <v>0.86956521739130432</v>
      </c>
      <c r="G2965" t="s">
        <v>4554</v>
      </c>
      <c r="H2965" s="4" t="s">
        <v>4087</v>
      </c>
    </row>
    <row r="2966" spans="1:8" ht="25.5">
      <c r="A2966" s="1" t="s">
        <v>868</v>
      </c>
      <c r="B2966" s="9"/>
      <c r="C2966" s="9" t="s">
        <v>981</v>
      </c>
      <c r="D2966" s="10">
        <v>106000</v>
      </c>
      <c r="E2966" s="10">
        <v>111000</v>
      </c>
      <c r="F2966" s="42">
        <f t="shared" si="46"/>
        <v>4.716981132075472</v>
      </c>
      <c r="G2966" t="s">
        <v>4554</v>
      </c>
      <c r="H2966" s="4" t="s">
        <v>4088</v>
      </c>
    </row>
    <row r="2967" spans="1:8" ht="38.25">
      <c r="A2967" s="1" t="s">
        <v>869</v>
      </c>
      <c r="B2967" s="9" t="s">
        <v>4390</v>
      </c>
      <c r="C2967" s="9" t="s">
        <v>886</v>
      </c>
      <c r="D2967" s="10">
        <v>163362</v>
      </c>
      <c r="E2967" s="10">
        <v>189140</v>
      </c>
      <c r="F2967" s="42">
        <f t="shared" si="46"/>
        <v>15.779679484825113</v>
      </c>
      <c r="G2967" t="s">
        <v>4458</v>
      </c>
      <c r="H2967" s="4" t="s">
        <v>4102</v>
      </c>
    </row>
    <row r="2968" spans="1:8" ht="25.5">
      <c r="A2968" s="1" t="s">
        <v>869</v>
      </c>
      <c r="B2968" s="9"/>
      <c r="C2968" s="9" t="s">
        <v>1327</v>
      </c>
      <c r="D2968" s="10" t="s">
        <v>1179</v>
      </c>
      <c r="E2968" s="10">
        <v>163293</v>
      </c>
      <c r="F2968" s="42" t="e">
        <f t="shared" si="46"/>
        <v>#VALUE!</v>
      </c>
      <c r="G2968" t="s">
        <v>4458</v>
      </c>
      <c r="H2968" s="4" t="s">
        <v>4096</v>
      </c>
    </row>
    <row r="2969" spans="1:8" ht="25.5">
      <c r="A2969" s="1" t="s">
        <v>869</v>
      </c>
      <c r="B2969" s="9"/>
      <c r="C2969" s="9" t="s">
        <v>3041</v>
      </c>
      <c r="D2969" s="10">
        <v>120599</v>
      </c>
      <c r="E2969" s="10">
        <v>121375</v>
      </c>
      <c r="F2969" s="42">
        <f t="shared" si="46"/>
        <v>0.64345475501455229</v>
      </c>
      <c r="G2969" t="s">
        <v>4554</v>
      </c>
      <c r="H2969" s="4" t="s">
        <v>4089</v>
      </c>
    </row>
    <row r="2970" spans="1:8" ht="25.5">
      <c r="A2970" s="1" t="s">
        <v>869</v>
      </c>
      <c r="B2970" s="9"/>
      <c r="C2970" s="9" t="s">
        <v>4090</v>
      </c>
      <c r="D2970" s="10">
        <v>100049</v>
      </c>
      <c r="E2970" s="10">
        <v>117399</v>
      </c>
      <c r="F2970" s="42">
        <f t="shared" si="46"/>
        <v>17.34150266369479</v>
      </c>
      <c r="G2970" t="s">
        <v>4554</v>
      </c>
      <c r="H2970" s="4" t="s">
        <v>4091</v>
      </c>
    </row>
    <row r="2971" spans="1:8" ht="25.5">
      <c r="A2971" s="1" t="s">
        <v>869</v>
      </c>
      <c r="B2971" s="9"/>
      <c r="C2971" s="9" t="s">
        <v>4092</v>
      </c>
      <c r="D2971" s="10">
        <v>108794</v>
      </c>
      <c r="E2971" s="10">
        <v>111352</v>
      </c>
      <c r="F2971" s="42">
        <f t="shared" si="46"/>
        <v>2.351232604739232</v>
      </c>
      <c r="G2971" t="s">
        <v>4554</v>
      </c>
      <c r="H2971" s="4" t="s">
        <v>4093</v>
      </c>
    </row>
    <row r="2972" spans="1:8" ht="38.25">
      <c r="A2972" s="1" t="s">
        <v>869</v>
      </c>
      <c r="B2972" s="9"/>
      <c r="C2972" s="9" t="s">
        <v>1328</v>
      </c>
      <c r="D2972" s="10" t="s">
        <v>1179</v>
      </c>
      <c r="E2972" s="10">
        <v>112741</v>
      </c>
      <c r="F2972" s="42" t="e">
        <f t="shared" si="46"/>
        <v>#VALUE!</v>
      </c>
      <c r="G2972" t="s">
        <v>4458</v>
      </c>
      <c r="H2972" s="4" t="s">
        <v>4100</v>
      </c>
    </row>
    <row r="2973" spans="1:8" ht="25.5">
      <c r="A2973" s="1" t="s">
        <v>869</v>
      </c>
      <c r="B2973" s="9"/>
      <c r="C2973" s="9" t="s">
        <v>1329</v>
      </c>
      <c r="D2973" s="10">
        <v>104161</v>
      </c>
      <c r="E2973" s="10">
        <v>105377</v>
      </c>
      <c r="F2973" s="42">
        <f t="shared" si="46"/>
        <v>1.1674235078388264</v>
      </c>
      <c r="G2973" t="s">
        <v>4554</v>
      </c>
      <c r="H2973" s="4" t="s">
        <v>4095</v>
      </c>
    </row>
    <row r="2974" spans="1:8" ht="25.5">
      <c r="A2974" s="1" t="s">
        <v>869</v>
      </c>
      <c r="B2974" s="9"/>
      <c r="C2974" s="9" t="s">
        <v>1330</v>
      </c>
      <c r="D2974" s="10">
        <v>97457</v>
      </c>
      <c r="E2974" s="10">
        <v>103606</v>
      </c>
      <c r="F2974" s="42">
        <f t="shared" si="46"/>
        <v>6.3094492955867718</v>
      </c>
      <c r="G2974" t="s">
        <v>4554</v>
      </c>
      <c r="H2974" s="4" t="s">
        <v>4094</v>
      </c>
    </row>
    <row r="2975" spans="1:8" ht="38.25">
      <c r="A2975" s="1" t="s">
        <v>869</v>
      </c>
      <c r="B2975" s="9"/>
      <c r="C2975" s="9" t="s">
        <v>1331</v>
      </c>
      <c r="D2975" s="10" t="s">
        <v>899</v>
      </c>
      <c r="E2975" s="10">
        <v>101138</v>
      </c>
      <c r="F2975" s="42" t="e">
        <f t="shared" si="46"/>
        <v>#VALUE!</v>
      </c>
      <c r="G2975" t="s">
        <v>4458</v>
      </c>
      <c r="H2975" s="4" t="s">
        <v>4101</v>
      </c>
    </row>
    <row r="2976" spans="1:8" ht="38.25">
      <c r="A2976" s="1" t="s">
        <v>869</v>
      </c>
      <c r="B2976" s="9"/>
      <c r="C2976" s="9" t="s">
        <v>1331</v>
      </c>
      <c r="D2976" s="10">
        <v>154945</v>
      </c>
      <c r="E2976" s="10" t="s">
        <v>899</v>
      </c>
      <c r="F2976" s="42" t="e">
        <f t="shared" si="46"/>
        <v>#VALUE!</v>
      </c>
      <c r="G2976" t="s">
        <v>4458</v>
      </c>
      <c r="H2976" s="4" t="s">
        <v>3616</v>
      </c>
    </row>
    <row r="2977" spans="1:8" ht="25.5">
      <c r="A2977" s="1" t="s">
        <v>869</v>
      </c>
      <c r="B2977" s="9"/>
      <c r="C2977" s="9" t="s">
        <v>1020</v>
      </c>
      <c r="D2977" s="10">
        <v>104075</v>
      </c>
      <c r="E2977" s="10">
        <v>100811</v>
      </c>
      <c r="F2977" s="42">
        <f t="shared" si="46"/>
        <v>-3.1361998558731683</v>
      </c>
      <c r="G2977" t="s">
        <v>4554</v>
      </c>
      <c r="H2977" s="4" t="s">
        <v>4097</v>
      </c>
    </row>
    <row r="2978" spans="1:8" ht="25.5">
      <c r="A2978" s="1" t="s">
        <v>869</v>
      </c>
      <c r="B2978" s="9"/>
      <c r="C2978" s="9" t="s">
        <v>4098</v>
      </c>
      <c r="D2978" s="10">
        <v>155276</v>
      </c>
      <c r="E2978" s="10" t="s">
        <v>899</v>
      </c>
      <c r="F2978" s="42" t="e">
        <f t="shared" si="46"/>
        <v>#VALUE!</v>
      </c>
      <c r="G2978" t="s">
        <v>4458</v>
      </c>
      <c r="H2978" s="4" t="s">
        <v>3914</v>
      </c>
    </row>
    <row r="2979" spans="1:8" ht="25.5">
      <c r="A2979" s="1" t="s">
        <v>869</v>
      </c>
      <c r="B2979" s="9"/>
      <c r="C2979" s="9" t="s">
        <v>235</v>
      </c>
      <c r="D2979" s="10">
        <v>100918</v>
      </c>
      <c r="E2979" s="10">
        <v>96930</v>
      </c>
      <c r="F2979" s="42">
        <f t="shared" si="46"/>
        <v>-3.9517231811966154</v>
      </c>
      <c r="G2979" t="s">
        <v>4554</v>
      </c>
      <c r="H2979" s="74" t="s">
        <v>4099</v>
      </c>
    </row>
    <row r="2980" spans="1:8">
      <c r="A2980" s="2" t="s">
        <v>870</v>
      </c>
      <c r="B2980" s="9"/>
      <c r="C2980" s="9" t="s">
        <v>886</v>
      </c>
      <c r="D2980" s="10">
        <v>159409</v>
      </c>
      <c r="E2980" s="10">
        <v>159188</v>
      </c>
      <c r="F2980" s="42">
        <f t="shared" si="46"/>
        <v>-0.13863709075397249</v>
      </c>
      <c r="G2980" t="s">
        <v>4554</v>
      </c>
      <c r="H2980" s="4" t="s">
        <v>4104</v>
      </c>
    </row>
    <row r="2981" spans="1:8" ht="38.25">
      <c r="A2981" s="2" t="s">
        <v>870</v>
      </c>
      <c r="B2981" s="9"/>
      <c r="C2981" s="9" t="s">
        <v>1332</v>
      </c>
      <c r="D2981" s="10">
        <v>143587</v>
      </c>
      <c r="E2981" s="10">
        <v>144093</v>
      </c>
      <c r="F2981" s="42">
        <f t="shared" si="46"/>
        <v>0.35239959049217551</v>
      </c>
      <c r="G2981" t="s">
        <v>4554</v>
      </c>
      <c r="H2981" s="4" t="s">
        <v>4105</v>
      </c>
    </row>
    <row r="2982" spans="1:8">
      <c r="A2982" s="2" t="s">
        <v>870</v>
      </c>
      <c r="B2982" s="9"/>
      <c r="C2982" s="9" t="s">
        <v>1015</v>
      </c>
      <c r="D2982" s="10">
        <v>134026</v>
      </c>
      <c r="E2982" s="10">
        <v>134465</v>
      </c>
      <c r="F2982" s="42">
        <f t="shared" si="46"/>
        <v>0.3275483861340337</v>
      </c>
      <c r="G2982" t="s">
        <v>4554</v>
      </c>
      <c r="H2982" s="4" t="s">
        <v>4106</v>
      </c>
    </row>
    <row r="2983" spans="1:8" ht="25.5">
      <c r="A2983" s="2" t="s">
        <v>870</v>
      </c>
      <c r="B2983" s="9"/>
      <c r="C2983" s="9" t="s">
        <v>1311</v>
      </c>
      <c r="D2983" s="10">
        <v>122378</v>
      </c>
      <c r="E2983" s="10">
        <v>126966</v>
      </c>
      <c r="F2983" s="42">
        <f t="shared" si="46"/>
        <v>3.749039860105575</v>
      </c>
      <c r="G2983" t="s">
        <v>4554</v>
      </c>
      <c r="H2983" s="4" t="s">
        <v>4110</v>
      </c>
    </row>
    <row r="2984" spans="1:8" ht="25.5">
      <c r="A2984" s="2" t="s">
        <v>870</v>
      </c>
      <c r="B2984" s="9"/>
      <c r="C2984" s="9" t="s">
        <v>1254</v>
      </c>
      <c r="D2984" s="10">
        <v>134715</v>
      </c>
      <c r="E2984" s="10">
        <v>134383</v>
      </c>
      <c r="F2984" s="42">
        <f t="shared" si="46"/>
        <v>-0.24644620123965411</v>
      </c>
      <c r="G2984" t="s">
        <v>4554</v>
      </c>
      <c r="H2984" s="4" t="s">
        <v>4109</v>
      </c>
    </row>
    <row r="2985" spans="1:8">
      <c r="A2985" s="2" t="s">
        <v>870</v>
      </c>
      <c r="B2985" s="9"/>
      <c r="C2985" s="9" t="s">
        <v>1130</v>
      </c>
      <c r="D2985" s="10">
        <v>133356</v>
      </c>
      <c r="E2985" s="10">
        <v>134534</v>
      </c>
      <c r="F2985" s="42">
        <f t="shared" si="46"/>
        <v>0.88334983052881011</v>
      </c>
      <c r="G2985" t="s">
        <v>4554</v>
      </c>
      <c r="H2985" s="4" t="s">
        <v>4108</v>
      </c>
    </row>
    <row r="2986" spans="1:8" ht="25.5">
      <c r="A2986" s="2" t="s">
        <v>870</v>
      </c>
      <c r="B2986" s="9"/>
      <c r="C2986" s="9" t="s">
        <v>1333</v>
      </c>
      <c r="D2986" s="10">
        <v>71553</v>
      </c>
      <c r="E2986" s="10">
        <v>122486</v>
      </c>
      <c r="F2986" s="42">
        <f t="shared" si="46"/>
        <v>71.182200606543404</v>
      </c>
      <c r="G2986" t="s">
        <v>4458</v>
      </c>
      <c r="H2986" s="4" t="s">
        <v>4107</v>
      </c>
    </row>
    <row r="2987" spans="1:8" ht="25.5">
      <c r="A2987" s="2" t="s">
        <v>870</v>
      </c>
      <c r="B2987" s="9"/>
      <c r="C2987" s="9" t="s">
        <v>615</v>
      </c>
      <c r="D2987" s="10">
        <v>134089</v>
      </c>
      <c r="E2987" s="10">
        <v>134213</v>
      </c>
      <c r="F2987" s="42">
        <f t="shared" si="46"/>
        <v>9.2475892877118937E-2</v>
      </c>
      <c r="G2987" t="s">
        <v>4554</v>
      </c>
      <c r="H2987" s="4" t="s">
        <v>4103</v>
      </c>
    </row>
    <row r="2988" spans="1:8" ht="38.25">
      <c r="A2988" s="2" t="s">
        <v>871</v>
      </c>
      <c r="B2988" s="9" t="s">
        <v>4388</v>
      </c>
      <c r="C2988" s="9" t="s">
        <v>886</v>
      </c>
      <c r="D2988" s="10" t="s">
        <v>899</v>
      </c>
      <c r="E2988" s="10">
        <v>130995</v>
      </c>
      <c r="F2988" s="42" t="e">
        <f t="shared" si="46"/>
        <v>#VALUE!</v>
      </c>
      <c r="G2988" t="s">
        <v>4458</v>
      </c>
      <c r="H2988" s="4" t="s">
        <v>4111</v>
      </c>
    </row>
    <row r="2989" spans="1:8" ht="38.25">
      <c r="A2989" s="2" t="s">
        <v>871</v>
      </c>
      <c r="B2989" s="9" t="s">
        <v>4389</v>
      </c>
      <c r="C2989" s="9" t="s">
        <v>912</v>
      </c>
      <c r="D2989" s="10" t="s">
        <v>899</v>
      </c>
      <c r="E2989" s="10">
        <v>116491</v>
      </c>
      <c r="F2989" s="42" t="e">
        <f t="shared" si="46"/>
        <v>#VALUE!</v>
      </c>
      <c r="G2989" t="s">
        <v>4458</v>
      </c>
      <c r="H2989" s="4" t="s">
        <v>4112</v>
      </c>
    </row>
    <row r="2990" spans="1:8" ht="38.25">
      <c r="A2990" s="2" t="s">
        <v>871</v>
      </c>
      <c r="B2990" s="9"/>
      <c r="C2990" s="9" t="s">
        <v>898</v>
      </c>
      <c r="D2990" s="10" t="s">
        <v>899</v>
      </c>
      <c r="E2990" s="10">
        <v>103123</v>
      </c>
      <c r="F2990" s="42" t="e">
        <f t="shared" si="46"/>
        <v>#VALUE!</v>
      </c>
      <c r="G2990" t="s">
        <v>4458</v>
      </c>
      <c r="H2990" s="4" t="s">
        <v>4113</v>
      </c>
    </row>
    <row r="2991" spans="1:8" ht="25.5">
      <c r="A2991" s="1" t="s">
        <v>872</v>
      </c>
      <c r="B2991" s="9"/>
      <c r="C2991" s="9" t="s">
        <v>1334</v>
      </c>
      <c r="D2991" s="54">
        <v>62557</v>
      </c>
      <c r="E2991" s="54">
        <v>137420</v>
      </c>
      <c r="F2991" s="42">
        <f t="shared" si="46"/>
        <v>119.67165944658471</v>
      </c>
      <c r="G2991" t="s">
        <v>4458</v>
      </c>
      <c r="H2991" s="75" t="s">
        <v>4123</v>
      </c>
    </row>
    <row r="2992" spans="1:8" ht="25.5">
      <c r="A2992" s="1" t="s">
        <v>872</v>
      </c>
      <c r="B2992" s="9" t="s">
        <v>4387</v>
      </c>
      <c r="C2992" s="9" t="s">
        <v>1335</v>
      </c>
      <c r="D2992" s="10">
        <v>127272</v>
      </c>
      <c r="E2992" s="10">
        <v>137152</v>
      </c>
      <c r="F2992" s="42">
        <f t="shared" si="46"/>
        <v>7.7629015022942989</v>
      </c>
      <c r="G2992" t="s">
        <v>4554</v>
      </c>
      <c r="H2992" s="4" t="s">
        <v>4114</v>
      </c>
    </row>
    <row r="2993" spans="1:8" ht="25.5">
      <c r="A2993" s="1" t="s">
        <v>872</v>
      </c>
      <c r="B2993" s="9" t="s">
        <v>4385</v>
      </c>
      <c r="C2993" s="9" t="s">
        <v>1336</v>
      </c>
      <c r="D2993" s="10">
        <v>126405</v>
      </c>
      <c r="E2993" s="10">
        <v>127808</v>
      </c>
      <c r="F2993" s="42">
        <f t="shared" si="46"/>
        <v>1.109924449191092</v>
      </c>
      <c r="G2993" t="s">
        <v>4554</v>
      </c>
      <c r="H2993" s="4" t="s">
        <v>4115</v>
      </c>
    </row>
    <row r="2994" spans="1:8" ht="25.5">
      <c r="A2994" s="1" t="s">
        <v>872</v>
      </c>
      <c r="B2994" s="9" t="s">
        <v>4386</v>
      </c>
      <c r="C2994" s="9" t="s">
        <v>1337</v>
      </c>
      <c r="D2994" s="10">
        <v>125632</v>
      </c>
      <c r="E2994" s="10">
        <v>127213</v>
      </c>
      <c r="F2994" s="42">
        <f t="shared" si="46"/>
        <v>1.2584373408048906</v>
      </c>
      <c r="G2994" t="s">
        <v>4554</v>
      </c>
      <c r="H2994" s="4" t="s">
        <v>4116</v>
      </c>
    </row>
    <row r="2995" spans="1:8" ht="25.5">
      <c r="A2995" s="1" t="s">
        <v>872</v>
      </c>
      <c r="B2995" s="9"/>
      <c r="C2995" s="9" t="s">
        <v>4118</v>
      </c>
      <c r="D2995" s="10">
        <v>145187</v>
      </c>
      <c r="E2995" s="10">
        <v>124255</v>
      </c>
      <c r="F2995" s="42">
        <f t="shared" si="46"/>
        <v>-14.417268763732292</v>
      </c>
      <c r="G2995" t="s">
        <v>4554</v>
      </c>
      <c r="H2995" s="4" t="s">
        <v>4119</v>
      </c>
    </row>
    <row r="2996" spans="1:8" ht="25.5">
      <c r="A2996" s="1" t="s">
        <v>872</v>
      </c>
      <c r="B2996" s="9"/>
      <c r="C2996" s="9" t="s">
        <v>4120</v>
      </c>
      <c r="D2996" s="10">
        <v>170190</v>
      </c>
      <c r="E2996" s="10" t="s">
        <v>899</v>
      </c>
      <c r="F2996" s="42" t="e">
        <f t="shared" si="46"/>
        <v>#VALUE!</v>
      </c>
      <c r="G2996" t="s">
        <v>4458</v>
      </c>
      <c r="H2996" s="4"/>
    </row>
    <row r="2997" spans="1:8" ht="25.5">
      <c r="A2997" s="1" t="s">
        <v>872</v>
      </c>
      <c r="B2997" s="9"/>
      <c r="C2997" s="51" t="s">
        <v>1338</v>
      </c>
      <c r="D2997" s="54">
        <v>94419</v>
      </c>
      <c r="E2997" s="54">
        <v>111184</v>
      </c>
      <c r="F2997" s="42">
        <f t="shared" si="46"/>
        <v>17.755960135142288</v>
      </c>
      <c r="G2997" t="s">
        <v>4554</v>
      </c>
      <c r="H2997" s="75" t="s">
        <v>4121</v>
      </c>
    </row>
    <row r="2998" spans="1:8" ht="25.5">
      <c r="A2998" s="1" t="s">
        <v>872</v>
      </c>
      <c r="B2998" s="9" t="s">
        <v>4384</v>
      </c>
      <c r="C2998" s="9" t="s">
        <v>1339</v>
      </c>
      <c r="D2998" s="10">
        <v>113013</v>
      </c>
      <c r="E2998" s="10">
        <v>118001</v>
      </c>
      <c r="F2998" s="42">
        <f t="shared" si="46"/>
        <v>4.4136515268154994</v>
      </c>
      <c r="G2998" t="s">
        <v>4554</v>
      </c>
      <c r="H2998" s="4" t="s">
        <v>4122</v>
      </c>
    </row>
    <row r="2999" spans="1:8" ht="25.5">
      <c r="A2999" s="1" t="s">
        <v>872</v>
      </c>
      <c r="B2999" s="9" t="s">
        <v>4370</v>
      </c>
      <c r="C2999" s="9" t="s">
        <v>886</v>
      </c>
      <c r="D2999" s="10">
        <v>180854</v>
      </c>
      <c r="E2999" s="10">
        <v>181101</v>
      </c>
      <c r="F2999" s="42">
        <f t="shared" si="46"/>
        <v>0.13657425326506464</v>
      </c>
      <c r="G2999" t="s">
        <v>4554</v>
      </c>
      <c r="H2999" s="4" t="s">
        <v>4117</v>
      </c>
    </row>
    <row r="3000" spans="1:8" ht="76.5">
      <c r="A3000" s="1" t="s">
        <v>873</v>
      </c>
      <c r="B3000" s="9" t="s">
        <v>1340</v>
      </c>
      <c r="C3000" s="9" t="s">
        <v>886</v>
      </c>
      <c r="D3000" s="10">
        <v>176523</v>
      </c>
      <c r="E3000" s="10">
        <v>102694</v>
      </c>
      <c r="F3000" s="42">
        <f t="shared" si="46"/>
        <v>-41.82401160188757</v>
      </c>
      <c r="G3000" t="s">
        <v>4458</v>
      </c>
      <c r="H3000" s="4" t="s">
        <v>4131</v>
      </c>
    </row>
    <row r="3001" spans="1:8" ht="25.5">
      <c r="A3001" s="1" t="s">
        <v>873</v>
      </c>
      <c r="B3001" s="9"/>
      <c r="C3001" s="9" t="s">
        <v>1016</v>
      </c>
      <c r="D3001" s="10">
        <v>23537</v>
      </c>
      <c r="E3001" s="10">
        <v>100257</v>
      </c>
      <c r="F3001" s="42">
        <f t="shared" si="46"/>
        <v>325.95487955134467</v>
      </c>
      <c r="G3001" t="s">
        <v>4458</v>
      </c>
      <c r="H3001" s="4" t="s">
        <v>4124</v>
      </c>
    </row>
    <row r="3002" spans="1:8" ht="51">
      <c r="A3002" s="1" t="s">
        <v>873</v>
      </c>
      <c r="B3002" s="9"/>
      <c r="C3002" s="9" t="s">
        <v>12</v>
      </c>
      <c r="D3002" s="10">
        <v>104535</v>
      </c>
      <c r="E3002" s="10">
        <v>107478</v>
      </c>
      <c r="F3002" s="42">
        <f t="shared" si="46"/>
        <v>2.8153250107619456</v>
      </c>
      <c r="G3002" t="s">
        <v>4554</v>
      </c>
      <c r="H3002" s="4" t="s">
        <v>4125</v>
      </c>
    </row>
    <row r="3003" spans="1:8" ht="51">
      <c r="A3003" s="1" t="s">
        <v>873</v>
      </c>
      <c r="B3003" s="9"/>
      <c r="C3003" s="9" t="s">
        <v>377</v>
      </c>
      <c r="D3003" s="10">
        <v>105675</v>
      </c>
      <c r="E3003" s="10">
        <v>107003</v>
      </c>
      <c r="F3003" s="42">
        <f t="shared" si="46"/>
        <v>1.2566832268748522</v>
      </c>
      <c r="G3003" t="s">
        <v>4554</v>
      </c>
      <c r="H3003" s="4" t="s">
        <v>4126</v>
      </c>
    </row>
    <row r="3004" spans="1:8" ht="25.5">
      <c r="A3004" s="1" t="s">
        <v>873</v>
      </c>
      <c r="B3004" s="9"/>
      <c r="C3004" s="9" t="s">
        <v>1341</v>
      </c>
      <c r="D3004" s="10">
        <v>128999</v>
      </c>
      <c r="E3004" s="10">
        <v>133152</v>
      </c>
      <c r="F3004" s="42">
        <f t="shared" si="46"/>
        <v>3.2194048015876096</v>
      </c>
      <c r="G3004" t="s">
        <v>4554</v>
      </c>
      <c r="H3004" s="4" t="s">
        <v>4127</v>
      </c>
    </row>
    <row r="3005" spans="1:8" ht="38.25">
      <c r="A3005" s="1" t="s">
        <v>873</v>
      </c>
      <c r="B3005" s="9"/>
      <c r="C3005" s="9" t="s">
        <v>1342</v>
      </c>
      <c r="D3005" s="10">
        <v>134536</v>
      </c>
      <c r="E3005" s="10">
        <v>135493</v>
      </c>
      <c r="F3005" s="42">
        <f t="shared" si="46"/>
        <v>0.71133376940001192</v>
      </c>
      <c r="G3005" t="s">
        <v>4554</v>
      </c>
      <c r="H3005" s="4" t="s">
        <v>4128</v>
      </c>
    </row>
    <row r="3006" spans="1:8" ht="25.5">
      <c r="A3006" s="1" t="s">
        <v>873</v>
      </c>
      <c r="B3006" s="9"/>
      <c r="C3006" s="9" t="s">
        <v>1343</v>
      </c>
      <c r="D3006" s="10">
        <v>77215</v>
      </c>
      <c r="E3006" s="10">
        <v>133166</v>
      </c>
      <c r="F3006" s="42">
        <f t="shared" si="46"/>
        <v>72.461309331088515</v>
      </c>
      <c r="G3006" t="s">
        <v>4458</v>
      </c>
      <c r="H3006" s="4" t="s">
        <v>4129</v>
      </c>
    </row>
    <row r="3007" spans="1:8" ht="51">
      <c r="A3007" s="1" t="s">
        <v>873</v>
      </c>
      <c r="B3007" s="9"/>
      <c r="C3007" s="9" t="s">
        <v>1344</v>
      </c>
      <c r="D3007" s="10">
        <v>160376</v>
      </c>
      <c r="E3007" s="10">
        <v>162763</v>
      </c>
      <c r="F3007" s="42">
        <f t="shared" si="46"/>
        <v>1.4883773133137128</v>
      </c>
      <c r="G3007" t="s">
        <v>4554</v>
      </c>
      <c r="H3007" s="4" t="s">
        <v>4130</v>
      </c>
    </row>
    <row r="3008" spans="1:8" ht="76.5">
      <c r="A3008" s="1" t="s">
        <v>873</v>
      </c>
      <c r="B3008" s="9"/>
      <c r="C3008" s="9" t="s">
        <v>1345</v>
      </c>
      <c r="D3008" s="10">
        <v>134536</v>
      </c>
      <c r="E3008" s="10">
        <v>153291</v>
      </c>
      <c r="F3008" s="42">
        <f t="shared" si="46"/>
        <v>13.940506630195634</v>
      </c>
      <c r="G3008" t="s">
        <v>4554</v>
      </c>
      <c r="H3008" s="4" t="s">
        <v>4132</v>
      </c>
    </row>
    <row r="3009" spans="1:8">
      <c r="A3009" s="1" t="s">
        <v>874</v>
      </c>
      <c r="B3009" s="9"/>
      <c r="C3009" s="9" t="s">
        <v>886</v>
      </c>
      <c r="D3009" s="10">
        <v>123242</v>
      </c>
      <c r="E3009" s="10" t="s">
        <v>899</v>
      </c>
      <c r="F3009" s="42" t="e">
        <f t="shared" si="46"/>
        <v>#VALUE!</v>
      </c>
      <c r="G3009" t="s">
        <v>4458</v>
      </c>
      <c r="H3009" s="4" t="s">
        <v>4133</v>
      </c>
    </row>
    <row r="3010" spans="1:8" ht="38.25">
      <c r="A3010" s="2" t="s">
        <v>875</v>
      </c>
      <c r="B3010" s="9" t="s">
        <v>4368</v>
      </c>
      <c r="C3010" s="9" t="s">
        <v>886</v>
      </c>
      <c r="D3010" s="10">
        <v>177500</v>
      </c>
      <c r="E3010" s="10">
        <v>216931</v>
      </c>
      <c r="F3010" s="42">
        <f t="shared" si="46"/>
        <v>22.214647887323942</v>
      </c>
      <c r="G3010" t="s">
        <v>4554</v>
      </c>
      <c r="H3010" s="4" t="s">
        <v>4142</v>
      </c>
    </row>
    <row r="3011" spans="1:8" ht="38.25">
      <c r="A3011" s="2" t="s">
        <v>875</v>
      </c>
      <c r="B3011" s="9" t="s">
        <v>4363</v>
      </c>
      <c r="C3011" s="9" t="s">
        <v>894</v>
      </c>
      <c r="D3011" s="10">
        <v>122500</v>
      </c>
      <c r="E3011" s="10">
        <v>146421</v>
      </c>
      <c r="F3011" s="42">
        <f t="shared" si="46"/>
        <v>19.527346938775512</v>
      </c>
      <c r="G3011" t="s">
        <v>4554</v>
      </c>
      <c r="H3011" s="4" t="s">
        <v>4143</v>
      </c>
    </row>
    <row r="3012" spans="1:8" ht="25.5">
      <c r="A3012" s="2" t="s">
        <v>875</v>
      </c>
      <c r="B3012" s="9" t="s">
        <v>4364</v>
      </c>
      <c r="C3012" s="9" t="s">
        <v>249</v>
      </c>
      <c r="D3012" s="10" t="s">
        <v>1179</v>
      </c>
      <c r="E3012" s="10">
        <v>136186</v>
      </c>
      <c r="F3012" s="42" t="e">
        <f t="shared" si="46"/>
        <v>#VALUE!</v>
      </c>
      <c r="G3012" t="s">
        <v>4458</v>
      </c>
      <c r="H3012" s="4" t="s">
        <v>4148</v>
      </c>
    </row>
    <row r="3013" spans="1:8" ht="38.25">
      <c r="A3013" s="2" t="s">
        <v>875</v>
      </c>
      <c r="B3013" s="9" t="s">
        <v>4365</v>
      </c>
      <c r="C3013" s="9" t="s">
        <v>1346</v>
      </c>
      <c r="D3013" s="10">
        <v>107500</v>
      </c>
      <c r="E3013" s="10">
        <v>127297</v>
      </c>
      <c r="F3013" s="42">
        <f t="shared" si="46"/>
        <v>18.415813953488371</v>
      </c>
      <c r="G3013" t="s">
        <v>4554</v>
      </c>
      <c r="H3013" s="4" t="s">
        <v>4144</v>
      </c>
    </row>
    <row r="3014" spans="1:8" ht="38.25">
      <c r="A3014" s="2" t="s">
        <v>875</v>
      </c>
      <c r="B3014" s="9" t="s">
        <v>4366</v>
      </c>
      <c r="C3014" s="9" t="s">
        <v>995</v>
      </c>
      <c r="D3014" s="10">
        <v>107500</v>
      </c>
      <c r="E3014" s="10">
        <v>126229</v>
      </c>
      <c r="F3014" s="42">
        <f t="shared" ref="F3014:F3066" si="47">(((E3014-D3014)/D3014)*100)</f>
        <v>17.422325581395349</v>
      </c>
      <c r="G3014" t="s">
        <v>4554</v>
      </c>
      <c r="H3014" s="4" t="s">
        <v>4145</v>
      </c>
    </row>
    <row r="3015" spans="1:8" ht="38.25">
      <c r="A3015" s="2" t="s">
        <v>875</v>
      </c>
      <c r="B3015" s="9" t="s">
        <v>4367</v>
      </c>
      <c r="C3015" s="9" t="s">
        <v>896</v>
      </c>
      <c r="D3015" s="10">
        <v>107500</v>
      </c>
      <c r="E3015" s="10">
        <v>123973</v>
      </c>
      <c r="F3015" s="42">
        <f t="shared" si="47"/>
        <v>15.323720930232559</v>
      </c>
      <c r="G3015" t="s">
        <v>4554</v>
      </c>
      <c r="H3015" s="4" t="s">
        <v>4146</v>
      </c>
    </row>
    <row r="3016" spans="1:8" ht="38.25">
      <c r="A3016" s="2" t="s">
        <v>875</v>
      </c>
      <c r="B3016" s="9" t="s">
        <v>4369</v>
      </c>
      <c r="C3016" s="9" t="s">
        <v>1347</v>
      </c>
      <c r="D3016" s="10">
        <v>107500</v>
      </c>
      <c r="E3016" s="10">
        <v>127024</v>
      </c>
      <c r="F3016" s="42">
        <f t="shared" si="47"/>
        <v>18.161860465116277</v>
      </c>
      <c r="G3016" t="s">
        <v>4554</v>
      </c>
      <c r="H3016" s="4" t="s">
        <v>4147</v>
      </c>
    </row>
    <row r="3017" spans="1:8" ht="51">
      <c r="A3017" s="2" t="s">
        <v>876</v>
      </c>
      <c r="B3017" s="16" t="s">
        <v>1490</v>
      </c>
      <c r="C3017" s="18" t="s">
        <v>4134</v>
      </c>
      <c r="D3017" s="26" t="s">
        <v>899</v>
      </c>
      <c r="E3017" s="26" t="s">
        <v>899</v>
      </c>
      <c r="F3017" s="42" t="e">
        <f t="shared" si="47"/>
        <v>#VALUE!</v>
      </c>
      <c r="G3017" t="s">
        <v>4458</v>
      </c>
      <c r="H3017" s="4"/>
    </row>
    <row r="3018" spans="1:8" ht="25.5">
      <c r="A3018" s="1" t="s">
        <v>877</v>
      </c>
      <c r="B3018" s="11" t="s">
        <v>4362</v>
      </c>
      <c r="C3018" s="9" t="s">
        <v>886</v>
      </c>
      <c r="D3018" s="26">
        <v>149766</v>
      </c>
      <c r="E3018" s="26">
        <v>138544</v>
      </c>
      <c r="F3018" s="42">
        <f t="shared" si="47"/>
        <v>-7.4930224483527637</v>
      </c>
      <c r="G3018" t="s">
        <v>4554</v>
      </c>
      <c r="H3018" s="4" t="s">
        <v>4136</v>
      </c>
    </row>
    <row r="3019" spans="1:8" ht="25.5">
      <c r="A3019" s="1" t="s">
        <v>877</v>
      </c>
      <c r="B3019" s="11"/>
      <c r="C3019" s="9" t="s">
        <v>1348</v>
      </c>
      <c r="D3019" s="26">
        <v>116011</v>
      </c>
      <c r="E3019" s="26">
        <v>116102</v>
      </c>
      <c r="F3019" s="42">
        <f t="shared" si="47"/>
        <v>7.8440837506788152E-2</v>
      </c>
      <c r="G3019" t="s">
        <v>4554</v>
      </c>
      <c r="H3019" s="4" t="s">
        <v>4137</v>
      </c>
    </row>
    <row r="3020" spans="1:8" ht="25.5">
      <c r="A3020" s="1" t="s">
        <v>877</v>
      </c>
      <c r="B3020" s="11"/>
      <c r="C3020" s="9" t="s">
        <v>1348</v>
      </c>
      <c r="D3020" s="26">
        <v>115944</v>
      </c>
      <c r="E3020" s="26">
        <v>116068</v>
      </c>
      <c r="F3020" s="42">
        <f t="shared" si="47"/>
        <v>0.10694818188090802</v>
      </c>
      <c r="G3020" t="s">
        <v>4554</v>
      </c>
      <c r="H3020" s="4" t="s">
        <v>4138</v>
      </c>
    </row>
    <row r="3021" spans="1:8" ht="25.5">
      <c r="A3021" s="1" t="s">
        <v>877</v>
      </c>
      <c r="B3021" s="11"/>
      <c r="C3021" s="9" t="s">
        <v>1348</v>
      </c>
      <c r="D3021" s="26">
        <v>116036</v>
      </c>
      <c r="E3021" s="26" t="s">
        <v>899</v>
      </c>
      <c r="F3021" s="42" t="e">
        <f t="shared" si="47"/>
        <v>#VALUE!</v>
      </c>
      <c r="G3021" t="s">
        <v>4458</v>
      </c>
      <c r="H3021" s="4" t="s">
        <v>3914</v>
      </c>
    </row>
    <row r="3022" spans="1:8" ht="25.5">
      <c r="A3022" s="1" t="s">
        <v>877</v>
      </c>
      <c r="B3022" s="11"/>
      <c r="C3022" s="9" t="s">
        <v>1349</v>
      </c>
      <c r="D3022" s="26">
        <v>100401</v>
      </c>
      <c r="E3022" s="26">
        <v>100450</v>
      </c>
      <c r="F3022" s="42">
        <f t="shared" si="47"/>
        <v>4.880429477794046E-2</v>
      </c>
      <c r="G3022" t="s">
        <v>4554</v>
      </c>
      <c r="H3022" s="4" t="s">
        <v>4139</v>
      </c>
    </row>
    <row r="3023" spans="1:8" ht="25.5">
      <c r="A3023" s="1" t="s">
        <v>877</v>
      </c>
      <c r="B3023" s="11"/>
      <c r="C3023" s="9" t="s">
        <v>4140</v>
      </c>
      <c r="D3023" s="26">
        <v>101337</v>
      </c>
      <c r="E3023" s="26">
        <v>99000</v>
      </c>
      <c r="F3023" s="42">
        <f t="shared" si="47"/>
        <v>-2.3061665531839308</v>
      </c>
      <c r="G3023" t="s">
        <v>4554</v>
      </c>
      <c r="H3023" s="4" t="s">
        <v>4141</v>
      </c>
    </row>
    <row r="3024" spans="1:8" ht="25.5">
      <c r="A3024" s="1" t="s">
        <v>878</v>
      </c>
      <c r="B3024" s="11" t="s">
        <v>4361</v>
      </c>
      <c r="C3024" s="9" t="s">
        <v>696</v>
      </c>
      <c r="D3024" s="26">
        <v>137680</v>
      </c>
      <c r="E3024" s="26">
        <v>144569</v>
      </c>
      <c r="F3024" s="42">
        <f t="shared" si="47"/>
        <v>5.0036316095293438</v>
      </c>
      <c r="G3024" t="s">
        <v>4554</v>
      </c>
      <c r="H3024" s="4" t="s">
        <v>4149</v>
      </c>
    </row>
    <row r="3025" spans="1:8" ht="25.5">
      <c r="A3025" s="1" t="s">
        <v>878</v>
      </c>
      <c r="B3025" s="11"/>
      <c r="C3025" s="9" t="s">
        <v>1350</v>
      </c>
      <c r="D3025" s="26">
        <v>102066</v>
      </c>
      <c r="E3025" s="26">
        <v>101356</v>
      </c>
      <c r="F3025" s="42">
        <f t="shared" si="47"/>
        <v>-0.69562831893088783</v>
      </c>
      <c r="G3025" t="s">
        <v>4554</v>
      </c>
      <c r="H3025" s="4" t="s">
        <v>4150</v>
      </c>
    </row>
    <row r="3026" spans="1:8" ht="51">
      <c r="A3026" s="1" t="s">
        <v>878</v>
      </c>
      <c r="B3026" s="11"/>
      <c r="C3026" s="9" t="s">
        <v>1351</v>
      </c>
      <c r="D3026" s="26">
        <v>91401</v>
      </c>
      <c r="E3026" s="26">
        <v>276319</v>
      </c>
      <c r="F3026" s="42">
        <f t="shared" si="47"/>
        <v>202.31507313924357</v>
      </c>
      <c r="G3026" t="s">
        <v>4458</v>
      </c>
      <c r="H3026" s="74" t="s">
        <v>4151</v>
      </c>
    </row>
    <row r="3027" spans="1:8" ht="38.25">
      <c r="A3027" s="1" t="s">
        <v>879</v>
      </c>
      <c r="B3027" s="11" t="s">
        <v>1352</v>
      </c>
      <c r="C3027" s="9" t="s">
        <v>886</v>
      </c>
      <c r="D3027" s="26">
        <v>144663</v>
      </c>
      <c r="E3027" s="26">
        <v>174204</v>
      </c>
      <c r="F3027" s="42">
        <f t="shared" si="47"/>
        <v>20.420563654839178</v>
      </c>
      <c r="G3027" t="s">
        <v>4554</v>
      </c>
      <c r="H3027" s="4" t="s">
        <v>4153</v>
      </c>
    </row>
    <row r="3028" spans="1:8" ht="25.5">
      <c r="A3028" s="1" t="s">
        <v>879</v>
      </c>
      <c r="B3028" s="11"/>
      <c r="C3028" s="9" t="s">
        <v>1064</v>
      </c>
      <c r="D3028" s="26" t="s">
        <v>1179</v>
      </c>
      <c r="E3028" s="26">
        <v>127777</v>
      </c>
      <c r="F3028" s="42" t="e">
        <f t="shared" si="47"/>
        <v>#VALUE!</v>
      </c>
      <c r="G3028" t="s">
        <v>4458</v>
      </c>
      <c r="H3028" s="4" t="s">
        <v>4152</v>
      </c>
    </row>
    <row r="3029" spans="1:8" ht="25.5">
      <c r="A3029" s="1" t="s">
        <v>879</v>
      </c>
      <c r="B3029" s="11" t="s">
        <v>4155</v>
      </c>
      <c r="C3029" s="9" t="s">
        <v>1064</v>
      </c>
      <c r="D3029" s="26">
        <v>111036</v>
      </c>
      <c r="E3029" s="26" t="s">
        <v>899</v>
      </c>
      <c r="F3029" s="42" t="e">
        <f t="shared" si="47"/>
        <v>#VALUE!</v>
      </c>
      <c r="G3029" t="s">
        <v>4458</v>
      </c>
      <c r="H3029" s="4" t="s">
        <v>4157</v>
      </c>
    </row>
    <row r="3030" spans="1:8" ht="25.5">
      <c r="A3030" s="1" t="s">
        <v>879</v>
      </c>
      <c r="B3030" s="11" t="s">
        <v>4156</v>
      </c>
      <c r="C3030" s="9" t="s">
        <v>4154</v>
      </c>
      <c r="D3030" s="26">
        <v>103986</v>
      </c>
      <c r="E3030" s="26" t="s">
        <v>899</v>
      </c>
      <c r="F3030" s="42" t="e">
        <f t="shared" si="47"/>
        <v>#VALUE!</v>
      </c>
      <c r="G3030" t="s">
        <v>4458</v>
      </c>
      <c r="H3030" s="4" t="s">
        <v>4157</v>
      </c>
    </row>
    <row r="3031" spans="1:8" ht="38.25">
      <c r="A3031" s="1" t="s">
        <v>880</v>
      </c>
      <c r="B3031" s="11"/>
      <c r="C3031" s="9" t="s">
        <v>886</v>
      </c>
      <c r="D3031" s="26">
        <v>119024</v>
      </c>
      <c r="E3031" s="26">
        <v>123863</v>
      </c>
      <c r="F3031" s="42">
        <f t="shared" si="47"/>
        <v>4.0655666084151099</v>
      </c>
      <c r="G3031" t="s">
        <v>4554</v>
      </c>
      <c r="H3031" s="4" t="s">
        <v>4158</v>
      </c>
    </row>
    <row r="3032" spans="1:8" ht="25.5">
      <c r="A3032" s="1" t="s">
        <v>880</v>
      </c>
      <c r="B3032" s="9"/>
      <c r="C3032" s="9" t="s">
        <v>326</v>
      </c>
      <c r="D3032" s="10">
        <v>98330</v>
      </c>
      <c r="E3032" s="10">
        <v>100974</v>
      </c>
      <c r="F3032" s="42">
        <f t="shared" si="47"/>
        <v>2.6889047086341908</v>
      </c>
      <c r="G3032" t="s">
        <v>4554</v>
      </c>
      <c r="H3032" s="4" t="s">
        <v>4159</v>
      </c>
    </row>
    <row r="3033" spans="1:8" ht="38.25">
      <c r="A3033" s="2" t="s">
        <v>881</v>
      </c>
      <c r="B3033" s="11"/>
      <c r="C3033" s="9" t="s">
        <v>235</v>
      </c>
      <c r="D3033" s="26" t="s">
        <v>1179</v>
      </c>
      <c r="E3033" s="26">
        <v>186888</v>
      </c>
      <c r="F3033" s="42" t="e">
        <f t="shared" si="47"/>
        <v>#VALUE!</v>
      </c>
      <c r="G3033" t="s">
        <v>4458</v>
      </c>
      <c r="H3033" s="4" t="s">
        <v>4160</v>
      </c>
    </row>
    <row r="3034" spans="1:8">
      <c r="A3034" s="2" t="s">
        <v>881</v>
      </c>
      <c r="B3034" s="11" t="s">
        <v>4360</v>
      </c>
      <c r="C3034" s="9" t="s">
        <v>886</v>
      </c>
      <c r="D3034" s="26">
        <v>107496</v>
      </c>
      <c r="E3034" s="26" t="s">
        <v>899</v>
      </c>
      <c r="F3034" s="42" t="e">
        <f t="shared" si="47"/>
        <v>#VALUE!</v>
      </c>
      <c r="G3034" t="s">
        <v>4458</v>
      </c>
      <c r="H3034" s="4" t="s">
        <v>4161</v>
      </c>
    </row>
    <row r="3035" spans="1:8" ht="51">
      <c r="A3035" s="1" t="s">
        <v>882</v>
      </c>
      <c r="B3035" s="9"/>
      <c r="C3035" s="9" t="s">
        <v>1353</v>
      </c>
      <c r="D3035" s="10">
        <v>118000</v>
      </c>
      <c r="E3035" s="10">
        <v>252000</v>
      </c>
      <c r="F3035" s="42">
        <f t="shared" si="47"/>
        <v>113.55932203389831</v>
      </c>
      <c r="G3035" t="s">
        <v>4458</v>
      </c>
      <c r="H3035" s="4" t="s">
        <v>4167</v>
      </c>
    </row>
    <row r="3036" spans="1:8" ht="51">
      <c r="A3036" s="1" t="s">
        <v>882</v>
      </c>
      <c r="B3036" s="9"/>
      <c r="C3036" s="9" t="s">
        <v>4162</v>
      </c>
      <c r="D3036" s="10">
        <v>121000</v>
      </c>
      <c r="E3036" s="10">
        <v>129000</v>
      </c>
      <c r="F3036" s="42">
        <f t="shared" si="47"/>
        <v>6.6115702479338845</v>
      </c>
      <c r="G3036" t="s">
        <v>4458</v>
      </c>
      <c r="H3036" s="4" t="s">
        <v>4168</v>
      </c>
    </row>
    <row r="3037" spans="1:8" ht="25.5">
      <c r="A3037" s="1" t="s">
        <v>882</v>
      </c>
      <c r="B3037" s="9"/>
      <c r="C3037" s="9" t="s">
        <v>1354</v>
      </c>
      <c r="D3037" s="10">
        <v>110000</v>
      </c>
      <c r="E3037" s="10">
        <v>114000</v>
      </c>
      <c r="F3037" s="42">
        <f t="shared" si="47"/>
        <v>3.6363636363636362</v>
      </c>
      <c r="G3037" t="s">
        <v>4554</v>
      </c>
      <c r="H3037" s="4" t="s">
        <v>4163</v>
      </c>
    </row>
    <row r="3038" spans="1:8" ht="25.5">
      <c r="A3038" s="1" t="s">
        <v>882</v>
      </c>
      <c r="B3038" s="9"/>
      <c r="C3038" s="9" t="s">
        <v>1089</v>
      </c>
      <c r="D3038" s="10">
        <v>108000</v>
      </c>
      <c r="E3038" s="10" t="s">
        <v>899</v>
      </c>
      <c r="F3038" s="42" t="e">
        <f t="shared" si="47"/>
        <v>#VALUE!</v>
      </c>
      <c r="G3038" t="s">
        <v>4458</v>
      </c>
      <c r="H3038" s="4" t="s">
        <v>4165</v>
      </c>
    </row>
    <row r="3039" spans="1:8" ht="25.5">
      <c r="A3039" s="1" t="s">
        <v>882</v>
      </c>
      <c r="B3039" s="9"/>
      <c r="C3039" s="9" t="s">
        <v>994</v>
      </c>
      <c r="D3039" s="10">
        <v>71000</v>
      </c>
      <c r="E3039" s="10">
        <v>123000</v>
      </c>
      <c r="F3039" s="42">
        <f t="shared" si="47"/>
        <v>73.239436619718319</v>
      </c>
      <c r="G3039" t="s">
        <v>4458</v>
      </c>
      <c r="H3039" s="4" t="s">
        <v>4166</v>
      </c>
    </row>
    <row r="3040" spans="1:8" ht="51">
      <c r="A3040" s="1" t="s">
        <v>882</v>
      </c>
      <c r="B3040" s="9"/>
      <c r="C3040" s="9" t="s">
        <v>1372</v>
      </c>
      <c r="D3040" s="10">
        <v>118000</v>
      </c>
      <c r="E3040" s="10">
        <v>144000</v>
      </c>
      <c r="F3040" s="42">
        <f t="shared" si="47"/>
        <v>22.033898305084744</v>
      </c>
      <c r="G3040" t="s">
        <v>4458</v>
      </c>
      <c r="H3040" s="4" t="s">
        <v>4169</v>
      </c>
    </row>
    <row r="3041" spans="1:8" ht="25.5">
      <c r="A3041" s="1" t="s">
        <v>882</v>
      </c>
      <c r="B3041" s="9" t="s">
        <v>4359</v>
      </c>
      <c r="C3041" s="9" t="s">
        <v>886</v>
      </c>
      <c r="D3041" s="10">
        <v>171000</v>
      </c>
      <c r="E3041" s="10" t="s">
        <v>899</v>
      </c>
      <c r="F3041" s="42" t="e">
        <f t="shared" si="47"/>
        <v>#VALUE!</v>
      </c>
      <c r="G3041" t="s">
        <v>4458</v>
      </c>
      <c r="H3041" s="4" t="s">
        <v>4164</v>
      </c>
    </row>
    <row r="3042" spans="1:8" ht="89.25">
      <c r="A3042" s="18" t="s">
        <v>4405</v>
      </c>
      <c r="B3042" s="9"/>
      <c r="C3042" s="9"/>
      <c r="D3042" s="10" t="s">
        <v>899</v>
      </c>
      <c r="E3042" s="10" t="s">
        <v>899</v>
      </c>
      <c r="F3042" s="42" t="e">
        <f t="shared" si="47"/>
        <v>#VALUE!</v>
      </c>
      <c r="G3042" s="84"/>
      <c r="H3042" s="74"/>
    </row>
    <row r="3043" spans="1:8">
      <c r="A3043" s="9" t="s">
        <v>4396</v>
      </c>
      <c r="B3043" s="9" t="s">
        <v>4397</v>
      </c>
      <c r="C3043" s="9" t="s">
        <v>886</v>
      </c>
      <c r="D3043" s="10">
        <v>173226</v>
      </c>
      <c r="E3043" s="10" t="s">
        <v>899</v>
      </c>
      <c r="F3043" s="42" t="e">
        <f t="shared" si="47"/>
        <v>#VALUE!</v>
      </c>
      <c r="G3043" s="84"/>
      <c r="H3043" s="4"/>
    </row>
    <row r="3044" spans="1:8" ht="25.5">
      <c r="A3044" s="9" t="s">
        <v>4396</v>
      </c>
      <c r="B3044" s="9" t="s">
        <v>4398</v>
      </c>
      <c r="C3044" s="9" t="s">
        <v>249</v>
      </c>
      <c r="D3044" s="10">
        <v>114329</v>
      </c>
      <c r="E3044" s="10" t="s">
        <v>899</v>
      </c>
      <c r="F3044" s="42" t="e">
        <f t="shared" si="47"/>
        <v>#VALUE!</v>
      </c>
      <c r="G3044" s="84"/>
      <c r="H3044" s="4"/>
    </row>
    <row r="3045" spans="1:8">
      <c r="A3045" s="9" t="s">
        <v>4396</v>
      </c>
      <c r="B3045" s="9" t="s">
        <v>4399</v>
      </c>
      <c r="C3045" s="9" t="s">
        <v>658</v>
      </c>
      <c r="D3045" s="10">
        <v>130000</v>
      </c>
      <c r="E3045" s="10" t="s">
        <v>899</v>
      </c>
      <c r="F3045" s="42" t="e">
        <f t="shared" si="47"/>
        <v>#VALUE!</v>
      </c>
      <c r="G3045" s="84"/>
      <c r="H3045" s="4"/>
    </row>
    <row r="3046" spans="1:8" ht="25.5">
      <c r="A3046" s="9" t="s">
        <v>4396</v>
      </c>
      <c r="B3046" s="9" t="s">
        <v>4402</v>
      </c>
      <c r="C3046" s="9" t="s">
        <v>4403</v>
      </c>
      <c r="D3046" s="10">
        <v>108616</v>
      </c>
      <c r="E3046" s="10" t="s">
        <v>899</v>
      </c>
      <c r="F3046" s="42" t="e">
        <f t="shared" si="47"/>
        <v>#VALUE!</v>
      </c>
      <c r="G3046" s="84"/>
      <c r="H3046" s="4"/>
    </row>
    <row r="3047" spans="1:8" ht="25.5">
      <c r="A3047" s="9" t="s">
        <v>4396</v>
      </c>
      <c r="B3047" s="9" t="s">
        <v>4404</v>
      </c>
      <c r="C3047" s="9" t="s">
        <v>249</v>
      </c>
      <c r="D3047" s="10">
        <v>114329</v>
      </c>
      <c r="E3047" s="10" t="s">
        <v>899</v>
      </c>
      <c r="F3047" s="42" t="e">
        <f t="shared" si="47"/>
        <v>#VALUE!</v>
      </c>
      <c r="G3047" s="84"/>
      <c r="H3047" s="4"/>
    </row>
    <row r="3048" spans="1:8">
      <c r="A3048" s="9" t="s">
        <v>4408</v>
      </c>
      <c r="B3048" s="9"/>
      <c r="C3048" s="9" t="s">
        <v>886</v>
      </c>
      <c r="D3048" s="10">
        <v>105000</v>
      </c>
      <c r="E3048" s="10" t="s">
        <v>899</v>
      </c>
      <c r="F3048" s="42" t="e">
        <f t="shared" si="47"/>
        <v>#VALUE!</v>
      </c>
      <c r="G3048" s="84"/>
      <c r="H3048" s="4"/>
    </row>
    <row r="3049" spans="1:8">
      <c r="A3049" s="9" t="s">
        <v>4409</v>
      </c>
      <c r="B3049" s="9"/>
      <c r="C3049" s="9" t="s">
        <v>886</v>
      </c>
      <c r="D3049" s="10">
        <v>105000</v>
      </c>
      <c r="E3049" s="10" t="s">
        <v>899</v>
      </c>
      <c r="F3049" s="42" t="e">
        <f t="shared" si="47"/>
        <v>#VALUE!</v>
      </c>
      <c r="G3049" s="84"/>
      <c r="H3049" s="4"/>
    </row>
    <row r="3050" spans="1:8">
      <c r="A3050" s="9" t="s">
        <v>4410</v>
      </c>
      <c r="B3050" s="9" t="s">
        <v>4411</v>
      </c>
      <c r="C3050" s="9" t="s">
        <v>886</v>
      </c>
      <c r="D3050" s="10">
        <v>108322</v>
      </c>
      <c r="E3050" s="10" t="s">
        <v>899</v>
      </c>
      <c r="F3050" s="42" t="e">
        <f t="shared" si="47"/>
        <v>#VALUE!</v>
      </c>
      <c r="G3050" s="84"/>
      <c r="H3050" s="4"/>
    </row>
    <row r="3051" spans="1:8">
      <c r="A3051" s="9" t="s">
        <v>4412</v>
      </c>
      <c r="B3051" s="9" t="s">
        <v>4413</v>
      </c>
      <c r="C3051" s="9" t="s">
        <v>4414</v>
      </c>
      <c r="D3051" s="10">
        <v>100337</v>
      </c>
      <c r="E3051" s="10" t="s">
        <v>899</v>
      </c>
      <c r="F3051" s="42" t="e">
        <f t="shared" si="47"/>
        <v>#VALUE!</v>
      </c>
      <c r="G3051" s="84"/>
      <c r="H3051" s="4"/>
    </row>
    <row r="3052" spans="1:8">
      <c r="A3052" s="9" t="s">
        <v>4412</v>
      </c>
      <c r="B3052" s="9" t="s">
        <v>4415</v>
      </c>
      <c r="C3052" s="9" t="s">
        <v>886</v>
      </c>
      <c r="D3052" s="10">
        <v>120933</v>
      </c>
      <c r="E3052" s="10" t="s">
        <v>899</v>
      </c>
      <c r="F3052" s="42" t="e">
        <f t="shared" si="47"/>
        <v>#VALUE!</v>
      </c>
      <c r="G3052" s="84"/>
      <c r="H3052" s="4"/>
    </row>
    <row r="3053" spans="1:8" ht="25.5">
      <c r="A3053" s="9" t="s">
        <v>4412</v>
      </c>
      <c r="B3053" s="9" t="s">
        <v>4416</v>
      </c>
      <c r="C3053" s="9" t="s">
        <v>4418</v>
      </c>
      <c r="D3053" s="10">
        <v>177058</v>
      </c>
      <c r="E3053" s="10" t="s">
        <v>899</v>
      </c>
      <c r="F3053" s="42" t="e">
        <f t="shared" si="47"/>
        <v>#VALUE!</v>
      </c>
      <c r="G3053" s="84"/>
      <c r="H3053" s="4"/>
    </row>
    <row r="3054" spans="1:8">
      <c r="A3054" s="9" t="s">
        <v>4412</v>
      </c>
      <c r="B3054" s="9" t="s">
        <v>101</v>
      </c>
      <c r="C3054" s="9" t="s">
        <v>4417</v>
      </c>
      <c r="D3054" s="10">
        <v>191000</v>
      </c>
      <c r="E3054" s="10" t="s">
        <v>899</v>
      </c>
      <c r="F3054" s="42" t="e">
        <f t="shared" si="47"/>
        <v>#VALUE!</v>
      </c>
      <c r="G3054" s="84"/>
      <c r="H3054" s="4"/>
    </row>
    <row r="3055" spans="1:8" ht="25.5">
      <c r="A3055" s="9" t="s">
        <v>4419</v>
      </c>
      <c r="B3055" s="9" t="s">
        <v>4420</v>
      </c>
      <c r="C3055" s="9" t="s">
        <v>4421</v>
      </c>
      <c r="D3055" s="10">
        <v>109500</v>
      </c>
      <c r="E3055" s="10" t="s">
        <v>899</v>
      </c>
      <c r="F3055" s="42" t="e">
        <f t="shared" si="47"/>
        <v>#VALUE!</v>
      </c>
      <c r="G3055" s="84"/>
      <c r="H3055" s="4"/>
    </row>
    <row r="3056" spans="1:8">
      <c r="A3056" s="9" t="s">
        <v>4419</v>
      </c>
      <c r="B3056" s="9" t="s">
        <v>4422</v>
      </c>
      <c r="C3056" s="9" t="s">
        <v>4423</v>
      </c>
      <c r="D3056" s="10">
        <v>113500</v>
      </c>
      <c r="E3056" s="10" t="s">
        <v>899</v>
      </c>
      <c r="F3056" s="42" t="e">
        <f t="shared" si="47"/>
        <v>#VALUE!</v>
      </c>
      <c r="G3056" s="84"/>
      <c r="H3056" s="4"/>
    </row>
    <row r="3057" spans="1:8">
      <c r="A3057" s="9" t="s">
        <v>4419</v>
      </c>
      <c r="B3057" s="9" t="s">
        <v>4424</v>
      </c>
      <c r="C3057" s="9" t="s">
        <v>886</v>
      </c>
      <c r="D3057" s="10">
        <v>137500</v>
      </c>
      <c r="E3057" s="10" t="s">
        <v>899</v>
      </c>
      <c r="F3057" s="42" t="e">
        <f t="shared" si="47"/>
        <v>#VALUE!</v>
      </c>
      <c r="G3057" s="84"/>
      <c r="H3057" s="4"/>
    </row>
    <row r="3058" spans="1:8" ht="25.5">
      <c r="A3058" s="9" t="s">
        <v>4419</v>
      </c>
      <c r="B3058" s="9" t="s">
        <v>4425</v>
      </c>
      <c r="C3058" s="9" t="s">
        <v>4426</v>
      </c>
      <c r="D3058" s="10">
        <v>139500</v>
      </c>
      <c r="E3058" s="10" t="s">
        <v>899</v>
      </c>
      <c r="F3058" s="42" t="e">
        <f t="shared" si="47"/>
        <v>#VALUE!</v>
      </c>
      <c r="G3058" s="84"/>
      <c r="H3058" s="4"/>
    </row>
    <row r="3059" spans="1:8" ht="25.5">
      <c r="A3059" s="9" t="s">
        <v>4427</v>
      </c>
      <c r="B3059" s="9" t="s">
        <v>4428</v>
      </c>
      <c r="C3059" s="9" t="s">
        <v>4433</v>
      </c>
      <c r="D3059" s="10">
        <v>102092</v>
      </c>
      <c r="E3059" s="10" t="s">
        <v>899</v>
      </c>
      <c r="F3059" s="42" t="e">
        <f t="shared" si="47"/>
        <v>#VALUE!</v>
      </c>
      <c r="G3059" s="84"/>
      <c r="H3059" s="4"/>
    </row>
    <row r="3060" spans="1:8">
      <c r="A3060" s="9" t="s">
        <v>4427</v>
      </c>
      <c r="B3060" s="9" t="s">
        <v>4429</v>
      </c>
      <c r="C3060" s="9" t="s">
        <v>2155</v>
      </c>
      <c r="D3060" s="10">
        <v>133592</v>
      </c>
      <c r="E3060" s="10" t="s">
        <v>899</v>
      </c>
      <c r="F3060" s="42" t="e">
        <f t="shared" si="47"/>
        <v>#VALUE!</v>
      </c>
      <c r="G3060" s="84"/>
      <c r="H3060" s="4"/>
    </row>
    <row r="3061" spans="1:8">
      <c r="A3061" s="9" t="s">
        <v>4427</v>
      </c>
      <c r="B3061" s="9" t="s">
        <v>4430</v>
      </c>
      <c r="C3061" s="9" t="s">
        <v>4432</v>
      </c>
      <c r="D3061" s="10">
        <v>151092</v>
      </c>
      <c r="E3061" s="10" t="s">
        <v>899</v>
      </c>
      <c r="F3061" s="42" t="e">
        <f t="shared" si="47"/>
        <v>#VALUE!</v>
      </c>
      <c r="G3061" s="84"/>
      <c r="H3061" s="4"/>
    </row>
    <row r="3062" spans="1:8">
      <c r="A3062" s="9" t="s">
        <v>4427</v>
      </c>
      <c r="B3062" s="9" t="s">
        <v>4431</v>
      </c>
      <c r="C3062" s="9" t="s">
        <v>1020</v>
      </c>
      <c r="D3062" s="10">
        <v>194000</v>
      </c>
      <c r="E3062" s="10" t="s">
        <v>899</v>
      </c>
      <c r="F3062" s="42" t="e">
        <f t="shared" si="47"/>
        <v>#VALUE!</v>
      </c>
      <c r="G3062" s="84"/>
      <c r="H3062" s="4"/>
    </row>
    <row r="3063" spans="1:8">
      <c r="A3063" s="9" t="s">
        <v>4434</v>
      </c>
      <c r="B3063" s="9" t="s">
        <v>4435</v>
      </c>
      <c r="C3063" s="9" t="s">
        <v>1914</v>
      </c>
      <c r="D3063" s="10">
        <v>116883</v>
      </c>
      <c r="E3063" s="10" t="s">
        <v>899</v>
      </c>
      <c r="F3063" s="42" t="e">
        <f t="shared" si="47"/>
        <v>#VALUE!</v>
      </c>
      <c r="G3063" s="84"/>
      <c r="H3063" s="4"/>
    </row>
    <row r="3064" spans="1:8" ht="25.5">
      <c r="A3064" s="9" t="s">
        <v>4434</v>
      </c>
      <c r="B3064" s="9" t="s">
        <v>4436</v>
      </c>
      <c r="C3064" s="9" t="s">
        <v>4439</v>
      </c>
      <c r="D3064" s="10">
        <v>197731</v>
      </c>
      <c r="E3064" s="10" t="s">
        <v>899</v>
      </c>
      <c r="F3064" s="42" t="e">
        <f t="shared" si="47"/>
        <v>#VALUE!</v>
      </c>
      <c r="G3064" s="84"/>
      <c r="H3064" s="4"/>
    </row>
    <row r="3065" spans="1:8">
      <c r="A3065" s="9" t="s">
        <v>4434</v>
      </c>
      <c r="B3065" s="9" t="s">
        <v>4437</v>
      </c>
      <c r="C3065" s="9" t="s">
        <v>1064</v>
      </c>
      <c r="D3065" s="10">
        <v>146882</v>
      </c>
      <c r="E3065" s="10" t="s">
        <v>899</v>
      </c>
      <c r="F3065" s="42" t="e">
        <f t="shared" si="47"/>
        <v>#VALUE!</v>
      </c>
      <c r="G3065" s="84"/>
      <c r="H3065" s="4"/>
    </row>
    <row r="3066" spans="1:8">
      <c r="A3066" s="9" t="s">
        <v>4434</v>
      </c>
      <c r="B3066" s="9" t="s">
        <v>4438</v>
      </c>
      <c r="C3066" s="9" t="s">
        <v>1418</v>
      </c>
      <c r="D3066" s="10">
        <v>204795</v>
      </c>
      <c r="E3066" s="10" t="s">
        <v>899</v>
      </c>
      <c r="F3066" s="42" t="e">
        <f t="shared" si="47"/>
        <v>#VALUE!</v>
      </c>
      <c r="G3066" s="84"/>
      <c r="H3066" s="4"/>
    </row>
  </sheetData>
  <mergeCells count="1">
    <mergeCell ref="D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358"/>
  <sheetViews>
    <sheetView workbookViewId="0">
      <pane ySplit="4" topLeftCell="A5" activePane="bottomLeft" state="frozen"/>
      <selection pane="bottomLeft" activeCell="C5" sqref="C5"/>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2" t="s">
        <v>419</v>
      </c>
      <c r="B5">
        <f ca="1">VLOOKUP(A5,England!A5:H1575,2,FALSE)</f>
        <v>0</v>
      </c>
      <c r="C5">
        <f ca="1">VLOOKUP(B5,England!B5:I1575,3,FALSE)</f>
        <v>0</v>
      </c>
      <c r="D5">
        <f ca="1">VLOOKUP(C5,England!C5:J1575,2,FALSE)</f>
        <v>0</v>
      </c>
      <c r="E5">
        <f ca="1">VLOOKUP(D5,England!D5:K1575,2,FALSE)</f>
        <v>0</v>
      </c>
      <c r="F5">
        <f ca="1">VLOOKUP(E5,England!E5:L1575,2,FALSE)</f>
        <v>0</v>
      </c>
      <c r="G5">
        <f ca="1">VLOOKUP(F5,England!F5:M1575,2,FALSE)</f>
        <v>0</v>
      </c>
      <c r="H5">
        <f ca="1">VLOOKUP(G5,England!G5:N1575,2,FALSE)</f>
        <v>0</v>
      </c>
    </row>
    <row r="6" spans="1:9">
      <c r="A6" s="32" t="s">
        <v>420</v>
      </c>
    </row>
    <row r="7" spans="1:9">
      <c r="A7" s="32" t="s">
        <v>421</v>
      </c>
    </row>
    <row r="8" spans="1:9">
      <c r="A8" s="33" t="s">
        <v>427</v>
      </c>
    </row>
    <row r="9" spans="1:9">
      <c r="A9" s="32" t="s">
        <v>428</v>
      </c>
    </row>
    <row r="10" spans="1:9">
      <c r="A10" s="32" t="s">
        <v>429</v>
      </c>
    </row>
    <row r="11" spans="1:9">
      <c r="A11" s="32" t="s">
        <v>430</v>
      </c>
    </row>
    <row r="12" spans="1:9">
      <c r="A12" s="34" t="s">
        <v>431</v>
      </c>
    </row>
    <row r="13" spans="1:9">
      <c r="A13" s="35" t="s">
        <v>435</v>
      </c>
    </row>
    <row r="14" spans="1:9">
      <c r="A14" s="35" t="s">
        <v>436</v>
      </c>
    </row>
    <row r="15" spans="1:9">
      <c r="A15" s="36" t="s">
        <v>437</v>
      </c>
    </row>
    <row r="16" spans="1:9">
      <c r="A16" s="32" t="s">
        <v>438</v>
      </c>
    </row>
    <row r="17" spans="1:1">
      <c r="A17" s="34" t="s">
        <v>439</v>
      </c>
    </row>
    <row r="18" spans="1:1">
      <c r="A18" s="32" t="s">
        <v>440</v>
      </c>
    </row>
    <row r="19" spans="1:1">
      <c r="A19" s="32" t="s">
        <v>441</v>
      </c>
    </row>
    <row r="20" spans="1:1">
      <c r="A20" s="33" t="s">
        <v>442</v>
      </c>
    </row>
    <row r="21" spans="1:1">
      <c r="A21" s="34" t="s">
        <v>443</v>
      </c>
    </row>
    <row r="22" spans="1:1">
      <c r="A22" s="35" t="s">
        <v>445</v>
      </c>
    </row>
    <row r="23" spans="1:1">
      <c r="A23" s="32" t="s">
        <v>446</v>
      </c>
    </row>
    <row r="24" spans="1:1">
      <c r="A24" s="32" t="s">
        <v>447</v>
      </c>
    </row>
    <row r="25" spans="1:1">
      <c r="A25" s="32" t="s">
        <v>448</v>
      </c>
    </row>
    <row r="26" spans="1:1">
      <c r="A26" s="32" t="s">
        <v>449</v>
      </c>
    </row>
    <row r="27" spans="1:1">
      <c r="A27" s="32" t="s">
        <v>451</v>
      </c>
    </row>
    <row r="28" spans="1:1">
      <c r="A28" s="34" t="s">
        <v>452</v>
      </c>
    </row>
    <row r="29" spans="1:1">
      <c r="A29" s="32" t="s">
        <v>453</v>
      </c>
    </row>
    <row r="30" spans="1:1">
      <c r="A30" s="33" t="s">
        <v>454</v>
      </c>
    </row>
    <row r="31" spans="1:1">
      <c r="A31" s="32" t="s">
        <v>455</v>
      </c>
    </row>
    <row r="32" spans="1:1">
      <c r="A32" s="36" t="s">
        <v>456</v>
      </c>
    </row>
    <row r="33" spans="1:1">
      <c r="A33" s="37" t="s">
        <v>457</v>
      </c>
    </row>
    <row r="34" spans="1:1">
      <c r="A34" s="34" t="s">
        <v>458</v>
      </c>
    </row>
    <row r="35" spans="1:1">
      <c r="A35" s="35" t="s">
        <v>459</v>
      </c>
    </row>
    <row r="36" spans="1:1">
      <c r="A36" s="37" t="s">
        <v>2909</v>
      </c>
    </row>
    <row r="37" spans="1:1">
      <c r="A37" s="32" t="s">
        <v>461</v>
      </c>
    </row>
    <row r="38" spans="1:1">
      <c r="A38" s="32" t="s">
        <v>2910</v>
      </c>
    </row>
    <row r="39" spans="1:1">
      <c r="A39" s="34" t="s">
        <v>463</v>
      </c>
    </row>
    <row r="40" spans="1:1">
      <c r="A40" s="35" t="s">
        <v>464</v>
      </c>
    </row>
    <row r="41" spans="1:1">
      <c r="A41" s="32" t="s">
        <v>465</v>
      </c>
    </row>
    <row r="42" spans="1:1">
      <c r="A42" s="34" t="s">
        <v>466</v>
      </c>
    </row>
    <row r="43" spans="1:1">
      <c r="A43" s="32" t="s">
        <v>467</v>
      </c>
    </row>
    <row r="44" spans="1:1">
      <c r="A44" s="32" t="s">
        <v>468</v>
      </c>
    </row>
    <row r="45" spans="1:1">
      <c r="A45" s="32" t="s">
        <v>469</v>
      </c>
    </row>
    <row r="46" spans="1:1">
      <c r="A46" s="34" t="s">
        <v>470</v>
      </c>
    </row>
    <row r="47" spans="1:1">
      <c r="A47" s="36" t="s">
        <v>472</v>
      </c>
    </row>
    <row r="48" spans="1:1">
      <c r="A48" s="34" t="s">
        <v>473</v>
      </c>
    </row>
    <row r="49" spans="1:1">
      <c r="A49" s="34" t="s">
        <v>474</v>
      </c>
    </row>
    <row r="50" spans="1:1">
      <c r="A50" s="35" t="s">
        <v>475</v>
      </c>
    </row>
    <row r="51" spans="1:1">
      <c r="A51" s="32" t="s">
        <v>476</v>
      </c>
    </row>
    <row r="52" spans="1:1">
      <c r="A52" s="32" t="s">
        <v>477</v>
      </c>
    </row>
    <row r="53" spans="1:1">
      <c r="A53" s="32" t="s">
        <v>479</v>
      </c>
    </row>
    <row r="54" spans="1:1">
      <c r="A54" s="34" t="s">
        <v>482</v>
      </c>
    </row>
    <row r="55" spans="1:1">
      <c r="A55" s="34" t="s">
        <v>484</v>
      </c>
    </row>
    <row r="56" spans="1:1">
      <c r="A56" s="32" t="s">
        <v>486</v>
      </c>
    </row>
    <row r="57" spans="1:1">
      <c r="A57" s="34" t="s">
        <v>2911</v>
      </c>
    </row>
    <row r="58" spans="1:1">
      <c r="A58" s="33" t="s">
        <v>487</v>
      </c>
    </row>
    <row r="59" spans="1:1">
      <c r="A59" s="32" t="s">
        <v>488</v>
      </c>
    </row>
    <row r="60" spans="1:1">
      <c r="A60" s="32" t="s">
        <v>489</v>
      </c>
    </row>
    <row r="61" spans="1:1">
      <c r="A61" s="32" t="s">
        <v>490</v>
      </c>
    </row>
    <row r="62" spans="1:1">
      <c r="A62" s="32" t="s">
        <v>491</v>
      </c>
    </row>
    <row r="63" spans="1:1">
      <c r="A63" s="33" t="s">
        <v>492</v>
      </c>
    </row>
    <row r="64" spans="1:1">
      <c r="A64" s="32" t="s">
        <v>493</v>
      </c>
    </row>
    <row r="65" spans="1:1">
      <c r="A65" s="32" t="s">
        <v>494</v>
      </c>
    </row>
    <row r="66" spans="1:1">
      <c r="A66" s="33" t="s">
        <v>495</v>
      </c>
    </row>
    <row r="67" spans="1:1">
      <c r="A67" s="35" t="s">
        <v>496</v>
      </c>
    </row>
    <row r="68" spans="1:1">
      <c r="A68" s="34" t="s">
        <v>498</v>
      </c>
    </row>
    <row r="69" spans="1:1">
      <c r="A69" s="32" t="s">
        <v>502</v>
      </c>
    </row>
    <row r="70" spans="1:1">
      <c r="A70" s="32" t="s">
        <v>503</v>
      </c>
    </row>
    <row r="71" spans="1:1">
      <c r="A71" s="33" t="s">
        <v>504</v>
      </c>
    </row>
    <row r="72" spans="1:1">
      <c r="A72" s="33" t="s">
        <v>505</v>
      </c>
    </row>
    <row r="73" spans="1:1">
      <c r="A73" s="32" t="s">
        <v>506</v>
      </c>
    </row>
    <row r="74" spans="1:1">
      <c r="A74" s="36" t="s">
        <v>508</v>
      </c>
    </row>
    <row r="75" spans="1:1">
      <c r="A75" s="33" t="s">
        <v>509</v>
      </c>
    </row>
    <row r="76" spans="1:1">
      <c r="A76" s="35" t="s">
        <v>510</v>
      </c>
    </row>
    <row r="77" spans="1:1">
      <c r="A77" s="35" t="s">
        <v>511</v>
      </c>
    </row>
    <row r="78" spans="1:1">
      <c r="A78" s="34" t="s">
        <v>512</v>
      </c>
    </row>
    <row r="79" spans="1:1">
      <c r="A79" s="34" t="s">
        <v>513</v>
      </c>
    </row>
    <row r="80" spans="1:1">
      <c r="A80" s="32" t="s">
        <v>514</v>
      </c>
    </row>
    <row r="81" spans="1:1">
      <c r="A81" s="32" t="s">
        <v>515</v>
      </c>
    </row>
    <row r="82" spans="1:1">
      <c r="A82" s="32" t="s">
        <v>517</v>
      </c>
    </row>
    <row r="83" spans="1:1">
      <c r="A83" s="32" t="s">
        <v>518</v>
      </c>
    </row>
    <row r="84" spans="1:1">
      <c r="A84" s="32" t="s">
        <v>519</v>
      </c>
    </row>
    <row r="85" spans="1:1">
      <c r="A85" s="32" t="s">
        <v>521</v>
      </c>
    </row>
    <row r="86" spans="1:1">
      <c r="A86" s="36" t="s">
        <v>522</v>
      </c>
    </row>
    <row r="87" spans="1:1">
      <c r="A87" s="36" t="s">
        <v>523</v>
      </c>
    </row>
    <row r="88" spans="1:1">
      <c r="A88" s="32" t="s">
        <v>524</v>
      </c>
    </row>
    <row r="89" spans="1:1">
      <c r="A89" s="32" t="s">
        <v>526</v>
      </c>
    </row>
    <row r="90" spans="1:1">
      <c r="A90" s="34" t="s">
        <v>530</v>
      </c>
    </row>
    <row r="91" spans="1:1">
      <c r="A91" s="35" t="s">
        <v>531</v>
      </c>
    </row>
    <row r="92" spans="1:1">
      <c r="A92" s="34" t="s">
        <v>533</v>
      </c>
    </row>
    <row r="93" spans="1:1">
      <c r="A93" s="33" t="s">
        <v>534</v>
      </c>
    </row>
    <row r="94" spans="1:1">
      <c r="A94" s="33" t="s">
        <v>535</v>
      </c>
    </row>
    <row r="95" spans="1:1">
      <c r="A95" s="32" t="s">
        <v>537</v>
      </c>
    </row>
    <row r="96" spans="1:1">
      <c r="A96" s="34" t="s">
        <v>538</v>
      </c>
    </row>
    <row r="97" spans="1:1">
      <c r="A97" s="32" t="s">
        <v>539</v>
      </c>
    </row>
    <row r="98" spans="1:1">
      <c r="A98" s="32" t="s">
        <v>541</v>
      </c>
    </row>
    <row r="99" spans="1:1">
      <c r="A99" s="36" t="s">
        <v>543</v>
      </c>
    </row>
    <row r="100" spans="1:1">
      <c r="A100" s="32" t="s">
        <v>544</v>
      </c>
    </row>
    <row r="101" spans="1:1">
      <c r="A101" s="32" t="s">
        <v>545</v>
      </c>
    </row>
    <row r="102" spans="1:1">
      <c r="A102" s="32" t="s">
        <v>546</v>
      </c>
    </row>
    <row r="103" spans="1:1">
      <c r="A103" s="32" t="s">
        <v>547</v>
      </c>
    </row>
    <row r="104" spans="1:1">
      <c r="A104" s="34" t="s">
        <v>548</v>
      </c>
    </row>
    <row r="105" spans="1:1">
      <c r="A105" s="32" t="s">
        <v>551</v>
      </c>
    </row>
    <row r="106" spans="1:1">
      <c r="A106" s="35" t="s">
        <v>552</v>
      </c>
    </row>
    <row r="107" spans="1:1">
      <c r="A107" s="34" t="s">
        <v>553</v>
      </c>
    </row>
    <row r="108" spans="1:1">
      <c r="A108" s="32" t="s">
        <v>554</v>
      </c>
    </row>
    <row r="109" spans="1:1">
      <c r="A109" s="32" t="s">
        <v>555</v>
      </c>
    </row>
    <row r="110" spans="1:1">
      <c r="A110" s="32" t="s">
        <v>556</v>
      </c>
    </row>
    <row r="111" spans="1:1">
      <c r="A111" s="33" t="s">
        <v>557</v>
      </c>
    </row>
    <row r="112" spans="1:1">
      <c r="A112" s="32" t="s">
        <v>559</v>
      </c>
    </row>
    <row r="113" spans="1:1">
      <c r="A113" s="34" t="s">
        <v>560</v>
      </c>
    </row>
    <row r="114" spans="1:1">
      <c r="A114" s="34" t="s">
        <v>564</v>
      </c>
    </row>
    <row r="115" spans="1:1">
      <c r="A115" s="33" t="s">
        <v>565</v>
      </c>
    </row>
    <row r="116" spans="1:1">
      <c r="A116" s="32" t="s">
        <v>566</v>
      </c>
    </row>
    <row r="117" spans="1:1">
      <c r="A117" s="34" t="s">
        <v>567</v>
      </c>
    </row>
    <row r="118" spans="1:1">
      <c r="A118" s="32" t="s">
        <v>568</v>
      </c>
    </row>
    <row r="119" spans="1:1">
      <c r="A119" s="33" t="s">
        <v>570</v>
      </c>
    </row>
    <row r="120" spans="1:1">
      <c r="A120" s="33" t="s">
        <v>571</v>
      </c>
    </row>
    <row r="121" spans="1:1">
      <c r="A121" s="32" t="s">
        <v>572</v>
      </c>
    </row>
    <row r="122" spans="1:1">
      <c r="A122" s="32" t="s">
        <v>573</v>
      </c>
    </row>
    <row r="123" spans="1:1">
      <c r="A123" s="34" t="s">
        <v>574</v>
      </c>
    </row>
    <row r="124" spans="1:1">
      <c r="A124" s="34" t="s">
        <v>87</v>
      </c>
    </row>
    <row r="125" spans="1:1">
      <c r="A125" s="35" t="s">
        <v>88</v>
      </c>
    </row>
    <row r="126" spans="1:1">
      <c r="A126" s="32" t="s">
        <v>89</v>
      </c>
    </row>
    <row r="127" spans="1:1">
      <c r="A127" s="35" t="s">
        <v>91</v>
      </c>
    </row>
    <row r="128" spans="1:1">
      <c r="A128" s="32" t="s">
        <v>92</v>
      </c>
    </row>
    <row r="129" spans="1:1">
      <c r="A129" s="36" t="s">
        <v>93</v>
      </c>
    </row>
    <row r="130" spans="1:1">
      <c r="A130" s="35" t="s">
        <v>94</v>
      </c>
    </row>
    <row r="131" spans="1:1">
      <c r="A131" s="35" t="s">
        <v>95</v>
      </c>
    </row>
    <row r="132" spans="1:1">
      <c r="A132" s="32" t="s">
        <v>96</v>
      </c>
    </row>
    <row r="133" spans="1:1">
      <c r="A133" s="35" t="s">
        <v>97</v>
      </c>
    </row>
    <row r="134" spans="1:1">
      <c r="A134" s="34" t="s">
        <v>98</v>
      </c>
    </row>
    <row r="135" spans="1:1">
      <c r="A135" s="36" t="s">
        <v>99</v>
      </c>
    </row>
    <row r="136" spans="1:1">
      <c r="A136" s="35" t="s">
        <v>100</v>
      </c>
    </row>
    <row r="137" spans="1:1">
      <c r="A137" s="32" t="s">
        <v>101</v>
      </c>
    </row>
    <row r="138" spans="1:1">
      <c r="A138" s="34" t="s">
        <v>102</v>
      </c>
    </row>
    <row r="139" spans="1:1">
      <c r="A139" s="32" t="s">
        <v>103</v>
      </c>
    </row>
    <row r="140" spans="1:1">
      <c r="A140" s="32" t="s">
        <v>104</v>
      </c>
    </row>
    <row r="141" spans="1:1">
      <c r="A141" s="35" t="s">
        <v>105</v>
      </c>
    </row>
    <row r="142" spans="1:1">
      <c r="A142" s="32" t="s">
        <v>106</v>
      </c>
    </row>
    <row r="143" spans="1:1">
      <c r="A143" s="32" t="s">
        <v>107</v>
      </c>
    </row>
    <row r="144" spans="1:1">
      <c r="A144" s="34" t="s">
        <v>108</v>
      </c>
    </row>
    <row r="145" spans="1:1">
      <c r="A145" s="32" t="s">
        <v>109</v>
      </c>
    </row>
    <row r="146" spans="1:1">
      <c r="A146" s="35" t="s">
        <v>111</v>
      </c>
    </row>
    <row r="147" spans="1:1">
      <c r="A147" s="32" t="s">
        <v>112</v>
      </c>
    </row>
    <row r="148" spans="1:1">
      <c r="A148" s="33" t="s">
        <v>113</v>
      </c>
    </row>
    <row r="149" spans="1:1">
      <c r="A149" s="35" t="s">
        <v>114</v>
      </c>
    </row>
    <row r="150" spans="1:1">
      <c r="A150" s="34" t="s">
        <v>115</v>
      </c>
    </row>
    <row r="151" spans="1:1">
      <c r="A151" s="32" t="s">
        <v>116</v>
      </c>
    </row>
    <row r="152" spans="1:1">
      <c r="A152" s="34" t="s">
        <v>118</v>
      </c>
    </row>
    <row r="153" spans="1:1">
      <c r="A153" s="32" t="s">
        <v>120</v>
      </c>
    </row>
    <row r="154" spans="1:1">
      <c r="A154" s="33" t="s">
        <v>121</v>
      </c>
    </row>
    <row r="155" spans="1:1">
      <c r="A155" s="35" t="s">
        <v>122</v>
      </c>
    </row>
    <row r="156" spans="1:1">
      <c r="A156" s="38" t="s">
        <v>123</v>
      </c>
    </row>
    <row r="157" spans="1:1">
      <c r="A157" s="38" t="s">
        <v>124</v>
      </c>
    </row>
    <row r="158" spans="1:1">
      <c r="A158" s="32" t="s">
        <v>125</v>
      </c>
    </row>
    <row r="159" spans="1:1">
      <c r="A159" s="34" t="s">
        <v>126</v>
      </c>
    </row>
    <row r="160" spans="1:1">
      <c r="A160" s="36" t="s">
        <v>127</v>
      </c>
    </row>
    <row r="161" spans="1:1">
      <c r="A161" s="35" t="s">
        <v>128</v>
      </c>
    </row>
    <row r="162" spans="1:1">
      <c r="A162" s="36" t="s">
        <v>129</v>
      </c>
    </row>
    <row r="163" spans="1:1">
      <c r="A163" s="32" t="s">
        <v>130</v>
      </c>
    </row>
    <row r="164" spans="1:1">
      <c r="A164" s="35" t="s">
        <v>131</v>
      </c>
    </row>
    <row r="165" spans="1:1">
      <c r="A165" s="35" t="s">
        <v>132</v>
      </c>
    </row>
    <row r="166" spans="1:1">
      <c r="A166" s="32" t="s">
        <v>133</v>
      </c>
    </row>
    <row r="167" spans="1:1">
      <c r="A167" s="33" t="s">
        <v>135</v>
      </c>
    </row>
    <row r="168" spans="1:1">
      <c r="A168" s="32" t="s">
        <v>136</v>
      </c>
    </row>
    <row r="169" spans="1:1">
      <c r="A169" s="32" t="s">
        <v>137</v>
      </c>
    </row>
    <row r="170" spans="1:1">
      <c r="A170" s="32" t="s">
        <v>138</v>
      </c>
    </row>
    <row r="171" spans="1:1">
      <c r="A171" s="35" t="s">
        <v>139</v>
      </c>
    </row>
    <row r="172" spans="1:1">
      <c r="A172" s="32" t="s">
        <v>140</v>
      </c>
    </row>
    <row r="173" spans="1:1">
      <c r="A173" s="32" t="s">
        <v>2912</v>
      </c>
    </row>
    <row r="174" spans="1:1">
      <c r="A174" s="32" t="s">
        <v>143</v>
      </c>
    </row>
    <row r="175" spans="1:1">
      <c r="A175" s="32" t="s">
        <v>145</v>
      </c>
    </row>
    <row r="176" spans="1:1">
      <c r="A176" s="34" t="s">
        <v>146</v>
      </c>
    </row>
    <row r="177" spans="1:1">
      <c r="A177" s="32" t="s">
        <v>148</v>
      </c>
    </row>
    <row r="178" spans="1:1">
      <c r="A178" s="34" t="s">
        <v>149</v>
      </c>
    </row>
    <row r="179" spans="1:1">
      <c r="A179" s="32" t="s">
        <v>150</v>
      </c>
    </row>
    <row r="180" spans="1:1">
      <c r="A180" s="32" t="s">
        <v>151</v>
      </c>
    </row>
    <row r="181" spans="1:1">
      <c r="A181" s="32" t="s">
        <v>152</v>
      </c>
    </row>
    <row r="182" spans="1:1">
      <c r="A182" s="32" t="s">
        <v>153</v>
      </c>
    </row>
    <row r="183" spans="1:1">
      <c r="A183" s="32" t="s">
        <v>154</v>
      </c>
    </row>
    <row r="184" spans="1:1">
      <c r="A184" s="33" t="s">
        <v>155</v>
      </c>
    </row>
    <row r="185" spans="1:1">
      <c r="A185" s="33" t="s">
        <v>2916</v>
      </c>
    </row>
    <row r="186" spans="1:1">
      <c r="A186" s="35" t="s">
        <v>157</v>
      </c>
    </row>
    <row r="187" spans="1:1">
      <c r="A187" s="33" t="s">
        <v>158</v>
      </c>
    </row>
    <row r="188" spans="1:1">
      <c r="A188" s="34" t="s">
        <v>159</v>
      </c>
    </row>
    <row r="189" spans="1:1">
      <c r="A189" s="33" t="s">
        <v>160</v>
      </c>
    </row>
    <row r="190" spans="1:1">
      <c r="A190" s="34" t="s">
        <v>161</v>
      </c>
    </row>
    <row r="191" spans="1:1">
      <c r="A191" s="32" t="s">
        <v>163</v>
      </c>
    </row>
    <row r="192" spans="1:1">
      <c r="A192" s="32" t="s">
        <v>164</v>
      </c>
    </row>
    <row r="193" spans="1:1">
      <c r="A193" s="32" t="s">
        <v>169</v>
      </c>
    </row>
    <row r="194" spans="1:1">
      <c r="A194" s="33" t="s">
        <v>170</v>
      </c>
    </row>
    <row r="195" spans="1:1">
      <c r="A195" s="34" t="s">
        <v>171</v>
      </c>
    </row>
    <row r="196" spans="1:1">
      <c r="A196" s="32" t="s">
        <v>172</v>
      </c>
    </row>
    <row r="197" spans="1:1">
      <c r="A197" s="35" t="s">
        <v>173</v>
      </c>
    </row>
    <row r="198" spans="1:1">
      <c r="A198" s="35" t="s">
        <v>177</v>
      </c>
    </row>
    <row r="199" spans="1:1">
      <c r="A199" s="39" t="s">
        <v>179</v>
      </c>
    </row>
    <row r="200" spans="1:1">
      <c r="A200" s="33" t="s">
        <v>180</v>
      </c>
    </row>
    <row r="201" spans="1:1">
      <c r="A201" s="32" t="s">
        <v>182</v>
      </c>
    </row>
    <row r="202" spans="1:1">
      <c r="A202" s="36" t="s">
        <v>183</v>
      </c>
    </row>
    <row r="203" spans="1:1">
      <c r="A203" s="34" t="s">
        <v>184</v>
      </c>
    </row>
    <row r="204" spans="1:1">
      <c r="A204" s="32" t="s">
        <v>185</v>
      </c>
    </row>
    <row r="205" spans="1:1">
      <c r="A205" s="36" t="s">
        <v>187</v>
      </c>
    </row>
    <row r="206" spans="1:1">
      <c r="A206" s="34" t="s">
        <v>188</v>
      </c>
    </row>
    <row r="207" spans="1:1">
      <c r="A207" s="33" t="s">
        <v>189</v>
      </c>
    </row>
    <row r="208" spans="1:1">
      <c r="A208" s="34" t="s">
        <v>190</v>
      </c>
    </row>
    <row r="209" spans="1:1">
      <c r="A209" s="32" t="s">
        <v>191</v>
      </c>
    </row>
    <row r="210" spans="1:1">
      <c r="A210" s="32" t="s">
        <v>192</v>
      </c>
    </row>
    <row r="211" spans="1:1">
      <c r="A211" s="32" t="s">
        <v>193</v>
      </c>
    </row>
    <row r="212" spans="1:1">
      <c r="A212" s="32" t="s">
        <v>194</v>
      </c>
    </row>
    <row r="213" spans="1:1">
      <c r="A213" s="32" t="s">
        <v>195</v>
      </c>
    </row>
    <row r="214" spans="1:1">
      <c r="A214" s="34" t="s">
        <v>196</v>
      </c>
    </row>
    <row r="215" spans="1:1">
      <c r="A215" s="34" t="s">
        <v>197</v>
      </c>
    </row>
    <row r="216" spans="1:1">
      <c r="A216" s="33" t="s">
        <v>198</v>
      </c>
    </row>
    <row r="217" spans="1:1">
      <c r="A217" s="33" t="s">
        <v>199</v>
      </c>
    </row>
    <row r="218" spans="1:1">
      <c r="A218" s="32" t="s">
        <v>200</v>
      </c>
    </row>
    <row r="219" spans="1:1">
      <c r="A219" s="32" t="s">
        <v>201</v>
      </c>
    </row>
    <row r="220" spans="1:1">
      <c r="A220" s="32" t="s">
        <v>202</v>
      </c>
    </row>
    <row r="221" spans="1:1">
      <c r="A221" s="32" t="s">
        <v>205</v>
      </c>
    </row>
    <row r="222" spans="1:1">
      <c r="A222" s="32" t="s">
        <v>206</v>
      </c>
    </row>
    <row r="223" spans="1:1">
      <c r="A223" s="32" t="s">
        <v>208</v>
      </c>
    </row>
    <row r="224" spans="1:1">
      <c r="A224" s="34" t="s">
        <v>210</v>
      </c>
    </row>
    <row r="225" spans="1:1">
      <c r="A225" s="39" t="s">
        <v>211</v>
      </c>
    </row>
    <row r="226" spans="1:1">
      <c r="A226" s="33" t="s">
        <v>212</v>
      </c>
    </row>
    <row r="227" spans="1:1">
      <c r="A227" s="32" t="s">
        <v>213</v>
      </c>
    </row>
    <row r="228" spans="1:1">
      <c r="A228" s="32" t="s">
        <v>215</v>
      </c>
    </row>
    <row r="229" spans="1:1">
      <c r="A229" s="33" t="s">
        <v>216</v>
      </c>
    </row>
    <row r="230" spans="1:1">
      <c r="A230" s="32" t="s">
        <v>217</v>
      </c>
    </row>
    <row r="231" spans="1:1">
      <c r="A231" s="35" t="s">
        <v>218</v>
      </c>
    </row>
    <row r="232" spans="1:1">
      <c r="A232" s="34" t="s">
        <v>219</v>
      </c>
    </row>
    <row r="233" spans="1:1">
      <c r="A233" s="32" t="s">
        <v>2913</v>
      </c>
    </row>
    <row r="234" spans="1:1">
      <c r="A234" s="32" t="s">
        <v>220</v>
      </c>
    </row>
    <row r="235" spans="1:1">
      <c r="A235" s="32" t="s">
        <v>223</v>
      </c>
    </row>
    <row r="236" spans="1:1">
      <c r="A236" s="35" t="s">
        <v>224</v>
      </c>
    </row>
    <row r="237" spans="1:1">
      <c r="A237" s="36" t="s">
        <v>750</v>
      </c>
    </row>
    <row r="238" spans="1:1">
      <c r="A238" s="32" t="s">
        <v>751</v>
      </c>
    </row>
    <row r="239" spans="1:1">
      <c r="A239" s="34" t="s">
        <v>752</v>
      </c>
    </row>
    <row r="240" spans="1:1">
      <c r="A240" s="32" t="s">
        <v>753</v>
      </c>
    </row>
    <row r="241" spans="1:1">
      <c r="A241" s="32" t="s">
        <v>754</v>
      </c>
    </row>
    <row r="242" spans="1:1">
      <c r="A242" s="36" t="s">
        <v>755</v>
      </c>
    </row>
    <row r="243" spans="1:1">
      <c r="A243" s="32" t="s">
        <v>756</v>
      </c>
    </row>
    <row r="244" spans="1:1">
      <c r="A244" s="32" t="s">
        <v>757</v>
      </c>
    </row>
    <row r="245" spans="1:1">
      <c r="A245" s="33" t="s">
        <v>758</v>
      </c>
    </row>
    <row r="246" spans="1:1">
      <c r="A246" s="32" t="s">
        <v>759</v>
      </c>
    </row>
    <row r="247" spans="1:1">
      <c r="A247" s="33" t="s">
        <v>760</v>
      </c>
    </row>
    <row r="248" spans="1:1">
      <c r="A248" s="36" t="s">
        <v>761</v>
      </c>
    </row>
    <row r="249" spans="1:1">
      <c r="A249" s="32" t="s">
        <v>762</v>
      </c>
    </row>
    <row r="250" spans="1:1">
      <c r="A250" s="32" t="s">
        <v>763</v>
      </c>
    </row>
    <row r="251" spans="1:1">
      <c r="A251" s="36" t="s">
        <v>764</v>
      </c>
    </row>
    <row r="252" spans="1:1">
      <c r="A252" s="33" t="s">
        <v>766</v>
      </c>
    </row>
    <row r="253" spans="1:1">
      <c r="A253" s="32" t="s">
        <v>767</v>
      </c>
    </row>
    <row r="254" spans="1:1">
      <c r="A254" s="36" t="s">
        <v>768</v>
      </c>
    </row>
    <row r="255" spans="1:1">
      <c r="A255" s="32" t="s">
        <v>769</v>
      </c>
    </row>
    <row r="256" spans="1:1">
      <c r="A256" s="36" t="s">
        <v>770</v>
      </c>
    </row>
    <row r="257" spans="1:1">
      <c r="A257" s="32" t="s">
        <v>771</v>
      </c>
    </row>
    <row r="258" spans="1:1">
      <c r="A258" s="32" t="s">
        <v>773</v>
      </c>
    </row>
    <row r="259" spans="1:1">
      <c r="A259" s="32" t="s">
        <v>774</v>
      </c>
    </row>
    <row r="260" spans="1:1">
      <c r="A260" s="32" t="s">
        <v>775</v>
      </c>
    </row>
    <row r="261" spans="1:1">
      <c r="A261" s="32" t="s">
        <v>776</v>
      </c>
    </row>
    <row r="262" spans="1:1">
      <c r="A262" s="32" t="s">
        <v>778</v>
      </c>
    </row>
    <row r="263" spans="1:1">
      <c r="A263" s="34" t="s">
        <v>779</v>
      </c>
    </row>
    <row r="264" spans="1:1">
      <c r="A264" s="32" t="s">
        <v>780</v>
      </c>
    </row>
    <row r="265" spans="1:1">
      <c r="A265" s="33" t="s">
        <v>781</v>
      </c>
    </row>
    <row r="266" spans="1:1">
      <c r="A266" s="39" t="s">
        <v>782</v>
      </c>
    </row>
    <row r="267" spans="1:1">
      <c r="A267" s="32" t="s">
        <v>783</v>
      </c>
    </row>
    <row r="268" spans="1:1">
      <c r="A268" s="32" t="s">
        <v>784</v>
      </c>
    </row>
    <row r="269" spans="1:1">
      <c r="A269" s="34" t="s">
        <v>785</v>
      </c>
    </row>
    <row r="270" spans="1:1">
      <c r="A270" s="34" t="s">
        <v>787</v>
      </c>
    </row>
    <row r="271" spans="1:1">
      <c r="A271" s="32" t="s">
        <v>788</v>
      </c>
    </row>
    <row r="272" spans="1:1">
      <c r="A272" s="32" t="s">
        <v>789</v>
      </c>
    </row>
    <row r="273" spans="1:1">
      <c r="A273" s="32" t="s">
        <v>790</v>
      </c>
    </row>
    <row r="274" spans="1:1">
      <c r="A274" s="33" t="s">
        <v>791</v>
      </c>
    </row>
    <row r="275" spans="1:1">
      <c r="A275" s="32" t="s">
        <v>792</v>
      </c>
    </row>
    <row r="276" spans="1:1">
      <c r="A276" s="34" t="s">
        <v>793</v>
      </c>
    </row>
    <row r="277" spans="1:1">
      <c r="A277" s="32" t="s">
        <v>794</v>
      </c>
    </row>
    <row r="278" spans="1:1">
      <c r="A278" s="34" t="s">
        <v>795</v>
      </c>
    </row>
    <row r="279" spans="1:1">
      <c r="A279" s="35" t="s">
        <v>796</v>
      </c>
    </row>
    <row r="280" spans="1:1">
      <c r="A280" s="32" t="s">
        <v>797</v>
      </c>
    </row>
    <row r="281" spans="1:1">
      <c r="A281" s="34" t="s">
        <v>798</v>
      </c>
    </row>
    <row r="282" spans="1:1">
      <c r="A282" s="34" t="s">
        <v>799</v>
      </c>
    </row>
    <row r="283" spans="1:1">
      <c r="A283" s="32" t="s">
        <v>800</v>
      </c>
    </row>
    <row r="284" spans="1:1">
      <c r="A284" s="32" t="s">
        <v>801</v>
      </c>
    </row>
    <row r="285" spans="1:1">
      <c r="A285" s="32" t="s">
        <v>802</v>
      </c>
    </row>
    <row r="286" spans="1:1">
      <c r="A286" s="32" t="s">
        <v>803</v>
      </c>
    </row>
    <row r="287" spans="1:1">
      <c r="A287" s="34" t="s">
        <v>804</v>
      </c>
    </row>
    <row r="288" spans="1:1">
      <c r="A288" s="32" t="s">
        <v>806</v>
      </c>
    </row>
    <row r="289" spans="1:1">
      <c r="A289" s="34" t="s">
        <v>807</v>
      </c>
    </row>
    <row r="290" spans="1:1">
      <c r="A290" s="32" t="s">
        <v>808</v>
      </c>
    </row>
    <row r="291" spans="1:1">
      <c r="A291" s="32" t="s">
        <v>810</v>
      </c>
    </row>
    <row r="292" spans="1:1">
      <c r="A292" s="32" t="s">
        <v>811</v>
      </c>
    </row>
    <row r="293" spans="1:1">
      <c r="A293" s="32" t="s">
        <v>812</v>
      </c>
    </row>
    <row r="294" spans="1:1">
      <c r="A294" s="39" t="s">
        <v>813</v>
      </c>
    </row>
    <row r="295" spans="1:1">
      <c r="A295" s="34" t="s">
        <v>814</v>
      </c>
    </row>
    <row r="296" spans="1:1">
      <c r="A296" s="34" t="s">
        <v>815</v>
      </c>
    </row>
    <row r="297" spans="1:1">
      <c r="A297" s="32" t="s">
        <v>816</v>
      </c>
    </row>
    <row r="298" spans="1:1">
      <c r="A298" s="35" t="s">
        <v>817</v>
      </c>
    </row>
    <row r="299" spans="1:1">
      <c r="A299" s="32" t="s">
        <v>818</v>
      </c>
    </row>
    <row r="300" spans="1:1">
      <c r="A300" s="33" t="s">
        <v>820</v>
      </c>
    </row>
    <row r="301" spans="1:1">
      <c r="A301" s="32" t="s">
        <v>821</v>
      </c>
    </row>
    <row r="302" spans="1:1">
      <c r="A302" s="32" t="s">
        <v>822</v>
      </c>
    </row>
    <row r="303" spans="1:1">
      <c r="A303" s="32" t="s">
        <v>823</v>
      </c>
    </row>
    <row r="304" spans="1:1">
      <c r="A304" s="33" t="s">
        <v>824</v>
      </c>
    </row>
    <row r="305" spans="1:1">
      <c r="A305" s="39" t="s">
        <v>825</v>
      </c>
    </row>
    <row r="306" spans="1:1">
      <c r="A306" s="32" t="s">
        <v>826</v>
      </c>
    </row>
    <row r="307" spans="1:1">
      <c r="A307" s="34" t="s">
        <v>827</v>
      </c>
    </row>
    <row r="308" spans="1:1">
      <c r="A308" s="32" t="s">
        <v>2914</v>
      </c>
    </row>
    <row r="309" spans="1:1">
      <c r="A309" s="33" t="s">
        <v>828</v>
      </c>
    </row>
    <row r="310" spans="1:1">
      <c r="A310" s="32" t="s">
        <v>829</v>
      </c>
    </row>
    <row r="311" spans="1:1">
      <c r="A311" s="34" t="s">
        <v>831</v>
      </c>
    </row>
    <row r="312" spans="1:1">
      <c r="A312" s="34" t="s">
        <v>832</v>
      </c>
    </row>
    <row r="313" spans="1:1">
      <c r="A313" s="32" t="s">
        <v>833</v>
      </c>
    </row>
    <row r="314" spans="1:1">
      <c r="A314" s="39" t="s">
        <v>834</v>
      </c>
    </row>
    <row r="315" spans="1:1">
      <c r="A315" s="39" t="s">
        <v>836</v>
      </c>
    </row>
    <row r="316" spans="1:1">
      <c r="A316" s="35" t="s">
        <v>837</v>
      </c>
    </row>
    <row r="317" spans="1:1">
      <c r="A317" s="32" t="s">
        <v>838</v>
      </c>
    </row>
    <row r="318" spans="1:1">
      <c r="A318" s="32" t="s">
        <v>839</v>
      </c>
    </row>
    <row r="319" spans="1:1">
      <c r="A319" s="34" t="s">
        <v>840</v>
      </c>
    </row>
    <row r="320" spans="1:1">
      <c r="A320" s="32" t="s">
        <v>841</v>
      </c>
    </row>
    <row r="321" spans="1:1">
      <c r="A321" s="36" t="s">
        <v>842</v>
      </c>
    </row>
    <row r="322" spans="1:1">
      <c r="A322" s="32" t="s">
        <v>843</v>
      </c>
    </row>
    <row r="323" spans="1:1">
      <c r="A323" s="35" t="s">
        <v>844</v>
      </c>
    </row>
    <row r="324" spans="1:1">
      <c r="A324" s="35" t="s">
        <v>845</v>
      </c>
    </row>
    <row r="325" spans="1:1">
      <c r="A325" s="32" t="s">
        <v>846</v>
      </c>
    </row>
    <row r="326" spans="1:1">
      <c r="A326" s="32" t="s">
        <v>847</v>
      </c>
    </row>
    <row r="327" spans="1:1">
      <c r="A327" s="32" t="s">
        <v>848</v>
      </c>
    </row>
    <row r="328" spans="1:1">
      <c r="A328" s="34" t="s">
        <v>849</v>
      </c>
    </row>
    <row r="329" spans="1:1">
      <c r="A329" s="39" t="s">
        <v>850</v>
      </c>
    </row>
    <row r="330" spans="1:1">
      <c r="A330" s="32" t="s">
        <v>851</v>
      </c>
    </row>
    <row r="331" spans="1:1">
      <c r="A331" s="32" t="s">
        <v>852</v>
      </c>
    </row>
    <row r="332" spans="1:1">
      <c r="A332" s="32" t="s">
        <v>853</v>
      </c>
    </row>
    <row r="333" spans="1:1">
      <c r="A333" s="34" t="s">
        <v>854</v>
      </c>
    </row>
    <row r="334" spans="1:1">
      <c r="A334" s="32" t="s">
        <v>855</v>
      </c>
    </row>
    <row r="335" spans="1:1">
      <c r="A335" s="33" t="s">
        <v>856</v>
      </c>
    </row>
    <row r="336" spans="1:1">
      <c r="A336" s="33" t="s">
        <v>857</v>
      </c>
    </row>
    <row r="337" spans="1:1">
      <c r="A337" s="32" t="s">
        <v>859</v>
      </c>
    </row>
    <row r="338" spans="1:1">
      <c r="A338" s="32" t="s">
        <v>862</v>
      </c>
    </row>
    <row r="339" spans="1:1">
      <c r="A339" s="33" t="s">
        <v>863</v>
      </c>
    </row>
    <row r="340" spans="1:1">
      <c r="A340" s="33" t="s">
        <v>864</v>
      </c>
    </row>
    <row r="341" spans="1:1">
      <c r="A341" s="35" t="s">
        <v>865</v>
      </c>
    </row>
    <row r="342" spans="1:1">
      <c r="A342" s="33" t="s">
        <v>866</v>
      </c>
    </row>
    <row r="343" spans="1:1">
      <c r="A343" s="32" t="s">
        <v>885</v>
      </c>
    </row>
    <row r="344" spans="1:1">
      <c r="A344" s="33" t="s">
        <v>867</v>
      </c>
    </row>
    <row r="345" spans="1:1">
      <c r="A345" s="32" t="s">
        <v>868</v>
      </c>
    </row>
    <row r="346" spans="1:1">
      <c r="A346" s="32" t="s">
        <v>869</v>
      </c>
    </row>
    <row r="347" spans="1:1">
      <c r="A347" s="32" t="s">
        <v>870</v>
      </c>
    </row>
    <row r="348" spans="1:1">
      <c r="A348" s="32" t="s">
        <v>871</v>
      </c>
    </row>
    <row r="349" spans="1:1">
      <c r="A349" s="32" t="s">
        <v>872</v>
      </c>
    </row>
    <row r="350" spans="1:1">
      <c r="A350" s="32" t="s">
        <v>873</v>
      </c>
    </row>
    <row r="351" spans="1:1">
      <c r="A351" s="32" t="s">
        <v>874</v>
      </c>
    </row>
    <row r="352" spans="1:1">
      <c r="A352" s="32" t="s">
        <v>875</v>
      </c>
    </row>
    <row r="353" spans="1:1">
      <c r="A353" s="33" t="s">
        <v>876</v>
      </c>
    </row>
    <row r="354" spans="1:1">
      <c r="A354" s="33" t="s">
        <v>878</v>
      </c>
    </row>
    <row r="355" spans="1:1">
      <c r="A355" s="32" t="s">
        <v>879</v>
      </c>
    </row>
    <row r="356" spans="1:1">
      <c r="A356" s="32" t="s">
        <v>880</v>
      </c>
    </row>
    <row r="357" spans="1:1">
      <c r="A357" s="33" t="s">
        <v>881</v>
      </c>
    </row>
    <row r="358" spans="1:1">
      <c r="A358" s="36" t="s">
        <v>882</v>
      </c>
    </row>
  </sheetData>
  <sortState ref="A5:A358">
    <sortCondition ref="A358"/>
  </sortState>
  <mergeCells count="2">
    <mergeCell ref="D3:E3"/>
    <mergeCell ref="G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36"/>
  <sheetViews>
    <sheetView workbookViewId="0">
      <pane ySplit="4" topLeftCell="A5" activePane="bottomLeft" state="frozen"/>
      <selection pane="bottomLeft" activeCell="A5" sqref="A5:XFD12"/>
    </sheetView>
  </sheetViews>
  <sheetFormatPr defaultRowHeight="12.75"/>
  <cols>
    <col min="1" max="1" width="26.5703125" style="7" customWidth="1"/>
    <col min="2" max="2" width="19.42578125" style="9" customWidth="1"/>
    <col min="3" max="3" width="26.5703125" style="9" customWidth="1"/>
    <col min="4" max="5" width="12.7109375" style="10" customWidth="1"/>
    <col min="6" max="6" width="64.28515625" style="9" customWidth="1"/>
    <col min="7" max="7" width="11" style="7" customWidth="1"/>
    <col min="8" max="8" width="11.140625" style="7" customWidth="1"/>
    <col min="9" max="9" width="12.7109375" style="7" customWidth="1"/>
    <col min="10" max="16384" width="9.140625" style="7"/>
  </cols>
  <sheetData>
    <row r="1" spans="1:9" s="8" customFormat="1">
      <c r="A1" s="8" t="s">
        <v>410</v>
      </c>
      <c r="B1" s="25"/>
      <c r="C1" s="9"/>
      <c r="D1" s="17"/>
      <c r="E1" s="23"/>
      <c r="F1" s="9"/>
    </row>
    <row r="2" spans="1:9" s="8" customFormat="1">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6" t="s">
        <v>417</v>
      </c>
      <c r="I5" s="5"/>
    </row>
    <row r="6" spans="1:9">
      <c r="A6" s="36" t="s">
        <v>418</v>
      </c>
      <c r="I6" s="5"/>
    </row>
    <row r="7" spans="1:9">
      <c r="A7" s="36" t="s">
        <v>422</v>
      </c>
      <c r="I7" s="5"/>
    </row>
    <row r="8" spans="1:9">
      <c r="A8" s="36" t="s">
        <v>425</v>
      </c>
      <c r="I8" s="5"/>
    </row>
    <row r="9" spans="1:9">
      <c r="A9" s="36" t="s">
        <v>497</v>
      </c>
      <c r="I9" s="5"/>
    </row>
    <row r="10" spans="1:9">
      <c r="A10" s="36" t="s">
        <v>527</v>
      </c>
      <c r="I10" s="5"/>
    </row>
    <row r="11" spans="1:9">
      <c r="A11" s="36" t="s">
        <v>528</v>
      </c>
      <c r="I11" s="5"/>
    </row>
    <row r="12" spans="1:9">
      <c r="A12" s="36" t="s">
        <v>532</v>
      </c>
      <c r="I12" s="5"/>
    </row>
    <row r="13" spans="1:9">
      <c r="A13" s="36" t="s">
        <v>536</v>
      </c>
      <c r="I13" s="5"/>
    </row>
    <row r="14" spans="1:9">
      <c r="A14" s="36" t="s">
        <v>540</v>
      </c>
      <c r="I14" s="5"/>
    </row>
    <row r="15" spans="1:9">
      <c r="A15" s="36" t="s">
        <v>542</v>
      </c>
      <c r="I15" s="5"/>
    </row>
    <row r="16" spans="1:9">
      <c r="A16" s="36" t="s">
        <v>549</v>
      </c>
      <c r="B16" s="11"/>
      <c r="D16" s="12"/>
      <c r="E16" s="12"/>
      <c r="G16" s="13"/>
      <c r="H16" s="13"/>
      <c r="I16" s="15"/>
    </row>
    <row r="17" spans="1:9">
      <c r="A17" s="36" t="s">
        <v>550</v>
      </c>
      <c r="B17" s="11"/>
      <c r="D17" s="12"/>
      <c r="E17" s="12"/>
      <c r="G17" s="13"/>
      <c r="H17" s="13"/>
      <c r="I17" s="15"/>
    </row>
    <row r="18" spans="1:9">
      <c r="A18" s="36" t="s">
        <v>558</v>
      </c>
      <c r="B18" s="11"/>
      <c r="D18" s="12"/>
      <c r="E18" s="12"/>
      <c r="G18" s="13"/>
      <c r="H18" s="13"/>
      <c r="I18" s="15"/>
    </row>
    <row r="19" spans="1:9">
      <c r="A19" s="36" t="s">
        <v>562</v>
      </c>
      <c r="B19" s="11"/>
      <c r="D19" s="12"/>
      <c r="E19" s="12"/>
      <c r="G19" s="13"/>
      <c r="H19" s="13"/>
      <c r="I19" s="15"/>
    </row>
    <row r="20" spans="1:9">
      <c r="A20" s="36" t="s">
        <v>569</v>
      </c>
      <c r="B20" s="11"/>
      <c r="D20" s="12"/>
      <c r="E20" s="12"/>
      <c r="G20" s="13"/>
      <c r="H20" s="13"/>
      <c r="I20" s="15"/>
    </row>
    <row r="21" spans="1:9">
      <c r="A21" s="36" t="s">
        <v>110</v>
      </c>
      <c r="B21" s="11"/>
      <c r="D21" s="12"/>
      <c r="E21" s="12"/>
      <c r="G21" s="13"/>
      <c r="H21" s="13"/>
      <c r="I21" s="15"/>
    </row>
    <row r="22" spans="1:9">
      <c r="A22" s="36" t="s">
        <v>117</v>
      </c>
      <c r="B22" s="11"/>
      <c r="D22" s="26"/>
      <c r="E22" s="26"/>
      <c r="G22" s="13"/>
      <c r="H22" s="13"/>
      <c r="I22" s="15"/>
    </row>
    <row r="23" spans="1:9">
      <c r="A23" s="36" t="s">
        <v>162</v>
      </c>
      <c r="B23" s="11"/>
      <c r="D23" s="26"/>
      <c r="E23" s="26"/>
      <c r="G23" s="13"/>
      <c r="H23" s="13"/>
      <c r="I23" s="15"/>
    </row>
    <row r="24" spans="1:9">
      <c r="A24" s="36" t="s">
        <v>166</v>
      </c>
      <c r="B24" s="11"/>
      <c r="D24" s="26"/>
      <c r="E24" s="26"/>
      <c r="G24" s="13"/>
      <c r="H24" s="13"/>
      <c r="I24" s="15"/>
    </row>
    <row r="25" spans="1:9">
      <c r="A25" s="36" t="s">
        <v>178</v>
      </c>
      <c r="B25" s="11"/>
      <c r="D25" s="26"/>
      <c r="E25" s="26"/>
      <c r="G25" s="13"/>
      <c r="H25" s="13"/>
      <c r="I25" s="15"/>
    </row>
    <row r="26" spans="1:9">
      <c r="A26" s="36" t="s">
        <v>186</v>
      </c>
      <c r="B26" s="11"/>
      <c r="D26" s="26"/>
      <c r="E26" s="26"/>
      <c r="G26" s="13"/>
      <c r="H26" s="13"/>
      <c r="I26" s="15"/>
    </row>
    <row r="27" spans="1:9">
      <c r="A27" s="36" t="s">
        <v>204</v>
      </c>
      <c r="I27" s="5"/>
    </row>
    <row r="28" spans="1:9">
      <c r="A28" s="36" t="s">
        <v>209</v>
      </c>
      <c r="B28" s="11"/>
      <c r="D28" s="26"/>
      <c r="E28" s="26"/>
      <c r="G28" s="13"/>
      <c r="H28" s="13"/>
      <c r="I28" s="15"/>
    </row>
    <row r="29" spans="1:9">
      <c r="A29" s="36" t="s">
        <v>221</v>
      </c>
      <c r="B29" s="11"/>
      <c r="D29" s="26"/>
      <c r="E29" s="26"/>
      <c r="G29" s="13"/>
      <c r="H29" s="13"/>
      <c r="I29" s="15"/>
    </row>
    <row r="30" spans="1:9">
      <c r="A30" s="36" t="s">
        <v>765</v>
      </c>
    </row>
    <row r="31" spans="1:9">
      <c r="A31" s="36" t="s">
        <v>772</v>
      </c>
    </row>
    <row r="32" spans="1:9">
      <c r="A32" s="36" t="s">
        <v>777</v>
      </c>
    </row>
    <row r="33" spans="1:1">
      <c r="A33" s="36" t="s">
        <v>786</v>
      </c>
    </row>
    <row r="34" spans="1:1">
      <c r="A34" s="36" t="s">
        <v>805</v>
      </c>
    </row>
    <row r="35" spans="1:1">
      <c r="A35" s="36" t="s">
        <v>858</v>
      </c>
    </row>
    <row r="36" spans="1:1">
      <c r="A36" s="36" t="s">
        <v>861</v>
      </c>
    </row>
  </sheetData>
  <mergeCells count="2">
    <mergeCell ref="D3:E3"/>
    <mergeCell ref="G3:H3"/>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0"/>
  <sheetViews>
    <sheetView workbookViewId="0">
      <selection activeCell="A41" sqref="A41"/>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6" t="s">
        <v>423</v>
      </c>
    </row>
    <row r="6" spans="1:9">
      <c r="A6" s="36" t="s">
        <v>424</v>
      </c>
    </row>
    <row r="7" spans="1:9">
      <c r="A7" s="36" t="s">
        <v>426</v>
      </c>
    </row>
    <row r="8" spans="1:9">
      <c r="A8" s="36" t="s">
        <v>432</v>
      </c>
    </row>
    <row r="9" spans="1:9">
      <c r="A9" s="36" t="s">
        <v>433</v>
      </c>
    </row>
    <row r="10" spans="1:9">
      <c r="A10" s="36" t="s">
        <v>434</v>
      </c>
    </row>
    <row r="11" spans="1:9">
      <c r="A11" s="36" t="s">
        <v>444</v>
      </c>
    </row>
    <row r="12" spans="1:9">
      <c r="A12" s="36" t="s">
        <v>481</v>
      </c>
    </row>
    <row r="13" spans="1:9">
      <c r="A13" s="36" t="s">
        <v>483</v>
      </c>
    </row>
    <row r="14" spans="1:9">
      <c r="A14" s="36" t="s">
        <v>499</v>
      </c>
    </row>
    <row r="15" spans="1:9">
      <c r="A15" s="36" t="s">
        <v>501</v>
      </c>
    </row>
    <row r="16" spans="1:9">
      <c r="A16" s="36" t="s">
        <v>507</v>
      </c>
    </row>
    <row r="17" spans="1:1">
      <c r="A17" s="36" t="s">
        <v>520</v>
      </c>
    </row>
    <row r="18" spans="1:1">
      <c r="A18" s="36" t="s">
        <v>525</v>
      </c>
    </row>
    <row r="19" spans="1:1">
      <c r="A19" s="36" t="s">
        <v>529</v>
      </c>
    </row>
    <row r="20" spans="1:1">
      <c r="A20" s="36" t="s">
        <v>561</v>
      </c>
    </row>
    <row r="21" spans="1:1">
      <c r="A21" s="36" t="s">
        <v>134</v>
      </c>
    </row>
    <row r="22" spans="1:1">
      <c r="A22" s="36" t="s">
        <v>141</v>
      </c>
    </row>
    <row r="23" spans="1:1">
      <c r="A23" s="36" t="s">
        <v>144</v>
      </c>
    </row>
    <row r="24" spans="1:1">
      <c r="A24" s="36" t="s">
        <v>147</v>
      </c>
    </row>
    <row r="25" spans="1:1">
      <c r="A25" s="36" t="s">
        <v>167</v>
      </c>
    </row>
    <row r="26" spans="1:1">
      <c r="A26" s="36" t="s">
        <v>175</v>
      </c>
    </row>
    <row r="27" spans="1:1">
      <c r="A27" s="36" t="s">
        <v>176</v>
      </c>
    </row>
    <row r="28" spans="1:1">
      <c r="A28" s="36" t="s">
        <v>181</v>
      </c>
    </row>
    <row r="29" spans="1:1">
      <c r="A29" s="36" t="s">
        <v>203</v>
      </c>
    </row>
    <row r="30" spans="1:1">
      <c r="A30" s="36" t="s">
        <v>809</v>
      </c>
    </row>
  </sheetData>
  <mergeCells count="2">
    <mergeCell ref="D3:E3"/>
    <mergeCell ref="G3:H3"/>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26"/>
  <sheetViews>
    <sheetView workbookViewId="0">
      <selection activeCell="A5" sqref="A5:A26"/>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5" t="s">
        <v>450</v>
      </c>
    </row>
    <row r="6" spans="1:9">
      <c r="A6" s="35" t="s">
        <v>460</v>
      </c>
    </row>
    <row r="7" spans="1:9">
      <c r="A7" s="35" t="s">
        <v>471</v>
      </c>
    </row>
    <row r="8" spans="1:9">
      <c r="A8" s="35" t="s">
        <v>478</v>
      </c>
    </row>
    <row r="9" spans="1:9">
      <c r="A9" s="35" t="s">
        <v>480</v>
      </c>
    </row>
    <row r="10" spans="1:9">
      <c r="A10" s="35" t="s">
        <v>485</v>
      </c>
    </row>
    <row r="11" spans="1:9">
      <c r="A11" s="35" t="s">
        <v>500</v>
      </c>
    </row>
    <row r="12" spans="1:9">
      <c r="A12" s="35" t="s">
        <v>516</v>
      </c>
    </row>
    <row r="13" spans="1:9">
      <c r="A13" s="35" t="s">
        <v>563</v>
      </c>
    </row>
    <row r="14" spans="1:9">
      <c r="A14" s="35" t="s">
        <v>90</v>
      </c>
    </row>
    <row r="15" spans="1:9">
      <c r="A15" s="35" t="s">
        <v>119</v>
      </c>
    </row>
    <row r="16" spans="1:9">
      <c r="A16" s="35" t="s">
        <v>156</v>
      </c>
    </row>
    <row r="17" spans="1:1">
      <c r="A17" s="35" t="s">
        <v>165</v>
      </c>
    </row>
    <row r="18" spans="1:1">
      <c r="A18" s="35" t="s">
        <v>168</v>
      </c>
    </row>
    <row r="19" spans="1:1">
      <c r="A19" s="35" t="s">
        <v>174</v>
      </c>
    </row>
    <row r="20" spans="1:1">
      <c r="A20" s="35" t="s">
        <v>207</v>
      </c>
    </row>
    <row r="21" spans="1:1">
      <c r="A21" s="35" t="s">
        <v>214</v>
      </c>
    </row>
    <row r="22" spans="1:1">
      <c r="A22" s="35" t="s">
        <v>2915</v>
      </c>
    </row>
    <row r="23" spans="1:1">
      <c r="A23" s="35" t="s">
        <v>819</v>
      </c>
    </row>
    <row r="24" spans="1:1">
      <c r="A24" s="35" t="s">
        <v>830</v>
      </c>
    </row>
    <row r="25" spans="1:1">
      <c r="A25" s="35" t="s">
        <v>835</v>
      </c>
    </row>
    <row r="26" spans="1:1">
      <c r="A26" s="35" t="s">
        <v>877</v>
      </c>
    </row>
  </sheetData>
  <mergeCells count="2">
    <mergeCell ref="D3:E3"/>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8"/>
  <sheetViews>
    <sheetView workbookViewId="0">
      <pane ySplit="4" topLeftCell="A14" activePane="bottomLeft" state="frozen"/>
      <selection pane="bottomLeft" activeCell="A50" sqref="A50"/>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5" t="s">
        <v>496</v>
      </c>
    </row>
    <row r="6" spans="1:9">
      <c r="A6" s="35" t="s">
        <v>435</v>
      </c>
    </row>
    <row r="7" spans="1:9">
      <c r="A7" s="35" t="s">
        <v>436</v>
      </c>
    </row>
    <row r="8" spans="1:9">
      <c r="A8" s="35" t="s">
        <v>445</v>
      </c>
    </row>
    <row r="9" spans="1:9">
      <c r="A9" s="35" t="s">
        <v>459</v>
      </c>
    </row>
    <row r="10" spans="1:9">
      <c r="A10" s="35" t="s">
        <v>464</v>
      </c>
      <c r="E10">
        <f>34+42+12+21+33+44+74+43+52</f>
        <v>355</v>
      </c>
    </row>
    <row r="11" spans="1:9">
      <c r="A11" s="35" t="s">
        <v>475</v>
      </c>
    </row>
    <row r="12" spans="1:9">
      <c r="A12" s="35" t="s">
        <v>510</v>
      </c>
    </row>
    <row r="13" spans="1:9">
      <c r="A13" s="35" t="s">
        <v>531</v>
      </c>
    </row>
    <row r="14" spans="1:9">
      <c r="A14" s="35" t="s">
        <v>552</v>
      </c>
    </row>
    <row r="15" spans="1:9">
      <c r="A15" s="35" t="s">
        <v>87</v>
      </c>
    </row>
    <row r="16" spans="1:9">
      <c r="A16" s="35" t="s">
        <v>88</v>
      </c>
    </row>
    <row r="17" spans="1:1">
      <c r="A17" s="35" t="s">
        <v>91</v>
      </c>
    </row>
    <row r="18" spans="1:1">
      <c r="A18" s="35" t="s">
        <v>94</v>
      </c>
    </row>
    <row r="19" spans="1:1">
      <c r="A19" s="35" t="s">
        <v>97</v>
      </c>
    </row>
    <row r="20" spans="1:1">
      <c r="A20" s="35" t="s">
        <v>100</v>
      </c>
    </row>
    <row r="21" spans="1:1">
      <c r="A21" s="35" t="s">
        <v>105</v>
      </c>
    </row>
    <row r="22" spans="1:1">
      <c r="A22" s="35" t="s">
        <v>111</v>
      </c>
    </row>
    <row r="23" spans="1:1">
      <c r="A23" s="35" t="s">
        <v>114</v>
      </c>
    </row>
    <row r="24" spans="1:1">
      <c r="A24" s="35" t="s">
        <v>122</v>
      </c>
    </row>
    <row r="25" spans="1:1">
      <c r="A25" s="38" t="s">
        <v>123</v>
      </c>
    </row>
    <row r="26" spans="1:1">
      <c r="A26" s="35" t="s">
        <v>128</v>
      </c>
    </row>
    <row r="27" spans="1:1">
      <c r="A27" s="35" t="s">
        <v>131</v>
      </c>
    </row>
    <row r="28" spans="1:1">
      <c r="A28" s="35" t="s">
        <v>139</v>
      </c>
    </row>
    <row r="29" spans="1:1">
      <c r="A29" s="35" t="s">
        <v>157</v>
      </c>
    </row>
    <row r="30" spans="1:1">
      <c r="A30" s="35" t="s">
        <v>173</v>
      </c>
    </row>
    <row r="31" spans="1:1">
      <c r="A31" s="35" t="s">
        <v>218</v>
      </c>
    </row>
    <row r="32" spans="1:1">
      <c r="A32" s="35" t="s">
        <v>224</v>
      </c>
    </row>
    <row r="33" spans="1:1">
      <c r="A33" s="35" t="s">
        <v>796</v>
      </c>
    </row>
    <row r="34" spans="1:1">
      <c r="A34" s="35" t="s">
        <v>817</v>
      </c>
    </row>
    <row r="35" spans="1:1">
      <c r="A35" s="35" t="s">
        <v>837</v>
      </c>
    </row>
    <row r="36" spans="1:1">
      <c r="A36" s="35" t="s">
        <v>844</v>
      </c>
    </row>
    <row r="37" spans="1:1">
      <c r="A37" s="35" t="s">
        <v>845</v>
      </c>
    </row>
    <row r="38" spans="1:1">
      <c r="A38" s="35" t="s">
        <v>865</v>
      </c>
    </row>
  </sheetData>
  <mergeCells count="2">
    <mergeCell ref="D3:E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6"/>
  <sheetViews>
    <sheetView workbookViewId="0">
      <pane ySplit="4" topLeftCell="A13" activePane="bottomLeft" state="frozen"/>
      <selection pane="bottomLeft" activeCell="A9" sqref="A9"/>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2.75" customHeight="1">
      <c r="A4" s="6"/>
      <c r="B4" s="6"/>
      <c r="C4" s="9"/>
      <c r="D4" s="30" t="s">
        <v>883</v>
      </c>
      <c r="E4" s="30" t="s">
        <v>884</v>
      </c>
      <c r="F4" s="9"/>
      <c r="G4" s="31" t="s">
        <v>883</v>
      </c>
      <c r="H4" s="31" t="s">
        <v>884</v>
      </c>
      <c r="I4" s="6"/>
    </row>
    <row r="5" spans="1:9">
      <c r="A5" s="32" t="s">
        <v>420</v>
      </c>
    </row>
    <row r="6" spans="1:9">
      <c r="A6" s="32" t="s">
        <v>438</v>
      </c>
    </row>
    <row r="7" spans="1:9">
      <c r="A7" s="32" t="s">
        <v>448</v>
      </c>
    </row>
    <row r="8" spans="1:9">
      <c r="A8" s="32" t="s">
        <v>449</v>
      </c>
    </row>
    <row r="9" spans="1:9">
      <c r="A9" s="34" t="s">
        <v>452</v>
      </c>
    </row>
    <row r="10" spans="1:9">
      <c r="A10" s="32" t="s">
        <v>469</v>
      </c>
    </row>
    <row r="11" spans="1:9">
      <c r="A11" s="34" t="s">
        <v>470</v>
      </c>
    </row>
    <row r="12" spans="1:9">
      <c r="A12" s="32" t="s">
        <v>479</v>
      </c>
    </row>
    <row r="13" spans="1:9">
      <c r="A13" s="32" t="s">
        <v>489</v>
      </c>
    </row>
    <row r="14" spans="1:9">
      <c r="A14" s="32" t="s">
        <v>490</v>
      </c>
    </row>
    <row r="15" spans="1:9">
      <c r="A15" s="32" t="s">
        <v>494</v>
      </c>
    </row>
    <row r="16" spans="1:9">
      <c r="A16" s="32" t="s">
        <v>502</v>
      </c>
    </row>
    <row r="17" spans="1:1">
      <c r="A17" s="32" t="s">
        <v>511</v>
      </c>
    </row>
    <row r="18" spans="1:1">
      <c r="A18" s="34" t="s">
        <v>548</v>
      </c>
    </row>
    <row r="19" spans="1:1">
      <c r="A19" s="32" t="s">
        <v>566</v>
      </c>
    </row>
    <row r="20" spans="1:1">
      <c r="A20" s="32" t="s">
        <v>116</v>
      </c>
    </row>
    <row r="21" spans="1:1">
      <c r="A21" s="32" t="s">
        <v>92</v>
      </c>
    </row>
    <row r="22" spans="1:1">
      <c r="A22" s="32" t="s">
        <v>130</v>
      </c>
    </row>
    <row r="23" spans="1:1">
      <c r="A23" s="32" t="s">
        <v>132</v>
      </c>
    </row>
    <row r="24" spans="1:1">
      <c r="A24" s="32" t="s">
        <v>133</v>
      </c>
    </row>
    <row r="25" spans="1:1">
      <c r="A25" s="32" t="s">
        <v>145</v>
      </c>
    </row>
    <row r="26" spans="1:1">
      <c r="A26" s="32" t="s">
        <v>151</v>
      </c>
    </row>
    <row r="27" spans="1:1">
      <c r="A27" s="32" t="s">
        <v>2916</v>
      </c>
    </row>
    <row r="28" spans="1:1">
      <c r="A28" s="32" t="s">
        <v>202</v>
      </c>
    </row>
    <row r="29" spans="1:1">
      <c r="A29" s="32" t="s">
        <v>208</v>
      </c>
    </row>
    <row r="30" spans="1:1">
      <c r="A30" s="32" t="s">
        <v>215</v>
      </c>
    </row>
    <row r="31" spans="1:1">
      <c r="A31" s="32" t="s">
        <v>223</v>
      </c>
    </row>
    <row r="32" spans="1:1">
      <c r="A32" s="32" t="s">
        <v>751</v>
      </c>
    </row>
    <row r="33" spans="1:1">
      <c r="A33" s="32" t="s">
        <v>753</v>
      </c>
    </row>
    <row r="34" spans="1:1">
      <c r="A34" s="32" t="s">
        <v>762</v>
      </c>
    </row>
    <row r="35" spans="1:1">
      <c r="A35" s="32" t="s">
        <v>767</v>
      </c>
    </row>
    <row r="36" spans="1:1">
      <c r="A36" s="34" t="s">
        <v>785</v>
      </c>
    </row>
    <row r="37" spans="1:1">
      <c r="A37" s="32" t="s">
        <v>790</v>
      </c>
    </row>
    <row r="38" spans="1:1">
      <c r="A38" s="32" t="s">
        <v>800</v>
      </c>
    </row>
    <row r="39" spans="1:1">
      <c r="A39" s="32" t="s">
        <v>806</v>
      </c>
    </row>
    <row r="40" spans="1:1">
      <c r="A40" s="32" t="s">
        <v>821</v>
      </c>
    </row>
    <row r="41" spans="1:1">
      <c r="A41" s="32" t="s">
        <v>838</v>
      </c>
    </row>
    <row r="42" spans="1:1">
      <c r="A42" s="32" t="s">
        <v>846</v>
      </c>
    </row>
    <row r="43" spans="1:1">
      <c r="A43" s="32" t="s">
        <v>859</v>
      </c>
    </row>
    <row r="44" spans="1:1">
      <c r="A44" s="32" t="s">
        <v>885</v>
      </c>
    </row>
    <row r="45" spans="1:1">
      <c r="A45" s="32" t="s">
        <v>870</v>
      </c>
    </row>
    <row r="46" spans="1:1">
      <c r="A46" s="32" t="s">
        <v>880</v>
      </c>
    </row>
  </sheetData>
  <mergeCells count="2">
    <mergeCell ref="D3:E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16"/>
  <sheetViews>
    <sheetView workbookViewId="0">
      <pane ySplit="4" topLeftCell="A5" activePane="bottomLeft" state="frozen"/>
      <selection pane="bottomLeft" activeCell="A16" sqref="A5:A16"/>
    </sheetView>
  </sheetViews>
  <sheetFormatPr defaultRowHeight="15"/>
  <cols>
    <col min="1" max="1" width="26.5703125" customWidth="1"/>
    <col min="2" max="2" width="19.42578125" customWidth="1"/>
    <col min="3" max="3" width="26.5703125" customWidth="1"/>
    <col min="4" max="5" width="12.7109375" customWidth="1"/>
    <col min="6" max="6" width="64.28515625" customWidth="1"/>
    <col min="7" max="7" width="11" customWidth="1"/>
    <col min="8" max="8" width="11.140625" customWidth="1"/>
    <col min="9" max="9" width="12.7109375" customWidth="1"/>
  </cols>
  <sheetData>
    <row r="1" spans="1:9" s="8" customFormat="1" ht="12.75">
      <c r="A1" s="8" t="s">
        <v>410</v>
      </c>
      <c r="B1" s="25"/>
      <c r="C1" s="9"/>
      <c r="D1" s="17"/>
      <c r="E1" s="23"/>
      <c r="F1" s="9"/>
    </row>
    <row r="2" spans="1:9" s="8" customFormat="1" ht="12.75">
      <c r="B2" s="6"/>
      <c r="C2" s="9"/>
      <c r="D2" s="30"/>
      <c r="E2" s="24"/>
      <c r="F2" s="9"/>
      <c r="G2" s="8" t="s">
        <v>2891</v>
      </c>
    </row>
    <row r="3" spans="1:9" s="8" customFormat="1" ht="12.75" customHeight="1">
      <c r="A3" s="6" t="s">
        <v>411</v>
      </c>
      <c r="B3" s="6" t="s">
        <v>412</v>
      </c>
      <c r="C3" s="6" t="s">
        <v>413</v>
      </c>
      <c r="D3" s="95" t="s">
        <v>414</v>
      </c>
      <c r="E3" s="95"/>
      <c r="F3" s="6" t="s">
        <v>416</v>
      </c>
      <c r="G3" s="96" t="s">
        <v>889</v>
      </c>
      <c r="H3" s="96"/>
      <c r="I3" s="6" t="s">
        <v>415</v>
      </c>
    </row>
    <row r="4" spans="1:9" s="8" customFormat="1" ht="13.5" customHeight="1">
      <c r="A4" s="6"/>
      <c r="B4" s="6"/>
      <c r="C4" s="9"/>
      <c r="D4" s="30" t="s">
        <v>883</v>
      </c>
      <c r="E4" s="30" t="s">
        <v>884</v>
      </c>
      <c r="F4" s="9"/>
      <c r="G4" s="31" t="s">
        <v>883</v>
      </c>
      <c r="H4" s="31" t="s">
        <v>884</v>
      </c>
      <c r="I4" s="6"/>
    </row>
    <row r="5" spans="1:9">
      <c r="A5" s="34" t="s">
        <v>513</v>
      </c>
    </row>
    <row r="6" spans="1:9">
      <c r="A6" s="34" t="s">
        <v>530</v>
      </c>
    </row>
    <row r="7" spans="1:9">
      <c r="A7" s="34" t="s">
        <v>567</v>
      </c>
    </row>
    <row r="8" spans="1:9">
      <c r="A8" s="34" t="s">
        <v>102</v>
      </c>
    </row>
    <row r="9" spans="1:9">
      <c r="A9" s="34" t="s">
        <v>161</v>
      </c>
    </row>
    <row r="10" spans="1:9">
      <c r="A10" s="34" t="s">
        <v>171</v>
      </c>
    </row>
    <row r="11" spans="1:9">
      <c r="A11" s="34" t="s">
        <v>190</v>
      </c>
    </row>
    <row r="12" spans="1:9">
      <c r="A12" s="34" t="s">
        <v>196</v>
      </c>
    </row>
    <row r="13" spans="1:9">
      <c r="A13" s="34" t="s">
        <v>219</v>
      </c>
    </row>
    <row r="14" spans="1:9">
      <c r="A14" s="34" t="s">
        <v>793</v>
      </c>
    </row>
    <row r="15" spans="1:9">
      <c r="A15" s="34" t="s">
        <v>807</v>
      </c>
    </row>
    <row r="16" spans="1:9">
      <c r="A16" s="34" t="s">
        <v>814</v>
      </c>
    </row>
  </sheetData>
  <mergeCells count="2">
    <mergeCell ref="D3:E3"/>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FULL UK</vt:lpstr>
      <vt:lpstr>V Lookup</vt:lpstr>
      <vt:lpstr>England</vt:lpstr>
      <vt:lpstr>Scotland</vt:lpstr>
      <vt:lpstr>Northern Ireland</vt:lpstr>
      <vt:lpstr>Wales</vt:lpstr>
      <vt:lpstr>London</vt:lpstr>
      <vt:lpstr>N West</vt:lpstr>
      <vt:lpstr>N East</vt:lpstr>
      <vt:lpstr>Y'Shire &amp; Humber</vt:lpstr>
      <vt:lpstr>W Mids</vt:lpstr>
      <vt:lpstr>E Mids</vt:lpstr>
      <vt:lpstr>S East</vt:lpstr>
      <vt:lpstr>S West</vt:lpstr>
      <vt:lpstr>E of England</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Sinclair</dc:creator>
  <cp:lastModifiedBy> </cp:lastModifiedBy>
  <dcterms:created xsi:type="dcterms:W3CDTF">2010-12-07T10:34:25Z</dcterms:created>
  <dcterms:modified xsi:type="dcterms:W3CDTF">2011-05-25T15:11:10Z</dcterms:modified>
</cp:coreProperties>
</file>