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86FEAED-81CF-4728-AAAC-952F105867E5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Qn-1" sheetId="6" r:id="rId1"/>
    <sheet name="Qn-2" sheetId="3" r:id="rId2"/>
    <sheet name="Qn-3" sheetId="4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T42" i="6"/>
  <c r="R42" i="6"/>
  <c r="T41" i="6"/>
  <c r="R41" i="6"/>
  <c r="T40" i="6"/>
  <c r="R40" i="6"/>
  <c r="T39" i="6"/>
  <c r="R39" i="6"/>
  <c r="T38" i="6"/>
  <c r="R38" i="6"/>
  <c r="T37" i="6"/>
  <c r="R37" i="6"/>
  <c r="T36" i="6"/>
  <c r="R36" i="6"/>
  <c r="M36" i="6"/>
  <c r="J36" i="6"/>
  <c r="G36" i="6"/>
  <c r="T35" i="6"/>
  <c r="R35" i="6"/>
  <c r="M35" i="6"/>
  <c r="J35" i="6"/>
  <c r="G35" i="6"/>
  <c r="T34" i="6"/>
  <c r="R34" i="6"/>
  <c r="M34" i="6"/>
  <c r="J34" i="6"/>
  <c r="G34" i="6"/>
  <c r="T33" i="6"/>
  <c r="R33" i="6"/>
  <c r="M33" i="6"/>
  <c r="J33" i="6"/>
  <c r="G33" i="6"/>
  <c r="T32" i="6"/>
  <c r="R32" i="6"/>
  <c r="M32" i="6"/>
  <c r="J32" i="6"/>
  <c r="G32" i="6"/>
  <c r="T31" i="6"/>
  <c r="R31" i="6"/>
  <c r="M31" i="6"/>
  <c r="J31" i="6"/>
  <c r="G31" i="6"/>
  <c r="T30" i="6"/>
  <c r="R30" i="6"/>
  <c r="M30" i="6"/>
  <c r="J30" i="6"/>
  <c r="G30" i="6"/>
  <c r="T29" i="6"/>
  <c r="R29" i="6"/>
  <c r="M29" i="6"/>
  <c r="J29" i="6"/>
  <c r="G29" i="6"/>
  <c r="T28" i="6"/>
  <c r="R28" i="6"/>
  <c r="M28" i="6"/>
  <c r="J28" i="6"/>
  <c r="G28" i="6"/>
  <c r="T27" i="6"/>
  <c r="R27" i="6"/>
  <c r="M27" i="6"/>
  <c r="J27" i="6"/>
  <c r="G27" i="6"/>
  <c r="T26" i="6"/>
  <c r="R26" i="6"/>
  <c r="M26" i="6"/>
  <c r="J26" i="6"/>
  <c r="G26" i="6"/>
  <c r="T25" i="6"/>
  <c r="R25" i="6"/>
  <c r="M25" i="6"/>
  <c r="J25" i="6"/>
  <c r="G25" i="6"/>
  <c r="T24" i="6"/>
  <c r="R24" i="6"/>
  <c r="M24" i="6"/>
  <c r="J24" i="6"/>
  <c r="G24" i="6"/>
  <c r="T23" i="6"/>
  <c r="R23" i="6"/>
  <c r="M23" i="6"/>
  <c r="J23" i="6"/>
  <c r="G23" i="6"/>
  <c r="T22" i="6"/>
  <c r="R22" i="6"/>
  <c r="M22" i="6"/>
  <c r="J22" i="6"/>
  <c r="G22" i="6"/>
  <c r="T21" i="6"/>
  <c r="R21" i="6"/>
  <c r="M21" i="6"/>
  <c r="J21" i="6"/>
  <c r="G21" i="6"/>
  <c r="T20" i="6"/>
  <c r="R20" i="6"/>
  <c r="M20" i="6"/>
  <c r="J20" i="6"/>
  <c r="G20" i="6"/>
  <c r="T19" i="6"/>
  <c r="R19" i="6"/>
  <c r="M19" i="6"/>
  <c r="J19" i="6"/>
  <c r="G19" i="6"/>
  <c r="T18" i="6"/>
  <c r="R18" i="6"/>
  <c r="M18" i="6"/>
  <c r="J18" i="6"/>
  <c r="G18" i="6"/>
  <c r="T17" i="6"/>
  <c r="R17" i="6"/>
  <c r="M17" i="6"/>
  <c r="J17" i="6"/>
  <c r="G17" i="6"/>
  <c r="T16" i="6"/>
  <c r="R16" i="6"/>
  <c r="M16" i="6"/>
  <c r="J16" i="6"/>
  <c r="G16" i="6"/>
  <c r="T15" i="6"/>
  <c r="R15" i="6"/>
  <c r="M15" i="6"/>
  <c r="J15" i="6"/>
  <c r="G15" i="6"/>
  <c r="T14" i="6"/>
  <c r="R14" i="6"/>
  <c r="M14" i="6"/>
  <c r="J14" i="6"/>
  <c r="G14" i="6"/>
  <c r="T13" i="6"/>
  <c r="R13" i="6"/>
  <c r="M13" i="6"/>
  <c r="J13" i="6"/>
  <c r="G13" i="6"/>
  <c r="T12" i="6"/>
  <c r="R12" i="6"/>
  <c r="M12" i="6"/>
  <c r="J12" i="6"/>
  <c r="G12" i="6"/>
  <c r="T11" i="6"/>
  <c r="R11" i="6"/>
  <c r="M11" i="6"/>
  <c r="J11" i="6"/>
  <c r="G11" i="6"/>
  <c r="T10" i="6"/>
  <c r="R10" i="6"/>
  <c r="M10" i="6"/>
  <c r="J10" i="6"/>
  <c r="G10" i="6"/>
  <c r="T9" i="6"/>
  <c r="R9" i="6"/>
  <c r="M9" i="6"/>
  <c r="J9" i="6"/>
  <c r="G9" i="6"/>
  <c r="T8" i="6"/>
  <c r="R8" i="6"/>
  <c r="M8" i="6"/>
  <c r="J8" i="6"/>
  <c r="G8" i="6"/>
  <c r="T7" i="6"/>
  <c r="R7" i="6"/>
  <c r="M7" i="6"/>
  <c r="J7" i="6"/>
  <c r="G7" i="6"/>
  <c r="T6" i="6"/>
  <c r="R6" i="6"/>
  <c r="M6" i="6"/>
  <c r="J6" i="6"/>
  <c r="G6" i="6"/>
  <c r="T5" i="6"/>
  <c r="R5" i="6"/>
  <c r="M5" i="6"/>
  <c r="J5" i="6"/>
  <c r="G5" i="6"/>
  <c r="T4" i="6"/>
  <c r="R4" i="6"/>
  <c r="M4" i="6"/>
  <c r="J4" i="6"/>
  <c r="G4" i="6"/>
  <c r="T3" i="6"/>
  <c r="R3" i="6"/>
  <c r="M3" i="6"/>
  <c r="J2" i="6"/>
  <c r="J3" i="6"/>
  <c r="K3" i="6"/>
  <c r="G3" i="6"/>
  <c r="T2" i="6"/>
  <c r="R2" i="6"/>
  <c r="G2" i="6"/>
  <c r="P2" i="6"/>
  <c r="M2" i="6"/>
  <c r="O2" i="6"/>
  <c r="N2" i="6"/>
  <c r="L2" i="6"/>
  <c r="K2" i="6"/>
  <c r="I2" i="6"/>
  <c r="H2" i="6"/>
  <c r="U69" i="4"/>
  <c r="X17" i="4"/>
  <c r="U15" i="4"/>
  <c r="U12" i="4"/>
  <c r="X13" i="4"/>
  <c r="U9" i="4"/>
  <c r="X23" i="4"/>
  <c r="X22" i="4"/>
  <c r="X16" i="4"/>
  <c r="U21" i="4"/>
  <c r="R17" i="4"/>
  <c r="U17" i="4"/>
  <c r="U77" i="4"/>
  <c r="U78" i="4"/>
  <c r="U79" i="4"/>
  <c r="U80" i="4"/>
  <c r="U81" i="4"/>
  <c r="U85" i="4"/>
  <c r="U86" i="4"/>
  <c r="U87" i="4"/>
  <c r="U70" i="4"/>
  <c r="U71" i="4"/>
  <c r="U72" i="4"/>
  <c r="U73" i="4"/>
  <c r="U74" i="4"/>
  <c r="U75" i="4"/>
  <c r="U76" i="4"/>
  <c r="U82" i="4"/>
  <c r="U83" i="4"/>
  <c r="U84" i="4"/>
  <c r="X79" i="4"/>
  <c r="X81" i="4"/>
  <c r="X82" i="4"/>
  <c r="X83" i="4"/>
  <c r="X84" i="4"/>
  <c r="X85" i="4"/>
  <c r="X86" i="4"/>
  <c r="X87" i="4"/>
  <c r="X80" i="4"/>
  <c r="W3" i="4"/>
  <c r="X3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V11" i="4"/>
  <c r="X11" i="4"/>
  <c r="W11" i="4"/>
  <c r="V12" i="4"/>
  <c r="X12" i="4"/>
  <c r="W12" i="4"/>
  <c r="V13" i="4"/>
  <c r="W13" i="4"/>
  <c r="X14" i="4"/>
  <c r="W14" i="4"/>
  <c r="X15" i="4"/>
  <c r="W15" i="4"/>
  <c r="W16" i="4"/>
  <c r="W17" i="4"/>
  <c r="X18" i="4"/>
  <c r="W18" i="4"/>
  <c r="X19" i="4"/>
  <c r="W19" i="4"/>
  <c r="X20" i="4"/>
  <c r="W20" i="4"/>
  <c r="X21" i="4"/>
  <c r="W21" i="4"/>
  <c r="C2" i="4"/>
  <c r="Q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S13" i="4"/>
  <c r="T13" i="4"/>
  <c r="P13" i="4"/>
  <c r="Q13" i="4"/>
  <c r="S14" i="4"/>
  <c r="T14" i="4"/>
  <c r="P14" i="4"/>
  <c r="Q14" i="4"/>
  <c r="S15" i="4"/>
  <c r="T15" i="4"/>
  <c r="P15" i="4"/>
  <c r="Q15" i="4"/>
  <c r="S16" i="4"/>
  <c r="T16" i="4"/>
  <c r="P16" i="4"/>
  <c r="Q16" i="4"/>
  <c r="S17" i="4"/>
  <c r="T17" i="4"/>
  <c r="P17" i="4"/>
  <c r="Q17" i="4"/>
  <c r="S18" i="4"/>
  <c r="T18" i="4"/>
  <c r="P18" i="4"/>
  <c r="Q18" i="4"/>
  <c r="S19" i="4"/>
  <c r="T19" i="4"/>
  <c r="P19" i="4"/>
  <c r="Q19" i="4"/>
  <c r="S20" i="4"/>
  <c r="T20" i="4"/>
  <c r="P20" i="4"/>
  <c r="Q20" i="4"/>
  <c r="S21" i="4"/>
  <c r="T21" i="4"/>
  <c r="V22" i="4"/>
  <c r="W22" i="4"/>
  <c r="P21" i="4"/>
  <c r="Q21" i="4"/>
  <c r="S22" i="4"/>
  <c r="T22" i="4"/>
  <c r="V23" i="4"/>
  <c r="W23" i="4"/>
  <c r="P22" i="4"/>
  <c r="Q22" i="4"/>
  <c r="S23" i="4"/>
  <c r="T23" i="4"/>
  <c r="V24" i="4"/>
  <c r="X24" i="4"/>
  <c r="W24" i="4"/>
  <c r="P23" i="4"/>
  <c r="Q23" i="4"/>
  <c r="S24" i="4"/>
  <c r="T24" i="4"/>
  <c r="V25" i="4"/>
  <c r="X25" i="4"/>
  <c r="W25" i="4"/>
  <c r="P24" i="4"/>
  <c r="Q24" i="4"/>
  <c r="S25" i="4"/>
  <c r="T25" i="4"/>
  <c r="V26" i="4"/>
  <c r="X26" i="4"/>
  <c r="W26" i="4"/>
  <c r="P25" i="4"/>
  <c r="Q25" i="4"/>
  <c r="S26" i="4"/>
  <c r="T26" i="4"/>
  <c r="V27" i="4"/>
  <c r="X27" i="4"/>
  <c r="W27" i="4"/>
  <c r="P26" i="4"/>
  <c r="Q26" i="4"/>
  <c r="S27" i="4"/>
  <c r="T27" i="4"/>
  <c r="V28" i="4"/>
  <c r="X28" i="4"/>
  <c r="W28" i="4"/>
  <c r="P27" i="4"/>
  <c r="Q27" i="4"/>
  <c r="S28" i="4"/>
  <c r="T28" i="4"/>
  <c r="V29" i="4"/>
  <c r="X29" i="4"/>
  <c r="W29" i="4"/>
  <c r="P28" i="4"/>
  <c r="Q28" i="4"/>
  <c r="S29" i="4"/>
  <c r="T29" i="4"/>
  <c r="V30" i="4"/>
  <c r="X30" i="4"/>
  <c r="W30" i="4"/>
  <c r="P29" i="4"/>
  <c r="Q29" i="4"/>
  <c r="S30" i="4"/>
  <c r="T30" i="4"/>
  <c r="V31" i="4"/>
  <c r="X31" i="4"/>
  <c r="W31" i="4"/>
  <c r="P30" i="4"/>
  <c r="Q30" i="4"/>
  <c r="S31" i="4"/>
  <c r="T31" i="4"/>
  <c r="V32" i="4"/>
  <c r="X32" i="4"/>
  <c r="W32" i="4"/>
  <c r="P31" i="4"/>
  <c r="Q31" i="4"/>
  <c r="S32" i="4"/>
  <c r="T32" i="4"/>
  <c r="V33" i="4"/>
  <c r="X33" i="4"/>
  <c r="W33" i="4"/>
  <c r="P32" i="4"/>
  <c r="Q32" i="4"/>
  <c r="S33" i="4"/>
  <c r="T33" i="4"/>
  <c r="V34" i="4"/>
  <c r="X34" i="4"/>
  <c r="W34" i="4"/>
  <c r="P33" i="4"/>
  <c r="Q33" i="4"/>
  <c r="S34" i="4"/>
  <c r="T34" i="4"/>
  <c r="V35" i="4"/>
  <c r="X35" i="4"/>
  <c r="W35" i="4"/>
  <c r="P34" i="4"/>
  <c r="Q34" i="4"/>
  <c r="S35" i="4"/>
  <c r="T35" i="4"/>
  <c r="V36" i="4"/>
  <c r="X36" i="4"/>
  <c r="W36" i="4"/>
  <c r="P35" i="4"/>
  <c r="Q35" i="4"/>
  <c r="S36" i="4"/>
  <c r="T36" i="4"/>
  <c r="V37" i="4"/>
  <c r="X37" i="4"/>
  <c r="W37" i="4"/>
  <c r="P36" i="4"/>
  <c r="Q36" i="4"/>
  <c r="S37" i="4"/>
  <c r="T37" i="4"/>
  <c r="V38" i="4"/>
  <c r="X38" i="4"/>
  <c r="W38" i="4"/>
  <c r="P37" i="4"/>
  <c r="Q37" i="4"/>
  <c r="S38" i="4"/>
  <c r="T38" i="4"/>
  <c r="V39" i="4"/>
  <c r="X39" i="4"/>
  <c r="W39" i="4"/>
  <c r="P38" i="4"/>
  <c r="Q38" i="4"/>
  <c r="S39" i="4"/>
  <c r="T39" i="4"/>
  <c r="V40" i="4"/>
  <c r="X40" i="4"/>
  <c r="W40" i="4"/>
  <c r="P39" i="4"/>
  <c r="Q39" i="4"/>
  <c r="S40" i="4"/>
  <c r="T40" i="4"/>
  <c r="V41" i="4"/>
  <c r="X41" i="4"/>
  <c r="W41" i="4"/>
  <c r="P40" i="4"/>
  <c r="Q40" i="4"/>
  <c r="S41" i="4"/>
  <c r="T41" i="4"/>
  <c r="V42" i="4"/>
  <c r="X42" i="4"/>
  <c r="W42" i="4"/>
  <c r="P41" i="4"/>
  <c r="Q41" i="4"/>
  <c r="S42" i="4"/>
  <c r="T42" i="4"/>
  <c r="V43" i="4"/>
  <c r="X43" i="4"/>
  <c r="W43" i="4"/>
  <c r="P42" i="4"/>
  <c r="Q42" i="4"/>
  <c r="S43" i="4"/>
  <c r="T43" i="4"/>
  <c r="V44" i="4"/>
  <c r="X44" i="4"/>
  <c r="W44" i="4"/>
  <c r="P43" i="4"/>
  <c r="Q43" i="4"/>
  <c r="S44" i="4"/>
  <c r="T44" i="4"/>
  <c r="V45" i="4"/>
  <c r="X45" i="4"/>
  <c r="W45" i="4"/>
  <c r="P44" i="4"/>
  <c r="Q44" i="4"/>
  <c r="S45" i="4"/>
  <c r="T45" i="4"/>
  <c r="V46" i="4"/>
  <c r="X46" i="4"/>
  <c r="W46" i="4"/>
  <c r="P45" i="4"/>
  <c r="Q45" i="4"/>
  <c r="S46" i="4"/>
  <c r="T46" i="4"/>
  <c r="V47" i="4"/>
  <c r="X47" i="4"/>
  <c r="W47" i="4"/>
  <c r="P46" i="4"/>
  <c r="Q46" i="4"/>
  <c r="S47" i="4"/>
  <c r="T47" i="4"/>
  <c r="V48" i="4"/>
  <c r="X48" i="4"/>
  <c r="W48" i="4"/>
  <c r="P47" i="4"/>
  <c r="Q47" i="4"/>
  <c r="S48" i="4"/>
  <c r="T48" i="4"/>
  <c r="V49" i="4"/>
  <c r="X49" i="4"/>
  <c r="W49" i="4"/>
  <c r="P48" i="4"/>
  <c r="Q48" i="4"/>
  <c r="S49" i="4"/>
  <c r="T49" i="4"/>
  <c r="V50" i="4"/>
  <c r="X50" i="4"/>
  <c r="W50" i="4"/>
  <c r="P49" i="4"/>
  <c r="Q49" i="4"/>
  <c r="S50" i="4"/>
  <c r="T50" i="4"/>
  <c r="V51" i="4"/>
  <c r="X51" i="4"/>
  <c r="W51" i="4"/>
  <c r="P50" i="4"/>
  <c r="Q50" i="4"/>
  <c r="S51" i="4"/>
  <c r="T51" i="4"/>
  <c r="V52" i="4"/>
  <c r="X52" i="4"/>
  <c r="W52" i="4"/>
  <c r="P51" i="4"/>
  <c r="Q51" i="4"/>
  <c r="S52" i="4"/>
  <c r="T52" i="4"/>
  <c r="V53" i="4"/>
  <c r="X53" i="4"/>
  <c r="W53" i="4"/>
  <c r="P52" i="4"/>
  <c r="Q52" i="4"/>
  <c r="S53" i="4"/>
  <c r="T53" i="4"/>
  <c r="V54" i="4"/>
  <c r="X54" i="4"/>
  <c r="W54" i="4"/>
  <c r="P53" i="4"/>
  <c r="Q53" i="4"/>
  <c r="S54" i="4"/>
  <c r="T54" i="4"/>
  <c r="V55" i="4"/>
  <c r="X55" i="4"/>
  <c r="W55" i="4"/>
  <c r="P54" i="4"/>
  <c r="Q54" i="4"/>
  <c r="S55" i="4"/>
  <c r="T55" i="4"/>
  <c r="V56" i="4"/>
  <c r="X56" i="4"/>
  <c r="W56" i="4"/>
  <c r="P55" i="4"/>
  <c r="Q55" i="4"/>
  <c r="S56" i="4"/>
  <c r="T56" i="4"/>
  <c r="V57" i="4"/>
  <c r="X57" i="4"/>
  <c r="W57" i="4"/>
  <c r="P56" i="4"/>
  <c r="Q56" i="4"/>
  <c r="S57" i="4"/>
  <c r="T57" i="4"/>
  <c r="V58" i="4"/>
  <c r="X58" i="4"/>
  <c r="W58" i="4"/>
  <c r="P57" i="4"/>
  <c r="Q57" i="4"/>
  <c r="S58" i="4"/>
  <c r="T58" i="4"/>
  <c r="V59" i="4"/>
  <c r="X59" i="4"/>
  <c r="W59" i="4"/>
  <c r="P58" i="4"/>
  <c r="Q58" i="4"/>
  <c r="S59" i="4"/>
  <c r="T59" i="4"/>
  <c r="V60" i="4"/>
  <c r="X60" i="4"/>
  <c r="W60" i="4"/>
  <c r="P59" i="4"/>
  <c r="Q59" i="4"/>
  <c r="S60" i="4"/>
  <c r="T60" i="4"/>
  <c r="V61" i="4"/>
  <c r="X61" i="4"/>
  <c r="W61" i="4"/>
  <c r="P60" i="4"/>
  <c r="Q60" i="4"/>
  <c r="S61" i="4"/>
  <c r="T61" i="4"/>
  <c r="V62" i="4"/>
  <c r="X62" i="4"/>
  <c r="W62" i="4"/>
  <c r="P61" i="4"/>
  <c r="Q61" i="4"/>
  <c r="S62" i="4"/>
  <c r="T62" i="4"/>
  <c r="V63" i="4"/>
  <c r="X63" i="4"/>
  <c r="W63" i="4"/>
  <c r="P62" i="4"/>
  <c r="Q62" i="4"/>
  <c r="S63" i="4"/>
  <c r="T63" i="4"/>
  <c r="V64" i="4"/>
  <c r="X64" i="4"/>
  <c r="W64" i="4"/>
  <c r="P63" i="4"/>
  <c r="Q63" i="4"/>
  <c r="S64" i="4"/>
  <c r="T64" i="4"/>
  <c r="V65" i="4"/>
  <c r="X65" i="4"/>
  <c r="W65" i="4"/>
  <c r="P64" i="4"/>
  <c r="Q64" i="4"/>
  <c r="S65" i="4"/>
  <c r="T65" i="4"/>
  <c r="V66" i="4"/>
  <c r="X66" i="4"/>
  <c r="W66" i="4"/>
  <c r="P65" i="4"/>
  <c r="Q65" i="4"/>
  <c r="S66" i="4"/>
  <c r="T66" i="4"/>
  <c r="V67" i="4"/>
  <c r="X67" i="4"/>
  <c r="W67" i="4"/>
  <c r="P66" i="4"/>
  <c r="Q66" i="4"/>
  <c r="S67" i="4"/>
  <c r="T67" i="4"/>
  <c r="V68" i="4"/>
  <c r="X68" i="4"/>
  <c r="W68" i="4"/>
  <c r="P67" i="4"/>
  <c r="Q67" i="4"/>
  <c r="S68" i="4"/>
  <c r="T68" i="4"/>
  <c r="V69" i="4"/>
  <c r="X69" i="4"/>
  <c r="W69" i="4"/>
  <c r="P68" i="4"/>
  <c r="Q68" i="4"/>
  <c r="S69" i="4"/>
  <c r="T69" i="4"/>
  <c r="V70" i="4"/>
  <c r="X70" i="4"/>
  <c r="W70" i="4"/>
  <c r="P69" i="4"/>
  <c r="Q69" i="4"/>
  <c r="S70" i="4"/>
  <c r="T70" i="4"/>
  <c r="V71" i="4"/>
  <c r="X71" i="4"/>
  <c r="W71" i="4"/>
  <c r="P70" i="4"/>
  <c r="Q70" i="4"/>
  <c r="S71" i="4"/>
  <c r="T71" i="4"/>
  <c r="V72" i="4"/>
  <c r="X72" i="4"/>
  <c r="W72" i="4"/>
  <c r="P71" i="4"/>
  <c r="Q71" i="4"/>
  <c r="S72" i="4"/>
  <c r="T72" i="4"/>
  <c r="V73" i="4"/>
  <c r="X73" i="4"/>
  <c r="W73" i="4"/>
  <c r="P72" i="4"/>
  <c r="Q72" i="4"/>
  <c r="S73" i="4"/>
  <c r="T73" i="4"/>
  <c r="V74" i="4"/>
  <c r="X74" i="4"/>
  <c r="W74" i="4"/>
  <c r="P73" i="4"/>
  <c r="Q73" i="4"/>
  <c r="S74" i="4"/>
  <c r="T74" i="4"/>
  <c r="V75" i="4"/>
  <c r="X75" i="4"/>
  <c r="W75" i="4"/>
  <c r="P74" i="4"/>
  <c r="Q74" i="4"/>
  <c r="S75" i="4"/>
  <c r="T75" i="4"/>
  <c r="V76" i="4"/>
  <c r="X76" i="4"/>
  <c r="W76" i="4"/>
  <c r="P75" i="4"/>
  <c r="Q75" i="4"/>
  <c r="S76" i="4"/>
  <c r="T76" i="4"/>
  <c r="V77" i="4"/>
  <c r="X77" i="4"/>
  <c r="W77" i="4"/>
  <c r="P76" i="4"/>
  <c r="Q76" i="4"/>
  <c r="S77" i="4"/>
  <c r="T77" i="4"/>
  <c r="V78" i="4"/>
  <c r="X78" i="4"/>
  <c r="W78" i="4"/>
  <c r="P77" i="4"/>
  <c r="Q77" i="4"/>
  <c r="S78" i="4"/>
  <c r="T78" i="4"/>
  <c r="V79" i="4"/>
  <c r="W79" i="4"/>
  <c r="S79" i="4"/>
  <c r="T79" i="4"/>
  <c r="V80" i="4"/>
  <c r="W80" i="4"/>
  <c r="S80" i="4"/>
  <c r="T80" i="4"/>
  <c r="V81" i="4"/>
  <c r="W81" i="4"/>
  <c r="S81" i="4"/>
  <c r="T81" i="4"/>
  <c r="V82" i="4"/>
  <c r="W82" i="4"/>
  <c r="S82" i="4"/>
  <c r="T82" i="4"/>
  <c r="V83" i="4"/>
  <c r="W83" i="4"/>
  <c r="S83" i="4"/>
  <c r="T83" i="4"/>
  <c r="V84" i="4"/>
  <c r="W84" i="4"/>
  <c r="S84" i="4"/>
  <c r="T84" i="4"/>
  <c r="V85" i="4"/>
  <c r="W85" i="4"/>
  <c r="S85" i="4"/>
  <c r="T85" i="4"/>
  <c r="V86" i="4"/>
  <c r="W86" i="4"/>
  <c r="S86" i="4"/>
  <c r="T86" i="4"/>
  <c r="V87" i="4"/>
  <c r="W87" i="4"/>
  <c r="S87" i="4"/>
  <c r="T8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U3" i="4"/>
  <c r="U4" i="4"/>
  <c r="U5" i="4"/>
  <c r="U6" i="4"/>
  <c r="U7" i="4"/>
  <c r="U8" i="4"/>
  <c r="U10" i="4"/>
  <c r="U11" i="4"/>
  <c r="U13" i="4"/>
  <c r="U14" i="4"/>
  <c r="U16" i="4"/>
  <c r="U18" i="4"/>
  <c r="U19" i="4"/>
  <c r="U20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I2" i="4"/>
  <c r="W2" i="4"/>
  <c r="F2" i="4"/>
  <c r="T2" i="4"/>
  <c r="J2" i="4"/>
  <c r="G2" i="4"/>
  <c r="D2" i="4"/>
  <c r="Q6" i="3"/>
  <c r="K5" i="3"/>
  <c r="Q8" i="3"/>
  <c r="Q7" i="3"/>
  <c r="J3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5" i="3"/>
  <c r="H34" i="3"/>
  <c r="I34" i="3"/>
  <c r="K34" i="3"/>
  <c r="I64" i="3"/>
  <c r="K64" i="3"/>
  <c r="H29" i="3"/>
  <c r="I29" i="3"/>
  <c r="K29" i="3"/>
  <c r="H31" i="3"/>
  <c r="I31" i="3"/>
  <c r="K31" i="3"/>
  <c r="H64" i="3"/>
  <c r="H6" i="3"/>
  <c r="I6" i="3"/>
  <c r="K6" i="3"/>
  <c r="H7" i="3"/>
  <c r="I7" i="3"/>
  <c r="K7" i="3"/>
  <c r="H8" i="3"/>
  <c r="I8" i="3"/>
  <c r="K8" i="3"/>
  <c r="H9" i="3"/>
  <c r="I9" i="3"/>
  <c r="K9" i="3"/>
  <c r="H10" i="3"/>
  <c r="I10" i="3"/>
  <c r="K10" i="3"/>
  <c r="H11" i="3"/>
  <c r="I11" i="3"/>
  <c r="K11" i="3"/>
  <c r="H12" i="3"/>
  <c r="I12" i="3"/>
  <c r="K12" i="3"/>
  <c r="H13" i="3"/>
  <c r="I13" i="3"/>
  <c r="K13" i="3"/>
  <c r="H14" i="3"/>
  <c r="I14" i="3"/>
  <c r="K14" i="3"/>
  <c r="H15" i="3"/>
  <c r="I15" i="3"/>
  <c r="K15" i="3"/>
  <c r="H16" i="3"/>
  <c r="I16" i="3"/>
  <c r="K16" i="3"/>
  <c r="H17" i="3"/>
  <c r="I17" i="3"/>
  <c r="K17" i="3"/>
  <c r="H18" i="3"/>
  <c r="I18" i="3"/>
  <c r="K18" i="3"/>
  <c r="H19" i="3"/>
  <c r="I19" i="3"/>
  <c r="K19" i="3"/>
  <c r="H20" i="3"/>
  <c r="I20" i="3"/>
  <c r="K20" i="3"/>
  <c r="H21" i="3"/>
  <c r="I21" i="3"/>
  <c r="K21" i="3"/>
  <c r="H22" i="3"/>
  <c r="I22" i="3"/>
  <c r="K22" i="3"/>
  <c r="H23" i="3"/>
  <c r="I23" i="3"/>
  <c r="K23" i="3"/>
  <c r="H24" i="3"/>
  <c r="I24" i="3"/>
  <c r="K24" i="3"/>
  <c r="H25" i="3"/>
  <c r="I25" i="3"/>
  <c r="K25" i="3"/>
  <c r="H26" i="3"/>
  <c r="I26" i="3"/>
  <c r="K26" i="3"/>
  <c r="H27" i="3"/>
  <c r="I27" i="3"/>
  <c r="K27" i="3"/>
  <c r="H28" i="3"/>
  <c r="I28" i="3"/>
  <c r="K28" i="3"/>
  <c r="H30" i="3"/>
  <c r="I30" i="3"/>
  <c r="K30" i="3"/>
  <c r="H32" i="3"/>
  <c r="I32" i="3"/>
  <c r="K32" i="3"/>
  <c r="H33" i="3"/>
  <c r="I33" i="3"/>
  <c r="K33" i="3"/>
  <c r="H35" i="3"/>
  <c r="I35" i="3"/>
  <c r="K35" i="3"/>
  <c r="H36" i="3"/>
  <c r="I36" i="3"/>
  <c r="K36" i="3"/>
  <c r="H37" i="3"/>
  <c r="I37" i="3"/>
  <c r="K37" i="3"/>
  <c r="H38" i="3"/>
  <c r="I38" i="3"/>
  <c r="K38" i="3"/>
  <c r="H39" i="3"/>
  <c r="I39" i="3"/>
  <c r="K39" i="3"/>
  <c r="H40" i="3"/>
  <c r="I40" i="3"/>
  <c r="K40" i="3"/>
  <c r="H41" i="3"/>
  <c r="I41" i="3"/>
  <c r="K41" i="3"/>
  <c r="H42" i="3"/>
  <c r="I42" i="3"/>
  <c r="K42" i="3"/>
  <c r="H43" i="3"/>
  <c r="I43" i="3"/>
  <c r="K43" i="3"/>
  <c r="H44" i="3"/>
  <c r="I44" i="3"/>
  <c r="K44" i="3"/>
  <c r="H45" i="3"/>
  <c r="I45" i="3"/>
  <c r="K45" i="3"/>
  <c r="H46" i="3"/>
  <c r="I46" i="3"/>
  <c r="K46" i="3"/>
  <c r="H47" i="3"/>
  <c r="I47" i="3"/>
  <c r="K47" i="3"/>
  <c r="H48" i="3"/>
  <c r="I48" i="3"/>
  <c r="K48" i="3"/>
  <c r="H49" i="3"/>
  <c r="I49" i="3"/>
  <c r="K49" i="3"/>
  <c r="H50" i="3"/>
  <c r="I50" i="3"/>
  <c r="K50" i="3"/>
  <c r="H51" i="3"/>
  <c r="I51" i="3"/>
  <c r="K51" i="3"/>
  <c r="H52" i="3"/>
  <c r="I52" i="3"/>
  <c r="K52" i="3"/>
  <c r="H53" i="3"/>
  <c r="I53" i="3"/>
  <c r="K53" i="3"/>
  <c r="H54" i="3"/>
  <c r="I54" i="3"/>
  <c r="K54" i="3"/>
  <c r="H55" i="3"/>
  <c r="I55" i="3"/>
  <c r="K55" i="3"/>
  <c r="H56" i="3"/>
  <c r="I56" i="3"/>
  <c r="K56" i="3"/>
  <c r="H57" i="3"/>
  <c r="I57" i="3"/>
  <c r="K57" i="3"/>
  <c r="H58" i="3"/>
  <c r="I58" i="3"/>
  <c r="K58" i="3"/>
  <c r="H59" i="3"/>
  <c r="I59" i="3"/>
  <c r="K59" i="3"/>
  <c r="H60" i="3"/>
  <c r="I60" i="3"/>
  <c r="K60" i="3"/>
  <c r="H61" i="3"/>
  <c r="I61" i="3"/>
  <c r="K61" i="3"/>
  <c r="H62" i="3"/>
  <c r="I62" i="3"/>
  <c r="K62" i="3"/>
  <c r="H63" i="3"/>
  <c r="I63" i="3"/>
  <c r="K63" i="3"/>
  <c r="H5" i="3"/>
  <c r="I5" i="3"/>
  <c r="E3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80" authorId="0" shapeId="0" xr:uid="{42F127FC-EF05-4AE6-8AD1-FD28AF36DC6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matched the value for the sake of graph</t>
        </r>
      </text>
    </comment>
  </commentList>
</comments>
</file>

<file path=xl/sharedStrings.xml><?xml version="1.0" encoding="utf-8"?>
<sst xmlns="http://schemas.openxmlformats.org/spreadsheetml/2006/main" count="60" uniqueCount="44">
  <si>
    <t>service time</t>
  </si>
  <si>
    <t>sec</t>
  </si>
  <si>
    <t>mins</t>
  </si>
  <si>
    <t>service time in mins</t>
  </si>
  <si>
    <t>service end time</t>
  </si>
  <si>
    <t>no of veh serviced in 1 min</t>
  </si>
  <si>
    <t xml:space="preserve">cumulative arrival </t>
  </si>
  <si>
    <t>cumulative departure</t>
  </si>
  <si>
    <t>wait time after each min</t>
  </si>
  <si>
    <t>vehicle arrival rate</t>
  </si>
  <si>
    <t>Queue length</t>
  </si>
  <si>
    <t>Total waiting time</t>
  </si>
  <si>
    <t>=</t>
  </si>
  <si>
    <t>Average waiting time</t>
  </si>
  <si>
    <t>Average Queue length</t>
  </si>
  <si>
    <t>vehicle</t>
  </si>
  <si>
    <t>time</t>
  </si>
  <si>
    <t xml:space="preserve">speed </t>
  </si>
  <si>
    <t>distance</t>
  </si>
  <si>
    <t>speed(mph)</t>
  </si>
  <si>
    <t>distance ft</t>
  </si>
  <si>
    <t>time(s)</t>
  </si>
  <si>
    <t>dec</t>
  </si>
  <si>
    <t>dec(ft/s2)</t>
  </si>
  <si>
    <t>speed(ftps)</t>
  </si>
  <si>
    <t>distance (ft)</t>
  </si>
  <si>
    <t>Agent ID</t>
  </si>
  <si>
    <t>Interarrival Time/min</t>
  </si>
  <si>
    <t>Service Time Duration/min</t>
  </si>
  <si>
    <t>Arrival Time</t>
  </si>
  <si>
    <t>Service Start Time</t>
  </si>
  <si>
    <t>Service End Time</t>
  </si>
  <si>
    <t>Waiting Time in Queue/min</t>
  </si>
  <si>
    <t>Max_WT</t>
  </si>
  <si>
    <t>Aver_WT</t>
  </si>
  <si>
    <t>#of Agent in queue</t>
  </si>
  <si>
    <t>Aver</t>
  </si>
  <si>
    <t>Max</t>
  </si>
  <si>
    <t>Cycle Time</t>
  </si>
  <si>
    <t>Server Utilization Rate</t>
  </si>
  <si>
    <t>arrival_second</t>
  </si>
  <si>
    <t>N_arrival</t>
  </si>
  <si>
    <t>departure_second</t>
  </si>
  <si>
    <t>N_departure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</si>
</sst>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2" fillId="0" borderId="0" xfId="0" applyFont="1"/>
    <xf numFmtId="164" fontId="0" fillId="0" borderId="0" xfId="0" applyNumberFormat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0" borderId="1" xfId="1" applyFont="1" applyBorder="1" applyAlignment="1">
      <alignment wrapText="1"/>
    </xf>
    <xf numFmtId="0" fontId="6" fillId="0" borderId="0" xfId="1" applyFont="1" applyAlignment="1">
      <alignment wrapText="1"/>
    </xf>
    <xf numFmtId="0" fontId="5" fillId="0" borderId="1" xfId="1" applyBorder="1"/>
    <xf numFmtId="2" fontId="5" fillId="0" borderId="1" xfId="1" applyNumberFormat="1" applyBorder="1"/>
    <xf numFmtId="1" fontId="5" fillId="0" borderId="1" xfId="1" applyNumberFormat="1" applyBorder="1"/>
    <xf numFmtId="165" fontId="5" fillId="0" borderId="1" xfId="1" applyNumberFormat="1" applyBorder="1"/>
    <xf numFmtId="0" fontId="5" fillId="0" borderId="0" xfId="1"/>
    <xf numFmtId="0" fontId="5" fillId="0" borderId="1" xfId="1" applyFill="1" applyBorder="1"/>
    <xf numFmtId="2" fontId="5" fillId="0" borderId="1" xfId="1" applyNumberFormat="1" applyFill="1" applyBorder="1"/>
    <xf numFmtId="1" fontId="5" fillId="0" borderId="1" xfId="1" applyNumberFormat="1" applyFill="1" applyBorder="1"/>
    <xf numFmtId="0" fontId="5" fillId="2" borderId="1" xfId="1" applyFill="1" applyBorder="1"/>
    <xf numFmtId="2" fontId="5" fillId="2" borderId="1" xfId="1" applyNumberFormat="1" applyFill="1" applyBorder="1"/>
    <xf numFmtId="1" fontId="5" fillId="2" borderId="1" xfId="1" applyNumberFormat="1" applyFill="1" applyBorder="1"/>
    <xf numFmtId="0" fontId="5" fillId="0" borderId="0" xfId="1" applyFill="1"/>
    <xf numFmtId="0" fontId="5" fillId="0" borderId="0" xfId="1" applyBorder="1"/>
    <xf numFmtId="2" fontId="5" fillId="0" borderId="0" xfId="1" applyNumberFormat="1" applyBorder="1"/>
    <xf numFmtId="1" fontId="5" fillId="0" borderId="0" xfId="1" applyNumberFormat="1" applyBorder="1"/>
    <xf numFmtId="1" fontId="5" fillId="0" borderId="2" xfId="1" applyNumberFormat="1" applyBorder="1"/>
    <xf numFmtId="0" fontId="5" fillId="0" borderId="2" xfId="1" applyBorder="1"/>
    <xf numFmtId="0" fontId="5" fillId="0" borderId="0" xfId="1" applyFill="1" applyBorder="1"/>
    <xf numFmtId="2" fontId="5" fillId="0" borderId="0" xfId="1" applyNumberFormat="1" applyFill="1" applyBorder="1"/>
    <xf numFmtId="1" fontId="5" fillId="0" borderId="0" xfId="1" applyNumberFormat="1" applyFill="1" applyBorder="1"/>
    <xf numFmtId="2" fontId="5" fillId="0" borderId="0" xfId="1" applyNumberFormat="1"/>
    <xf numFmtId="1" fontId="5" fillId="0" borderId="0" xfId="1" applyNumberFormat="1"/>
  </cellXfs>
  <cellStyles count="2">
    <cellStyle name="Normal" xfId="0" builtinId="0"/>
    <cellStyle name="Normal 2" xfId="1" xr:uid="{3B18220F-85F3-4382-91B4-94098DDBC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Arrival</a:t>
            </a:r>
            <a:r>
              <a:rPr lang="en-IN" baseline="0"/>
              <a:t> - Departure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Arrival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'Qn-2'!$H$5:$H$64</c:f>
              <c:numCache>
                <c:formatCode>General</c:formatCode>
                <c:ptCount val="6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248</c:v>
                </c:pt>
                <c:pt idx="34">
                  <c:v>250</c:v>
                </c:pt>
                <c:pt idx="35">
                  <c:v>252</c:v>
                </c:pt>
                <c:pt idx="36">
                  <c:v>254</c:v>
                </c:pt>
                <c:pt idx="37">
                  <c:v>256</c:v>
                </c:pt>
                <c:pt idx="38">
                  <c:v>258</c:v>
                </c:pt>
                <c:pt idx="39">
                  <c:v>260</c:v>
                </c:pt>
                <c:pt idx="40">
                  <c:v>262</c:v>
                </c:pt>
                <c:pt idx="41">
                  <c:v>264</c:v>
                </c:pt>
                <c:pt idx="42">
                  <c:v>266</c:v>
                </c:pt>
                <c:pt idx="43">
                  <c:v>268</c:v>
                </c:pt>
                <c:pt idx="44">
                  <c:v>270</c:v>
                </c:pt>
                <c:pt idx="45">
                  <c:v>272</c:v>
                </c:pt>
                <c:pt idx="46">
                  <c:v>274</c:v>
                </c:pt>
                <c:pt idx="47">
                  <c:v>276</c:v>
                </c:pt>
                <c:pt idx="48">
                  <c:v>278</c:v>
                </c:pt>
                <c:pt idx="49">
                  <c:v>280</c:v>
                </c:pt>
                <c:pt idx="50">
                  <c:v>282</c:v>
                </c:pt>
                <c:pt idx="51">
                  <c:v>284</c:v>
                </c:pt>
                <c:pt idx="52">
                  <c:v>286</c:v>
                </c:pt>
                <c:pt idx="53">
                  <c:v>288</c:v>
                </c:pt>
                <c:pt idx="54">
                  <c:v>290</c:v>
                </c:pt>
                <c:pt idx="55">
                  <c:v>292</c:v>
                </c:pt>
                <c:pt idx="56">
                  <c:v>294</c:v>
                </c:pt>
                <c:pt idx="57">
                  <c:v>296</c:v>
                </c:pt>
                <c:pt idx="58">
                  <c:v>298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1-4DD2-B3D5-2CE4C4F03B28}"/>
            </c:ext>
          </c:extLst>
        </c:ser>
        <c:ser>
          <c:idx val="1"/>
          <c:order val="1"/>
          <c:tx>
            <c:v>Departure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'Qn-2'!$I$5:$I$64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1-4DD2-B3D5-2CE4C4F0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1808"/>
        <c:axId val="518852464"/>
      </c:lineChart>
      <c:catAx>
        <c:axId val="5188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2464"/>
        <c:crosses val="autoZero"/>
        <c:auto val="1"/>
        <c:lblAlgn val="ctr"/>
        <c:lblOffset val="100"/>
        <c:noMultiLvlLbl val="0"/>
      </c:catAx>
      <c:valAx>
        <c:axId val="5188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</a:t>
                </a:r>
                <a:r>
                  <a:rPr lang="en-IN" b="1" baseline="0"/>
                  <a:t> of Vehicles (arrival)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Vehicle</a:t>
            </a:r>
            <a:r>
              <a:rPr lang="en-IN" baseline="0"/>
              <a:t> Trajectories</a:t>
            </a:r>
            <a:endParaRPr lang="en-IN"/>
          </a:p>
        </c:rich>
      </c:tx>
      <c:layout>
        <c:manualLayout>
          <c:xMode val="edge"/>
          <c:yMode val="edge"/>
          <c:x val="0.38920571098825413"/>
          <c:y val="3.3003300330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VEH-1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'Qn-3'!$O$2:$O$87</c:f>
              <c:numCache>
                <c:formatCode>General</c:formatCode>
                <c:ptCount val="8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</c:numCache>
            </c:numRef>
          </c:cat>
          <c:val>
            <c:numRef>
              <c:f>'Qn-3'!$R$2:$R$95</c:f>
              <c:numCache>
                <c:formatCode>0.0000</c:formatCode>
                <c:ptCount val="94"/>
                <c:pt idx="0" formatCode="0">
                  <c:v>300</c:v>
                </c:pt>
                <c:pt idx="1">
                  <c:v>294.46332074999998</c:v>
                </c:pt>
                <c:pt idx="2">
                  <c:v>288.99997500000001</c:v>
                </c:pt>
                <c:pt idx="3">
                  <c:v>283.60996275000002</c:v>
                </c:pt>
                <c:pt idx="4">
                  <c:v>278.29328400000003</c:v>
                </c:pt>
                <c:pt idx="5">
                  <c:v>273.04993875000002</c:v>
                </c:pt>
                <c:pt idx="6">
                  <c:v>267.87992700000001</c:v>
                </c:pt>
                <c:pt idx="7">
                  <c:v>262.78324874999998</c:v>
                </c:pt>
                <c:pt idx="8">
                  <c:v>257.75990400000001</c:v>
                </c:pt>
                <c:pt idx="9">
                  <c:v>252.80989275000002</c:v>
                </c:pt>
                <c:pt idx="10">
                  <c:v>247.93321500000002</c:v>
                </c:pt>
                <c:pt idx="11">
                  <c:v>243.12987075000001</c:v>
                </c:pt>
                <c:pt idx="12">
                  <c:v>238.39986000000002</c:v>
                </c:pt>
                <c:pt idx="13">
                  <c:v>233.74318275000002</c:v>
                </c:pt>
                <c:pt idx="14">
                  <c:v>229.15983900000001</c:v>
                </c:pt>
                <c:pt idx="15">
                  <c:v>224.64982875000001</c:v>
                </c:pt>
                <c:pt idx="16">
                  <c:v>220.21315200000001</c:v>
                </c:pt>
                <c:pt idx="17">
                  <c:v>215.84980875000002</c:v>
                </c:pt>
                <c:pt idx="18">
                  <c:v>211.55979900000003</c:v>
                </c:pt>
                <c:pt idx="19">
                  <c:v>207.34312275000002</c:v>
                </c:pt>
                <c:pt idx="20">
                  <c:v>203.19978000000003</c:v>
                </c:pt>
                <c:pt idx="21">
                  <c:v>199.12977075000003</c:v>
                </c:pt>
                <c:pt idx="22">
                  <c:v>195.13309500000003</c:v>
                </c:pt>
                <c:pt idx="23">
                  <c:v>191.20975275000004</c:v>
                </c:pt>
                <c:pt idx="24">
                  <c:v>187.35974400000003</c:v>
                </c:pt>
                <c:pt idx="25">
                  <c:v>183.58306875000002</c:v>
                </c:pt>
                <c:pt idx="26">
                  <c:v>179.87972700000003</c:v>
                </c:pt>
                <c:pt idx="27">
                  <c:v>176.24971875000003</c:v>
                </c:pt>
                <c:pt idx="28">
                  <c:v>172.69304400000001</c:v>
                </c:pt>
                <c:pt idx="29">
                  <c:v>169.20970275000002</c:v>
                </c:pt>
                <c:pt idx="30">
                  <c:v>165.79969500000001</c:v>
                </c:pt>
                <c:pt idx="31">
                  <c:v>162.46302075</c:v>
                </c:pt>
                <c:pt idx="32">
                  <c:v>159.19968</c:v>
                </c:pt>
                <c:pt idx="33">
                  <c:v>156.00967274999999</c:v>
                </c:pt>
                <c:pt idx="34">
                  <c:v>152.89299899999997</c:v>
                </c:pt>
                <c:pt idx="35">
                  <c:v>149.84965874999997</c:v>
                </c:pt>
                <c:pt idx="36">
                  <c:v>146.87965199999996</c:v>
                </c:pt>
                <c:pt idx="37">
                  <c:v>143.98297874999997</c:v>
                </c:pt>
                <c:pt idx="38">
                  <c:v>141.15963899999997</c:v>
                </c:pt>
                <c:pt idx="39">
                  <c:v>138.40963274999996</c:v>
                </c:pt>
                <c:pt idx="40">
                  <c:v>135.73295999999996</c:v>
                </c:pt>
                <c:pt idx="41">
                  <c:v>133.12962074999996</c:v>
                </c:pt>
                <c:pt idx="42">
                  <c:v>130.59961499999994</c:v>
                </c:pt>
                <c:pt idx="43">
                  <c:v>128.14294274999995</c:v>
                </c:pt>
                <c:pt idx="44">
                  <c:v>125.75960399999994</c:v>
                </c:pt>
                <c:pt idx="45">
                  <c:v>123.44959874999994</c:v>
                </c:pt>
                <c:pt idx="46">
                  <c:v>121.21292699999994</c:v>
                </c:pt>
                <c:pt idx="47">
                  <c:v>119.04958874999993</c:v>
                </c:pt>
                <c:pt idx="48">
                  <c:v>116.95958399999992</c:v>
                </c:pt>
                <c:pt idx="49">
                  <c:v>114.94291274999992</c:v>
                </c:pt>
                <c:pt idx="50">
                  <c:v>112.99957499999992</c:v>
                </c:pt>
                <c:pt idx="51">
                  <c:v>111.12957074999991</c:v>
                </c:pt>
                <c:pt idx="52">
                  <c:v>109.33289999999991</c:v>
                </c:pt>
                <c:pt idx="53">
                  <c:v>107.60956274999991</c:v>
                </c:pt>
                <c:pt idx="54">
                  <c:v>105.9595589999999</c:v>
                </c:pt>
                <c:pt idx="55">
                  <c:v>104.38288874999989</c:v>
                </c:pt>
                <c:pt idx="56">
                  <c:v>102.87955199999989</c:v>
                </c:pt>
                <c:pt idx="57">
                  <c:v>101.44954874999989</c:v>
                </c:pt>
                <c:pt idx="58">
                  <c:v>100.09287899999988</c:v>
                </c:pt>
                <c:pt idx="59">
                  <c:v>98.809542749999878</c:v>
                </c:pt>
                <c:pt idx="60">
                  <c:v>97.599539999999877</c:v>
                </c:pt>
                <c:pt idx="61">
                  <c:v>96.46287074999988</c:v>
                </c:pt>
                <c:pt idx="62">
                  <c:v>95.399534999999872</c:v>
                </c:pt>
                <c:pt idx="63">
                  <c:v>94.409532749999869</c:v>
                </c:pt>
                <c:pt idx="64">
                  <c:v>93.492863999999869</c:v>
                </c:pt>
                <c:pt idx="65">
                  <c:v>92.64952874999986</c:v>
                </c:pt>
                <c:pt idx="66">
                  <c:v>91.879526999999854</c:v>
                </c:pt>
                <c:pt idx="67">
                  <c:v>91.182858749999852</c:v>
                </c:pt>
                <c:pt idx="68">
                  <c:v>90.559523999999854</c:v>
                </c:pt>
                <c:pt idx="69">
                  <c:v>90.009522749999846</c:v>
                </c:pt>
                <c:pt idx="70">
                  <c:v>89.532854999999842</c:v>
                </c:pt>
                <c:pt idx="71">
                  <c:v>89.129520749999841</c:v>
                </c:pt>
                <c:pt idx="72">
                  <c:v>88.799519999999831</c:v>
                </c:pt>
                <c:pt idx="73">
                  <c:v>88.542852749999824</c:v>
                </c:pt>
                <c:pt idx="74">
                  <c:v>88.359518999999821</c:v>
                </c:pt>
                <c:pt idx="75">
                  <c:v>88.249518749999822</c:v>
                </c:pt>
                <c:pt idx="76">
                  <c:v>88.249518749999808</c:v>
                </c:pt>
                <c:pt idx="77">
                  <c:v>88.249518749999808</c:v>
                </c:pt>
                <c:pt idx="78">
                  <c:v>88.249518749999808</c:v>
                </c:pt>
                <c:pt idx="79">
                  <c:v>88.249518749999808</c:v>
                </c:pt>
                <c:pt idx="80">
                  <c:v>88.249518749999808</c:v>
                </c:pt>
                <c:pt idx="81">
                  <c:v>88.249518749999808</c:v>
                </c:pt>
                <c:pt idx="82">
                  <c:v>88.249518749999808</c:v>
                </c:pt>
                <c:pt idx="83">
                  <c:v>88.249518749999808</c:v>
                </c:pt>
                <c:pt idx="84">
                  <c:v>88.249518749999808</c:v>
                </c:pt>
                <c:pt idx="85">
                  <c:v>88.249518749999808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2-4506-8949-10DB79A469B4}"/>
            </c:ext>
          </c:extLst>
        </c:ser>
        <c:ser>
          <c:idx val="1"/>
          <c:order val="1"/>
          <c:tx>
            <c:v>VEH-2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'Qn-3'!$O$2:$O$87</c:f>
              <c:numCache>
                <c:formatCode>General</c:formatCode>
                <c:ptCount val="8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</c:numCache>
            </c:numRef>
          </c:cat>
          <c:val>
            <c:numRef>
              <c:f>'Qn-3'!$U$2:$U$95</c:f>
              <c:numCache>
                <c:formatCode>0.0000</c:formatCode>
                <c:ptCount val="94"/>
                <c:pt idx="0" formatCode="0">
                  <c:v>380</c:v>
                </c:pt>
                <c:pt idx="1">
                  <c:v>374.49998699999998</c:v>
                </c:pt>
                <c:pt idx="2">
                  <c:v>368.99997399999995</c:v>
                </c:pt>
                <c:pt idx="3">
                  <c:v>363.49996099999993</c:v>
                </c:pt>
                <c:pt idx="4">
                  <c:v>357.9999479999999</c:v>
                </c:pt>
                <c:pt idx="5">
                  <c:v>352.49993499999988</c:v>
                </c:pt>
                <c:pt idx="6">
                  <c:v>346.99992199999986</c:v>
                </c:pt>
                <c:pt idx="7">
                  <c:v>341.49990899999983</c:v>
                </c:pt>
                <c:pt idx="8">
                  <c:v>335.99989599999981</c:v>
                </c:pt>
                <c:pt idx="9">
                  <c:v>330.49988299999978</c:v>
                </c:pt>
                <c:pt idx="10">
                  <c:v>324.99986999999976</c:v>
                </c:pt>
                <c:pt idx="11">
                  <c:v>319.48519028999976</c:v>
                </c:pt>
                <c:pt idx="12">
                  <c:v>313.99896399839974</c:v>
                </c:pt>
                <c:pt idx="13">
                  <c:v>308.54298632846377</c:v>
                </c:pt>
                <c:pt idx="14">
                  <c:v>303.11898067532525</c:v>
                </c:pt>
                <c:pt idx="15">
                  <c:v>297.72860149831223</c:v>
                </c:pt>
                <c:pt idx="16">
                  <c:v>292.37343707837971</c:v>
                </c:pt>
                <c:pt idx="17">
                  <c:v>287.05501216524453</c:v>
                </c:pt>
                <c:pt idx="18">
                  <c:v>281.77479051863475</c:v>
                </c:pt>
                <c:pt idx="19">
                  <c:v>276.53417734788934</c:v>
                </c:pt>
                <c:pt idx="20">
                  <c:v>271.33452165397375</c:v>
                </c:pt>
                <c:pt idx="21">
                  <c:v>266.17711847781482</c:v>
                </c:pt>
                <c:pt idx="22">
                  <c:v>261.06321105870217</c:v>
                </c:pt>
                <c:pt idx="23">
                  <c:v>255.99399290635409</c:v>
                </c:pt>
                <c:pt idx="24">
                  <c:v>250.97060979009993</c:v>
                </c:pt>
                <c:pt idx="25">
                  <c:v>245.99416164849592</c:v>
                </c:pt>
                <c:pt idx="26">
                  <c:v>241.06570442255605</c:v>
                </c:pt>
                <c:pt idx="27">
                  <c:v>236.1862518156538</c:v>
                </c:pt>
                <c:pt idx="28">
                  <c:v>231.35677698302763</c:v>
                </c:pt>
                <c:pt idx="29">
                  <c:v>226.57821415370651</c:v>
                </c:pt>
                <c:pt idx="30">
                  <c:v>221.85146018755825</c:v>
                </c:pt>
                <c:pt idx="31">
                  <c:v>217.17737607005589</c:v>
                </c:pt>
                <c:pt idx="32">
                  <c:v>212.55678834725364</c:v>
                </c:pt>
                <c:pt idx="33">
                  <c:v>207.99049050336347</c:v>
                </c:pt>
                <c:pt idx="34">
                  <c:v>203.47924428322892</c:v>
                </c:pt>
                <c:pt idx="35">
                  <c:v>199.02378096189975</c:v>
                </c:pt>
                <c:pt idx="36">
                  <c:v>194.62480256342374</c:v>
                </c:pt>
                <c:pt idx="37">
                  <c:v>190.28298303088678</c:v>
                </c:pt>
                <c:pt idx="38">
                  <c:v>185.9989693496513</c:v>
                </c:pt>
                <c:pt idx="39">
                  <c:v>181.77338262566525</c:v>
                </c:pt>
                <c:pt idx="40">
                  <c:v>177.60681912063862</c:v>
                </c:pt>
                <c:pt idx="41">
                  <c:v>173.49985124581303</c:v>
                </c:pt>
                <c:pt idx="42">
                  <c:v>169.45302851598049</c:v>
                </c:pt>
                <c:pt idx="43">
                  <c:v>165.46687846534124</c:v>
                </c:pt>
                <c:pt idx="44">
                  <c:v>161.54190752672756</c:v>
                </c:pt>
                <c:pt idx="45">
                  <c:v>157.67860187565842</c:v>
                </c:pt>
                <c:pt idx="46">
                  <c:v>153.87742824063204</c:v>
                </c:pt>
                <c:pt idx="47">
                  <c:v>150.13883468100673</c:v>
                </c:pt>
                <c:pt idx="48">
                  <c:v>146.46325133376644</c:v>
                </c:pt>
                <c:pt idx="49">
                  <c:v>142.85109113041574</c:v>
                </c:pt>
                <c:pt idx="50">
                  <c:v>139.30275048519908</c:v>
                </c:pt>
                <c:pt idx="51">
                  <c:v>135.81860995579109</c:v>
                </c:pt>
                <c:pt idx="52">
                  <c:v>132.39903487755942</c:v>
                </c:pt>
                <c:pt idx="53">
                  <c:v>129.044375972457</c:v>
                </c:pt>
                <c:pt idx="54">
                  <c:v>125.7549699335587</c:v>
                </c:pt>
                <c:pt idx="55">
                  <c:v>122.53113998621633</c:v>
                </c:pt>
                <c:pt idx="56">
                  <c:v>119.37319642676765</c:v>
                </c:pt>
                <c:pt idx="57">
                  <c:v>116.28143713969692</c:v>
                </c:pt>
                <c:pt idx="58">
                  <c:v>113.25614809410902</c:v>
                </c:pt>
                <c:pt idx="59">
                  <c:v>110.29760382034463</c:v>
                </c:pt>
                <c:pt idx="60">
                  <c:v>107.40606786753082</c:v>
                </c:pt>
                <c:pt idx="61">
                  <c:v>104.58179324282956</c:v>
                </c:pt>
                <c:pt idx="62">
                  <c:v>101.82502283311635</c:v>
                </c:pt>
                <c:pt idx="63">
                  <c:v>99.135989809791667</c:v>
                </c:pt>
                <c:pt idx="64">
                  <c:v>96.514918017399964</c:v>
                </c:pt>
                <c:pt idx="65">
                  <c:v>93.962022346703932</c:v>
                </c:pt>
                <c:pt idx="66">
                  <c:v>91.477509092835746</c:v>
                </c:pt>
                <c:pt idx="67">
                  <c:v>91.182858749999852</c:v>
                </c:pt>
                <c:pt idx="68">
                  <c:v>90.559523999999854</c:v>
                </c:pt>
                <c:pt idx="69">
                  <c:v>90.009522749999846</c:v>
                </c:pt>
                <c:pt idx="70">
                  <c:v>89.532854999999842</c:v>
                </c:pt>
                <c:pt idx="71">
                  <c:v>89.129520749999841</c:v>
                </c:pt>
                <c:pt idx="72">
                  <c:v>88.799519999999831</c:v>
                </c:pt>
                <c:pt idx="73">
                  <c:v>88.542852749999824</c:v>
                </c:pt>
                <c:pt idx="74">
                  <c:v>88.359518999999821</c:v>
                </c:pt>
                <c:pt idx="75">
                  <c:v>88.249518749999822</c:v>
                </c:pt>
                <c:pt idx="76">
                  <c:v>88.249518749999808</c:v>
                </c:pt>
                <c:pt idx="77">
                  <c:v>88.249518749999808</c:v>
                </c:pt>
                <c:pt idx="78">
                  <c:v>88.249518749999808</c:v>
                </c:pt>
                <c:pt idx="79">
                  <c:v>88.249518749999808</c:v>
                </c:pt>
                <c:pt idx="80">
                  <c:v>88.249518749999808</c:v>
                </c:pt>
                <c:pt idx="81">
                  <c:v>88.249518749999808</c:v>
                </c:pt>
                <c:pt idx="82">
                  <c:v>88.249518749999808</c:v>
                </c:pt>
                <c:pt idx="83">
                  <c:v>88.249518749999808</c:v>
                </c:pt>
                <c:pt idx="84">
                  <c:v>88.249518749999808</c:v>
                </c:pt>
                <c:pt idx="85">
                  <c:v>88.249518749999808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2-4506-8949-10DB79A469B4}"/>
            </c:ext>
          </c:extLst>
        </c:ser>
        <c:ser>
          <c:idx val="2"/>
          <c:order val="2"/>
          <c:tx>
            <c:v>VEH-3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'Qn-3'!$O$2:$O$87</c:f>
              <c:numCache>
                <c:formatCode>General</c:formatCode>
                <c:ptCount val="8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</c:numCache>
            </c:numRef>
          </c:cat>
          <c:val>
            <c:numRef>
              <c:f>'Qn-3'!$X$2:$X$95</c:f>
              <c:numCache>
                <c:formatCode>0.0000</c:formatCode>
                <c:ptCount val="94"/>
                <c:pt idx="0" formatCode="0">
                  <c:v>460</c:v>
                </c:pt>
                <c:pt idx="1">
                  <c:v>454.49998699999998</c:v>
                </c:pt>
                <c:pt idx="2">
                  <c:v>448.99997399999995</c:v>
                </c:pt>
                <c:pt idx="3">
                  <c:v>443.49996099999993</c:v>
                </c:pt>
                <c:pt idx="4">
                  <c:v>437.9999479999999</c:v>
                </c:pt>
                <c:pt idx="5">
                  <c:v>432.49993499999988</c:v>
                </c:pt>
                <c:pt idx="6">
                  <c:v>426.99992199999986</c:v>
                </c:pt>
                <c:pt idx="7">
                  <c:v>421.49990899999983</c:v>
                </c:pt>
                <c:pt idx="8">
                  <c:v>415.99989599999981</c:v>
                </c:pt>
                <c:pt idx="9">
                  <c:v>410.49988299999978</c:v>
                </c:pt>
                <c:pt idx="10">
                  <c:v>404.99986999999976</c:v>
                </c:pt>
                <c:pt idx="11">
                  <c:v>399.49985699999974</c:v>
                </c:pt>
                <c:pt idx="12">
                  <c:v>393.99984399999971</c:v>
                </c:pt>
                <c:pt idx="13">
                  <c:v>388.49983099999969</c:v>
                </c:pt>
                <c:pt idx="14">
                  <c:v>382.99981799999966</c:v>
                </c:pt>
                <c:pt idx="15">
                  <c:v>377.49980499999964</c:v>
                </c:pt>
                <c:pt idx="16">
                  <c:v>371.99979199999962</c:v>
                </c:pt>
                <c:pt idx="17">
                  <c:v>366.49977899999959</c:v>
                </c:pt>
                <c:pt idx="18">
                  <c:v>360.99976599999957</c:v>
                </c:pt>
                <c:pt idx="19">
                  <c:v>355.49975299999954</c:v>
                </c:pt>
                <c:pt idx="20">
                  <c:v>349.99330423439</c:v>
                </c:pt>
                <c:pt idx="21">
                  <c:v>344.49912719164826</c:v>
                </c:pt>
                <c:pt idx="22">
                  <c:v>339.01842110356984</c:v>
                </c:pt>
                <c:pt idx="23">
                  <c:v>333.55238696225001</c:v>
                </c:pt>
                <c:pt idx="24">
                  <c:v>328.10222546048908</c:v>
                </c:pt>
                <c:pt idx="25">
                  <c:v>322.66913509414843</c:v>
                </c:pt>
                <c:pt idx="26">
                  <c:v>317.25431041679724</c:v>
                </c:pt>
                <c:pt idx="27">
                  <c:v>311.8589404375025</c:v>
                </c:pt>
                <c:pt idx="28">
                  <c:v>306.48420715310345</c:v>
                </c:pt>
                <c:pt idx="29">
                  <c:v>301.13128420677538</c:v>
                </c:pt>
                <c:pt idx="30">
                  <c:v>295.80133566512757</c:v>
                </c:pt>
                <c:pt idx="31">
                  <c:v>290.49551490649969</c:v>
                </c:pt>
                <c:pt idx="32">
                  <c:v>285.21496361351683</c:v>
                </c:pt>
                <c:pt idx="33">
                  <c:v>279.96081086334118</c:v>
                </c:pt>
                <c:pt idx="34">
                  <c:v>274.73417230941698</c:v>
                </c:pt>
                <c:pt idx="35">
                  <c:v>269.53614944884436</c:v>
                </c:pt>
                <c:pt idx="36">
                  <c:v>264.36782896984147</c:v>
                </c:pt>
                <c:pt idx="37">
                  <c:v>259.23028217405965</c:v>
                </c:pt>
                <c:pt idx="38">
                  <c:v>254.12456446880765</c:v>
                </c:pt>
                <c:pt idx="39">
                  <c:v>249.05171492451632</c:v>
                </c:pt>
                <c:pt idx="40">
                  <c:v>244.01275589303719</c:v>
                </c:pt>
                <c:pt idx="41">
                  <c:v>239.00869268261616</c:v>
                </c:pt>
                <c:pt idx="42">
                  <c:v>234.04051328561894</c:v>
                </c:pt>
                <c:pt idx="43">
                  <c:v>229.10918815530829</c:v>
                </c:pt>
                <c:pt idx="44">
                  <c:v>224.21567002818449</c:v>
                </c:pt>
                <c:pt idx="45">
                  <c:v>219.36089378860112</c:v>
                </c:pt>
                <c:pt idx="46">
                  <c:v>214.54577637255832</c:v>
                </c:pt>
                <c:pt idx="47">
                  <c:v>209.7712167077562</c:v>
                </c:pt>
                <c:pt idx="48">
                  <c:v>205.0380956871611</c:v>
                </c:pt>
                <c:pt idx="49">
                  <c:v>200.34727617350023</c:v>
                </c:pt>
                <c:pt idx="50">
                  <c:v>195.69960303225176</c:v>
                </c:pt>
                <c:pt idx="51">
                  <c:v>191.09590319084458</c:v>
                </c:pt>
                <c:pt idx="52">
                  <c:v>186.53698572191735</c:v>
                </c:pt>
                <c:pt idx="53">
                  <c:v>182.02364194861795</c:v>
                </c:pt>
                <c:pt idx="54">
                  <c:v>177.55664557004641</c:v>
                </c:pt>
                <c:pt idx="55">
                  <c:v>173.13675280506183</c:v>
                </c:pt>
                <c:pt idx="56">
                  <c:v>168.76470255278292</c:v>
                </c:pt>
                <c:pt idx="57">
                  <c:v>164.44121656821724</c:v>
                </c:pt>
                <c:pt idx="58">
                  <c:v>160.16699965155132</c:v>
                </c:pt>
                <c:pt idx="59">
                  <c:v>155.94273984972855</c:v>
                </c:pt>
                <c:pt idx="60">
                  <c:v>151.7691086690281</c:v>
                </c:pt>
                <c:pt idx="61">
                  <c:v>147.64676129744311</c:v>
                </c:pt>
                <c:pt idx="62">
                  <c:v>143.57633683573346</c:v>
                </c:pt>
                <c:pt idx="63">
                  <c:v>139.55845853610367</c:v>
                </c:pt>
                <c:pt idx="64">
                  <c:v>135.59373404752611</c:v>
                </c:pt>
                <c:pt idx="65">
                  <c:v>131.682755666796</c:v>
                </c:pt>
                <c:pt idx="66">
                  <c:v>127.82610059446723</c:v>
                </c:pt>
                <c:pt idx="67">
                  <c:v>124.02433119487688</c:v>
                </c:pt>
                <c:pt idx="68">
                  <c:v>120.2779952595216</c:v>
                </c:pt>
                <c:pt idx="69">
                  <c:v>116.58762627310195</c:v>
                </c:pt>
                <c:pt idx="70">
                  <c:v>112.95374368159962</c:v>
                </c:pt>
                <c:pt idx="71">
                  <c:v>109.3768531617995</c:v>
                </c:pt>
                <c:pt idx="72">
                  <c:v>105.85744689171183</c:v>
                </c:pt>
                <c:pt idx="73">
                  <c:v>102.39600382139129</c:v>
                </c:pt>
                <c:pt idx="74">
                  <c:v>98.992989943688656</c:v>
                </c:pt>
                <c:pt idx="75">
                  <c:v>95.648858564507009</c:v>
                </c:pt>
                <c:pt idx="76">
                  <c:v>92.364050572168978</c:v>
                </c:pt>
                <c:pt idx="77">
                  <c:v>89.138994705533776</c:v>
                </c:pt>
                <c:pt idx="78">
                  <c:v>88.249518749999808</c:v>
                </c:pt>
                <c:pt idx="79">
                  <c:v>88.249518749999808</c:v>
                </c:pt>
                <c:pt idx="80">
                  <c:v>88.249518749999808</c:v>
                </c:pt>
                <c:pt idx="81">
                  <c:v>88.249518749999808</c:v>
                </c:pt>
                <c:pt idx="82">
                  <c:v>88.249518749999808</c:v>
                </c:pt>
                <c:pt idx="83">
                  <c:v>88.249518749999808</c:v>
                </c:pt>
                <c:pt idx="84">
                  <c:v>88.249518749999808</c:v>
                </c:pt>
                <c:pt idx="85">
                  <c:v>88.249518749999808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506-8949-10DB79A4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23896"/>
        <c:axId val="630421600"/>
      </c:lineChart>
      <c:catAx>
        <c:axId val="63042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21600"/>
        <c:crossesAt val="0.1"/>
        <c:auto val="1"/>
        <c:lblAlgn val="ctr"/>
        <c:lblOffset val="100"/>
        <c:noMultiLvlLbl val="0"/>
      </c:catAx>
      <c:valAx>
        <c:axId val="6304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23896"/>
        <c:crosses val="autoZero"/>
        <c:crossBetween val="between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42522</xdr:colOff>
      <xdr:row>10</xdr:row>
      <xdr:rowOff>35719</xdr:rowOff>
    </xdr:from>
    <xdr:to>
      <xdr:col>25</xdr:col>
      <xdr:colOff>559593</xdr:colOff>
      <xdr:row>31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4D9C5-7FA2-433D-AE5F-19AFE79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314325</xdr:colOff>
      <xdr:row>0</xdr:row>
      <xdr:rowOff>133350</xdr:rowOff>
    </xdr:from>
    <xdr:to>
      <xdr:col>28</xdr:col>
      <xdr:colOff>437830</xdr:colOff>
      <xdr:row>1</xdr:row>
      <xdr:rowOff>180945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66F8D-D96F-4239-9325-468351E78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133350"/>
          <a:ext cx="2561905" cy="2380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25</xdr:col>
      <xdr:colOff>85725</xdr:colOff>
      <xdr:row>5</xdr:row>
      <xdr:rowOff>85726</xdr:rowOff>
    </xdr:from>
    <xdr:to>
      <xdr:col>36</xdr:col>
      <xdr:colOff>95250</xdr:colOff>
      <xdr:row>25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DFAB2-01D0-469D-B3BC-8949A52F3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8D37-8E40-4199-95FC-5BD8F23811B9}">
  <dimension ref="A1:T51"/>
  <sheetViews>
    <sheetView topLeftCell="A25" workbookViewId="0">
      <selection activeCell="J50" sqref="J50"/>
    </sheetView>
  </sheetViews>
  <sheetFormatPr defaultRowHeight="15.75"/>
  <cols>
    <col min="1" max="1" width="9.140625" style="36"/>
    <col min="2" max="2" width="13.140625" style="36" customWidth="1"/>
    <col min="3" max="3" width="17" style="36" customWidth="1"/>
    <col min="4" max="4" width="12.85546875" style="36" bestFit="1" customWidth="1"/>
    <col min="5" max="5" width="11" style="36" customWidth="1"/>
    <col min="6" max="6" width="10.42578125" style="36" customWidth="1"/>
    <col min="7" max="7" width="18" style="36" customWidth="1"/>
    <col min="8" max="15" width="9.140625" style="36"/>
    <col min="16" max="16" width="12.7109375" style="36" customWidth="1"/>
    <col min="17" max="16384" width="9.140625" style="36"/>
  </cols>
  <sheetData>
    <row r="1" spans="1:20" s="31" customFormat="1" ht="36" customHeight="1">
      <c r="A1" s="30" t="s">
        <v>26</v>
      </c>
      <c r="B1" s="30" t="s">
        <v>27</v>
      </c>
      <c r="C1" s="30" t="s">
        <v>28</v>
      </c>
      <c r="D1" s="30" t="s">
        <v>29</v>
      </c>
      <c r="E1" s="30" t="s">
        <v>30</v>
      </c>
      <c r="F1" s="30" t="s">
        <v>31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L1" s="30" t="s">
        <v>37</v>
      </c>
      <c r="M1" s="30" t="s">
        <v>38</v>
      </c>
      <c r="N1" s="30" t="s">
        <v>36</v>
      </c>
      <c r="O1" s="30" t="s">
        <v>37</v>
      </c>
      <c r="P1" s="30" t="s">
        <v>39</v>
      </c>
      <c r="Q1" s="30" t="s">
        <v>40</v>
      </c>
      <c r="R1" s="30" t="s">
        <v>41</v>
      </c>
      <c r="S1" s="30" t="s">
        <v>42</v>
      </c>
      <c r="T1" s="30" t="s">
        <v>43</v>
      </c>
    </row>
    <row r="2" spans="1:20">
      <c r="A2" s="32">
        <v>1</v>
      </c>
      <c r="B2" s="33">
        <v>3.1254517244397455</v>
      </c>
      <c r="C2" s="32">
        <v>3.2653184799580224</v>
      </c>
      <c r="D2" s="33">
        <f>B2</f>
        <v>3.1254517244397455</v>
      </c>
      <c r="E2" s="33">
        <f>D2</f>
        <v>3.1254517244397455</v>
      </c>
      <c r="F2" s="33">
        <f t="shared" ref="F2:F36" si="0">E2+C2</f>
        <v>6.3907702043977679</v>
      </c>
      <c r="G2" s="32">
        <f t="shared" ref="G2:G36" si="1">E2-D2</f>
        <v>0</v>
      </c>
      <c r="H2" s="33">
        <f>MAX(G2:G481)</f>
        <v>13.980730547299558</v>
      </c>
      <c r="I2" s="33">
        <f>AVERAGE(G2:G481)</f>
        <v>5.2551633103347184</v>
      </c>
      <c r="J2" s="34">
        <f>COUNTIF(E2,"&lt;"&amp;D2)</f>
        <v>0</v>
      </c>
      <c r="K2" s="32">
        <f>SUM(J2:J481)/COUNTIF(J2:J481,"&gt;"&amp;0)</f>
        <v>2.3793103448275863</v>
      </c>
      <c r="L2" s="34">
        <f>MAX(J2:J481)</f>
        <v>4</v>
      </c>
      <c r="M2" s="33">
        <f>F2-D2</f>
        <v>3.2653184799580224</v>
      </c>
      <c r="N2" s="34">
        <f>AVERAGE(M2:M481)</f>
        <v>8.5530802347252344</v>
      </c>
      <c r="O2" s="34">
        <f>MAX(M2:M481)</f>
        <v>16.692947504658861</v>
      </c>
      <c r="P2" s="35">
        <f>COUNTIF(G2:G481,"&lt;&gt;"&amp;0)/COUNT(G2:G481)</f>
        <v>13.542857142857143</v>
      </c>
      <c r="Q2" s="32">
        <v>0</v>
      </c>
      <c r="R2" s="34">
        <f>COUNTIF($D$2:$D$481,"&lt;"&amp;Q2)</f>
        <v>0</v>
      </c>
      <c r="S2" s="32">
        <v>0</v>
      </c>
      <c r="T2" s="34">
        <f>COUNTIF($F$2:$F$481,"&lt;"&amp;S2)</f>
        <v>0</v>
      </c>
    </row>
    <row r="3" spans="1:20">
      <c r="A3" s="32">
        <v>2</v>
      </c>
      <c r="B3" s="33">
        <v>0.20705290028146284</v>
      </c>
      <c r="C3" s="32">
        <v>4.2739894093051483</v>
      </c>
      <c r="D3" s="33">
        <f>D2+B3</f>
        <v>3.3325046247212082</v>
      </c>
      <c r="E3" s="33">
        <f t="shared" ref="E3:E36" si="2">MAX(D3,F2)</f>
        <v>6.3907702043977679</v>
      </c>
      <c r="F3" s="33">
        <f>E3+C3</f>
        <v>10.664759613702916</v>
      </c>
      <c r="G3" s="33">
        <f t="shared" si="1"/>
        <v>3.0582655796765597</v>
      </c>
      <c r="H3" s="32"/>
      <c r="I3" s="32"/>
      <c r="J3" s="34">
        <f>COUNTIF($E$2:E3,"&gt;"&amp;D3)</f>
        <v>1</v>
      </c>
      <c r="K3" s="32">
        <f>COUNTIF(J2:J481,"&gt;"&amp;0)</f>
        <v>29</v>
      </c>
      <c r="L3" s="32"/>
      <c r="M3" s="32">
        <f t="shared" ref="M3:M36" si="3">F3-D3</f>
        <v>7.3322549889817079</v>
      </c>
      <c r="N3" s="32"/>
      <c r="O3" s="32"/>
      <c r="P3" s="32"/>
      <c r="Q3" s="32">
        <v>3</v>
      </c>
      <c r="R3" s="34">
        <f>COUNTIF($D$2:$D$481,"&lt;"&amp;Q3)</f>
        <v>0</v>
      </c>
      <c r="S3" s="32">
        <v>3</v>
      </c>
      <c r="T3" s="34">
        <f>COUNTIF($F$2:$F$481,"&lt;"&amp;S3)</f>
        <v>0</v>
      </c>
    </row>
    <row r="4" spans="1:20">
      <c r="A4" s="32">
        <v>3</v>
      </c>
      <c r="B4" s="33">
        <v>7.8300078381691165</v>
      </c>
      <c r="C4" s="32">
        <v>3.0203259032210408</v>
      </c>
      <c r="D4" s="33">
        <f t="shared" ref="D4:D36" si="4">D3+B4</f>
        <v>11.162512462890325</v>
      </c>
      <c r="E4" s="33">
        <f t="shared" si="2"/>
        <v>11.162512462890325</v>
      </c>
      <c r="F4" s="33">
        <f t="shared" si="0"/>
        <v>14.182838366111366</v>
      </c>
      <c r="G4" s="33">
        <f t="shared" si="1"/>
        <v>0</v>
      </c>
      <c r="H4" s="32"/>
      <c r="I4" s="32"/>
      <c r="J4" s="34">
        <f>COUNTIF($E$2:E4,"&gt;"&amp;D4)</f>
        <v>0</v>
      </c>
      <c r="K4" s="32"/>
      <c r="L4" s="32"/>
      <c r="M4" s="32">
        <f t="shared" si="3"/>
        <v>3.0203259032210408</v>
      </c>
      <c r="N4" s="32"/>
      <c r="O4" s="32"/>
      <c r="P4" s="32"/>
      <c r="Q4" s="32">
        <v>6</v>
      </c>
      <c r="R4" s="34">
        <f t="shared" ref="R4:R42" si="5">COUNTIF($D$2:$D$481,"&lt;"&amp;Q4)</f>
        <v>2</v>
      </c>
      <c r="S4" s="32">
        <v>6</v>
      </c>
      <c r="T4" s="34">
        <f t="shared" ref="T4:T42" si="6">COUNTIF($F$2:$F$481,"&lt;"&amp;S4)</f>
        <v>0</v>
      </c>
    </row>
    <row r="5" spans="1:20">
      <c r="A5" s="32">
        <v>4</v>
      </c>
      <c r="B5" s="33">
        <v>4.1398517774155562E-2</v>
      </c>
      <c r="C5" s="32">
        <v>2.5228646347088732</v>
      </c>
      <c r="D5" s="33">
        <f t="shared" si="4"/>
        <v>11.20391098066448</v>
      </c>
      <c r="E5" s="33">
        <f t="shared" si="2"/>
        <v>14.182838366111366</v>
      </c>
      <c r="F5" s="33">
        <f t="shared" si="0"/>
        <v>16.70570300082024</v>
      </c>
      <c r="G5" s="33">
        <f t="shared" si="1"/>
        <v>2.9789273854468856</v>
      </c>
      <c r="H5" s="32"/>
      <c r="I5" s="32"/>
      <c r="J5" s="34">
        <f>COUNTIF($E$2:E5,"&gt;"&amp;D5)</f>
        <v>1</v>
      </c>
      <c r="K5" s="32"/>
      <c r="L5" s="32"/>
      <c r="M5" s="32">
        <f t="shared" si="3"/>
        <v>5.5017920201557597</v>
      </c>
      <c r="N5" s="32"/>
      <c r="O5" s="32"/>
      <c r="P5" s="32"/>
      <c r="Q5" s="32">
        <v>9</v>
      </c>
      <c r="R5" s="34">
        <f t="shared" si="5"/>
        <v>2</v>
      </c>
      <c r="S5" s="32">
        <v>9</v>
      </c>
      <c r="T5" s="34">
        <f t="shared" si="6"/>
        <v>1</v>
      </c>
    </row>
    <row r="6" spans="1:20">
      <c r="A6" s="32">
        <v>5</v>
      </c>
      <c r="B6" s="33">
        <v>1.6615405080490262</v>
      </c>
      <c r="C6" s="32">
        <v>2.6416058685309807</v>
      </c>
      <c r="D6" s="33">
        <f t="shared" si="4"/>
        <v>12.865451488713505</v>
      </c>
      <c r="E6" s="33">
        <f t="shared" si="2"/>
        <v>16.70570300082024</v>
      </c>
      <c r="F6" s="33">
        <f t="shared" si="0"/>
        <v>19.34730886935122</v>
      </c>
      <c r="G6" s="33">
        <f t="shared" si="1"/>
        <v>3.8402515121067342</v>
      </c>
      <c r="H6" s="32"/>
      <c r="I6" s="32"/>
      <c r="J6" s="34">
        <f>COUNTIF($E$2:E6,"&gt;"&amp;D6)</f>
        <v>2</v>
      </c>
      <c r="K6" s="32"/>
      <c r="L6" s="32"/>
      <c r="M6" s="32">
        <f t="shared" si="3"/>
        <v>6.4818573806377149</v>
      </c>
      <c r="N6" s="32"/>
      <c r="O6" s="32"/>
      <c r="P6" s="32"/>
      <c r="Q6" s="32">
        <v>12</v>
      </c>
      <c r="R6" s="34">
        <f t="shared" si="5"/>
        <v>4</v>
      </c>
      <c r="S6" s="32">
        <v>12</v>
      </c>
      <c r="T6" s="34">
        <f t="shared" si="6"/>
        <v>2</v>
      </c>
    </row>
    <row r="7" spans="1:20">
      <c r="A7" s="32">
        <v>6</v>
      </c>
      <c r="B7" s="33">
        <v>5.7889019210776276</v>
      </c>
      <c r="C7" s="32">
        <v>4.1273857376893277</v>
      </c>
      <c r="D7" s="33">
        <f t="shared" si="4"/>
        <v>18.654353409791135</v>
      </c>
      <c r="E7" s="33">
        <f t="shared" si="2"/>
        <v>19.34730886935122</v>
      </c>
      <c r="F7" s="33">
        <f t="shared" si="0"/>
        <v>23.474694607040547</v>
      </c>
      <c r="G7" s="33">
        <f t="shared" si="1"/>
        <v>0.69295545956008553</v>
      </c>
      <c r="H7" s="32"/>
      <c r="I7" s="32"/>
      <c r="J7" s="34">
        <f>COUNTIF($E$2:E7,"&gt;"&amp;D7)</f>
        <v>1</v>
      </c>
      <c r="K7" s="32"/>
      <c r="L7" s="32"/>
      <c r="M7" s="32">
        <f t="shared" si="3"/>
        <v>4.8203411972494123</v>
      </c>
      <c r="N7" s="32"/>
      <c r="O7" s="32"/>
      <c r="P7" s="32"/>
      <c r="Q7" s="32">
        <v>15</v>
      </c>
      <c r="R7" s="34">
        <f t="shared" si="5"/>
        <v>5</v>
      </c>
      <c r="S7" s="32">
        <v>15</v>
      </c>
      <c r="T7" s="34">
        <f t="shared" si="6"/>
        <v>3</v>
      </c>
    </row>
    <row r="8" spans="1:20">
      <c r="A8" s="32">
        <v>7</v>
      </c>
      <c r="B8" s="33">
        <v>10.668197041772991</v>
      </c>
      <c r="C8" s="32">
        <v>3.041651960593768</v>
      </c>
      <c r="D8" s="33">
        <f t="shared" si="4"/>
        <v>29.322550451564126</v>
      </c>
      <c r="E8" s="33">
        <f t="shared" si="2"/>
        <v>29.322550451564126</v>
      </c>
      <c r="F8" s="33">
        <f t="shared" si="0"/>
        <v>32.364202412157894</v>
      </c>
      <c r="G8" s="33">
        <f t="shared" si="1"/>
        <v>0</v>
      </c>
      <c r="H8" s="32"/>
      <c r="I8" s="32"/>
      <c r="J8" s="34">
        <f>COUNTIF($E$2:E8,"&gt;"&amp;D8)</f>
        <v>0</v>
      </c>
      <c r="K8" s="32"/>
      <c r="L8" s="32"/>
      <c r="M8" s="32">
        <f t="shared" si="3"/>
        <v>3.041651960593768</v>
      </c>
      <c r="N8" s="32"/>
      <c r="O8" s="32"/>
      <c r="P8" s="32"/>
      <c r="Q8" s="32">
        <v>18</v>
      </c>
      <c r="R8" s="34">
        <f t="shared" si="5"/>
        <v>5</v>
      </c>
      <c r="S8" s="32">
        <v>18</v>
      </c>
      <c r="T8" s="34">
        <f t="shared" si="6"/>
        <v>4</v>
      </c>
    </row>
    <row r="9" spans="1:20">
      <c r="A9" s="32">
        <v>8</v>
      </c>
      <c r="B9" s="33">
        <v>0.5581526486995767</v>
      </c>
      <c r="C9" s="32">
        <v>3.8595072082649855</v>
      </c>
      <c r="D9" s="33">
        <f t="shared" si="4"/>
        <v>29.880703100263702</v>
      </c>
      <c r="E9" s="33">
        <f t="shared" si="2"/>
        <v>32.364202412157894</v>
      </c>
      <c r="F9" s="33">
        <f t="shared" si="0"/>
        <v>36.223709620422881</v>
      </c>
      <c r="G9" s="33">
        <f t="shared" si="1"/>
        <v>2.4834993118941924</v>
      </c>
      <c r="H9" s="32"/>
      <c r="I9" s="32"/>
      <c r="J9" s="34">
        <f>COUNTIF($E$2:E9,"&gt;"&amp;D9)</f>
        <v>1</v>
      </c>
      <c r="K9" s="32"/>
      <c r="L9" s="32"/>
      <c r="M9" s="32">
        <f t="shared" si="3"/>
        <v>6.3430065201591788</v>
      </c>
      <c r="N9" s="32"/>
      <c r="O9" s="32"/>
      <c r="P9" s="32"/>
      <c r="Q9" s="32">
        <v>21</v>
      </c>
      <c r="R9" s="34">
        <f t="shared" si="5"/>
        <v>6</v>
      </c>
      <c r="S9" s="32">
        <v>21</v>
      </c>
      <c r="T9" s="34">
        <f t="shared" si="6"/>
        <v>5</v>
      </c>
    </row>
    <row r="10" spans="1:20">
      <c r="A10" s="32">
        <v>9</v>
      </c>
      <c r="B10" s="33">
        <v>5.6082187178931315</v>
      </c>
      <c r="C10" s="32">
        <v>2.8083014353979818</v>
      </c>
      <c r="D10" s="33">
        <f t="shared" si="4"/>
        <v>35.488921818156832</v>
      </c>
      <c r="E10" s="33">
        <f t="shared" si="2"/>
        <v>36.223709620422881</v>
      </c>
      <c r="F10" s="33">
        <f t="shared" si="0"/>
        <v>39.03201105582086</v>
      </c>
      <c r="G10" s="33">
        <f t="shared" si="1"/>
        <v>0.73478780226604812</v>
      </c>
      <c r="H10" s="32"/>
      <c r="I10" s="32"/>
      <c r="J10" s="34">
        <f>COUNTIF($E$2:E10,"&gt;"&amp;D10)</f>
        <v>1</v>
      </c>
      <c r="K10" s="32"/>
      <c r="L10" s="32"/>
      <c r="M10" s="32">
        <f t="shared" si="3"/>
        <v>3.5430892376640273</v>
      </c>
      <c r="N10" s="32"/>
      <c r="O10" s="32"/>
      <c r="P10" s="32"/>
      <c r="Q10" s="32">
        <v>24</v>
      </c>
      <c r="R10" s="34">
        <f t="shared" si="5"/>
        <v>6</v>
      </c>
      <c r="S10" s="32">
        <v>24</v>
      </c>
      <c r="T10" s="34">
        <f t="shared" si="6"/>
        <v>6</v>
      </c>
    </row>
    <row r="11" spans="1:20">
      <c r="A11" s="32">
        <v>10</v>
      </c>
      <c r="B11" s="33">
        <v>11.404450737291164</v>
      </c>
      <c r="C11" s="32">
        <v>2.9237269879671564</v>
      </c>
      <c r="D11" s="33">
        <f t="shared" si="4"/>
        <v>46.893372555447996</v>
      </c>
      <c r="E11" s="33">
        <f t="shared" si="2"/>
        <v>46.893372555447996</v>
      </c>
      <c r="F11" s="33">
        <f t="shared" si="0"/>
        <v>49.817099543415154</v>
      </c>
      <c r="G11" s="33">
        <f t="shared" si="1"/>
        <v>0</v>
      </c>
      <c r="H11" s="32"/>
      <c r="I11" s="32"/>
      <c r="J11" s="34">
        <f>COUNTIF($E$2:E11,"&gt;"&amp;D11)</f>
        <v>0</v>
      </c>
      <c r="K11" s="32"/>
      <c r="L11" s="32"/>
      <c r="M11" s="33">
        <f>F11-D11</f>
        <v>2.9237269879671572</v>
      </c>
      <c r="N11" s="32"/>
      <c r="O11" s="32"/>
      <c r="P11" s="32"/>
      <c r="Q11" s="32">
        <v>27</v>
      </c>
      <c r="R11" s="34">
        <f t="shared" si="5"/>
        <v>6</v>
      </c>
      <c r="S11" s="32">
        <v>27</v>
      </c>
      <c r="T11" s="34">
        <f t="shared" si="6"/>
        <v>6</v>
      </c>
    </row>
    <row r="12" spans="1:20">
      <c r="A12" s="32">
        <v>11</v>
      </c>
      <c r="B12" s="33">
        <v>3.5784899668715897</v>
      </c>
      <c r="C12" s="32">
        <v>2.5803771464872645</v>
      </c>
      <c r="D12" s="33">
        <f t="shared" si="4"/>
        <v>50.471862522319583</v>
      </c>
      <c r="E12" s="33">
        <f t="shared" si="2"/>
        <v>50.471862522319583</v>
      </c>
      <c r="F12" s="33">
        <f t="shared" si="0"/>
        <v>53.052239668806848</v>
      </c>
      <c r="G12" s="33">
        <f t="shared" si="1"/>
        <v>0</v>
      </c>
      <c r="H12" s="32"/>
      <c r="I12" s="32"/>
      <c r="J12" s="34">
        <f>COUNTIF($E$2:E12,"&gt;"&amp;D12)</f>
        <v>0</v>
      </c>
      <c r="K12" s="32"/>
      <c r="L12" s="32"/>
      <c r="M12" s="33">
        <f>F12-D12</f>
        <v>2.5803771464872653</v>
      </c>
      <c r="N12" s="32"/>
      <c r="O12" s="32"/>
      <c r="P12" s="32"/>
      <c r="Q12" s="32">
        <v>30</v>
      </c>
      <c r="R12" s="34">
        <f t="shared" si="5"/>
        <v>8</v>
      </c>
      <c r="S12" s="32">
        <v>30</v>
      </c>
      <c r="T12" s="34">
        <f t="shared" si="6"/>
        <v>6</v>
      </c>
    </row>
    <row r="13" spans="1:20">
      <c r="A13" s="32">
        <v>12</v>
      </c>
      <c r="B13" s="33">
        <v>1.4297238334090476</v>
      </c>
      <c r="C13" s="32">
        <v>3.435270665266565</v>
      </c>
      <c r="D13" s="33">
        <f t="shared" si="4"/>
        <v>51.901586355728632</v>
      </c>
      <c r="E13" s="33">
        <f t="shared" si="2"/>
        <v>53.052239668806848</v>
      </c>
      <c r="F13" s="33">
        <f t="shared" si="0"/>
        <v>56.487510334073413</v>
      </c>
      <c r="G13" s="33">
        <f t="shared" si="1"/>
        <v>1.1506533130782159</v>
      </c>
      <c r="H13" s="32"/>
      <c r="I13" s="32"/>
      <c r="J13" s="34">
        <f>COUNTIF($E$2:E13,"&gt;"&amp;D13)</f>
        <v>1</v>
      </c>
      <c r="K13" s="32"/>
      <c r="L13" s="32"/>
      <c r="M13" s="32">
        <f t="shared" si="3"/>
        <v>4.5859239783447805</v>
      </c>
      <c r="N13" s="32"/>
      <c r="O13" s="32"/>
      <c r="P13" s="32"/>
      <c r="Q13" s="32">
        <v>33</v>
      </c>
      <c r="R13" s="34">
        <f t="shared" si="5"/>
        <v>8</v>
      </c>
      <c r="S13" s="32">
        <v>33</v>
      </c>
      <c r="T13" s="34">
        <f t="shared" si="6"/>
        <v>7</v>
      </c>
    </row>
    <row r="14" spans="1:20">
      <c r="A14" s="32">
        <v>13</v>
      </c>
      <c r="B14" s="33">
        <v>5.401578260702383</v>
      </c>
      <c r="C14" s="32">
        <v>3.6008389019011693</v>
      </c>
      <c r="D14" s="33">
        <f t="shared" si="4"/>
        <v>57.303164616431019</v>
      </c>
      <c r="E14" s="33">
        <f t="shared" si="2"/>
        <v>57.303164616431019</v>
      </c>
      <c r="F14" s="33">
        <f t="shared" si="0"/>
        <v>60.904003518332189</v>
      </c>
      <c r="G14" s="33">
        <f t="shared" si="1"/>
        <v>0</v>
      </c>
      <c r="H14" s="32"/>
      <c r="I14" s="32"/>
      <c r="J14" s="34">
        <f>COUNTIF($E$2:E14,"&gt;"&amp;D14)</f>
        <v>0</v>
      </c>
      <c r="K14" s="32"/>
      <c r="L14" s="32"/>
      <c r="M14" s="32">
        <f t="shared" si="3"/>
        <v>3.6008389019011702</v>
      </c>
      <c r="N14" s="32"/>
      <c r="O14" s="32"/>
      <c r="P14" s="32"/>
      <c r="Q14" s="32">
        <v>36</v>
      </c>
      <c r="R14" s="34">
        <f t="shared" si="5"/>
        <v>9</v>
      </c>
      <c r="S14" s="32">
        <v>36</v>
      </c>
      <c r="T14" s="34">
        <f t="shared" si="6"/>
        <v>7</v>
      </c>
    </row>
    <row r="15" spans="1:20">
      <c r="A15" s="32">
        <v>14</v>
      </c>
      <c r="B15" s="33">
        <v>2.3450086209549199</v>
      </c>
      <c r="C15" s="32">
        <v>2.6572476830127307</v>
      </c>
      <c r="D15" s="33">
        <f t="shared" si="4"/>
        <v>59.64817323738594</v>
      </c>
      <c r="E15" s="33">
        <f t="shared" si="2"/>
        <v>60.904003518332189</v>
      </c>
      <c r="F15" s="33">
        <f t="shared" si="0"/>
        <v>63.561251201344916</v>
      </c>
      <c r="G15" s="33">
        <f t="shared" si="1"/>
        <v>1.2558302809462489</v>
      </c>
      <c r="H15" s="32"/>
      <c r="I15" s="32"/>
      <c r="J15" s="34">
        <f>COUNTIF($E$2:E15,"&gt;"&amp;D15)</f>
        <v>1</v>
      </c>
      <c r="K15" s="32"/>
      <c r="L15" s="32"/>
      <c r="M15" s="32">
        <f t="shared" si="3"/>
        <v>3.9130779639589761</v>
      </c>
      <c r="N15" s="32"/>
      <c r="O15" s="32"/>
      <c r="P15" s="32"/>
      <c r="Q15" s="32">
        <v>39</v>
      </c>
      <c r="R15" s="34">
        <f t="shared" si="5"/>
        <v>9</v>
      </c>
      <c r="S15" s="32">
        <v>39</v>
      </c>
      <c r="T15" s="34">
        <f t="shared" si="6"/>
        <v>8</v>
      </c>
    </row>
    <row r="16" spans="1:20">
      <c r="A16" s="32">
        <v>15</v>
      </c>
      <c r="B16" s="33">
        <v>0.38413152027908437</v>
      </c>
      <c r="C16" s="32">
        <v>3.5790996732186424</v>
      </c>
      <c r="D16" s="33">
        <f t="shared" si="4"/>
        <v>60.032304757665024</v>
      </c>
      <c r="E16" s="33">
        <f t="shared" si="2"/>
        <v>63.561251201344916</v>
      </c>
      <c r="F16" s="33">
        <f t="shared" si="0"/>
        <v>67.140350874563552</v>
      </c>
      <c r="G16" s="33">
        <f t="shared" si="1"/>
        <v>3.5289464436798923</v>
      </c>
      <c r="H16" s="32"/>
      <c r="I16" s="32"/>
      <c r="J16" s="34">
        <f>COUNTIF($E$2:E16,"&gt;"&amp;D16)</f>
        <v>2</v>
      </c>
      <c r="K16" s="32"/>
      <c r="L16" s="32"/>
      <c r="M16" s="32">
        <f t="shared" si="3"/>
        <v>7.1080461168985281</v>
      </c>
      <c r="N16" s="32"/>
      <c r="O16" s="32"/>
      <c r="P16" s="32"/>
      <c r="Q16" s="32">
        <v>42</v>
      </c>
      <c r="R16" s="34">
        <f t="shared" si="5"/>
        <v>9</v>
      </c>
      <c r="S16" s="32">
        <v>42</v>
      </c>
      <c r="T16" s="34">
        <f t="shared" si="6"/>
        <v>9</v>
      </c>
    </row>
    <row r="17" spans="1:20">
      <c r="A17" s="32">
        <v>16</v>
      </c>
      <c r="B17" s="33">
        <v>0.10059269054476558</v>
      </c>
      <c r="C17" s="32">
        <v>2.6500240361780816</v>
      </c>
      <c r="D17" s="33">
        <f t="shared" si="4"/>
        <v>60.132897448209789</v>
      </c>
      <c r="E17" s="33">
        <f t="shared" si="2"/>
        <v>67.140350874563552</v>
      </c>
      <c r="F17" s="33">
        <f t="shared" si="0"/>
        <v>69.790374910741633</v>
      </c>
      <c r="G17" s="33">
        <f t="shared" si="1"/>
        <v>7.0074534263537629</v>
      </c>
      <c r="H17" s="32"/>
      <c r="I17" s="32"/>
      <c r="J17" s="34">
        <f>COUNTIF($E$2:E17,"&gt;"&amp;D17)</f>
        <v>3</v>
      </c>
      <c r="K17" s="32"/>
      <c r="L17" s="32"/>
      <c r="M17" s="32">
        <f t="shared" si="3"/>
        <v>9.657477462531844</v>
      </c>
      <c r="N17" s="32"/>
      <c r="O17" s="32"/>
      <c r="P17" s="32"/>
      <c r="Q17" s="32">
        <v>45</v>
      </c>
      <c r="R17" s="34">
        <f t="shared" si="5"/>
        <v>9</v>
      </c>
      <c r="S17" s="32">
        <v>45</v>
      </c>
      <c r="T17" s="34">
        <f t="shared" si="6"/>
        <v>9</v>
      </c>
    </row>
    <row r="18" spans="1:20">
      <c r="A18" s="32">
        <v>17</v>
      </c>
      <c r="B18" s="33">
        <v>1.7213585803124869</v>
      </c>
      <c r="C18" s="32">
        <v>2.85304381935428</v>
      </c>
      <c r="D18" s="33">
        <f t="shared" si="4"/>
        <v>61.854256028522279</v>
      </c>
      <c r="E18" s="33">
        <f t="shared" si="2"/>
        <v>69.790374910741633</v>
      </c>
      <c r="F18" s="33">
        <f t="shared" si="0"/>
        <v>72.643418730095917</v>
      </c>
      <c r="G18" s="33">
        <f t="shared" si="1"/>
        <v>7.936118882219354</v>
      </c>
      <c r="H18" s="32"/>
      <c r="I18" s="32"/>
      <c r="J18" s="34">
        <f>COUNTIF($E$2:E18,"&gt;"&amp;D18)</f>
        <v>3</v>
      </c>
      <c r="K18" s="32"/>
      <c r="L18" s="32"/>
      <c r="M18" s="32">
        <f t="shared" si="3"/>
        <v>10.789162701573638</v>
      </c>
      <c r="N18" s="32"/>
      <c r="O18" s="32"/>
      <c r="P18" s="32"/>
      <c r="Q18" s="32">
        <v>48</v>
      </c>
      <c r="R18" s="34">
        <f t="shared" si="5"/>
        <v>10</v>
      </c>
      <c r="S18" s="32">
        <v>48</v>
      </c>
      <c r="T18" s="34">
        <f t="shared" si="6"/>
        <v>9</v>
      </c>
    </row>
    <row r="19" spans="1:20">
      <c r="A19" s="32">
        <v>18</v>
      </c>
      <c r="B19" s="33">
        <v>0.57630119638720911</v>
      </c>
      <c r="C19" s="32">
        <v>4.4988170052490357</v>
      </c>
      <c r="D19" s="33">
        <f t="shared" si="4"/>
        <v>62.430557224909485</v>
      </c>
      <c r="E19" s="33">
        <f t="shared" si="2"/>
        <v>72.643418730095917</v>
      </c>
      <c r="F19" s="33">
        <f t="shared" si="0"/>
        <v>77.142235735344954</v>
      </c>
      <c r="G19" s="33">
        <f t="shared" si="1"/>
        <v>10.212861505186432</v>
      </c>
      <c r="H19" s="32"/>
      <c r="I19" s="32"/>
      <c r="J19" s="34">
        <f>COUNTIF($E$2:E19,"&gt;"&amp;D19)</f>
        <v>4</v>
      </c>
      <c r="K19" s="32"/>
      <c r="L19" s="32"/>
      <c r="M19" s="32">
        <f t="shared" si="3"/>
        <v>14.711678510435469</v>
      </c>
      <c r="N19" s="32"/>
      <c r="O19" s="32"/>
      <c r="P19" s="32"/>
      <c r="Q19" s="32">
        <v>51</v>
      </c>
      <c r="R19" s="34">
        <f t="shared" si="5"/>
        <v>11</v>
      </c>
      <c r="S19" s="32">
        <v>51</v>
      </c>
      <c r="T19" s="34">
        <f t="shared" si="6"/>
        <v>10</v>
      </c>
    </row>
    <row r="20" spans="1:20">
      <c r="A20" s="32">
        <v>19</v>
      </c>
      <c r="B20" s="33">
        <v>4.3879119059417206</v>
      </c>
      <c r="C20" s="32">
        <v>3.8744101029575297</v>
      </c>
      <c r="D20" s="33">
        <f t="shared" si="4"/>
        <v>66.818469130851213</v>
      </c>
      <c r="E20" s="33">
        <f t="shared" si="2"/>
        <v>77.142235735344954</v>
      </c>
      <c r="F20" s="33">
        <f t="shared" si="0"/>
        <v>81.01664583830248</v>
      </c>
      <c r="G20" s="33">
        <f t="shared" si="1"/>
        <v>10.323766604493741</v>
      </c>
      <c r="H20" s="32"/>
      <c r="I20" s="32"/>
      <c r="J20" s="34">
        <f>COUNTIF($E$2:E20,"&gt;"&amp;D20)</f>
        <v>4</v>
      </c>
      <c r="K20" s="32"/>
      <c r="L20" s="32"/>
      <c r="M20" s="32">
        <f t="shared" si="3"/>
        <v>14.198176707451267</v>
      </c>
      <c r="N20" s="32"/>
      <c r="O20" s="32"/>
      <c r="P20" s="32"/>
      <c r="Q20" s="32">
        <v>54</v>
      </c>
      <c r="R20" s="34">
        <f t="shared" si="5"/>
        <v>12</v>
      </c>
      <c r="S20" s="32">
        <v>54</v>
      </c>
      <c r="T20" s="34">
        <f t="shared" si="6"/>
        <v>11</v>
      </c>
    </row>
    <row r="21" spans="1:20">
      <c r="A21" s="32">
        <v>20</v>
      </c>
      <c r="B21" s="33">
        <v>3.7287287136437106</v>
      </c>
      <c r="C21" s="32">
        <v>4.4716233659024098</v>
      </c>
      <c r="D21" s="33">
        <f t="shared" si="4"/>
        <v>70.547197844494917</v>
      </c>
      <c r="E21" s="33">
        <f t="shared" si="2"/>
        <v>81.01664583830248</v>
      </c>
      <c r="F21" s="33">
        <f t="shared" si="0"/>
        <v>85.488269204204897</v>
      </c>
      <c r="G21" s="33">
        <f t="shared" si="1"/>
        <v>10.469447993807563</v>
      </c>
      <c r="H21" s="32"/>
      <c r="I21" s="32"/>
      <c r="J21" s="34">
        <f>COUNTIF($E$2:E21,"&gt;"&amp;D21)</f>
        <v>3</v>
      </c>
      <c r="K21" s="32"/>
      <c r="L21" s="32"/>
      <c r="M21" s="32">
        <f t="shared" si="3"/>
        <v>14.94107135970998</v>
      </c>
      <c r="N21" s="32"/>
      <c r="O21" s="32"/>
      <c r="P21" s="32"/>
      <c r="Q21" s="32">
        <v>57</v>
      </c>
      <c r="R21" s="34">
        <f t="shared" si="5"/>
        <v>12</v>
      </c>
      <c r="S21" s="32">
        <v>57</v>
      </c>
      <c r="T21" s="34">
        <f t="shared" si="6"/>
        <v>12</v>
      </c>
    </row>
    <row r="22" spans="1:20">
      <c r="A22" s="32">
        <v>21</v>
      </c>
      <c r="B22" s="33">
        <v>0.96034081241042168</v>
      </c>
      <c r="C22" s="32">
        <v>2.7122169573593071</v>
      </c>
      <c r="D22" s="33">
        <f t="shared" si="4"/>
        <v>71.507538656905339</v>
      </c>
      <c r="E22" s="33">
        <f t="shared" si="2"/>
        <v>85.488269204204897</v>
      </c>
      <c r="F22" s="33">
        <f t="shared" si="0"/>
        <v>88.2004861615642</v>
      </c>
      <c r="G22" s="33">
        <f t="shared" si="1"/>
        <v>13.980730547299558</v>
      </c>
      <c r="H22" s="32"/>
      <c r="I22" s="32"/>
      <c r="J22" s="34">
        <f>COUNTIF($E$2:E22,"&gt;"&amp;D22)</f>
        <v>4</v>
      </c>
      <c r="K22" s="32"/>
      <c r="L22" s="32"/>
      <c r="M22" s="32">
        <f t="shared" si="3"/>
        <v>16.692947504658861</v>
      </c>
      <c r="N22" s="32"/>
      <c r="O22" s="32"/>
      <c r="P22" s="32"/>
      <c r="Q22" s="32">
        <v>60</v>
      </c>
      <c r="R22" s="34">
        <f t="shared" si="5"/>
        <v>14</v>
      </c>
      <c r="S22" s="32">
        <v>60</v>
      </c>
      <c r="T22" s="34">
        <f t="shared" si="6"/>
        <v>12</v>
      </c>
    </row>
    <row r="23" spans="1:20">
      <c r="A23" s="32">
        <v>22</v>
      </c>
      <c r="B23" s="33">
        <v>8.1028664258941863</v>
      </c>
      <c r="C23" s="32">
        <v>2.8340739260560781</v>
      </c>
      <c r="D23" s="33">
        <f t="shared" si="4"/>
        <v>79.610405082799531</v>
      </c>
      <c r="E23" s="33">
        <f t="shared" si="2"/>
        <v>88.2004861615642</v>
      </c>
      <c r="F23" s="33">
        <f t="shared" si="0"/>
        <v>91.034560087620278</v>
      </c>
      <c r="G23" s="33">
        <f t="shared" si="1"/>
        <v>8.5900810787646691</v>
      </c>
      <c r="H23" s="32"/>
      <c r="I23" s="32"/>
      <c r="J23" s="34">
        <f>COUNTIF($E$2:E23,"&gt;"&amp;D23)</f>
        <v>3</v>
      </c>
      <c r="K23" s="32"/>
      <c r="L23" s="32"/>
      <c r="M23" s="32">
        <f t="shared" si="3"/>
        <v>11.424155004820747</v>
      </c>
      <c r="N23" s="32"/>
      <c r="O23" s="32"/>
      <c r="P23" s="32"/>
      <c r="Q23" s="32">
        <v>63</v>
      </c>
      <c r="R23" s="34">
        <f t="shared" si="5"/>
        <v>18</v>
      </c>
      <c r="S23" s="32">
        <v>63</v>
      </c>
      <c r="T23" s="34">
        <f t="shared" si="6"/>
        <v>13</v>
      </c>
    </row>
    <row r="24" spans="1:20">
      <c r="A24" s="32">
        <v>23</v>
      </c>
      <c r="B24" s="33">
        <v>4.8205051714543004</v>
      </c>
      <c r="C24" s="32">
        <v>3.8911259808712284</v>
      </c>
      <c r="D24" s="33">
        <f t="shared" si="4"/>
        <v>84.430910254253831</v>
      </c>
      <c r="E24" s="33">
        <f t="shared" si="2"/>
        <v>91.034560087620278</v>
      </c>
      <c r="F24" s="33">
        <f t="shared" si="0"/>
        <v>94.925686068491501</v>
      </c>
      <c r="G24" s="33">
        <f t="shared" si="1"/>
        <v>6.6036498333664468</v>
      </c>
      <c r="H24" s="32"/>
      <c r="I24" s="32"/>
      <c r="J24" s="34">
        <f>COUNTIF($E$2:E24,"&gt;"&amp;D24)</f>
        <v>3</v>
      </c>
      <c r="K24" s="32"/>
      <c r="L24" s="32"/>
      <c r="M24" s="32">
        <f t="shared" si="3"/>
        <v>10.49477581423767</v>
      </c>
      <c r="N24" s="32"/>
      <c r="O24" s="32"/>
      <c r="P24" s="32"/>
      <c r="Q24" s="32">
        <v>66</v>
      </c>
      <c r="R24" s="34">
        <f t="shared" si="5"/>
        <v>18</v>
      </c>
      <c r="S24" s="32">
        <v>66</v>
      </c>
      <c r="T24" s="34">
        <f t="shared" si="6"/>
        <v>14</v>
      </c>
    </row>
    <row r="25" spans="1:20">
      <c r="A25" s="32">
        <v>24</v>
      </c>
      <c r="B25" s="33">
        <v>5.0951119088006847</v>
      </c>
      <c r="C25" s="32">
        <v>2.6484848349197945</v>
      </c>
      <c r="D25" s="33">
        <f t="shared" si="4"/>
        <v>89.52602216305452</v>
      </c>
      <c r="E25" s="33">
        <f t="shared" si="2"/>
        <v>94.925686068491501</v>
      </c>
      <c r="F25" s="33">
        <f t="shared" si="0"/>
        <v>97.5741709034113</v>
      </c>
      <c r="G25" s="33">
        <f t="shared" si="1"/>
        <v>5.3996639054369808</v>
      </c>
      <c r="H25" s="32"/>
      <c r="I25" s="32"/>
      <c r="J25" s="34">
        <f>COUNTIF($E$2:E25,"&gt;"&amp;D25)</f>
        <v>2</v>
      </c>
      <c r="K25" s="32"/>
      <c r="L25" s="32"/>
      <c r="M25" s="32">
        <f t="shared" si="3"/>
        <v>8.0481487403567797</v>
      </c>
      <c r="N25" s="32"/>
      <c r="O25" s="32"/>
      <c r="P25" s="32"/>
      <c r="Q25" s="32">
        <v>69</v>
      </c>
      <c r="R25" s="34">
        <f t="shared" si="5"/>
        <v>19</v>
      </c>
      <c r="S25" s="32">
        <v>69</v>
      </c>
      <c r="T25" s="34">
        <f t="shared" si="6"/>
        <v>15</v>
      </c>
    </row>
    <row r="26" spans="1:20">
      <c r="A26" s="32">
        <v>25</v>
      </c>
      <c r="B26" s="33">
        <v>1.0490831117475621</v>
      </c>
      <c r="C26" s="32">
        <v>2.7766358095256125</v>
      </c>
      <c r="D26" s="33">
        <f t="shared" si="4"/>
        <v>90.575105274802084</v>
      </c>
      <c r="E26" s="33">
        <f t="shared" si="2"/>
        <v>97.5741709034113</v>
      </c>
      <c r="F26" s="33">
        <f t="shared" si="0"/>
        <v>100.35080671293692</v>
      </c>
      <c r="G26" s="33">
        <f t="shared" si="1"/>
        <v>6.9990656286092161</v>
      </c>
      <c r="H26" s="32"/>
      <c r="I26" s="32"/>
      <c r="J26" s="34">
        <f>COUNTIF($E$2:E26,"&gt;"&amp;D26)</f>
        <v>3</v>
      </c>
      <c r="K26" s="32"/>
      <c r="L26" s="32"/>
      <c r="M26" s="32">
        <f t="shared" si="3"/>
        <v>9.7757014381348313</v>
      </c>
      <c r="N26" s="32"/>
      <c r="O26" s="32"/>
      <c r="P26" s="32"/>
      <c r="Q26" s="32">
        <v>72</v>
      </c>
      <c r="R26" s="34">
        <f t="shared" si="5"/>
        <v>21</v>
      </c>
      <c r="S26" s="32">
        <v>72</v>
      </c>
      <c r="T26" s="34">
        <f t="shared" si="6"/>
        <v>16</v>
      </c>
    </row>
    <row r="27" spans="1:20">
      <c r="A27" s="32">
        <v>26</v>
      </c>
      <c r="B27" s="33">
        <v>8.0326951346183559</v>
      </c>
      <c r="C27" s="32">
        <v>3.8173330550977354</v>
      </c>
      <c r="D27" s="33">
        <f t="shared" si="4"/>
        <v>98.607800409420435</v>
      </c>
      <c r="E27" s="33">
        <f t="shared" si="2"/>
        <v>100.35080671293692</v>
      </c>
      <c r="F27" s="33">
        <f t="shared" si="0"/>
        <v>104.16813976803465</v>
      </c>
      <c r="G27" s="33">
        <f t="shared" si="1"/>
        <v>1.7430063035164807</v>
      </c>
      <c r="H27" s="32"/>
      <c r="I27" s="32"/>
      <c r="J27" s="34">
        <f>COUNTIF($E$2:E27,"&gt;"&amp;D27)</f>
        <v>1</v>
      </c>
      <c r="K27" s="32"/>
      <c r="L27" s="32"/>
      <c r="M27" s="32">
        <f t="shared" si="3"/>
        <v>5.5603393586142147</v>
      </c>
      <c r="N27" s="32"/>
      <c r="O27" s="32"/>
      <c r="P27" s="32"/>
      <c r="Q27" s="32">
        <v>75</v>
      </c>
      <c r="R27" s="34">
        <f t="shared" si="5"/>
        <v>21</v>
      </c>
      <c r="S27" s="32">
        <v>75</v>
      </c>
      <c r="T27" s="34">
        <f t="shared" si="6"/>
        <v>17</v>
      </c>
    </row>
    <row r="28" spans="1:20">
      <c r="A28" s="32">
        <v>27</v>
      </c>
      <c r="B28" s="33">
        <v>0.17124618307695333</v>
      </c>
      <c r="C28" s="32">
        <v>3.0369453793987526</v>
      </c>
      <c r="D28" s="33">
        <f t="shared" si="4"/>
        <v>98.779046592497394</v>
      </c>
      <c r="E28" s="33">
        <f t="shared" si="2"/>
        <v>104.16813976803465</v>
      </c>
      <c r="F28" s="33">
        <f t="shared" si="0"/>
        <v>107.20508514743341</v>
      </c>
      <c r="G28" s="33">
        <f t="shared" si="1"/>
        <v>5.3890931755372549</v>
      </c>
      <c r="H28" s="32"/>
      <c r="I28" s="32"/>
      <c r="J28" s="34">
        <f>COUNTIF($E$2:E28,"&gt;"&amp;D28)</f>
        <v>2</v>
      </c>
      <c r="K28" s="32"/>
      <c r="L28" s="32"/>
      <c r="M28" s="32">
        <f t="shared" si="3"/>
        <v>8.4260385549360137</v>
      </c>
      <c r="N28" s="32"/>
      <c r="O28" s="32"/>
      <c r="P28" s="32"/>
      <c r="Q28" s="32">
        <v>78</v>
      </c>
      <c r="R28" s="34">
        <f t="shared" si="5"/>
        <v>21</v>
      </c>
      <c r="S28" s="32">
        <v>78</v>
      </c>
      <c r="T28" s="34">
        <f t="shared" si="6"/>
        <v>18</v>
      </c>
    </row>
    <row r="29" spans="1:20">
      <c r="A29" s="37">
        <v>28</v>
      </c>
      <c r="B29" s="38">
        <v>8.7832507899076304E-2</v>
      </c>
      <c r="C29" s="37">
        <v>3.7806479142423237</v>
      </c>
      <c r="D29" s="38">
        <f t="shared" si="4"/>
        <v>98.866879100396474</v>
      </c>
      <c r="E29" s="38">
        <f t="shared" si="2"/>
        <v>107.20508514743341</v>
      </c>
      <c r="F29" s="38">
        <f t="shared" si="0"/>
        <v>110.98573306167573</v>
      </c>
      <c r="G29" s="38">
        <f t="shared" si="1"/>
        <v>8.3382060470369339</v>
      </c>
      <c r="H29" s="37"/>
      <c r="I29" s="37"/>
      <c r="J29" s="39">
        <f>COUNTIF($E$2:E29,"&gt;"&amp;D29)</f>
        <v>3</v>
      </c>
      <c r="K29" s="37"/>
      <c r="L29" s="37"/>
      <c r="M29" s="37">
        <f t="shared" si="3"/>
        <v>12.118853961279257</v>
      </c>
      <c r="N29" s="37"/>
      <c r="O29" s="37"/>
      <c r="P29" s="37"/>
      <c r="Q29" s="32">
        <v>81</v>
      </c>
      <c r="R29" s="39">
        <f t="shared" si="5"/>
        <v>22</v>
      </c>
      <c r="S29" s="32">
        <v>81</v>
      </c>
      <c r="T29" s="39">
        <f t="shared" si="6"/>
        <v>18</v>
      </c>
    </row>
    <row r="30" spans="1:20">
      <c r="A30" s="32">
        <v>29</v>
      </c>
      <c r="B30" s="33">
        <v>1.5740432101673552</v>
      </c>
      <c r="C30" s="32">
        <v>3.8893564785234838</v>
      </c>
      <c r="D30" s="33">
        <f t="shared" si="4"/>
        <v>100.44092231056383</v>
      </c>
      <c r="E30" s="33">
        <f t="shared" si="2"/>
        <v>110.98573306167573</v>
      </c>
      <c r="F30" s="33">
        <f t="shared" si="0"/>
        <v>114.87508954019921</v>
      </c>
      <c r="G30" s="33">
        <f t="shared" si="1"/>
        <v>10.544810751111896</v>
      </c>
      <c r="H30" s="32"/>
      <c r="I30" s="32"/>
      <c r="J30" s="34">
        <f>COUNTIF($E$2:E30,"&gt;"&amp;D30)</f>
        <v>3</v>
      </c>
      <c r="K30" s="32"/>
      <c r="L30" s="32"/>
      <c r="M30" s="32">
        <f t="shared" si="3"/>
        <v>14.434167229635378</v>
      </c>
      <c r="N30" s="32"/>
      <c r="O30" s="32"/>
      <c r="P30" s="32"/>
      <c r="Q30" s="32">
        <v>84</v>
      </c>
      <c r="R30" s="34">
        <f t="shared" si="5"/>
        <v>22</v>
      </c>
      <c r="S30" s="32">
        <v>84</v>
      </c>
      <c r="T30" s="34">
        <f t="shared" si="6"/>
        <v>19</v>
      </c>
    </row>
    <row r="31" spans="1:20">
      <c r="A31" s="32">
        <v>30</v>
      </c>
      <c r="B31" s="33">
        <v>1.247935199779411</v>
      </c>
      <c r="C31" s="32">
        <v>2.7366803892907399</v>
      </c>
      <c r="D31" s="33">
        <f t="shared" si="4"/>
        <v>101.68885751034324</v>
      </c>
      <c r="E31" s="33">
        <f t="shared" si="2"/>
        <v>114.87508954019921</v>
      </c>
      <c r="F31" s="33">
        <f t="shared" si="0"/>
        <v>117.61176992948995</v>
      </c>
      <c r="G31" s="33">
        <f t="shared" si="1"/>
        <v>13.186232029855972</v>
      </c>
      <c r="H31" s="32"/>
      <c r="I31" s="32"/>
      <c r="J31" s="34">
        <f>COUNTIF($E$2:E31,"&gt;"&amp;D31)</f>
        <v>4</v>
      </c>
      <c r="K31" s="32"/>
      <c r="L31" s="32"/>
      <c r="M31" s="32">
        <f t="shared" si="3"/>
        <v>15.922912419146712</v>
      </c>
      <c r="N31" s="32"/>
      <c r="O31" s="32"/>
      <c r="P31" s="32"/>
      <c r="Q31" s="32">
        <v>87</v>
      </c>
      <c r="R31" s="34">
        <f t="shared" si="5"/>
        <v>23</v>
      </c>
      <c r="S31" s="32">
        <v>87</v>
      </c>
      <c r="T31" s="34">
        <f t="shared" si="6"/>
        <v>20</v>
      </c>
    </row>
    <row r="32" spans="1:20">
      <c r="A32" s="32">
        <v>31</v>
      </c>
      <c r="B32" s="33">
        <v>10.087556281350398</v>
      </c>
      <c r="C32" s="32">
        <v>3.506970697887172</v>
      </c>
      <c r="D32" s="33">
        <f t="shared" si="4"/>
        <v>111.77641379169364</v>
      </c>
      <c r="E32" s="33">
        <f t="shared" si="2"/>
        <v>117.61176992948995</v>
      </c>
      <c r="F32" s="33">
        <f t="shared" si="0"/>
        <v>121.11874062737712</v>
      </c>
      <c r="G32" s="33">
        <f t="shared" si="1"/>
        <v>5.8353561377963103</v>
      </c>
      <c r="H32" s="32"/>
      <c r="I32" s="32"/>
      <c r="J32" s="34">
        <f>COUNTIF($E$2:E32,"&gt;"&amp;D32)</f>
        <v>2</v>
      </c>
      <c r="K32" s="32"/>
      <c r="L32" s="32"/>
      <c r="M32" s="32">
        <f t="shared" si="3"/>
        <v>9.3423268356834797</v>
      </c>
      <c r="N32" s="32"/>
      <c r="O32" s="32"/>
      <c r="P32" s="32"/>
      <c r="Q32" s="32">
        <v>90</v>
      </c>
      <c r="R32" s="34">
        <f t="shared" si="5"/>
        <v>24</v>
      </c>
      <c r="S32" s="32">
        <v>90</v>
      </c>
      <c r="T32" s="34">
        <f t="shared" si="6"/>
        <v>21</v>
      </c>
    </row>
    <row r="33" spans="1:20">
      <c r="A33" s="37">
        <v>32</v>
      </c>
      <c r="B33" s="38">
        <v>1.9141418940246446</v>
      </c>
      <c r="C33" s="37">
        <v>2.9132422204810329</v>
      </c>
      <c r="D33" s="38">
        <f t="shared" si="4"/>
        <v>113.69055568571828</v>
      </c>
      <c r="E33" s="38">
        <f t="shared" si="2"/>
        <v>121.11874062737712</v>
      </c>
      <c r="F33" s="38">
        <f t="shared" si="0"/>
        <v>124.03198284785816</v>
      </c>
      <c r="G33" s="38">
        <f t="shared" si="1"/>
        <v>7.4281849416588415</v>
      </c>
      <c r="H33" s="37"/>
      <c r="I33" s="37"/>
      <c r="J33" s="39">
        <f>COUNTIF($E$2:E33,"&gt;"&amp;D33)</f>
        <v>3</v>
      </c>
      <c r="K33" s="37"/>
      <c r="L33" s="37"/>
      <c r="M33" s="37">
        <f t="shared" si="3"/>
        <v>10.34142716213988</v>
      </c>
      <c r="N33" s="37"/>
      <c r="O33" s="37"/>
      <c r="P33" s="37"/>
      <c r="Q33" s="32">
        <v>93</v>
      </c>
      <c r="R33" s="39">
        <f t="shared" si="5"/>
        <v>25</v>
      </c>
      <c r="S33" s="32">
        <v>93</v>
      </c>
      <c r="T33" s="39">
        <f t="shared" si="6"/>
        <v>22</v>
      </c>
    </row>
    <row r="34" spans="1:20">
      <c r="A34" s="32">
        <v>33</v>
      </c>
      <c r="B34" s="33">
        <v>1.5935822355266545</v>
      </c>
      <c r="C34" s="32">
        <v>3.4627241136223543</v>
      </c>
      <c r="D34" s="33">
        <f t="shared" si="4"/>
        <v>115.28413792124493</v>
      </c>
      <c r="E34" s="33">
        <f t="shared" si="2"/>
        <v>124.03198284785816</v>
      </c>
      <c r="F34" s="33">
        <f t="shared" si="0"/>
        <v>127.49470696148052</v>
      </c>
      <c r="G34" s="33">
        <f t="shared" si="1"/>
        <v>8.7478449266132259</v>
      </c>
      <c r="H34" s="32"/>
      <c r="I34" s="32"/>
      <c r="J34" s="34">
        <f>COUNTIF($E$2:E34,"&gt;"&amp;D34)</f>
        <v>3</v>
      </c>
      <c r="K34" s="32"/>
      <c r="L34" s="32"/>
      <c r="M34" s="32">
        <f t="shared" si="3"/>
        <v>12.210569040235583</v>
      </c>
      <c r="N34" s="32"/>
      <c r="O34" s="32"/>
      <c r="P34" s="32"/>
      <c r="Q34" s="32">
        <v>96</v>
      </c>
      <c r="R34" s="34">
        <f t="shared" si="5"/>
        <v>25</v>
      </c>
      <c r="S34" s="32">
        <v>96</v>
      </c>
      <c r="T34" s="34">
        <f t="shared" si="6"/>
        <v>23</v>
      </c>
    </row>
    <row r="35" spans="1:20" s="43" customFormat="1">
      <c r="A35" s="40">
        <v>34</v>
      </c>
      <c r="B35" s="41">
        <v>2.9893086639409763</v>
      </c>
      <c r="C35" s="40">
        <v>3.1157786588799348</v>
      </c>
      <c r="D35" s="41">
        <f t="shared" si="4"/>
        <v>118.27344658518591</v>
      </c>
      <c r="E35" s="41">
        <f t="shared" si="2"/>
        <v>127.49470696148052</v>
      </c>
      <c r="F35" s="41">
        <f t="shared" si="0"/>
        <v>130.61048562036046</v>
      </c>
      <c r="G35" s="41">
        <f t="shared" si="1"/>
        <v>9.2212603762946088</v>
      </c>
      <c r="H35" s="40"/>
      <c r="I35" s="40"/>
      <c r="J35" s="42">
        <f>COUNTIF($E$2:E35,"&gt;"&amp;D35)</f>
        <v>3</v>
      </c>
      <c r="K35" s="40"/>
      <c r="L35" s="40"/>
      <c r="M35" s="40">
        <f t="shared" si="3"/>
        <v>12.337039035174556</v>
      </c>
      <c r="N35" s="40"/>
      <c r="O35" s="40"/>
      <c r="P35" s="40"/>
      <c r="Q35" s="37">
        <v>99</v>
      </c>
      <c r="R35" s="39">
        <f t="shared" si="5"/>
        <v>28</v>
      </c>
      <c r="S35" s="37">
        <v>99</v>
      </c>
      <c r="T35" s="39">
        <f t="shared" si="6"/>
        <v>24</v>
      </c>
    </row>
    <row r="36" spans="1:20">
      <c r="A36" s="44">
        <v>35</v>
      </c>
      <c r="B36" s="45">
        <v>6.0872743570735075</v>
      </c>
      <c r="C36" s="44">
        <v>3.6194459123475839</v>
      </c>
      <c r="D36" s="45">
        <f t="shared" si="4"/>
        <v>124.36072094225942</v>
      </c>
      <c r="E36" s="45">
        <f t="shared" si="2"/>
        <v>130.61048562036046</v>
      </c>
      <c r="F36" s="45">
        <f t="shared" si="0"/>
        <v>134.22993153270804</v>
      </c>
      <c r="G36" s="45">
        <f t="shared" si="1"/>
        <v>6.2497646781010445</v>
      </c>
      <c r="H36" s="44"/>
      <c r="I36" s="44"/>
      <c r="J36" s="46">
        <f>COUNTIF($E$2:E36,"&gt;"&amp;D36)</f>
        <v>2</v>
      </c>
      <c r="K36" s="44"/>
      <c r="L36" s="44"/>
      <c r="M36" s="44">
        <f t="shared" si="3"/>
        <v>9.8692105904486169</v>
      </c>
      <c r="N36" s="44"/>
      <c r="O36" s="44"/>
      <c r="P36" s="44"/>
      <c r="Q36" s="32">
        <v>102</v>
      </c>
      <c r="R36" s="47">
        <f t="shared" si="5"/>
        <v>30</v>
      </c>
      <c r="S36" s="48">
        <v>102</v>
      </c>
      <c r="T36" s="47">
        <f t="shared" si="6"/>
        <v>25</v>
      </c>
    </row>
    <row r="37" spans="1:20">
      <c r="A37" s="44"/>
      <c r="B37" s="45"/>
      <c r="C37" s="44"/>
      <c r="D37" s="45"/>
      <c r="E37" s="45"/>
      <c r="F37" s="45"/>
      <c r="G37" s="45"/>
      <c r="H37" s="44"/>
      <c r="I37" s="44"/>
      <c r="J37" s="46"/>
      <c r="K37" s="44"/>
      <c r="L37" s="44"/>
      <c r="M37" s="44"/>
      <c r="N37" s="44"/>
      <c r="O37" s="44"/>
      <c r="P37" s="44"/>
      <c r="Q37" s="32">
        <v>105</v>
      </c>
      <c r="R37" s="34">
        <f t="shared" si="5"/>
        <v>30</v>
      </c>
      <c r="S37" s="32">
        <v>105</v>
      </c>
      <c r="T37" s="34">
        <f t="shared" si="6"/>
        <v>26</v>
      </c>
    </row>
    <row r="38" spans="1:20">
      <c r="A38" s="44"/>
      <c r="B38" s="45"/>
      <c r="C38" s="44"/>
      <c r="D38" s="45"/>
      <c r="E38" s="45"/>
      <c r="F38" s="45"/>
      <c r="G38" s="45"/>
      <c r="H38" s="44"/>
      <c r="I38" s="44"/>
      <c r="J38" s="46"/>
      <c r="K38" s="44"/>
      <c r="L38" s="44"/>
      <c r="M38" s="44"/>
      <c r="N38" s="44"/>
      <c r="O38" s="44"/>
      <c r="P38" s="44"/>
      <c r="Q38" s="32">
        <v>108</v>
      </c>
      <c r="R38" s="34">
        <f t="shared" si="5"/>
        <v>30</v>
      </c>
      <c r="S38" s="32">
        <v>108</v>
      </c>
      <c r="T38" s="34">
        <f t="shared" si="6"/>
        <v>27</v>
      </c>
    </row>
    <row r="39" spans="1:20" s="43" customFormat="1">
      <c r="A39" s="49"/>
      <c r="B39" s="50"/>
      <c r="C39" s="49"/>
      <c r="D39" s="50"/>
      <c r="E39" s="50"/>
      <c r="F39" s="50"/>
      <c r="G39" s="50"/>
      <c r="H39" s="49"/>
      <c r="I39" s="49"/>
      <c r="J39" s="51"/>
      <c r="K39" s="49"/>
      <c r="L39" s="49"/>
      <c r="M39" s="49"/>
      <c r="N39" s="49"/>
      <c r="O39" s="49"/>
      <c r="P39" s="49"/>
      <c r="Q39" s="37">
        <v>111</v>
      </c>
      <c r="R39" s="39">
        <f t="shared" si="5"/>
        <v>30</v>
      </c>
      <c r="S39" s="37">
        <v>111</v>
      </c>
      <c r="T39" s="39">
        <f t="shared" si="6"/>
        <v>28</v>
      </c>
    </row>
    <row r="40" spans="1:20">
      <c r="A40" s="44"/>
      <c r="B40" s="45"/>
      <c r="C40" s="44"/>
      <c r="D40" s="45"/>
      <c r="E40" s="45"/>
      <c r="F40" s="45"/>
      <c r="G40" s="45"/>
      <c r="H40" s="44"/>
      <c r="I40" s="44"/>
      <c r="J40" s="46"/>
      <c r="K40" s="44"/>
      <c r="L40" s="44"/>
      <c r="M40" s="44"/>
      <c r="N40" s="44"/>
      <c r="O40" s="44"/>
      <c r="P40" s="44"/>
      <c r="Q40" s="32">
        <v>114</v>
      </c>
      <c r="R40" s="34">
        <f t="shared" si="5"/>
        <v>32</v>
      </c>
      <c r="S40" s="32">
        <v>114</v>
      </c>
      <c r="T40" s="34">
        <f t="shared" si="6"/>
        <v>28</v>
      </c>
    </row>
    <row r="41" spans="1:20">
      <c r="A41" s="44"/>
      <c r="B41" s="45"/>
      <c r="C41" s="44"/>
      <c r="D41" s="45"/>
      <c r="E41" s="45"/>
      <c r="F41" s="45"/>
      <c r="G41" s="45"/>
      <c r="H41" s="44"/>
      <c r="I41" s="44"/>
      <c r="J41" s="46"/>
      <c r="K41" s="44"/>
      <c r="L41" s="44"/>
      <c r="M41" s="44"/>
      <c r="N41" s="44"/>
      <c r="O41" s="44"/>
      <c r="P41" s="44"/>
      <c r="Q41" s="32">
        <v>117</v>
      </c>
      <c r="R41" s="34">
        <f t="shared" si="5"/>
        <v>33</v>
      </c>
      <c r="S41" s="32">
        <v>117</v>
      </c>
      <c r="T41" s="34">
        <f t="shared" si="6"/>
        <v>29</v>
      </c>
    </row>
    <row r="42" spans="1:20">
      <c r="A42" s="44"/>
      <c r="B42" s="45"/>
      <c r="C42" s="44"/>
      <c r="D42" s="45"/>
      <c r="E42" s="45"/>
      <c r="F42" s="45"/>
      <c r="G42" s="45"/>
      <c r="H42" s="44"/>
      <c r="I42" s="44"/>
      <c r="J42" s="46"/>
      <c r="K42" s="44"/>
      <c r="L42" s="44"/>
      <c r="M42" s="44"/>
      <c r="N42" s="44"/>
      <c r="O42" s="44"/>
      <c r="P42" s="44"/>
      <c r="Q42" s="40">
        <v>120</v>
      </c>
      <c r="R42" s="42">
        <f t="shared" si="5"/>
        <v>34</v>
      </c>
      <c r="S42" s="40">
        <v>120</v>
      </c>
      <c r="T42" s="42">
        <f t="shared" si="6"/>
        <v>30</v>
      </c>
    </row>
    <row r="43" spans="1:20">
      <c r="B43" s="52"/>
      <c r="D43" s="52"/>
      <c r="E43" s="52"/>
      <c r="F43" s="52"/>
      <c r="G43" s="52"/>
      <c r="J43" s="53"/>
      <c r="R43" s="53"/>
      <c r="T43" s="53"/>
    </row>
    <row r="44" spans="1:20">
      <c r="B44" s="52"/>
      <c r="D44" s="52"/>
      <c r="E44" s="52"/>
      <c r="F44" s="52"/>
      <c r="G44" s="52"/>
      <c r="J44" s="53"/>
      <c r="R44" s="53"/>
      <c r="T44" s="53"/>
    </row>
    <row r="45" spans="1:20">
      <c r="B45" s="52"/>
      <c r="D45" s="52"/>
      <c r="E45" s="52"/>
      <c r="F45" s="52"/>
      <c r="G45" s="52"/>
      <c r="J45" s="53"/>
      <c r="R45" s="53"/>
      <c r="T45" s="53"/>
    </row>
    <row r="46" spans="1:20">
      <c r="B46" s="52"/>
      <c r="D46" s="52"/>
      <c r="E46" s="52"/>
      <c r="F46" s="52"/>
      <c r="G46" s="52"/>
      <c r="J46" s="53"/>
      <c r="R46" s="53"/>
      <c r="T46" s="53"/>
    </row>
    <row r="47" spans="1:20">
      <c r="B47" s="52"/>
      <c r="D47" s="52"/>
      <c r="E47" s="52"/>
      <c r="F47" s="52"/>
      <c r="G47" s="52"/>
      <c r="J47" s="53"/>
      <c r="R47" s="53"/>
      <c r="T47" s="53"/>
    </row>
    <row r="48" spans="1:20">
      <c r="B48" s="52"/>
      <c r="D48" s="52"/>
      <c r="E48" s="52"/>
      <c r="F48" s="52"/>
      <c r="G48" s="52"/>
      <c r="J48" s="53"/>
      <c r="R48" s="53"/>
      <c r="T48" s="53"/>
    </row>
    <row r="49" spans="2:20">
      <c r="B49" s="52"/>
      <c r="D49" s="52"/>
      <c r="E49" s="52"/>
      <c r="F49" s="52"/>
      <c r="G49" s="52"/>
      <c r="J49" s="53"/>
      <c r="R49" s="53"/>
      <c r="T49" s="53"/>
    </row>
    <row r="50" spans="2:20">
      <c r="B50" s="52"/>
      <c r="D50" s="52"/>
      <c r="E50" s="52"/>
      <c r="F50" s="52"/>
      <c r="G50" s="52"/>
      <c r="J50" s="53"/>
      <c r="R50" s="53"/>
      <c r="T50" s="53"/>
    </row>
    <row r="51" spans="2:20">
      <c r="B51" s="52"/>
      <c r="D51" s="52"/>
      <c r="E51" s="52"/>
      <c r="F51" s="52"/>
      <c r="G51" s="52"/>
      <c r="J51" s="53"/>
      <c r="R51" s="53"/>
      <c r="T51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0744-4763-4A22-80C7-EC5186615E65}">
  <dimension ref="C2:R66"/>
  <sheetViews>
    <sheetView topLeftCell="A22" zoomScale="80" zoomScaleNormal="80" workbookViewId="0">
      <selection activeCell="E24" sqref="E24"/>
    </sheetView>
  </sheetViews>
  <sheetFormatPr defaultRowHeight="15"/>
  <cols>
    <col min="4" max="4" width="11.140625" customWidth="1"/>
    <col min="5" max="5" width="15" customWidth="1"/>
    <col min="6" max="6" width="21.28515625" customWidth="1"/>
    <col min="7" max="7" width="13.5703125" customWidth="1"/>
    <col min="8" max="8" width="16.28515625" customWidth="1"/>
    <col min="9" max="10" width="16.85546875" customWidth="1"/>
    <col min="11" max="11" width="11.5703125" bestFit="1" customWidth="1"/>
    <col min="15" max="15" width="16.85546875" customWidth="1"/>
  </cols>
  <sheetData>
    <row r="2" spans="3:18">
      <c r="E2" t="s">
        <v>0</v>
      </c>
      <c r="F2">
        <v>12</v>
      </c>
      <c r="G2" t="s">
        <v>1</v>
      </c>
    </row>
    <row r="4" spans="3:18" ht="45">
      <c r="C4" s="8" t="s">
        <v>2</v>
      </c>
      <c r="D4" s="8" t="s">
        <v>9</v>
      </c>
      <c r="E4" s="8" t="s">
        <v>3</v>
      </c>
      <c r="F4" s="8" t="s">
        <v>5</v>
      </c>
      <c r="G4" s="8" t="s">
        <v>4</v>
      </c>
      <c r="H4" s="8" t="s">
        <v>6</v>
      </c>
      <c r="I4" s="8" t="s">
        <v>7</v>
      </c>
      <c r="J4" s="8" t="s">
        <v>10</v>
      </c>
      <c r="K4" s="9" t="s">
        <v>8</v>
      </c>
    </row>
    <row r="5" spans="3:18">
      <c r="C5" s="3">
        <v>1</v>
      </c>
      <c r="D5" s="3">
        <v>8</v>
      </c>
      <c r="E5" s="3">
        <f>$F$2*D5/60</f>
        <v>1.6</v>
      </c>
      <c r="F5" s="3">
        <v>5</v>
      </c>
      <c r="G5" s="3">
        <f>E5</f>
        <v>1.6</v>
      </c>
      <c r="H5" s="3">
        <f>C5*D5</f>
        <v>8</v>
      </c>
      <c r="I5" s="3">
        <f>C5*F5</f>
        <v>5</v>
      </c>
      <c r="J5" s="3">
        <f>H5-I5</f>
        <v>3</v>
      </c>
      <c r="K5" s="5">
        <f>(H5-I5)*$F$2/60</f>
        <v>0.6</v>
      </c>
    </row>
    <row r="6" spans="3:18">
      <c r="C6" s="3">
        <v>2</v>
      </c>
      <c r="D6" s="3">
        <v>8</v>
      </c>
      <c r="E6" s="3">
        <f t="shared" ref="E6:E64" si="0">$F$2*D6/60</f>
        <v>1.6</v>
      </c>
      <c r="F6" s="3">
        <v>5</v>
      </c>
      <c r="G6" s="3">
        <f>G5+E6</f>
        <v>3.2</v>
      </c>
      <c r="H6" s="3">
        <f>C6*D6</f>
        <v>16</v>
      </c>
      <c r="I6" s="3">
        <f t="shared" ref="I6:I64" si="1">C6*F6</f>
        <v>10</v>
      </c>
      <c r="J6" s="3">
        <f t="shared" ref="J6:J64" si="2">H6-I6</f>
        <v>6</v>
      </c>
      <c r="K6" s="5">
        <f t="shared" ref="K6:K36" si="3">(H6-I6)*$F$2/60</f>
        <v>1.2</v>
      </c>
      <c r="N6" t="s">
        <v>11</v>
      </c>
      <c r="P6" t="s">
        <v>12</v>
      </c>
      <c r="Q6" s="6">
        <f>SUM(K5:K64)</f>
        <v>540</v>
      </c>
      <c r="R6" t="s">
        <v>2</v>
      </c>
    </row>
    <row r="7" spans="3:18">
      <c r="C7" s="3">
        <v>3</v>
      </c>
      <c r="D7" s="3">
        <v>8</v>
      </c>
      <c r="E7" s="3">
        <f t="shared" si="0"/>
        <v>1.6</v>
      </c>
      <c r="F7" s="3">
        <v>5</v>
      </c>
      <c r="G7" s="3">
        <f>G6+E7</f>
        <v>4.8000000000000007</v>
      </c>
      <c r="H7" s="3">
        <f>C7*D7</f>
        <v>24</v>
      </c>
      <c r="I7" s="3">
        <f t="shared" si="1"/>
        <v>15</v>
      </c>
      <c r="J7" s="3">
        <f t="shared" si="2"/>
        <v>9</v>
      </c>
      <c r="K7" s="5">
        <f t="shared" si="3"/>
        <v>1.8</v>
      </c>
      <c r="N7" t="s">
        <v>13</v>
      </c>
      <c r="P7" t="s">
        <v>12</v>
      </c>
      <c r="Q7" s="6">
        <f>AVERAGE(K5:K64)</f>
        <v>9</v>
      </c>
      <c r="R7" t="s">
        <v>2</v>
      </c>
    </row>
    <row r="8" spans="3:18">
      <c r="C8" s="3">
        <v>4</v>
      </c>
      <c r="D8" s="3">
        <v>8</v>
      </c>
      <c r="E8" s="3">
        <f t="shared" si="0"/>
        <v>1.6</v>
      </c>
      <c r="F8" s="3">
        <v>5</v>
      </c>
      <c r="G8" s="3">
        <f>G7+E8</f>
        <v>6.4</v>
      </c>
      <c r="H8" s="3">
        <f t="shared" ref="H8:H24" si="4">C8*D8</f>
        <v>32</v>
      </c>
      <c r="I8" s="3">
        <f t="shared" si="1"/>
        <v>20</v>
      </c>
      <c r="J8" s="3">
        <f t="shared" si="2"/>
        <v>12</v>
      </c>
      <c r="K8" s="5">
        <f t="shared" si="3"/>
        <v>2.4</v>
      </c>
      <c r="N8" t="s">
        <v>14</v>
      </c>
      <c r="P8" t="s">
        <v>12</v>
      </c>
      <c r="Q8" s="7">
        <f>AVERAGE(J5:J64)</f>
        <v>45</v>
      </c>
      <c r="R8" t="s">
        <v>15</v>
      </c>
    </row>
    <row r="9" spans="3:18">
      <c r="C9" s="3">
        <v>5</v>
      </c>
      <c r="D9" s="3">
        <v>8</v>
      </c>
      <c r="E9" s="3">
        <f t="shared" si="0"/>
        <v>1.6</v>
      </c>
      <c r="F9" s="3">
        <v>5</v>
      </c>
      <c r="G9" s="3">
        <f t="shared" ref="G9:G64" si="5">G8+E9</f>
        <v>8</v>
      </c>
      <c r="H9" s="3">
        <f t="shared" si="4"/>
        <v>40</v>
      </c>
      <c r="I9" s="3">
        <f t="shared" si="1"/>
        <v>25</v>
      </c>
      <c r="J9" s="3">
        <f t="shared" si="2"/>
        <v>15</v>
      </c>
      <c r="K9" s="5">
        <f t="shared" si="3"/>
        <v>3</v>
      </c>
    </row>
    <row r="10" spans="3:18">
      <c r="C10" s="3">
        <v>6</v>
      </c>
      <c r="D10" s="3">
        <v>8</v>
      </c>
      <c r="E10" s="3">
        <f t="shared" si="0"/>
        <v>1.6</v>
      </c>
      <c r="F10" s="3">
        <v>5</v>
      </c>
      <c r="G10" s="3">
        <f t="shared" si="5"/>
        <v>9.6</v>
      </c>
      <c r="H10" s="3">
        <f t="shared" si="4"/>
        <v>48</v>
      </c>
      <c r="I10" s="3">
        <f t="shared" si="1"/>
        <v>30</v>
      </c>
      <c r="J10" s="3">
        <f t="shared" si="2"/>
        <v>18</v>
      </c>
      <c r="K10" s="5">
        <f t="shared" si="3"/>
        <v>3.6</v>
      </c>
    </row>
    <row r="11" spans="3:18">
      <c r="C11" s="3">
        <v>7</v>
      </c>
      <c r="D11" s="3">
        <v>8</v>
      </c>
      <c r="E11" s="3">
        <f t="shared" si="0"/>
        <v>1.6</v>
      </c>
      <c r="F11" s="3">
        <v>5</v>
      </c>
      <c r="G11" s="3">
        <f t="shared" si="5"/>
        <v>11.2</v>
      </c>
      <c r="H11" s="3">
        <f t="shared" si="4"/>
        <v>56</v>
      </c>
      <c r="I11" s="3">
        <f t="shared" si="1"/>
        <v>35</v>
      </c>
      <c r="J11" s="3">
        <f t="shared" si="2"/>
        <v>21</v>
      </c>
      <c r="K11" s="5">
        <f t="shared" si="3"/>
        <v>4.2</v>
      </c>
    </row>
    <row r="12" spans="3:18">
      <c r="C12" s="3">
        <v>8</v>
      </c>
      <c r="D12" s="3">
        <v>8</v>
      </c>
      <c r="E12" s="3">
        <f t="shared" si="0"/>
        <v>1.6</v>
      </c>
      <c r="F12" s="3">
        <v>5</v>
      </c>
      <c r="G12" s="3">
        <f t="shared" si="5"/>
        <v>12.799999999999999</v>
      </c>
      <c r="H12" s="3">
        <f t="shared" si="4"/>
        <v>64</v>
      </c>
      <c r="I12" s="3">
        <f t="shared" si="1"/>
        <v>40</v>
      </c>
      <c r="J12" s="3">
        <f t="shared" si="2"/>
        <v>24</v>
      </c>
      <c r="K12" s="5">
        <f t="shared" si="3"/>
        <v>4.8</v>
      </c>
    </row>
    <row r="13" spans="3:18">
      <c r="C13" s="3">
        <v>9</v>
      </c>
      <c r="D13" s="3">
        <v>8</v>
      </c>
      <c r="E13" s="3">
        <f t="shared" si="0"/>
        <v>1.6</v>
      </c>
      <c r="F13" s="3">
        <v>5</v>
      </c>
      <c r="G13" s="3">
        <f>G12+E13</f>
        <v>14.399999999999999</v>
      </c>
      <c r="H13" s="3">
        <f t="shared" si="4"/>
        <v>72</v>
      </c>
      <c r="I13" s="3">
        <f t="shared" si="1"/>
        <v>45</v>
      </c>
      <c r="J13" s="3">
        <f t="shared" si="2"/>
        <v>27</v>
      </c>
      <c r="K13" s="5">
        <f t="shared" si="3"/>
        <v>5.4</v>
      </c>
    </row>
    <row r="14" spans="3:18">
      <c r="C14" s="3">
        <v>10</v>
      </c>
      <c r="D14" s="3">
        <v>8</v>
      </c>
      <c r="E14" s="3">
        <f t="shared" si="0"/>
        <v>1.6</v>
      </c>
      <c r="F14" s="3">
        <v>5</v>
      </c>
      <c r="G14" s="3">
        <f t="shared" si="5"/>
        <v>15.999999999999998</v>
      </c>
      <c r="H14" s="3">
        <f t="shared" si="4"/>
        <v>80</v>
      </c>
      <c r="I14" s="3">
        <f t="shared" si="1"/>
        <v>50</v>
      </c>
      <c r="J14" s="3">
        <f t="shared" si="2"/>
        <v>30</v>
      </c>
      <c r="K14" s="5">
        <f t="shared" si="3"/>
        <v>6</v>
      </c>
    </row>
    <row r="15" spans="3:18">
      <c r="C15" s="3">
        <v>11</v>
      </c>
      <c r="D15" s="3">
        <v>8</v>
      </c>
      <c r="E15" s="3">
        <f t="shared" si="0"/>
        <v>1.6</v>
      </c>
      <c r="F15" s="3">
        <v>5</v>
      </c>
      <c r="G15" s="3">
        <f t="shared" si="5"/>
        <v>17.599999999999998</v>
      </c>
      <c r="H15" s="3">
        <f t="shared" si="4"/>
        <v>88</v>
      </c>
      <c r="I15" s="3">
        <f t="shared" si="1"/>
        <v>55</v>
      </c>
      <c r="J15" s="3">
        <f t="shared" si="2"/>
        <v>33</v>
      </c>
      <c r="K15" s="5">
        <f t="shared" si="3"/>
        <v>6.6</v>
      </c>
    </row>
    <row r="16" spans="3:18">
      <c r="C16" s="3">
        <v>12</v>
      </c>
      <c r="D16" s="3">
        <v>8</v>
      </c>
      <c r="E16" s="3">
        <f t="shared" si="0"/>
        <v>1.6</v>
      </c>
      <c r="F16" s="3">
        <v>5</v>
      </c>
      <c r="G16" s="3">
        <f t="shared" si="5"/>
        <v>19.2</v>
      </c>
      <c r="H16" s="3">
        <f t="shared" si="4"/>
        <v>96</v>
      </c>
      <c r="I16" s="3">
        <f t="shared" si="1"/>
        <v>60</v>
      </c>
      <c r="J16" s="3">
        <f t="shared" si="2"/>
        <v>36</v>
      </c>
      <c r="K16" s="5">
        <f t="shared" si="3"/>
        <v>7.2</v>
      </c>
    </row>
    <row r="17" spans="3:11">
      <c r="C17" s="3">
        <v>13</v>
      </c>
      <c r="D17" s="3">
        <v>8</v>
      </c>
      <c r="E17" s="3">
        <f t="shared" si="0"/>
        <v>1.6</v>
      </c>
      <c r="F17" s="3">
        <v>5</v>
      </c>
      <c r="G17" s="3">
        <f t="shared" si="5"/>
        <v>20.8</v>
      </c>
      <c r="H17" s="3">
        <f t="shared" si="4"/>
        <v>104</v>
      </c>
      <c r="I17" s="3">
        <f t="shared" si="1"/>
        <v>65</v>
      </c>
      <c r="J17" s="3">
        <f t="shared" si="2"/>
        <v>39</v>
      </c>
      <c r="K17" s="5">
        <f t="shared" si="3"/>
        <v>7.8</v>
      </c>
    </row>
    <row r="18" spans="3:11">
      <c r="C18" s="3">
        <v>14</v>
      </c>
      <c r="D18" s="3">
        <v>8</v>
      </c>
      <c r="E18" s="3">
        <f t="shared" si="0"/>
        <v>1.6</v>
      </c>
      <c r="F18" s="3">
        <v>5</v>
      </c>
      <c r="G18" s="3">
        <f t="shared" si="5"/>
        <v>22.400000000000002</v>
      </c>
      <c r="H18" s="3">
        <f t="shared" si="4"/>
        <v>112</v>
      </c>
      <c r="I18" s="3">
        <f t="shared" si="1"/>
        <v>70</v>
      </c>
      <c r="J18" s="3">
        <f t="shared" si="2"/>
        <v>42</v>
      </c>
      <c r="K18" s="5">
        <f t="shared" si="3"/>
        <v>8.4</v>
      </c>
    </row>
    <row r="19" spans="3:11">
      <c r="C19" s="3">
        <v>15</v>
      </c>
      <c r="D19" s="3">
        <v>8</v>
      </c>
      <c r="E19" s="3">
        <f t="shared" si="0"/>
        <v>1.6</v>
      </c>
      <c r="F19" s="3">
        <v>5</v>
      </c>
      <c r="G19" s="3">
        <f t="shared" si="5"/>
        <v>24.000000000000004</v>
      </c>
      <c r="H19" s="3">
        <f t="shared" si="4"/>
        <v>120</v>
      </c>
      <c r="I19" s="3">
        <f t="shared" si="1"/>
        <v>75</v>
      </c>
      <c r="J19" s="3">
        <f t="shared" si="2"/>
        <v>45</v>
      </c>
      <c r="K19" s="5">
        <f t="shared" si="3"/>
        <v>9</v>
      </c>
    </row>
    <row r="20" spans="3:11">
      <c r="C20" s="3">
        <v>16</v>
      </c>
      <c r="D20" s="3">
        <v>8</v>
      </c>
      <c r="E20" s="3">
        <f t="shared" si="0"/>
        <v>1.6</v>
      </c>
      <c r="F20" s="3">
        <v>5</v>
      </c>
      <c r="G20" s="3">
        <f t="shared" si="5"/>
        <v>25.600000000000005</v>
      </c>
      <c r="H20" s="3">
        <f t="shared" si="4"/>
        <v>128</v>
      </c>
      <c r="I20" s="3">
        <f t="shared" si="1"/>
        <v>80</v>
      </c>
      <c r="J20" s="3">
        <f t="shared" si="2"/>
        <v>48</v>
      </c>
      <c r="K20" s="5">
        <f t="shared" si="3"/>
        <v>9.6</v>
      </c>
    </row>
    <row r="21" spans="3:11">
      <c r="C21" s="3">
        <v>17</v>
      </c>
      <c r="D21" s="3">
        <v>8</v>
      </c>
      <c r="E21" s="3">
        <f t="shared" si="0"/>
        <v>1.6</v>
      </c>
      <c r="F21" s="3">
        <v>5</v>
      </c>
      <c r="G21" s="3">
        <f t="shared" si="5"/>
        <v>27.200000000000006</v>
      </c>
      <c r="H21" s="3">
        <f t="shared" si="4"/>
        <v>136</v>
      </c>
      <c r="I21" s="3">
        <f t="shared" si="1"/>
        <v>85</v>
      </c>
      <c r="J21" s="3">
        <f t="shared" si="2"/>
        <v>51</v>
      </c>
      <c r="K21" s="5">
        <f t="shared" si="3"/>
        <v>10.199999999999999</v>
      </c>
    </row>
    <row r="22" spans="3:11">
      <c r="C22" s="3">
        <v>18</v>
      </c>
      <c r="D22" s="3">
        <v>8</v>
      </c>
      <c r="E22" s="3">
        <f t="shared" si="0"/>
        <v>1.6</v>
      </c>
      <c r="F22" s="3">
        <v>5</v>
      </c>
      <c r="G22" s="3">
        <f t="shared" si="5"/>
        <v>28.800000000000008</v>
      </c>
      <c r="H22" s="3">
        <f t="shared" si="4"/>
        <v>144</v>
      </c>
      <c r="I22" s="3">
        <f t="shared" si="1"/>
        <v>90</v>
      </c>
      <c r="J22" s="3">
        <f t="shared" si="2"/>
        <v>54</v>
      </c>
      <c r="K22" s="5">
        <f t="shared" si="3"/>
        <v>10.8</v>
      </c>
    </row>
    <row r="23" spans="3:11">
      <c r="C23" s="3">
        <v>19</v>
      </c>
      <c r="D23" s="3">
        <v>8</v>
      </c>
      <c r="E23" s="3">
        <f t="shared" si="0"/>
        <v>1.6</v>
      </c>
      <c r="F23" s="3">
        <v>5</v>
      </c>
      <c r="G23" s="3">
        <f t="shared" si="5"/>
        <v>30.400000000000009</v>
      </c>
      <c r="H23" s="3">
        <f t="shared" si="4"/>
        <v>152</v>
      </c>
      <c r="I23" s="3">
        <f t="shared" si="1"/>
        <v>95</v>
      </c>
      <c r="J23" s="3">
        <f t="shared" si="2"/>
        <v>57</v>
      </c>
      <c r="K23" s="5">
        <f t="shared" si="3"/>
        <v>11.4</v>
      </c>
    </row>
    <row r="24" spans="3:11">
      <c r="C24" s="3">
        <v>20</v>
      </c>
      <c r="D24" s="3">
        <v>8</v>
      </c>
      <c r="E24" s="3">
        <f t="shared" si="0"/>
        <v>1.6</v>
      </c>
      <c r="F24" s="3">
        <v>5</v>
      </c>
      <c r="G24" s="3">
        <f t="shared" si="5"/>
        <v>32.000000000000007</v>
      </c>
      <c r="H24" s="3">
        <f t="shared" si="4"/>
        <v>160</v>
      </c>
      <c r="I24" s="3">
        <f t="shared" si="1"/>
        <v>100</v>
      </c>
      <c r="J24" s="3">
        <f t="shared" si="2"/>
        <v>60</v>
      </c>
      <c r="K24" s="5">
        <f t="shared" si="3"/>
        <v>12</v>
      </c>
    </row>
    <row r="25" spans="3:11">
      <c r="C25" s="3">
        <v>21</v>
      </c>
      <c r="D25" s="3">
        <v>8</v>
      </c>
      <c r="E25" s="3">
        <f t="shared" si="0"/>
        <v>1.6</v>
      </c>
      <c r="F25" s="3">
        <v>5</v>
      </c>
      <c r="G25" s="3">
        <f t="shared" si="5"/>
        <v>33.600000000000009</v>
      </c>
      <c r="H25" s="3">
        <f>C25*D25</f>
        <v>168</v>
      </c>
      <c r="I25" s="3">
        <f t="shared" si="1"/>
        <v>105</v>
      </c>
      <c r="J25" s="3">
        <f t="shared" si="2"/>
        <v>63</v>
      </c>
      <c r="K25" s="5">
        <f t="shared" si="3"/>
        <v>12.6</v>
      </c>
    </row>
    <row r="26" spans="3:11">
      <c r="C26" s="3">
        <v>22</v>
      </c>
      <c r="D26" s="3">
        <v>8</v>
      </c>
      <c r="E26" s="3">
        <f t="shared" si="0"/>
        <v>1.6</v>
      </c>
      <c r="F26" s="3">
        <v>5</v>
      </c>
      <c r="G26" s="3">
        <f t="shared" si="5"/>
        <v>35.20000000000001</v>
      </c>
      <c r="H26" s="3">
        <f t="shared" ref="H26:H34" si="6">C26*D26</f>
        <v>176</v>
      </c>
      <c r="I26" s="3">
        <f t="shared" si="1"/>
        <v>110</v>
      </c>
      <c r="J26" s="3">
        <f t="shared" si="2"/>
        <v>66</v>
      </c>
      <c r="K26" s="5">
        <f t="shared" si="3"/>
        <v>13.2</v>
      </c>
    </row>
    <row r="27" spans="3:11">
      <c r="C27" s="3">
        <v>23</v>
      </c>
      <c r="D27" s="3">
        <v>8</v>
      </c>
      <c r="E27" s="3">
        <f t="shared" si="0"/>
        <v>1.6</v>
      </c>
      <c r="F27" s="3">
        <v>5</v>
      </c>
      <c r="G27" s="3">
        <f t="shared" si="5"/>
        <v>36.800000000000011</v>
      </c>
      <c r="H27" s="3">
        <f t="shared" si="6"/>
        <v>184</v>
      </c>
      <c r="I27" s="3">
        <f t="shared" si="1"/>
        <v>115</v>
      </c>
      <c r="J27" s="3">
        <f t="shared" si="2"/>
        <v>69</v>
      </c>
      <c r="K27" s="5">
        <f t="shared" si="3"/>
        <v>13.8</v>
      </c>
    </row>
    <row r="28" spans="3:11">
      <c r="C28" s="3">
        <v>24</v>
      </c>
      <c r="D28" s="3">
        <v>8</v>
      </c>
      <c r="E28" s="3">
        <f t="shared" si="0"/>
        <v>1.6</v>
      </c>
      <c r="F28" s="3">
        <v>5</v>
      </c>
      <c r="G28" s="3">
        <f t="shared" si="5"/>
        <v>38.400000000000013</v>
      </c>
      <c r="H28" s="3">
        <f t="shared" si="6"/>
        <v>192</v>
      </c>
      <c r="I28" s="3">
        <f t="shared" si="1"/>
        <v>120</v>
      </c>
      <c r="J28" s="3">
        <f t="shared" si="2"/>
        <v>72</v>
      </c>
      <c r="K28" s="5">
        <f t="shared" si="3"/>
        <v>14.4</v>
      </c>
    </row>
    <row r="29" spans="3:11">
      <c r="C29" s="3">
        <v>25</v>
      </c>
      <c r="D29" s="3">
        <v>8</v>
      </c>
      <c r="E29" s="3">
        <f t="shared" si="0"/>
        <v>1.6</v>
      </c>
      <c r="F29" s="3">
        <v>5</v>
      </c>
      <c r="G29" s="3">
        <f t="shared" si="5"/>
        <v>40.000000000000014</v>
      </c>
      <c r="H29" s="3">
        <f t="shared" si="6"/>
        <v>200</v>
      </c>
      <c r="I29" s="3">
        <f t="shared" si="1"/>
        <v>125</v>
      </c>
      <c r="J29" s="3">
        <f t="shared" si="2"/>
        <v>75</v>
      </c>
      <c r="K29" s="5">
        <f t="shared" si="3"/>
        <v>15</v>
      </c>
    </row>
    <row r="30" spans="3:11">
      <c r="C30" s="3">
        <v>26</v>
      </c>
      <c r="D30" s="3">
        <v>8</v>
      </c>
      <c r="E30" s="3">
        <f t="shared" si="0"/>
        <v>1.6</v>
      </c>
      <c r="F30" s="3">
        <v>5</v>
      </c>
      <c r="G30" s="3">
        <f t="shared" si="5"/>
        <v>41.600000000000016</v>
      </c>
      <c r="H30" s="3">
        <f t="shared" si="6"/>
        <v>208</v>
      </c>
      <c r="I30" s="3">
        <f t="shared" si="1"/>
        <v>130</v>
      </c>
      <c r="J30" s="3">
        <f t="shared" si="2"/>
        <v>78</v>
      </c>
      <c r="K30" s="5">
        <f t="shared" si="3"/>
        <v>15.6</v>
      </c>
    </row>
    <row r="31" spans="3:11">
      <c r="C31" s="3">
        <v>27</v>
      </c>
      <c r="D31" s="3">
        <v>8</v>
      </c>
      <c r="E31" s="3">
        <f t="shared" si="0"/>
        <v>1.6</v>
      </c>
      <c r="F31" s="3">
        <v>5</v>
      </c>
      <c r="G31" s="3">
        <f t="shared" si="5"/>
        <v>43.200000000000017</v>
      </c>
      <c r="H31" s="3">
        <f t="shared" si="6"/>
        <v>216</v>
      </c>
      <c r="I31" s="3">
        <f t="shared" si="1"/>
        <v>135</v>
      </c>
      <c r="J31" s="3">
        <f t="shared" si="2"/>
        <v>81</v>
      </c>
      <c r="K31" s="5">
        <f t="shared" si="3"/>
        <v>16.2</v>
      </c>
    </row>
    <row r="32" spans="3:11">
      <c r="C32" s="3">
        <v>28</v>
      </c>
      <c r="D32" s="3">
        <v>8</v>
      </c>
      <c r="E32" s="3">
        <f t="shared" si="0"/>
        <v>1.6</v>
      </c>
      <c r="F32" s="3">
        <v>5</v>
      </c>
      <c r="G32" s="3">
        <f t="shared" si="5"/>
        <v>44.800000000000018</v>
      </c>
      <c r="H32" s="3">
        <f t="shared" si="6"/>
        <v>224</v>
      </c>
      <c r="I32" s="3">
        <f t="shared" si="1"/>
        <v>140</v>
      </c>
      <c r="J32" s="3">
        <f t="shared" si="2"/>
        <v>84</v>
      </c>
      <c r="K32" s="5">
        <f t="shared" si="3"/>
        <v>16.8</v>
      </c>
    </row>
    <row r="33" spans="3:11">
      <c r="C33" s="3">
        <v>29</v>
      </c>
      <c r="D33" s="3">
        <v>8</v>
      </c>
      <c r="E33" s="3">
        <f t="shared" si="0"/>
        <v>1.6</v>
      </c>
      <c r="F33" s="3">
        <v>5</v>
      </c>
      <c r="G33" s="3">
        <f t="shared" si="5"/>
        <v>46.40000000000002</v>
      </c>
      <c r="H33" s="3">
        <f t="shared" si="6"/>
        <v>232</v>
      </c>
      <c r="I33" s="3">
        <f t="shared" si="1"/>
        <v>145</v>
      </c>
      <c r="J33" s="3">
        <f t="shared" si="2"/>
        <v>87</v>
      </c>
      <c r="K33" s="5">
        <f t="shared" si="3"/>
        <v>17.399999999999999</v>
      </c>
    </row>
    <row r="34" spans="3:11">
      <c r="C34" s="2">
        <v>30</v>
      </c>
      <c r="D34" s="2">
        <v>8</v>
      </c>
      <c r="E34" s="2">
        <f t="shared" si="0"/>
        <v>1.6</v>
      </c>
      <c r="F34" s="2">
        <v>5</v>
      </c>
      <c r="G34" s="2">
        <f t="shared" si="5"/>
        <v>48.000000000000021</v>
      </c>
      <c r="H34" s="2">
        <f t="shared" si="6"/>
        <v>240</v>
      </c>
      <c r="I34" s="2">
        <f t="shared" si="1"/>
        <v>150</v>
      </c>
      <c r="J34" s="2">
        <f t="shared" si="2"/>
        <v>90</v>
      </c>
      <c r="K34" s="2">
        <f t="shared" si="3"/>
        <v>18</v>
      </c>
    </row>
    <row r="35" spans="3:11">
      <c r="C35" s="3">
        <v>31</v>
      </c>
      <c r="D35" s="3">
        <v>2</v>
      </c>
      <c r="E35" s="3">
        <f t="shared" si="0"/>
        <v>0.4</v>
      </c>
      <c r="F35" s="3">
        <v>5</v>
      </c>
      <c r="G35" s="3">
        <f t="shared" si="5"/>
        <v>48.40000000000002</v>
      </c>
      <c r="H35" s="3">
        <f>C35*D35+180</f>
        <v>242</v>
      </c>
      <c r="I35" s="3">
        <f t="shared" si="1"/>
        <v>155</v>
      </c>
      <c r="J35" s="3">
        <f t="shared" si="2"/>
        <v>87</v>
      </c>
      <c r="K35" s="5">
        <f t="shared" si="3"/>
        <v>17.399999999999999</v>
      </c>
    </row>
    <row r="36" spans="3:11">
      <c r="C36" s="3">
        <v>32</v>
      </c>
      <c r="D36" s="3">
        <v>2</v>
      </c>
      <c r="E36" s="3">
        <f t="shared" si="0"/>
        <v>0.4</v>
      </c>
      <c r="F36" s="3">
        <v>5</v>
      </c>
      <c r="G36" s="3">
        <f t="shared" si="5"/>
        <v>48.800000000000018</v>
      </c>
      <c r="H36" s="3">
        <f t="shared" ref="H36:H63" si="7">C36*D36+180</f>
        <v>244</v>
      </c>
      <c r="I36" s="3">
        <f t="shared" si="1"/>
        <v>160</v>
      </c>
      <c r="J36" s="3">
        <f t="shared" si="2"/>
        <v>84</v>
      </c>
      <c r="K36" s="5">
        <f t="shared" si="3"/>
        <v>16.8</v>
      </c>
    </row>
    <row r="37" spans="3:11">
      <c r="C37" s="3">
        <v>33</v>
      </c>
      <c r="D37" s="3">
        <v>2</v>
      </c>
      <c r="E37" s="3">
        <f t="shared" si="0"/>
        <v>0.4</v>
      </c>
      <c r="F37" s="3">
        <v>5</v>
      </c>
      <c r="G37" s="3">
        <f t="shared" si="5"/>
        <v>49.200000000000017</v>
      </c>
      <c r="H37" s="3">
        <f t="shared" si="7"/>
        <v>246</v>
      </c>
      <c r="I37" s="3">
        <f t="shared" si="1"/>
        <v>165</v>
      </c>
      <c r="J37" s="3">
        <f t="shared" si="2"/>
        <v>81</v>
      </c>
      <c r="K37" s="5">
        <f t="shared" ref="K37:K64" si="8">(H37-I37)*$F$2/60</f>
        <v>16.2</v>
      </c>
    </row>
    <row r="38" spans="3:11">
      <c r="C38" s="3">
        <v>34</v>
      </c>
      <c r="D38" s="3">
        <v>2</v>
      </c>
      <c r="E38" s="3">
        <f t="shared" si="0"/>
        <v>0.4</v>
      </c>
      <c r="F38" s="3">
        <v>5</v>
      </c>
      <c r="G38" s="3">
        <f t="shared" si="5"/>
        <v>49.600000000000016</v>
      </c>
      <c r="H38" s="3">
        <f t="shared" si="7"/>
        <v>248</v>
      </c>
      <c r="I38" s="3">
        <f t="shared" si="1"/>
        <v>170</v>
      </c>
      <c r="J38" s="3">
        <f t="shared" si="2"/>
        <v>78</v>
      </c>
      <c r="K38" s="5">
        <f t="shared" si="8"/>
        <v>15.6</v>
      </c>
    </row>
    <row r="39" spans="3:11">
      <c r="C39" s="3">
        <v>35</v>
      </c>
      <c r="D39" s="3">
        <v>2</v>
      </c>
      <c r="E39" s="3">
        <f t="shared" si="0"/>
        <v>0.4</v>
      </c>
      <c r="F39" s="3">
        <v>5</v>
      </c>
      <c r="G39" s="3">
        <f t="shared" si="5"/>
        <v>50.000000000000014</v>
      </c>
      <c r="H39" s="3">
        <f t="shared" si="7"/>
        <v>250</v>
      </c>
      <c r="I39" s="3">
        <f t="shared" si="1"/>
        <v>175</v>
      </c>
      <c r="J39" s="3">
        <f t="shared" si="2"/>
        <v>75</v>
      </c>
      <c r="K39" s="5">
        <f t="shared" si="8"/>
        <v>15</v>
      </c>
    </row>
    <row r="40" spans="3:11">
      <c r="C40" s="3">
        <v>36</v>
      </c>
      <c r="D40" s="3">
        <v>2</v>
      </c>
      <c r="E40" s="3">
        <f t="shared" si="0"/>
        <v>0.4</v>
      </c>
      <c r="F40" s="3">
        <v>5</v>
      </c>
      <c r="G40" s="3">
        <f t="shared" si="5"/>
        <v>50.400000000000013</v>
      </c>
      <c r="H40" s="3">
        <f t="shared" si="7"/>
        <v>252</v>
      </c>
      <c r="I40" s="3">
        <f t="shared" si="1"/>
        <v>180</v>
      </c>
      <c r="J40" s="3">
        <f t="shared" si="2"/>
        <v>72</v>
      </c>
      <c r="K40" s="5">
        <f t="shared" si="8"/>
        <v>14.4</v>
      </c>
    </row>
    <row r="41" spans="3:11">
      <c r="C41" s="3">
        <v>37</v>
      </c>
      <c r="D41" s="3">
        <v>2</v>
      </c>
      <c r="E41" s="3">
        <f t="shared" si="0"/>
        <v>0.4</v>
      </c>
      <c r="F41" s="3">
        <v>5</v>
      </c>
      <c r="G41" s="3">
        <f t="shared" si="5"/>
        <v>50.800000000000011</v>
      </c>
      <c r="H41" s="3">
        <f t="shared" si="7"/>
        <v>254</v>
      </c>
      <c r="I41" s="3">
        <f t="shared" si="1"/>
        <v>185</v>
      </c>
      <c r="J41" s="3">
        <f t="shared" si="2"/>
        <v>69</v>
      </c>
      <c r="K41" s="5">
        <f t="shared" si="8"/>
        <v>13.8</v>
      </c>
    </row>
    <row r="42" spans="3:11">
      <c r="C42" s="3">
        <v>38</v>
      </c>
      <c r="D42" s="3">
        <v>2</v>
      </c>
      <c r="E42" s="3">
        <f t="shared" si="0"/>
        <v>0.4</v>
      </c>
      <c r="F42" s="3">
        <v>5</v>
      </c>
      <c r="G42" s="3">
        <f t="shared" si="5"/>
        <v>51.20000000000001</v>
      </c>
      <c r="H42" s="3">
        <f t="shared" si="7"/>
        <v>256</v>
      </c>
      <c r="I42" s="3">
        <f t="shared" si="1"/>
        <v>190</v>
      </c>
      <c r="J42" s="3">
        <f t="shared" si="2"/>
        <v>66</v>
      </c>
      <c r="K42" s="5">
        <f t="shared" si="8"/>
        <v>13.2</v>
      </c>
    </row>
    <row r="43" spans="3:11">
      <c r="C43" s="3">
        <v>39</v>
      </c>
      <c r="D43" s="3">
        <v>2</v>
      </c>
      <c r="E43" s="3">
        <f t="shared" si="0"/>
        <v>0.4</v>
      </c>
      <c r="F43" s="3">
        <v>5</v>
      </c>
      <c r="G43" s="3">
        <f t="shared" si="5"/>
        <v>51.600000000000009</v>
      </c>
      <c r="H43" s="3">
        <f t="shared" si="7"/>
        <v>258</v>
      </c>
      <c r="I43" s="3">
        <f t="shared" si="1"/>
        <v>195</v>
      </c>
      <c r="J43" s="3">
        <f t="shared" si="2"/>
        <v>63</v>
      </c>
      <c r="K43" s="5">
        <f t="shared" si="8"/>
        <v>12.6</v>
      </c>
    </row>
    <row r="44" spans="3:11">
      <c r="C44" s="3">
        <v>40</v>
      </c>
      <c r="D44" s="3">
        <v>2</v>
      </c>
      <c r="E44" s="3">
        <f t="shared" si="0"/>
        <v>0.4</v>
      </c>
      <c r="F44" s="3">
        <v>5</v>
      </c>
      <c r="G44" s="3">
        <f t="shared" si="5"/>
        <v>52.000000000000007</v>
      </c>
      <c r="H44" s="3">
        <f t="shared" si="7"/>
        <v>260</v>
      </c>
      <c r="I44" s="3">
        <f t="shared" si="1"/>
        <v>200</v>
      </c>
      <c r="J44" s="3">
        <f t="shared" si="2"/>
        <v>60</v>
      </c>
      <c r="K44" s="5">
        <f t="shared" si="8"/>
        <v>12</v>
      </c>
    </row>
    <row r="45" spans="3:11">
      <c r="C45" s="3">
        <v>41</v>
      </c>
      <c r="D45" s="3">
        <v>2</v>
      </c>
      <c r="E45" s="3">
        <f t="shared" si="0"/>
        <v>0.4</v>
      </c>
      <c r="F45" s="3">
        <v>5</v>
      </c>
      <c r="G45" s="3">
        <f t="shared" si="5"/>
        <v>52.400000000000006</v>
      </c>
      <c r="H45" s="3">
        <f t="shared" si="7"/>
        <v>262</v>
      </c>
      <c r="I45" s="3">
        <f t="shared" si="1"/>
        <v>205</v>
      </c>
      <c r="J45" s="3">
        <f t="shared" si="2"/>
        <v>57</v>
      </c>
      <c r="K45" s="5">
        <f t="shared" si="8"/>
        <v>11.4</v>
      </c>
    </row>
    <row r="46" spans="3:11">
      <c r="C46" s="3">
        <v>42</v>
      </c>
      <c r="D46" s="3">
        <v>2</v>
      </c>
      <c r="E46" s="3">
        <f t="shared" si="0"/>
        <v>0.4</v>
      </c>
      <c r="F46" s="3">
        <v>5</v>
      </c>
      <c r="G46" s="3">
        <f t="shared" si="5"/>
        <v>52.800000000000004</v>
      </c>
      <c r="H46" s="3">
        <f t="shared" si="7"/>
        <v>264</v>
      </c>
      <c r="I46" s="3">
        <f t="shared" si="1"/>
        <v>210</v>
      </c>
      <c r="J46" s="3">
        <f t="shared" si="2"/>
        <v>54</v>
      </c>
      <c r="K46" s="5">
        <f t="shared" si="8"/>
        <v>10.8</v>
      </c>
    </row>
    <row r="47" spans="3:11">
      <c r="C47" s="3">
        <v>43</v>
      </c>
      <c r="D47" s="3">
        <v>2</v>
      </c>
      <c r="E47" s="3">
        <f t="shared" si="0"/>
        <v>0.4</v>
      </c>
      <c r="F47" s="3">
        <v>5</v>
      </c>
      <c r="G47" s="3">
        <f t="shared" si="5"/>
        <v>53.2</v>
      </c>
      <c r="H47" s="3">
        <f t="shared" si="7"/>
        <v>266</v>
      </c>
      <c r="I47" s="3">
        <f t="shared" si="1"/>
        <v>215</v>
      </c>
      <c r="J47" s="3">
        <f t="shared" si="2"/>
        <v>51</v>
      </c>
      <c r="K47" s="5">
        <f t="shared" si="8"/>
        <v>10.199999999999999</v>
      </c>
    </row>
    <row r="48" spans="3:11">
      <c r="C48" s="3">
        <v>44</v>
      </c>
      <c r="D48" s="3">
        <v>2</v>
      </c>
      <c r="E48" s="3">
        <f t="shared" si="0"/>
        <v>0.4</v>
      </c>
      <c r="F48" s="3">
        <v>5</v>
      </c>
      <c r="G48" s="3">
        <f t="shared" si="5"/>
        <v>53.6</v>
      </c>
      <c r="H48" s="3">
        <f t="shared" si="7"/>
        <v>268</v>
      </c>
      <c r="I48" s="3">
        <f t="shared" si="1"/>
        <v>220</v>
      </c>
      <c r="J48" s="3">
        <f t="shared" si="2"/>
        <v>48</v>
      </c>
      <c r="K48" s="5">
        <f t="shared" si="8"/>
        <v>9.6</v>
      </c>
    </row>
    <row r="49" spans="3:11">
      <c r="C49" s="3">
        <v>45</v>
      </c>
      <c r="D49" s="3">
        <v>2</v>
      </c>
      <c r="E49" s="3">
        <f t="shared" si="0"/>
        <v>0.4</v>
      </c>
      <c r="F49" s="3">
        <v>5</v>
      </c>
      <c r="G49" s="3">
        <f t="shared" si="5"/>
        <v>54</v>
      </c>
      <c r="H49" s="3">
        <f t="shared" si="7"/>
        <v>270</v>
      </c>
      <c r="I49" s="3">
        <f t="shared" si="1"/>
        <v>225</v>
      </c>
      <c r="J49" s="3">
        <f t="shared" si="2"/>
        <v>45</v>
      </c>
      <c r="K49" s="5">
        <f t="shared" si="8"/>
        <v>9</v>
      </c>
    </row>
    <row r="50" spans="3:11">
      <c r="C50" s="3">
        <v>46</v>
      </c>
      <c r="D50" s="3">
        <v>2</v>
      </c>
      <c r="E50" s="3">
        <f t="shared" si="0"/>
        <v>0.4</v>
      </c>
      <c r="F50" s="3">
        <v>5</v>
      </c>
      <c r="G50" s="3">
        <f t="shared" si="5"/>
        <v>54.4</v>
      </c>
      <c r="H50" s="3">
        <f t="shared" si="7"/>
        <v>272</v>
      </c>
      <c r="I50" s="3">
        <f t="shared" si="1"/>
        <v>230</v>
      </c>
      <c r="J50" s="3">
        <f t="shared" si="2"/>
        <v>42</v>
      </c>
      <c r="K50" s="5">
        <f t="shared" si="8"/>
        <v>8.4</v>
      </c>
    </row>
    <row r="51" spans="3:11">
      <c r="C51" s="3">
        <v>47</v>
      </c>
      <c r="D51" s="3">
        <v>2</v>
      </c>
      <c r="E51" s="3">
        <f t="shared" si="0"/>
        <v>0.4</v>
      </c>
      <c r="F51" s="3">
        <v>5</v>
      </c>
      <c r="G51" s="3">
        <f t="shared" si="5"/>
        <v>54.8</v>
      </c>
      <c r="H51" s="3">
        <f t="shared" si="7"/>
        <v>274</v>
      </c>
      <c r="I51" s="3">
        <f t="shared" si="1"/>
        <v>235</v>
      </c>
      <c r="J51" s="3">
        <f t="shared" si="2"/>
        <v>39</v>
      </c>
      <c r="K51" s="5">
        <f t="shared" si="8"/>
        <v>7.8</v>
      </c>
    </row>
    <row r="52" spans="3:11">
      <c r="C52" s="3">
        <v>48</v>
      </c>
      <c r="D52" s="3">
        <v>2</v>
      </c>
      <c r="E52" s="3">
        <f t="shared" si="0"/>
        <v>0.4</v>
      </c>
      <c r="F52" s="3">
        <v>5</v>
      </c>
      <c r="G52" s="3">
        <f t="shared" si="5"/>
        <v>55.199999999999996</v>
      </c>
      <c r="H52" s="3">
        <f t="shared" si="7"/>
        <v>276</v>
      </c>
      <c r="I52" s="3">
        <f t="shared" si="1"/>
        <v>240</v>
      </c>
      <c r="J52" s="3">
        <f t="shared" si="2"/>
        <v>36</v>
      </c>
      <c r="K52" s="5">
        <f t="shared" si="8"/>
        <v>7.2</v>
      </c>
    </row>
    <row r="53" spans="3:11">
      <c r="C53" s="3">
        <v>49</v>
      </c>
      <c r="D53" s="3">
        <v>2</v>
      </c>
      <c r="E53" s="3">
        <f t="shared" si="0"/>
        <v>0.4</v>
      </c>
      <c r="F53" s="3">
        <v>5</v>
      </c>
      <c r="G53" s="3">
        <f t="shared" si="5"/>
        <v>55.599999999999994</v>
      </c>
      <c r="H53" s="3">
        <f t="shared" si="7"/>
        <v>278</v>
      </c>
      <c r="I53" s="3">
        <f t="shared" si="1"/>
        <v>245</v>
      </c>
      <c r="J53" s="3">
        <f t="shared" si="2"/>
        <v>33</v>
      </c>
      <c r="K53" s="5">
        <f t="shared" si="8"/>
        <v>6.6</v>
      </c>
    </row>
    <row r="54" spans="3:11">
      <c r="C54" s="3">
        <v>50</v>
      </c>
      <c r="D54" s="3">
        <v>2</v>
      </c>
      <c r="E54" s="3">
        <f t="shared" si="0"/>
        <v>0.4</v>
      </c>
      <c r="F54" s="3">
        <v>5</v>
      </c>
      <c r="G54" s="3">
        <f t="shared" si="5"/>
        <v>55.999999999999993</v>
      </c>
      <c r="H54" s="3">
        <f t="shared" si="7"/>
        <v>280</v>
      </c>
      <c r="I54" s="3">
        <f t="shared" si="1"/>
        <v>250</v>
      </c>
      <c r="J54" s="3">
        <f t="shared" si="2"/>
        <v>30</v>
      </c>
      <c r="K54" s="5">
        <f t="shared" si="8"/>
        <v>6</v>
      </c>
    </row>
    <row r="55" spans="3:11">
      <c r="C55" s="3">
        <v>51</v>
      </c>
      <c r="D55" s="3">
        <v>2</v>
      </c>
      <c r="E55" s="3">
        <f t="shared" si="0"/>
        <v>0.4</v>
      </c>
      <c r="F55" s="3">
        <v>5</v>
      </c>
      <c r="G55" s="3">
        <f t="shared" si="5"/>
        <v>56.399999999999991</v>
      </c>
      <c r="H55" s="3">
        <f t="shared" si="7"/>
        <v>282</v>
      </c>
      <c r="I55" s="3">
        <f t="shared" si="1"/>
        <v>255</v>
      </c>
      <c r="J55" s="3">
        <f t="shared" si="2"/>
        <v>27</v>
      </c>
      <c r="K55" s="5">
        <f t="shared" si="8"/>
        <v>5.4</v>
      </c>
    </row>
    <row r="56" spans="3:11">
      <c r="C56" s="3">
        <v>52</v>
      </c>
      <c r="D56" s="3">
        <v>2</v>
      </c>
      <c r="E56" s="3">
        <f t="shared" si="0"/>
        <v>0.4</v>
      </c>
      <c r="F56" s="3">
        <v>5</v>
      </c>
      <c r="G56" s="3">
        <f t="shared" si="5"/>
        <v>56.79999999999999</v>
      </c>
      <c r="H56" s="3">
        <f t="shared" si="7"/>
        <v>284</v>
      </c>
      <c r="I56" s="3">
        <f t="shared" si="1"/>
        <v>260</v>
      </c>
      <c r="J56" s="3">
        <f t="shared" si="2"/>
        <v>24</v>
      </c>
      <c r="K56" s="5">
        <f t="shared" si="8"/>
        <v>4.8</v>
      </c>
    </row>
    <row r="57" spans="3:11">
      <c r="C57" s="3">
        <v>53</v>
      </c>
      <c r="D57" s="3">
        <v>2</v>
      </c>
      <c r="E57" s="3">
        <f t="shared" si="0"/>
        <v>0.4</v>
      </c>
      <c r="F57" s="3">
        <v>5</v>
      </c>
      <c r="G57" s="3">
        <f t="shared" si="5"/>
        <v>57.199999999999989</v>
      </c>
      <c r="H57" s="3">
        <f t="shared" si="7"/>
        <v>286</v>
      </c>
      <c r="I57" s="3">
        <f t="shared" si="1"/>
        <v>265</v>
      </c>
      <c r="J57" s="3">
        <f t="shared" si="2"/>
        <v>21</v>
      </c>
      <c r="K57" s="5">
        <f t="shared" si="8"/>
        <v>4.2</v>
      </c>
    </row>
    <row r="58" spans="3:11">
      <c r="C58" s="3">
        <v>54</v>
      </c>
      <c r="D58" s="3">
        <v>2</v>
      </c>
      <c r="E58" s="3">
        <f t="shared" si="0"/>
        <v>0.4</v>
      </c>
      <c r="F58" s="3">
        <v>5</v>
      </c>
      <c r="G58" s="3">
        <f t="shared" si="5"/>
        <v>57.599999999999987</v>
      </c>
      <c r="H58" s="3">
        <f t="shared" si="7"/>
        <v>288</v>
      </c>
      <c r="I58" s="3">
        <f t="shared" si="1"/>
        <v>270</v>
      </c>
      <c r="J58" s="3">
        <f t="shared" si="2"/>
        <v>18</v>
      </c>
      <c r="K58" s="5">
        <f t="shared" si="8"/>
        <v>3.6</v>
      </c>
    </row>
    <row r="59" spans="3:11">
      <c r="C59" s="3">
        <v>55</v>
      </c>
      <c r="D59" s="3">
        <v>2</v>
      </c>
      <c r="E59" s="3">
        <f t="shared" si="0"/>
        <v>0.4</v>
      </c>
      <c r="F59" s="3">
        <v>5</v>
      </c>
      <c r="G59" s="3">
        <f t="shared" si="5"/>
        <v>57.999999999999986</v>
      </c>
      <c r="H59" s="3">
        <f t="shared" si="7"/>
        <v>290</v>
      </c>
      <c r="I59" s="3">
        <f t="shared" si="1"/>
        <v>275</v>
      </c>
      <c r="J59" s="3">
        <f t="shared" si="2"/>
        <v>15</v>
      </c>
      <c r="K59" s="5">
        <f t="shared" si="8"/>
        <v>3</v>
      </c>
    </row>
    <row r="60" spans="3:11">
      <c r="C60" s="3">
        <v>56</v>
      </c>
      <c r="D60" s="3">
        <v>2</v>
      </c>
      <c r="E60" s="3">
        <f t="shared" si="0"/>
        <v>0.4</v>
      </c>
      <c r="F60" s="3">
        <v>5</v>
      </c>
      <c r="G60" s="3">
        <f t="shared" si="5"/>
        <v>58.399999999999984</v>
      </c>
      <c r="H60" s="3">
        <f t="shared" si="7"/>
        <v>292</v>
      </c>
      <c r="I60" s="3">
        <f t="shared" si="1"/>
        <v>280</v>
      </c>
      <c r="J60" s="3">
        <f t="shared" si="2"/>
        <v>12</v>
      </c>
      <c r="K60" s="5">
        <f t="shared" si="8"/>
        <v>2.4</v>
      </c>
    </row>
    <row r="61" spans="3:11">
      <c r="C61" s="3">
        <v>57</v>
      </c>
      <c r="D61" s="3">
        <v>2</v>
      </c>
      <c r="E61" s="3">
        <f t="shared" si="0"/>
        <v>0.4</v>
      </c>
      <c r="F61" s="3">
        <v>5</v>
      </c>
      <c r="G61" s="3">
        <f t="shared" si="5"/>
        <v>58.799999999999983</v>
      </c>
      <c r="H61" s="3">
        <f t="shared" si="7"/>
        <v>294</v>
      </c>
      <c r="I61" s="3">
        <f t="shared" si="1"/>
        <v>285</v>
      </c>
      <c r="J61" s="3">
        <f t="shared" si="2"/>
        <v>9</v>
      </c>
      <c r="K61" s="5">
        <f t="shared" si="8"/>
        <v>1.8</v>
      </c>
    </row>
    <row r="62" spans="3:11">
      <c r="C62" s="3">
        <v>58</v>
      </c>
      <c r="D62" s="3">
        <v>2</v>
      </c>
      <c r="E62" s="3">
        <f t="shared" si="0"/>
        <v>0.4</v>
      </c>
      <c r="F62" s="3">
        <v>5</v>
      </c>
      <c r="G62" s="3">
        <f t="shared" si="5"/>
        <v>59.199999999999982</v>
      </c>
      <c r="H62" s="3">
        <f t="shared" si="7"/>
        <v>296</v>
      </c>
      <c r="I62" s="3">
        <f t="shared" si="1"/>
        <v>290</v>
      </c>
      <c r="J62" s="3">
        <f t="shared" si="2"/>
        <v>6</v>
      </c>
      <c r="K62" s="5">
        <f t="shared" si="8"/>
        <v>1.2</v>
      </c>
    </row>
    <row r="63" spans="3:11">
      <c r="C63" s="3">
        <v>59</v>
      </c>
      <c r="D63" s="3">
        <v>2</v>
      </c>
      <c r="E63" s="3">
        <f t="shared" si="0"/>
        <v>0.4</v>
      </c>
      <c r="F63" s="3">
        <v>5</v>
      </c>
      <c r="G63" s="3">
        <f t="shared" si="5"/>
        <v>59.59999999999998</v>
      </c>
      <c r="H63" s="3">
        <f t="shared" si="7"/>
        <v>298</v>
      </c>
      <c r="I63" s="3">
        <f t="shared" si="1"/>
        <v>295</v>
      </c>
      <c r="J63" s="3">
        <f t="shared" si="2"/>
        <v>3</v>
      </c>
      <c r="K63" s="5">
        <f t="shared" si="8"/>
        <v>0.6</v>
      </c>
    </row>
    <row r="64" spans="3:11">
      <c r="C64" s="3">
        <v>60</v>
      </c>
      <c r="D64" s="3">
        <v>2</v>
      </c>
      <c r="E64" s="3">
        <f t="shared" si="0"/>
        <v>0.4</v>
      </c>
      <c r="F64" s="3">
        <v>5</v>
      </c>
      <c r="G64" s="3">
        <f t="shared" si="5"/>
        <v>59.999999999999979</v>
      </c>
      <c r="H64" s="3">
        <f>C64*D64+180</f>
        <v>300</v>
      </c>
      <c r="I64" s="3">
        <f t="shared" si="1"/>
        <v>300</v>
      </c>
      <c r="J64" s="3">
        <f t="shared" si="2"/>
        <v>0</v>
      </c>
      <c r="K64" s="5">
        <f t="shared" si="8"/>
        <v>0</v>
      </c>
    </row>
    <row r="65" spans="3:11">
      <c r="C65" s="1"/>
      <c r="D65" s="1"/>
      <c r="E65" s="1"/>
      <c r="F65" s="1"/>
      <c r="G65" s="1"/>
      <c r="H65" s="1"/>
      <c r="K65" s="4"/>
    </row>
    <row r="66" spans="3:11">
      <c r="C66" s="1"/>
      <c r="D66" s="1"/>
      <c r="E66" s="1"/>
      <c r="F66" s="1"/>
      <c r="G66" s="1"/>
      <c r="H6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C32B-F66F-47BB-9E7E-A41D29DBCAA0}">
  <dimension ref="A1:X110"/>
  <sheetViews>
    <sheetView tabSelected="1" topLeftCell="O1" workbookViewId="0">
      <selection sqref="A1:N1048576"/>
    </sheetView>
  </sheetViews>
  <sheetFormatPr defaultRowHeight="15"/>
  <cols>
    <col min="1" max="2" width="0" hidden="1" customWidth="1"/>
    <col min="3" max="3" width="12" hidden="1" customWidth="1"/>
    <col min="4" max="4" width="10.5703125" hidden="1" customWidth="1"/>
    <col min="5" max="14" width="0" hidden="1" customWidth="1"/>
    <col min="16" max="16" width="12" bestFit="1" customWidth="1"/>
    <col min="17" max="17" width="11.85546875" bestFit="1" customWidth="1"/>
    <col min="18" max="18" width="12.5703125" bestFit="1" customWidth="1"/>
    <col min="21" max="21" width="9.5703125" bestFit="1" customWidth="1"/>
  </cols>
  <sheetData>
    <row r="1" spans="1:24">
      <c r="A1" t="s">
        <v>16</v>
      </c>
      <c r="B1" t="s">
        <v>22</v>
      </c>
      <c r="C1" t="s">
        <v>19</v>
      </c>
      <c r="D1" t="s">
        <v>20</v>
      </c>
      <c r="E1" t="s">
        <v>22</v>
      </c>
      <c r="F1" t="s">
        <v>17</v>
      </c>
      <c r="G1" t="s">
        <v>18</v>
      </c>
      <c r="H1" t="s">
        <v>22</v>
      </c>
      <c r="I1" t="s">
        <v>17</v>
      </c>
      <c r="J1" t="s">
        <v>18</v>
      </c>
      <c r="O1" s="28" t="s">
        <v>21</v>
      </c>
      <c r="P1" s="26" t="s">
        <v>23</v>
      </c>
      <c r="Q1" s="26" t="s">
        <v>24</v>
      </c>
      <c r="R1" s="27" t="s">
        <v>25</v>
      </c>
      <c r="S1" s="12" t="s">
        <v>22</v>
      </c>
      <c r="T1" s="12" t="s">
        <v>17</v>
      </c>
      <c r="U1" s="12" t="s">
        <v>18</v>
      </c>
      <c r="V1" s="13" t="s">
        <v>22</v>
      </c>
      <c r="W1" s="13" t="s">
        <v>17</v>
      </c>
      <c r="X1" s="13" t="s">
        <v>18</v>
      </c>
    </row>
    <row r="2" spans="1:24">
      <c r="A2" s="10">
        <v>0</v>
      </c>
      <c r="B2">
        <v>0</v>
      </c>
      <c r="C2">
        <f>37.5</f>
        <v>37.5</v>
      </c>
      <c r="D2">
        <f>300</f>
        <v>300</v>
      </c>
      <c r="E2">
        <v>0</v>
      </c>
      <c r="F2">
        <f>37.5</f>
        <v>37.5</v>
      </c>
      <c r="G2">
        <f>380</f>
        <v>380</v>
      </c>
      <c r="H2">
        <v>0</v>
      </c>
      <c r="I2">
        <f>37.5</f>
        <v>37.5</v>
      </c>
      <c r="J2">
        <f>460</f>
        <v>460</v>
      </c>
      <c r="M2">
        <v>1.4666699999999999</v>
      </c>
      <c r="O2" s="29">
        <v>0</v>
      </c>
      <c r="P2" s="14">
        <v>0</v>
      </c>
      <c r="Q2" s="14">
        <f>C2*$M$2</f>
        <v>55.000124999999997</v>
      </c>
      <c r="R2" s="15">
        <v>300</v>
      </c>
      <c r="S2" s="16">
        <v>0</v>
      </c>
      <c r="T2" s="16">
        <f>F2*$M$2</f>
        <v>55.000124999999997</v>
      </c>
      <c r="U2" s="17">
        <v>380</v>
      </c>
      <c r="V2" s="18">
        <v>0</v>
      </c>
      <c r="W2" s="18">
        <f>I2*$M$2</f>
        <v>55.000124999999997</v>
      </c>
      <c r="X2" s="19">
        <v>460</v>
      </c>
    </row>
    <row r="3" spans="1:24">
      <c r="A3" s="10">
        <v>0.1</v>
      </c>
      <c r="B3">
        <v>5</v>
      </c>
      <c r="M3">
        <v>3600</v>
      </c>
      <c r="O3" s="29">
        <v>0.1</v>
      </c>
      <c r="P3" s="14">
        <f>B3*$M$2</f>
        <v>7.3333499999999994</v>
      </c>
      <c r="Q3" s="14">
        <f>Q2-(P3*$O$3)</f>
        <v>54.26679</v>
      </c>
      <c r="R3" s="20">
        <f>R2-(Q2*$O$3)-(0.5*P3*$O$3^2)</f>
        <v>294.46332074999998</v>
      </c>
      <c r="S3" s="16">
        <v>0</v>
      </c>
      <c r="T3" s="16">
        <v>55.000129999999999</v>
      </c>
      <c r="U3" s="21">
        <f>U2-(T3*$O$3)</f>
        <v>374.49998699999998</v>
      </c>
      <c r="V3" s="18">
        <v>0</v>
      </c>
      <c r="W3" s="18">
        <f>55.00013</f>
        <v>55.000129999999999</v>
      </c>
      <c r="X3" s="22">
        <f>X2-(W3*$O$3)</f>
        <v>454.49998699999998</v>
      </c>
    </row>
    <row r="4" spans="1:24">
      <c r="A4" s="10">
        <v>0.2</v>
      </c>
      <c r="B4">
        <v>5</v>
      </c>
      <c r="O4" s="29">
        <v>0.2</v>
      </c>
      <c r="P4" s="14">
        <f t="shared" ref="P4:P67" si="0">B4*$M$2</f>
        <v>7.3333499999999994</v>
      </c>
      <c r="Q4" s="14">
        <f>Q3-(P4*$O$3)</f>
        <v>53.533455000000004</v>
      </c>
      <c r="R4" s="20">
        <f t="shared" ref="R4:R67" si="1">R3-(Q3*$O$3)-(0.5*P4*$O$3^2)</f>
        <v>288.99997500000001</v>
      </c>
      <c r="S4" s="16">
        <v>0</v>
      </c>
      <c r="T4" s="16">
        <v>55.000129999999999</v>
      </c>
      <c r="U4" s="21">
        <f t="shared" ref="U4:U11" si="2">U3-(T4*$O$3)</f>
        <v>368.99997399999995</v>
      </c>
      <c r="V4" s="18">
        <v>0</v>
      </c>
      <c r="W4" s="18">
        <f t="shared" ref="W4:W10" si="3">55.00013</f>
        <v>55.000129999999999</v>
      </c>
      <c r="X4" s="22">
        <f t="shared" ref="X4:X10" si="4">X3-(W4*$O$3)</f>
        <v>448.99997399999995</v>
      </c>
    </row>
    <row r="5" spans="1:24">
      <c r="A5" s="10">
        <v>0.3</v>
      </c>
      <c r="B5">
        <v>5</v>
      </c>
      <c r="O5" s="29">
        <v>0.3</v>
      </c>
      <c r="P5" s="14">
        <f t="shared" si="0"/>
        <v>7.3333499999999994</v>
      </c>
      <c r="Q5" s="14">
        <f t="shared" ref="Q5:Q16" si="5">Q4-(P5*$O$3)</f>
        <v>52.800120000000007</v>
      </c>
      <c r="R5" s="20">
        <f>R4-(Q4*$O$3)-(0.5*P5*$O$3^2)</f>
        <v>283.60996275000002</v>
      </c>
      <c r="S5" s="16">
        <v>0</v>
      </c>
      <c r="T5" s="16">
        <v>55.000129999999999</v>
      </c>
      <c r="U5" s="21">
        <f t="shared" si="2"/>
        <v>363.49996099999993</v>
      </c>
      <c r="V5" s="18">
        <v>0</v>
      </c>
      <c r="W5" s="18">
        <f t="shared" si="3"/>
        <v>55.000129999999999</v>
      </c>
      <c r="X5" s="22">
        <f t="shared" si="4"/>
        <v>443.49996099999993</v>
      </c>
    </row>
    <row r="6" spans="1:24">
      <c r="A6" s="10">
        <v>0.4</v>
      </c>
      <c r="B6">
        <v>5</v>
      </c>
      <c r="O6" s="29">
        <v>0.4</v>
      </c>
      <c r="P6" s="14">
        <f t="shared" si="0"/>
        <v>7.3333499999999994</v>
      </c>
      <c r="Q6" s="14">
        <f>Q5-(P6*$O$3)</f>
        <v>52.06678500000001</v>
      </c>
      <c r="R6" s="20">
        <f t="shared" si="1"/>
        <v>278.29328400000003</v>
      </c>
      <c r="S6" s="16">
        <v>0</v>
      </c>
      <c r="T6" s="16">
        <v>55.000129999999999</v>
      </c>
      <c r="U6" s="21">
        <f t="shared" si="2"/>
        <v>357.9999479999999</v>
      </c>
      <c r="V6" s="18">
        <v>0</v>
      </c>
      <c r="W6" s="18">
        <f t="shared" si="3"/>
        <v>55.000129999999999</v>
      </c>
      <c r="X6" s="22">
        <f t="shared" si="4"/>
        <v>437.9999479999999</v>
      </c>
    </row>
    <row r="7" spans="1:24">
      <c r="A7" s="10">
        <v>0.5</v>
      </c>
      <c r="B7">
        <v>5</v>
      </c>
      <c r="O7" s="29">
        <v>0.5</v>
      </c>
      <c r="P7" s="14">
        <f t="shared" si="0"/>
        <v>7.3333499999999994</v>
      </c>
      <c r="Q7" s="14">
        <f t="shared" si="5"/>
        <v>51.333450000000013</v>
      </c>
      <c r="R7" s="20">
        <f t="shared" si="1"/>
        <v>273.04993875000002</v>
      </c>
      <c r="S7" s="16">
        <v>0</v>
      </c>
      <c r="T7" s="16">
        <v>55.000129999999999</v>
      </c>
      <c r="U7" s="21">
        <f t="shared" si="2"/>
        <v>352.49993499999988</v>
      </c>
      <c r="V7" s="18">
        <v>0</v>
      </c>
      <c r="W7" s="18">
        <f t="shared" si="3"/>
        <v>55.000129999999999</v>
      </c>
      <c r="X7" s="22">
        <f t="shared" si="4"/>
        <v>432.49993499999988</v>
      </c>
    </row>
    <row r="8" spans="1:24">
      <c r="A8" s="10">
        <v>0.6</v>
      </c>
      <c r="B8">
        <v>5</v>
      </c>
      <c r="O8" s="29">
        <v>0.6</v>
      </c>
      <c r="P8" s="14">
        <f t="shared" si="0"/>
        <v>7.3333499999999994</v>
      </c>
      <c r="Q8" s="14">
        <f t="shared" si="5"/>
        <v>50.600115000000017</v>
      </c>
      <c r="R8" s="20">
        <f>R7-(Q7*$O$3)-(0.5*P8*$O$3^2)</f>
        <v>267.87992700000001</v>
      </c>
      <c r="S8" s="16">
        <v>0</v>
      </c>
      <c r="T8" s="16">
        <v>55.000129999999999</v>
      </c>
      <c r="U8" s="21">
        <f t="shared" si="2"/>
        <v>346.99992199999986</v>
      </c>
      <c r="V8" s="18">
        <v>0</v>
      </c>
      <c r="W8" s="18">
        <f t="shared" si="3"/>
        <v>55.000129999999999</v>
      </c>
      <c r="X8" s="22">
        <f t="shared" si="4"/>
        <v>426.99992199999986</v>
      </c>
    </row>
    <row r="9" spans="1:24">
      <c r="A9" s="10">
        <v>0.7</v>
      </c>
      <c r="B9">
        <v>5</v>
      </c>
      <c r="O9" s="29">
        <v>0.7</v>
      </c>
      <c r="P9" s="14">
        <f t="shared" si="0"/>
        <v>7.3333499999999994</v>
      </c>
      <c r="Q9" s="14">
        <f>Q8-(P9*$O$3)</f>
        <v>49.86678000000002</v>
      </c>
      <c r="R9" s="20">
        <f t="shared" si="1"/>
        <v>262.78324874999998</v>
      </c>
      <c r="S9" s="16">
        <v>0</v>
      </c>
      <c r="T9" s="16">
        <v>55.000129999999999</v>
      </c>
      <c r="U9" s="21">
        <f>U8-(T9*$O$3)</f>
        <v>341.49990899999983</v>
      </c>
      <c r="V9" s="18">
        <v>0</v>
      </c>
      <c r="W9" s="18">
        <f t="shared" si="3"/>
        <v>55.000129999999999</v>
      </c>
      <c r="X9" s="22">
        <f t="shared" si="4"/>
        <v>421.49990899999983</v>
      </c>
    </row>
    <row r="10" spans="1:24">
      <c r="A10" s="10">
        <v>0.8</v>
      </c>
      <c r="B10">
        <v>5</v>
      </c>
      <c r="O10" s="29">
        <v>0.8</v>
      </c>
      <c r="P10" s="14">
        <f t="shared" si="0"/>
        <v>7.3333499999999994</v>
      </c>
      <c r="Q10" s="14">
        <f t="shared" si="5"/>
        <v>49.133445000000023</v>
      </c>
      <c r="R10" s="20">
        <f t="shared" si="1"/>
        <v>257.75990400000001</v>
      </c>
      <c r="S10" s="16">
        <v>0</v>
      </c>
      <c r="T10" s="16">
        <v>55.000129999999999</v>
      </c>
      <c r="U10" s="21">
        <f t="shared" si="2"/>
        <v>335.99989599999981</v>
      </c>
      <c r="V10" s="18">
        <v>0</v>
      </c>
      <c r="W10" s="18">
        <f t="shared" si="3"/>
        <v>55.000129999999999</v>
      </c>
      <c r="X10" s="22">
        <f t="shared" si="4"/>
        <v>415.99989599999981</v>
      </c>
    </row>
    <row r="11" spans="1:24">
      <c r="A11" s="10">
        <v>0.9</v>
      </c>
      <c r="B11">
        <v>5</v>
      </c>
      <c r="O11" s="29">
        <v>0.9</v>
      </c>
      <c r="P11" s="14">
        <f t="shared" si="0"/>
        <v>7.3333499999999994</v>
      </c>
      <c r="Q11" s="14">
        <f t="shared" si="5"/>
        <v>48.400110000000026</v>
      </c>
      <c r="R11" s="20">
        <f t="shared" si="1"/>
        <v>252.80989275000002</v>
      </c>
      <c r="S11" s="16">
        <v>0</v>
      </c>
      <c r="T11" s="16">
        <v>55.000129999999999</v>
      </c>
      <c r="U11" s="21">
        <f t="shared" si="2"/>
        <v>330.49988299999978</v>
      </c>
      <c r="V11" s="18">
        <f>0.4*(W10-T10)</f>
        <v>0</v>
      </c>
      <c r="W11" s="18">
        <f t="shared" ref="W11:W74" si="6">W10-(V11*$O$3)</f>
        <v>55.000129999999999</v>
      </c>
      <c r="X11" s="22">
        <f t="shared" ref="X11:X74" si="7">X10-(W10*$O$3)-(0.5*V11*$O$3^2)</f>
        <v>410.49988299999978</v>
      </c>
    </row>
    <row r="12" spans="1:24">
      <c r="A12" s="10">
        <v>1</v>
      </c>
      <c r="B12">
        <v>5</v>
      </c>
      <c r="O12" s="29">
        <v>1</v>
      </c>
      <c r="P12" s="14">
        <f t="shared" si="0"/>
        <v>7.3333499999999994</v>
      </c>
      <c r="Q12" s="14">
        <f t="shared" si="5"/>
        <v>47.66677500000003</v>
      </c>
      <c r="R12" s="20">
        <f t="shared" si="1"/>
        <v>247.93321500000002</v>
      </c>
      <c r="S12" s="16">
        <v>0</v>
      </c>
      <c r="T12" s="16">
        <v>55.000129999999999</v>
      </c>
      <c r="U12" s="21">
        <f>U11-(T12*$O$3)</f>
        <v>324.99986999999976</v>
      </c>
      <c r="V12" s="18">
        <f t="shared" ref="V12:V13" si="8">0.4*(W11-T11)</f>
        <v>0</v>
      </c>
      <c r="W12" s="18">
        <f t="shared" si="6"/>
        <v>55.000129999999999</v>
      </c>
      <c r="X12" s="22">
        <f t="shared" si="7"/>
        <v>404.99986999999976</v>
      </c>
    </row>
    <row r="13" spans="1:24">
      <c r="A13" s="10">
        <v>1.1000000000000001</v>
      </c>
      <c r="B13">
        <v>5</v>
      </c>
      <c r="O13" s="29">
        <v>1.1000000000000001</v>
      </c>
      <c r="P13" s="14">
        <f t="shared" si="0"/>
        <v>7.3333499999999994</v>
      </c>
      <c r="Q13" s="14">
        <f t="shared" si="5"/>
        <v>46.933440000000033</v>
      </c>
      <c r="R13" s="20">
        <f t="shared" si="1"/>
        <v>243.12987075000001</v>
      </c>
      <c r="S13" s="2">
        <f>0.4*(T12-Q12)</f>
        <v>2.9333419999999877</v>
      </c>
      <c r="T13" s="16">
        <f t="shared" ref="T13:T76" si="9">T12-(S13*$O$3)</f>
        <v>54.706795800000002</v>
      </c>
      <c r="U13" s="21">
        <f t="shared" ref="U13:U68" si="10">U12-(T12*$O$3)-(0.5*S13*$O$3^2)</f>
        <v>319.48519028999976</v>
      </c>
      <c r="V13" s="18">
        <f t="shared" si="8"/>
        <v>0</v>
      </c>
      <c r="W13" s="18">
        <f t="shared" si="6"/>
        <v>55.000129999999999</v>
      </c>
      <c r="X13" s="22">
        <f>X12-(W12*$O$3)-(0.5*V13*$O$3^2)</f>
        <v>399.49985699999974</v>
      </c>
    </row>
    <row r="14" spans="1:24">
      <c r="A14" s="10">
        <v>1.2</v>
      </c>
      <c r="B14">
        <v>5</v>
      </c>
      <c r="O14" s="29">
        <v>1.2</v>
      </c>
      <c r="P14" s="14">
        <f t="shared" si="0"/>
        <v>7.3333499999999994</v>
      </c>
      <c r="Q14" s="14">
        <f t="shared" si="5"/>
        <v>46.200105000000036</v>
      </c>
      <c r="R14" s="20">
        <f t="shared" si="1"/>
        <v>238.39986000000002</v>
      </c>
      <c r="S14" s="16">
        <f t="shared" ref="S14:S77" si="11">0.4*(T13-Q13)</f>
        <v>3.1093423199999877</v>
      </c>
      <c r="T14" s="16">
        <f t="shared" si="9"/>
        <v>54.395861568000001</v>
      </c>
      <c r="U14" s="21">
        <f t="shared" si="10"/>
        <v>313.99896399839974</v>
      </c>
      <c r="V14" s="18">
        <v>0</v>
      </c>
      <c r="W14" s="18">
        <f t="shared" si="6"/>
        <v>55.000129999999999</v>
      </c>
      <c r="X14" s="22">
        <f t="shared" si="7"/>
        <v>393.99984399999971</v>
      </c>
    </row>
    <row r="15" spans="1:24">
      <c r="A15" s="10">
        <v>1.3</v>
      </c>
      <c r="B15">
        <v>5</v>
      </c>
      <c r="O15" s="29">
        <v>1.3</v>
      </c>
      <c r="P15" s="14">
        <f t="shared" si="0"/>
        <v>7.3333499999999994</v>
      </c>
      <c r="Q15" s="14">
        <f t="shared" si="5"/>
        <v>45.466770000000039</v>
      </c>
      <c r="R15" s="20">
        <f t="shared" si="1"/>
        <v>233.74318275000002</v>
      </c>
      <c r="S15" s="16">
        <f t="shared" si="11"/>
        <v>3.2783026271999862</v>
      </c>
      <c r="T15" s="16">
        <f t="shared" si="9"/>
        <v>54.068031305280002</v>
      </c>
      <c r="U15" s="21">
        <f>U14-(T14*$O$3)-(0.5*S15*$O$3^2)</f>
        <v>308.54298632846377</v>
      </c>
      <c r="V15" s="18">
        <v>0</v>
      </c>
      <c r="W15" s="18">
        <f t="shared" si="6"/>
        <v>55.000129999999999</v>
      </c>
      <c r="X15" s="22">
        <f t="shared" si="7"/>
        <v>388.49983099999969</v>
      </c>
    </row>
    <row r="16" spans="1:24">
      <c r="A16" s="10">
        <v>1.4</v>
      </c>
      <c r="B16">
        <v>5</v>
      </c>
      <c r="O16" s="29">
        <v>1.4</v>
      </c>
      <c r="P16" s="14">
        <f t="shared" si="0"/>
        <v>7.3333499999999994</v>
      </c>
      <c r="Q16" s="14">
        <f t="shared" si="5"/>
        <v>44.733435000000043</v>
      </c>
      <c r="R16" s="20">
        <f t="shared" si="1"/>
        <v>229.15983900000001</v>
      </c>
      <c r="S16" s="16">
        <f t="shared" si="11"/>
        <v>3.440504522111985</v>
      </c>
      <c r="T16" s="16">
        <f t="shared" si="9"/>
        <v>53.723980853068802</v>
      </c>
      <c r="U16" s="21">
        <f t="shared" si="10"/>
        <v>303.11898067532525</v>
      </c>
      <c r="V16" s="18">
        <v>0</v>
      </c>
      <c r="W16" s="18">
        <f t="shared" si="6"/>
        <v>55.000129999999999</v>
      </c>
      <c r="X16" s="22">
        <f>X15-(W15*$O$3)-(0.5*V16*$O$3^2)</f>
        <v>382.99981799999966</v>
      </c>
    </row>
    <row r="17" spans="1:24">
      <c r="A17" s="10">
        <v>1.5</v>
      </c>
      <c r="B17">
        <v>5</v>
      </c>
      <c r="O17" s="29">
        <v>1.5</v>
      </c>
      <c r="P17" s="14">
        <f t="shared" si="0"/>
        <v>7.3333499999999994</v>
      </c>
      <c r="Q17" s="14">
        <f>Q16-(P17*$O$3)</f>
        <v>44.000100000000046</v>
      </c>
      <c r="R17" s="20">
        <f>R16-(Q16*$O$3)-(0.5*P17*$O$3^2)</f>
        <v>224.64982875000001</v>
      </c>
      <c r="S17" s="16">
        <f t="shared" si="11"/>
        <v>3.5962183412275039</v>
      </c>
      <c r="T17" s="16">
        <f t="shared" si="9"/>
        <v>53.364359018946054</v>
      </c>
      <c r="U17" s="21">
        <f>U16-(T16*$O$3)-(0.5*S17*$O$3^2)</f>
        <v>297.72860149831223</v>
      </c>
      <c r="V17" s="18">
        <v>0</v>
      </c>
      <c r="W17" s="18">
        <f t="shared" si="6"/>
        <v>55.000129999999999</v>
      </c>
      <c r="X17" s="22">
        <f>X16-(W16*$O$3)-(0.5*V17*$O$3^2)</f>
        <v>377.49980499999964</v>
      </c>
    </row>
    <row r="18" spans="1:24">
      <c r="A18" s="10">
        <v>1.6</v>
      </c>
      <c r="B18">
        <v>5</v>
      </c>
      <c r="O18" s="29">
        <v>1.6</v>
      </c>
      <c r="P18" s="14">
        <f t="shared" si="0"/>
        <v>7.3333499999999994</v>
      </c>
      <c r="Q18" s="14">
        <f>Q17-(P18*$O$3)</f>
        <v>43.266765000000049</v>
      </c>
      <c r="R18" s="20">
        <f t="shared" si="1"/>
        <v>220.21315200000001</v>
      </c>
      <c r="S18" s="16">
        <f t="shared" si="11"/>
        <v>3.7457036075784034</v>
      </c>
      <c r="T18" s="16">
        <f t="shared" si="9"/>
        <v>52.98978865818821</v>
      </c>
      <c r="U18" s="21">
        <f t="shared" si="10"/>
        <v>292.37343707837971</v>
      </c>
      <c r="V18" s="18">
        <v>0</v>
      </c>
      <c r="W18" s="18">
        <f t="shared" si="6"/>
        <v>55.000129999999999</v>
      </c>
      <c r="X18" s="22">
        <f t="shared" si="7"/>
        <v>371.99979199999962</v>
      </c>
    </row>
    <row r="19" spans="1:24">
      <c r="A19" s="10">
        <v>1.7</v>
      </c>
      <c r="B19">
        <v>5</v>
      </c>
      <c r="O19" s="29">
        <v>1.7</v>
      </c>
      <c r="P19" s="14">
        <f t="shared" si="0"/>
        <v>7.3333499999999994</v>
      </c>
      <c r="Q19" s="14">
        <f t="shared" ref="Q19:Q77" si="12">Q18-(P19*$O$3)</f>
        <v>42.533430000000052</v>
      </c>
      <c r="R19" s="20">
        <f t="shared" si="1"/>
        <v>215.84980875000002</v>
      </c>
      <c r="S19" s="16">
        <f t="shared" si="11"/>
        <v>3.8892094632752645</v>
      </c>
      <c r="T19" s="16">
        <f t="shared" si="9"/>
        <v>52.600867711860687</v>
      </c>
      <c r="U19" s="21">
        <f t="shared" si="10"/>
        <v>287.05501216524453</v>
      </c>
      <c r="V19" s="18">
        <v>0</v>
      </c>
      <c r="W19" s="18">
        <f t="shared" si="6"/>
        <v>55.000129999999999</v>
      </c>
      <c r="X19" s="22">
        <f t="shared" si="7"/>
        <v>366.49977899999959</v>
      </c>
    </row>
    <row r="20" spans="1:24">
      <c r="A20" s="10">
        <v>1.8</v>
      </c>
      <c r="B20">
        <v>5</v>
      </c>
      <c r="O20" s="29">
        <v>1.8</v>
      </c>
      <c r="P20" s="14">
        <f t="shared" si="0"/>
        <v>7.3333499999999994</v>
      </c>
      <c r="Q20" s="14">
        <f t="shared" si="12"/>
        <v>41.800095000000056</v>
      </c>
      <c r="R20" s="20">
        <f t="shared" si="1"/>
        <v>211.55979900000003</v>
      </c>
      <c r="S20" s="16">
        <f t="shared" si="11"/>
        <v>4.0269750847442536</v>
      </c>
      <c r="T20" s="16">
        <f t="shared" si="9"/>
        <v>52.198170203386262</v>
      </c>
      <c r="U20" s="21">
        <f t="shared" si="10"/>
        <v>281.77479051863475</v>
      </c>
      <c r="V20" s="18">
        <v>0</v>
      </c>
      <c r="W20" s="18">
        <f t="shared" si="6"/>
        <v>55.000129999999999</v>
      </c>
      <c r="X20" s="22">
        <f t="shared" si="7"/>
        <v>360.99976599999957</v>
      </c>
    </row>
    <row r="21" spans="1:24">
      <c r="A21" s="10">
        <v>1.9000000000000001</v>
      </c>
      <c r="B21">
        <v>5</v>
      </c>
      <c r="O21" s="29">
        <v>1.9000000000000001</v>
      </c>
      <c r="P21" s="14">
        <f t="shared" si="0"/>
        <v>7.3333499999999994</v>
      </c>
      <c r="Q21" s="14">
        <f t="shared" si="12"/>
        <v>41.066760000000059</v>
      </c>
      <c r="R21" s="20">
        <f t="shared" si="1"/>
        <v>207.34312275000002</v>
      </c>
      <c r="S21" s="16">
        <f t="shared" si="11"/>
        <v>4.1592300813544822</v>
      </c>
      <c r="T21" s="16">
        <f t="shared" si="9"/>
        <v>51.782247195250811</v>
      </c>
      <c r="U21" s="21">
        <f>U20-(T20*$O$3)-(0.5*S21*$O$3^2)</f>
        <v>276.53417734788934</v>
      </c>
      <c r="V21" s="18">
        <v>0</v>
      </c>
      <c r="W21" s="18">
        <f t="shared" si="6"/>
        <v>55.000129999999999</v>
      </c>
      <c r="X21" s="22">
        <f t="shared" si="7"/>
        <v>355.49975299999954</v>
      </c>
    </row>
    <row r="22" spans="1:24">
      <c r="A22" s="10">
        <v>2</v>
      </c>
      <c r="B22">
        <v>5</v>
      </c>
      <c r="O22" s="29">
        <v>2</v>
      </c>
      <c r="P22" s="14">
        <f t="shared" si="0"/>
        <v>7.3333499999999994</v>
      </c>
      <c r="Q22" s="14">
        <f t="shared" si="12"/>
        <v>40.333425000000062</v>
      </c>
      <c r="R22" s="20">
        <f t="shared" si="1"/>
        <v>203.19978000000003</v>
      </c>
      <c r="S22" s="16">
        <f t="shared" si="11"/>
        <v>4.286194878100301</v>
      </c>
      <c r="T22" s="16">
        <f t="shared" si="9"/>
        <v>51.353627707440779</v>
      </c>
      <c r="U22" s="21">
        <f t="shared" si="10"/>
        <v>271.33452165397375</v>
      </c>
      <c r="V22" s="2">
        <f>0.4*(W21-T21)</f>
        <v>1.2871531218996752</v>
      </c>
      <c r="W22" s="18">
        <f t="shared" si="6"/>
        <v>54.871414687810031</v>
      </c>
      <c r="X22" s="22">
        <f>X21-(W21*$O$3)-(0.5*V22*$O$3^2)</f>
        <v>349.99330423439</v>
      </c>
    </row>
    <row r="23" spans="1:24">
      <c r="A23" s="10">
        <v>2.1</v>
      </c>
      <c r="B23">
        <v>5</v>
      </c>
      <c r="O23" s="29">
        <v>2.1</v>
      </c>
      <c r="P23" s="14">
        <f t="shared" si="0"/>
        <v>7.3333499999999994</v>
      </c>
      <c r="Q23" s="14">
        <f t="shared" si="12"/>
        <v>39.600090000000066</v>
      </c>
      <c r="R23" s="20">
        <f t="shared" si="1"/>
        <v>199.12977075000003</v>
      </c>
      <c r="S23" s="16">
        <f t="shared" si="11"/>
        <v>4.4080810829762873</v>
      </c>
      <c r="T23" s="16">
        <f t="shared" si="9"/>
        <v>50.912819599143148</v>
      </c>
      <c r="U23" s="21">
        <f t="shared" si="10"/>
        <v>266.17711847781482</v>
      </c>
      <c r="V23" s="18">
        <f t="shared" ref="V23:V86" si="13">0.4*(W22-T22)</f>
        <v>1.4071147921477007</v>
      </c>
      <c r="W23" s="18">
        <f t="shared" si="6"/>
        <v>54.730703208595259</v>
      </c>
      <c r="X23" s="22">
        <f>X22-(W22*$O$3)-(0.5*V23*$O$3^2)</f>
        <v>344.49912719164826</v>
      </c>
    </row>
    <row r="24" spans="1:24">
      <c r="A24" s="10">
        <v>2.2000000000000002</v>
      </c>
      <c r="B24">
        <v>5</v>
      </c>
      <c r="O24" s="29">
        <v>2.2000000000000002</v>
      </c>
      <c r="P24" s="14">
        <f t="shared" si="0"/>
        <v>7.3333499999999994</v>
      </c>
      <c r="Q24" s="14">
        <f t="shared" si="12"/>
        <v>38.866755000000069</v>
      </c>
      <c r="R24" s="20">
        <f t="shared" si="1"/>
        <v>195.13309500000003</v>
      </c>
      <c r="S24" s="16">
        <f t="shared" si="11"/>
        <v>4.5250918396572333</v>
      </c>
      <c r="T24" s="16">
        <f t="shared" si="9"/>
        <v>50.460310415177425</v>
      </c>
      <c r="U24" s="21">
        <f t="shared" si="10"/>
        <v>261.06321105870217</v>
      </c>
      <c r="V24" s="18">
        <f t="shared" si="13"/>
        <v>1.5271534437808443</v>
      </c>
      <c r="W24" s="18">
        <f t="shared" si="6"/>
        <v>54.577987864217171</v>
      </c>
      <c r="X24" s="22">
        <f t="shared" si="7"/>
        <v>339.01842110356984</v>
      </c>
    </row>
    <row r="25" spans="1:24">
      <c r="A25" s="10">
        <v>2.2999999999999998</v>
      </c>
      <c r="B25">
        <v>5</v>
      </c>
      <c r="O25" s="29">
        <v>2.2999999999999998</v>
      </c>
      <c r="P25" s="14">
        <f t="shared" si="0"/>
        <v>7.3333499999999994</v>
      </c>
      <c r="Q25" s="14">
        <f t="shared" si="12"/>
        <v>38.133420000000072</v>
      </c>
      <c r="R25" s="20">
        <f t="shared" si="1"/>
        <v>191.20975275000004</v>
      </c>
      <c r="S25" s="16">
        <f t="shared" si="11"/>
        <v>4.6374221660709427</v>
      </c>
      <c r="T25" s="16">
        <f t="shared" si="9"/>
        <v>49.99656819857033</v>
      </c>
      <c r="U25" s="21">
        <f t="shared" si="10"/>
        <v>255.99399290635409</v>
      </c>
      <c r="V25" s="18">
        <f t="shared" si="13"/>
        <v>1.6470709796158987</v>
      </c>
      <c r="W25" s="18">
        <f t="shared" si="6"/>
        <v>54.413280766255582</v>
      </c>
      <c r="X25" s="22">
        <f t="shared" si="7"/>
        <v>333.55238696225001</v>
      </c>
    </row>
    <row r="26" spans="1:24">
      <c r="A26" s="10">
        <v>2.4000000000000004</v>
      </c>
      <c r="B26">
        <v>5</v>
      </c>
      <c r="O26" s="29">
        <v>2.4000000000000004</v>
      </c>
      <c r="P26" s="14">
        <f t="shared" si="0"/>
        <v>7.3333499999999994</v>
      </c>
      <c r="Q26" s="14">
        <f t="shared" si="12"/>
        <v>37.400085000000075</v>
      </c>
      <c r="R26" s="20">
        <f t="shared" si="1"/>
        <v>187.35974400000003</v>
      </c>
      <c r="S26" s="16">
        <f t="shared" si="11"/>
        <v>4.7452592794281037</v>
      </c>
      <c r="T26" s="16">
        <f t="shared" si="9"/>
        <v>49.522042270627523</v>
      </c>
      <c r="U26" s="21">
        <f t="shared" si="10"/>
        <v>250.97060979009993</v>
      </c>
      <c r="V26" s="18">
        <f t="shared" si="13"/>
        <v>1.766685027074101</v>
      </c>
      <c r="W26" s="18">
        <f t="shared" si="6"/>
        <v>54.236612263548174</v>
      </c>
      <c r="X26" s="22">
        <f t="shared" si="7"/>
        <v>328.10222546048908</v>
      </c>
    </row>
    <row r="27" spans="1:24">
      <c r="A27" s="10">
        <v>2.5</v>
      </c>
      <c r="B27">
        <v>5</v>
      </c>
      <c r="O27" s="29">
        <v>2.5</v>
      </c>
      <c r="P27" s="14">
        <f t="shared" si="0"/>
        <v>7.3333499999999994</v>
      </c>
      <c r="Q27" s="14">
        <f t="shared" si="12"/>
        <v>36.666750000000079</v>
      </c>
      <c r="R27" s="20">
        <f t="shared" si="1"/>
        <v>183.58306875000002</v>
      </c>
      <c r="S27" s="16">
        <f t="shared" si="11"/>
        <v>4.8487829082509792</v>
      </c>
      <c r="T27" s="16">
        <f t="shared" si="9"/>
        <v>49.037163979802422</v>
      </c>
      <c r="U27" s="21">
        <f t="shared" si="10"/>
        <v>245.99416164849592</v>
      </c>
      <c r="V27" s="18">
        <f t="shared" si="13"/>
        <v>1.8858279971682608</v>
      </c>
      <c r="W27" s="18">
        <f t="shared" si="6"/>
        <v>54.048029463831348</v>
      </c>
      <c r="X27" s="22">
        <f t="shared" si="7"/>
        <v>322.66913509414843</v>
      </c>
    </row>
    <row r="28" spans="1:24">
      <c r="A28" s="10">
        <v>2.6</v>
      </c>
      <c r="B28">
        <v>5</v>
      </c>
      <c r="O28" s="29">
        <v>2.6</v>
      </c>
      <c r="P28" s="14">
        <f t="shared" si="0"/>
        <v>7.3333499999999994</v>
      </c>
      <c r="Q28" s="14">
        <f t="shared" si="12"/>
        <v>35.933415000000082</v>
      </c>
      <c r="R28" s="20">
        <f t="shared" si="1"/>
        <v>179.87972700000003</v>
      </c>
      <c r="S28" s="16">
        <f t="shared" si="11"/>
        <v>4.9481655919209375</v>
      </c>
      <c r="T28" s="16">
        <f t="shared" si="9"/>
        <v>48.542347420610326</v>
      </c>
      <c r="U28" s="21">
        <f t="shared" si="10"/>
        <v>241.06570442255605</v>
      </c>
      <c r="V28" s="18">
        <f t="shared" si="13"/>
        <v>2.0043461936115707</v>
      </c>
      <c r="W28" s="18">
        <f t="shared" si="6"/>
        <v>53.847594844470194</v>
      </c>
      <c r="X28" s="22">
        <f t="shared" si="7"/>
        <v>317.25431041679724</v>
      </c>
    </row>
    <row r="29" spans="1:24">
      <c r="A29" s="10">
        <v>2.7</v>
      </c>
      <c r="B29">
        <v>5</v>
      </c>
      <c r="O29" s="29">
        <v>2.7</v>
      </c>
      <c r="P29" s="14">
        <f t="shared" si="0"/>
        <v>7.3333499999999994</v>
      </c>
      <c r="Q29" s="14">
        <f t="shared" si="12"/>
        <v>35.200080000000085</v>
      </c>
      <c r="R29" s="20">
        <f t="shared" si="1"/>
        <v>176.24971875000003</v>
      </c>
      <c r="S29" s="16">
        <f t="shared" si="11"/>
        <v>5.0435729682440984</v>
      </c>
      <c r="T29" s="16">
        <f t="shared" si="9"/>
        <v>48.037990123785917</v>
      </c>
      <c r="U29" s="21">
        <f t="shared" si="10"/>
        <v>236.1862518156538</v>
      </c>
      <c r="V29" s="18">
        <f t="shared" si="13"/>
        <v>2.1220989695439472</v>
      </c>
      <c r="W29" s="18">
        <f t="shared" si="6"/>
        <v>53.635384947515803</v>
      </c>
      <c r="X29" s="22">
        <f t="shared" si="7"/>
        <v>311.8589404375025</v>
      </c>
    </row>
    <row r="30" spans="1:24">
      <c r="A30" s="10">
        <v>2.8</v>
      </c>
      <c r="B30">
        <v>5</v>
      </c>
      <c r="O30" s="29">
        <v>2.8</v>
      </c>
      <c r="P30" s="14">
        <f t="shared" si="0"/>
        <v>7.3333499999999994</v>
      </c>
      <c r="Q30" s="14">
        <f t="shared" si="12"/>
        <v>34.466745000000088</v>
      </c>
      <c r="R30" s="20">
        <f t="shared" si="1"/>
        <v>172.69304400000001</v>
      </c>
      <c r="S30" s="16">
        <f t="shared" si="11"/>
        <v>5.1351640495143336</v>
      </c>
      <c r="T30" s="16">
        <f t="shared" si="9"/>
        <v>47.524473718834486</v>
      </c>
      <c r="U30" s="21">
        <f t="shared" si="10"/>
        <v>231.35677698302763</v>
      </c>
      <c r="V30" s="18">
        <f t="shared" si="13"/>
        <v>2.2389579294919542</v>
      </c>
      <c r="W30" s="18">
        <f t="shared" si="6"/>
        <v>53.41148915456661</v>
      </c>
      <c r="X30" s="22">
        <f t="shared" si="7"/>
        <v>306.48420715310345</v>
      </c>
    </row>
    <row r="31" spans="1:24">
      <c r="A31" s="10">
        <v>2.9000000000000004</v>
      </c>
      <c r="B31">
        <v>5</v>
      </c>
      <c r="O31" s="29">
        <v>2.9000000000000004</v>
      </c>
      <c r="P31" s="14">
        <f t="shared" si="0"/>
        <v>7.3333499999999994</v>
      </c>
      <c r="Q31" s="14">
        <f t="shared" si="12"/>
        <v>33.733410000000092</v>
      </c>
      <c r="R31" s="20">
        <f t="shared" si="1"/>
        <v>169.20970275000002</v>
      </c>
      <c r="S31" s="16">
        <f t="shared" si="11"/>
        <v>5.2230914875337593</v>
      </c>
      <c r="T31" s="16">
        <f t="shared" si="9"/>
        <v>47.002164570081106</v>
      </c>
      <c r="U31" s="21">
        <f t="shared" si="10"/>
        <v>226.57821415370651</v>
      </c>
      <c r="V31" s="18">
        <f t="shared" si="13"/>
        <v>2.3548061742928499</v>
      </c>
      <c r="W31" s="18">
        <f t="shared" si="6"/>
        <v>53.176008537137328</v>
      </c>
      <c r="X31" s="22">
        <f t="shared" si="7"/>
        <v>301.13128420677538</v>
      </c>
    </row>
    <row r="32" spans="1:24">
      <c r="A32" s="10">
        <v>3</v>
      </c>
      <c r="B32">
        <v>5</v>
      </c>
      <c r="O32" s="29">
        <v>3</v>
      </c>
      <c r="P32" s="14">
        <f t="shared" si="0"/>
        <v>7.3333499999999994</v>
      </c>
      <c r="Q32" s="14">
        <f t="shared" si="12"/>
        <v>33.000075000000095</v>
      </c>
      <c r="R32" s="20">
        <f t="shared" si="1"/>
        <v>165.79969500000001</v>
      </c>
      <c r="S32" s="16">
        <f t="shared" si="11"/>
        <v>5.3075018280324064</v>
      </c>
      <c r="T32" s="16">
        <f t="shared" si="9"/>
        <v>46.471414387277868</v>
      </c>
      <c r="U32" s="21">
        <f t="shared" si="10"/>
        <v>221.85146018755825</v>
      </c>
      <c r="V32" s="18">
        <f t="shared" si="13"/>
        <v>2.4695375868224887</v>
      </c>
      <c r="W32" s="18">
        <f t="shared" si="6"/>
        <v>52.929054778455082</v>
      </c>
      <c r="X32" s="22">
        <f t="shared" si="7"/>
        <v>295.80133566512757</v>
      </c>
    </row>
    <row r="33" spans="1:24">
      <c r="A33" s="10">
        <v>3.1</v>
      </c>
      <c r="B33">
        <v>5</v>
      </c>
      <c r="O33" s="29">
        <v>3.1</v>
      </c>
      <c r="P33" s="14">
        <f t="shared" si="0"/>
        <v>7.3333499999999994</v>
      </c>
      <c r="Q33" s="14">
        <f t="shared" si="12"/>
        <v>32.266740000000098</v>
      </c>
      <c r="R33" s="20">
        <f t="shared" si="1"/>
        <v>162.46302075</v>
      </c>
      <c r="S33" s="16">
        <f t="shared" si="11"/>
        <v>5.3885357549111097</v>
      </c>
      <c r="T33" s="16">
        <f t="shared" si="9"/>
        <v>45.932560811786757</v>
      </c>
      <c r="U33" s="21">
        <f t="shared" si="10"/>
        <v>217.17737607005589</v>
      </c>
      <c r="V33" s="18">
        <f t="shared" si="13"/>
        <v>2.583056156470886</v>
      </c>
      <c r="W33" s="18">
        <f t="shared" si="6"/>
        <v>52.670749162807994</v>
      </c>
      <c r="X33" s="22">
        <f t="shared" si="7"/>
        <v>290.49551490649969</v>
      </c>
    </row>
    <row r="34" spans="1:24">
      <c r="A34" s="10">
        <v>3.2</v>
      </c>
      <c r="B34">
        <v>5</v>
      </c>
      <c r="O34" s="29">
        <v>3.2</v>
      </c>
      <c r="P34" s="14">
        <f t="shared" si="0"/>
        <v>7.3333499999999994</v>
      </c>
      <c r="Q34" s="14">
        <f t="shared" si="12"/>
        <v>31.533405000000098</v>
      </c>
      <c r="R34" s="20">
        <f t="shared" si="1"/>
        <v>159.19968</v>
      </c>
      <c r="S34" s="16">
        <f t="shared" si="11"/>
        <v>5.4663283247146639</v>
      </c>
      <c r="T34" s="16">
        <f t="shared" si="9"/>
        <v>45.385927979315291</v>
      </c>
      <c r="U34" s="21">
        <f t="shared" si="10"/>
        <v>212.55678834725364</v>
      </c>
      <c r="V34" s="18">
        <f t="shared" si="13"/>
        <v>2.6952753404084948</v>
      </c>
      <c r="W34" s="18">
        <f t="shared" si="6"/>
        <v>52.401221628767146</v>
      </c>
      <c r="X34" s="22">
        <f t="shared" si="7"/>
        <v>285.21496361351683</v>
      </c>
    </row>
    <row r="35" spans="1:24">
      <c r="A35" s="10">
        <v>3.3</v>
      </c>
      <c r="B35">
        <v>5</v>
      </c>
      <c r="O35" s="29">
        <v>3.3</v>
      </c>
      <c r="P35" s="14">
        <f t="shared" si="0"/>
        <v>7.3333499999999994</v>
      </c>
      <c r="Q35" s="14">
        <f t="shared" si="12"/>
        <v>30.800070000000098</v>
      </c>
      <c r="R35" s="20">
        <f t="shared" si="1"/>
        <v>156.00967274999999</v>
      </c>
      <c r="S35" s="16">
        <f t="shared" si="11"/>
        <v>5.5410091917260775</v>
      </c>
      <c r="T35" s="16">
        <f t="shared" si="9"/>
        <v>44.831827060142686</v>
      </c>
      <c r="U35" s="21">
        <f t="shared" si="10"/>
        <v>207.99049050336347</v>
      </c>
      <c r="V35" s="18">
        <f t="shared" si="13"/>
        <v>2.8061174597807423</v>
      </c>
      <c r="W35" s="18">
        <f t="shared" si="6"/>
        <v>52.120609882789076</v>
      </c>
      <c r="X35" s="22">
        <f t="shared" si="7"/>
        <v>279.96081086334118</v>
      </c>
    </row>
    <row r="36" spans="1:24">
      <c r="A36" s="10">
        <v>3.4000000000000004</v>
      </c>
      <c r="B36">
        <v>5</v>
      </c>
      <c r="O36" s="29">
        <v>3.4000000000000004</v>
      </c>
      <c r="P36" s="14">
        <f t="shared" si="0"/>
        <v>7.3333499999999994</v>
      </c>
      <c r="Q36" s="14">
        <f t="shared" si="12"/>
        <v>30.066735000000097</v>
      </c>
      <c r="R36" s="20">
        <f t="shared" si="1"/>
        <v>152.89299899999997</v>
      </c>
      <c r="S36" s="16">
        <f t="shared" si="11"/>
        <v>5.6127028240570356</v>
      </c>
      <c r="T36" s="16">
        <f t="shared" si="9"/>
        <v>44.270556777736985</v>
      </c>
      <c r="U36" s="21">
        <f t="shared" si="10"/>
        <v>203.47924428322892</v>
      </c>
      <c r="V36" s="18">
        <f t="shared" si="13"/>
        <v>2.9155131290585561</v>
      </c>
      <c r="W36" s="18">
        <f t="shared" si="6"/>
        <v>51.829058569883223</v>
      </c>
      <c r="X36" s="22">
        <f t="shared" si="7"/>
        <v>274.73417230941698</v>
      </c>
    </row>
    <row r="37" spans="1:24">
      <c r="A37" s="10">
        <v>3.5</v>
      </c>
      <c r="B37">
        <v>5</v>
      </c>
      <c r="O37" s="29">
        <v>3.5</v>
      </c>
      <c r="P37" s="14">
        <f t="shared" si="0"/>
        <v>7.3333499999999994</v>
      </c>
      <c r="Q37" s="14">
        <f t="shared" si="12"/>
        <v>29.333400000000097</v>
      </c>
      <c r="R37" s="20">
        <f t="shared" si="1"/>
        <v>149.84965874999997</v>
      </c>
      <c r="S37" s="16">
        <f t="shared" si="11"/>
        <v>5.6815287110947557</v>
      </c>
      <c r="T37" s="16">
        <f t="shared" si="9"/>
        <v>43.702403906627509</v>
      </c>
      <c r="U37" s="21">
        <f t="shared" si="10"/>
        <v>199.02378096189975</v>
      </c>
      <c r="V37" s="18">
        <f t="shared" si="13"/>
        <v>3.0234007168584953</v>
      </c>
      <c r="W37" s="18">
        <f t="shared" si="6"/>
        <v>51.526718498197376</v>
      </c>
      <c r="X37" s="22">
        <f t="shared" si="7"/>
        <v>269.53614944884436</v>
      </c>
    </row>
    <row r="38" spans="1:24">
      <c r="A38" s="10">
        <v>3.6</v>
      </c>
      <c r="B38">
        <v>5</v>
      </c>
      <c r="O38" s="29">
        <v>3.6</v>
      </c>
      <c r="P38" s="14">
        <f t="shared" si="0"/>
        <v>7.3333499999999994</v>
      </c>
      <c r="Q38" s="14">
        <f t="shared" si="12"/>
        <v>28.600065000000097</v>
      </c>
      <c r="R38" s="20">
        <f t="shared" si="1"/>
        <v>146.87965199999996</v>
      </c>
      <c r="S38" s="16">
        <f t="shared" si="11"/>
        <v>5.7476015626509653</v>
      </c>
      <c r="T38" s="16">
        <f t="shared" si="9"/>
        <v>43.127643750362409</v>
      </c>
      <c r="U38" s="21">
        <f t="shared" si="10"/>
        <v>194.62480256342374</v>
      </c>
      <c r="V38" s="18">
        <f t="shared" si="13"/>
        <v>3.1297258366279466</v>
      </c>
      <c r="W38" s="18">
        <f t="shared" si="6"/>
        <v>51.213745914534584</v>
      </c>
      <c r="X38" s="22">
        <f t="shared" si="7"/>
        <v>264.36782896984147</v>
      </c>
    </row>
    <row r="39" spans="1:24">
      <c r="A39" s="10">
        <v>3.7</v>
      </c>
      <c r="B39">
        <v>5</v>
      </c>
      <c r="O39" s="29">
        <v>3.7</v>
      </c>
      <c r="P39" s="14">
        <f t="shared" si="0"/>
        <v>7.3333499999999994</v>
      </c>
      <c r="Q39" s="14">
        <f t="shared" si="12"/>
        <v>27.866730000000096</v>
      </c>
      <c r="R39" s="20">
        <f t="shared" si="1"/>
        <v>143.98297874999997</v>
      </c>
      <c r="S39" s="16">
        <f t="shared" si="11"/>
        <v>5.8110315001449253</v>
      </c>
      <c r="T39" s="16">
        <f t="shared" si="9"/>
        <v>42.546540600347917</v>
      </c>
      <c r="U39" s="21">
        <f t="shared" si="10"/>
        <v>190.28298303088678</v>
      </c>
      <c r="V39" s="18">
        <f t="shared" si="13"/>
        <v>3.2344408656688701</v>
      </c>
      <c r="W39" s="18">
        <f t="shared" si="6"/>
        <v>50.890301827967697</v>
      </c>
      <c r="X39" s="22">
        <f t="shared" si="7"/>
        <v>259.23028217405965</v>
      </c>
    </row>
    <row r="40" spans="1:24">
      <c r="A40" s="10">
        <v>3.8</v>
      </c>
      <c r="B40">
        <v>5</v>
      </c>
      <c r="O40" s="29">
        <v>3.8</v>
      </c>
      <c r="P40" s="14">
        <f t="shared" si="0"/>
        <v>7.3333499999999994</v>
      </c>
      <c r="Q40" s="14">
        <f t="shared" si="12"/>
        <v>27.133395000000096</v>
      </c>
      <c r="R40" s="20">
        <f t="shared" si="1"/>
        <v>141.15963899999997</v>
      </c>
      <c r="S40" s="16">
        <f t="shared" si="11"/>
        <v>5.8719242401391289</v>
      </c>
      <c r="T40" s="16">
        <f t="shared" si="9"/>
        <v>41.959348176334004</v>
      </c>
      <c r="U40" s="21">
        <f t="shared" si="10"/>
        <v>185.9989693496513</v>
      </c>
      <c r="V40" s="18">
        <f t="shared" si="13"/>
        <v>3.3375044910479121</v>
      </c>
      <c r="W40" s="18">
        <f t="shared" si="6"/>
        <v>50.556551378862906</v>
      </c>
      <c r="X40" s="22">
        <f t="shared" si="7"/>
        <v>254.12456446880765</v>
      </c>
    </row>
    <row r="41" spans="1:24">
      <c r="A41" s="10">
        <v>3.9000000000000004</v>
      </c>
      <c r="B41">
        <v>5</v>
      </c>
      <c r="O41" s="29">
        <v>3.9000000000000004</v>
      </c>
      <c r="P41" s="14">
        <f t="shared" si="0"/>
        <v>7.3333499999999994</v>
      </c>
      <c r="Q41" s="14">
        <f t="shared" si="12"/>
        <v>26.400060000000096</v>
      </c>
      <c r="R41" s="20">
        <f t="shared" si="1"/>
        <v>138.40963274999996</v>
      </c>
      <c r="S41" s="16">
        <f t="shared" si="11"/>
        <v>5.9303812705335632</v>
      </c>
      <c r="T41" s="16">
        <f t="shared" si="9"/>
        <v>41.366310049280649</v>
      </c>
      <c r="U41" s="21">
        <f t="shared" si="10"/>
        <v>181.77338262566525</v>
      </c>
      <c r="V41" s="18">
        <f t="shared" si="13"/>
        <v>3.438881281011561</v>
      </c>
      <c r="W41" s="18">
        <f t="shared" si="6"/>
        <v>50.21266325076175</v>
      </c>
      <c r="X41" s="22">
        <f t="shared" si="7"/>
        <v>249.05171492451632</v>
      </c>
    </row>
    <row r="42" spans="1:24">
      <c r="A42" s="10">
        <v>4</v>
      </c>
      <c r="B42">
        <v>5</v>
      </c>
      <c r="O42" s="29">
        <v>4</v>
      </c>
      <c r="P42" s="14">
        <f t="shared" si="0"/>
        <v>7.3333499999999994</v>
      </c>
      <c r="Q42" s="14">
        <f t="shared" si="12"/>
        <v>25.666725000000095</v>
      </c>
      <c r="R42" s="20">
        <f>R41-(Q41*$O$3)-(0.5*P42*$O$3^2)</f>
        <v>135.73295999999996</v>
      </c>
      <c r="S42" s="16">
        <f t="shared" si="11"/>
        <v>5.9865000197122216</v>
      </c>
      <c r="T42" s="16">
        <f t="shared" si="9"/>
        <v>40.767660047309427</v>
      </c>
      <c r="U42" s="21">
        <f t="shared" si="10"/>
        <v>177.60681912063862</v>
      </c>
      <c r="V42" s="18">
        <f t="shared" si="13"/>
        <v>3.5385412805924403</v>
      </c>
      <c r="W42" s="18">
        <f t="shared" si="6"/>
        <v>49.858809122702503</v>
      </c>
      <c r="X42" s="22">
        <f t="shared" si="7"/>
        <v>244.01275589303719</v>
      </c>
    </row>
    <row r="43" spans="1:24">
      <c r="A43" s="10">
        <v>4.1000000000000005</v>
      </c>
      <c r="B43">
        <v>5</v>
      </c>
      <c r="O43" s="29">
        <v>4.1000000000000005</v>
      </c>
      <c r="P43" s="14">
        <f t="shared" si="0"/>
        <v>7.3333499999999994</v>
      </c>
      <c r="Q43" s="14">
        <f t="shared" si="12"/>
        <v>24.933390000000095</v>
      </c>
      <c r="R43" s="20">
        <f t="shared" si="1"/>
        <v>133.12962074999996</v>
      </c>
      <c r="S43" s="16">
        <f t="shared" si="11"/>
        <v>6.0403740189237327</v>
      </c>
      <c r="T43" s="16">
        <f t="shared" si="9"/>
        <v>40.163622645417057</v>
      </c>
      <c r="U43" s="21">
        <f t="shared" si="10"/>
        <v>173.49985124581303</v>
      </c>
      <c r="V43" s="18">
        <f t="shared" si="13"/>
        <v>3.6364596301572307</v>
      </c>
      <c r="W43" s="18">
        <f t="shared" si="6"/>
        <v>49.495163159686783</v>
      </c>
      <c r="X43" s="22">
        <f t="shared" si="7"/>
        <v>239.00869268261616</v>
      </c>
    </row>
    <row r="44" spans="1:24">
      <c r="A44" s="10">
        <v>4.2</v>
      </c>
      <c r="B44">
        <v>5</v>
      </c>
      <c r="O44" s="29">
        <v>4.2</v>
      </c>
      <c r="P44" s="14">
        <f t="shared" si="0"/>
        <v>7.3333499999999994</v>
      </c>
      <c r="Q44" s="14">
        <f t="shared" si="12"/>
        <v>24.200055000000095</v>
      </c>
      <c r="R44" s="20">
        <f t="shared" si="1"/>
        <v>130.59961499999994</v>
      </c>
      <c r="S44" s="16">
        <f t="shared" si="11"/>
        <v>6.0920930581667854</v>
      </c>
      <c r="T44" s="16">
        <f t="shared" si="9"/>
        <v>39.55441333960038</v>
      </c>
      <c r="U44" s="21">
        <f t="shared" si="10"/>
        <v>169.45302851598049</v>
      </c>
      <c r="V44" s="18">
        <f t="shared" si="13"/>
        <v>3.7326162057078904</v>
      </c>
      <c r="W44" s="18">
        <f t="shared" si="6"/>
        <v>49.121901539115996</v>
      </c>
      <c r="X44" s="22">
        <f t="shared" si="7"/>
        <v>234.04051328561894</v>
      </c>
    </row>
    <row r="45" spans="1:24">
      <c r="A45" s="10">
        <v>4.3</v>
      </c>
      <c r="B45">
        <v>5</v>
      </c>
      <c r="O45" s="29">
        <v>4.3</v>
      </c>
      <c r="P45" s="14">
        <f t="shared" si="0"/>
        <v>7.3333499999999994</v>
      </c>
      <c r="Q45" s="14">
        <f t="shared" si="12"/>
        <v>23.466720000000095</v>
      </c>
      <c r="R45" s="20">
        <f t="shared" si="1"/>
        <v>128.14294274999995</v>
      </c>
      <c r="S45" s="16">
        <f t="shared" si="11"/>
        <v>6.1417433358401148</v>
      </c>
      <c r="T45" s="16">
        <f t="shared" si="9"/>
        <v>38.94023900601637</v>
      </c>
      <c r="U45" s="21">
        <f t="shared" si="10"/>
        <v>165.46687846534124</v>
      </c>
      <c r="V45" s="18">
        <f t="shared" si="13"/>
        <v>3.8269952798062463</v>
      </c>
      <c r="W45" s="18">
        <f t="shared" si="6"/>
        <v>48.739202011135369</v>
      </c>
      <c r="X45" s="22">
        <f t="shared" si="7"/>
        <v>229.10918815530829</v>
      </c>
    </row>
    <row r="46" spans="1:24">
      <c r="A46" s="10">
        <v>4.4000000000000004</v>
      </c>
      <c r="B46">
        <v>5</v>
      </c>
      <c r="O46" s="29">
        <v>4.4000000000000004</v>
      </c>
      <c r="P46" s="14">
        <f t="shared" si="0"/>
        <v>7.3333499999999994</v>
      </c>
      <c r="Q46" s="14">
        <f t="shared" si="12"/>
        <v>22.733385000000094</v>
      </c>
      <c r="R46" s="20">
        <f t="shared" si="1"/>
        <v>125.75960399999994</v>
      </c>
      <c r="S46" s="16">
        <f t="shared" si="11"/>
        <v>6.1894076024065106</v>
      </c>
      <c r="T46" s="16">
        <f t="shared" si="9"/>
        <v>38.321298245775722</v>
      </c>
      <c r="U46" s="21">
        <f t="shared" si="10"/>
        <v>161.54190752672756</v>
      </c>
      <c r="V46" s="18">
        <f t="shared" si="13"/>
        <v>3.9195852020475996</v>
      </c>
      <c r="W46" s="18">
        <f t="shared" si="6"/>
        <v>48.347243490930609</v>
      </c>
      <c r="X46" s="22">
        <f t="shared" si="7"/>
        <v>224.21567002818449</v>
      </c>
    </row>
    <row r="47" spans="1:24">
      <c r="A47" s="10">
        <v>4.5</v>
      </c>
      <c r="B47">
        <v>5</v>
      </c>
      <c r="O47" s="29">
        <v>4.5</v>
      </c>
      <c r="P47" s="14">
        <f t="shared" si="0"/>
        <v>7.3333499999999994</v>
      </c>
      <c r="Q47" s="14">
        <f t="shared" si="12"/>
        <v>22.000050000000094</v>
      </c>
      <c r="R47" s="20">
        <f t="shared" si="1"/>
        <v>123.44959874999994</v>
      </c>
      <c r="S47" s="16">
        <f t="shared" si="11"/>
        <v>6.2351652983102515</v>
      </c>
      <c r="T47" s="16">
        <f t="shared" si="9"/>
        <v>37.6977817159447</v>
      </c>
      <c r="U47" s="21">
        <f t="shared" si="10"/>
        <v>157.67860187565842</v>
      </c>
      <c r="V47" s="18">
        <f t="shared" si="13"/>
        <v>4.0103780980619552</v>
      </c>
      <c r="W47" s="18">
        <f t="shared" si="6"/>
        <v>47.946205681124411</v>
      </c>
      <c r="X47" s="22">
        <f t="shared" si="7"/>
        <v>219.36089378860112</v>
      </c>
    </row>
    <row r="48" spans="1:24">
      <c r="A48" s="10">
        <v>4.6000000000000005</v>
      </c>
      <c r="B48">
        <v>5</v>
      </c>
      <c r="O48" s="29">
        <v>4.6000000000000005</v>
      </c>
      <c r="P48" s="14">
        <f t="shared" si="0"/>
        <v>7.3333499999999994</v>
      </c>
      <c r="Q48" s="14">
        <f t="shared" si="12"/>
        <v>21.266715000000094</v>
      </c>
      <c r="R48" s="20">
        <f t="shared" si="1"/>
        <v>121.21292699999994</v>
      </c>
      <c r="S48" s="16">
        <f t="shared" si="11"/>
        <v>6.2790926863778429</v>
      </c>
      <c r="T48" s="16">
        <f t="shared" si="9"/>
        <v>37.069872447306913</v>
      </c>
      <c r="U48" s="21">
        <f t="shared" si="10"/>
        <v>153.87742824063204</v>
      </c>
      <c r="V48" s="18">
        <f t="shared" si="13"/>
        <v>4.0993695860718846</v>
      </c>
      <c r="W48" s="18">
        <f t="shared" si="6"/>
        <v>47.536268722517221</v>
      </c>
      <c r="X48" s="22">
        <f t="shared" si="7"/>
        <v>214.54577637255832</v>
      </c>
    </row>
    <row r="49" spans="1:24">
      <c r="A49" s="10">
        <v>4.7</v>
      </c>
      <c r="B49">
        <v>5</v>
      </c>
      <c r="O49" s="29">
        <v>4.7</v>
      </c>
      <c r="P49" s="14">
        <f t="shared" si="0"/>
        <v>7.3333499999999994</v>
      </c>
      <c r="Q49" s="14">
        <f t="shared" si="12"/>
        <v>20.533380000000093</v>
      </c>
      <c r="R49" s="20">
        <f t="shared" si="1"/>
        <v>119.04958874999993</v>
      </c>
      <c r="S49" s="16">
        <f t="shared" si="11"/>
        <v>6.3212629789227286</v>
      </c>
      <c r="T49" s="16">
        <f t="shared" si="9"/>
        <v>36.437746149414643</v>
      </c>
      <c r="U49" s="21">
        <f t="shared" si="10"/>
        <v>150.13883468100673</v>
      </c>
      <c r="V49" s="18">
        <f t="shared" si="13"/>
        <v>4.1865585100841232</v>
      </c>
      <c r="W49" s="18">
        <f t="shared" si="6"/>
        <v>47.117612871508811</v>
      </c>
      <c r="X49" s="22">
        <f t="shared" si="7"/>
        <v>209.7712167077562</v>
      </c>
    </row>
    <row r="50" spans="1:24">
      <c r="A50" s="10">
        <v>4.8</v>
      </c>
      <c r="B50">
        <v>5</v>
      </c>
      <c r="O50" s="29">
        <v>4.8</v>
      </c>
      <c r="P50" s="14">
        <f t="shared" si="0"/>
        <v>7.3333499999999994</v>
      </c>
      <c r="Q50" s="14">
        <f t="shared" si="12"/>
        <v>19.800045000000093</v>
      </c>
      <c r="R50" s="20">
        <f t="shared" si="1"/>
        <v>116.95958399999992</v>
      </c>
      <c r="S50" s="16">
        <f t="shared" si="11"/>
        <v>6.3617464597658202</v>
      </c>
      <c r="T50" s="16">
        <f t="shared" si="9"/>
        <v>35.801571503438062</v>
      </c>
      <c r="U50" s="21">
        <f t="shared" si="10"/>
        <v>146.46325133376644</v>
      </c>
      <c r="V50" s="18">
        <f t="shared" si="13"/>
        <v>4.2719466888376676</v>
      </c>
      <c r="W50" s="18">
        <f t="shared" si="6"/>
        <v>46.690418202625047</v>
      </c>
      <c r="X50" s="22">
        <f t="shared" si="7"/>
        <v>205.0380956871611</v>
      </c>
    </row>
    <row r="51" spans="1:24">
      <c r="A51" s="10">
        <v>4.9000000000000004</v>
      </c>
      <c r="B51">
        <v>5</v>
      </c>
      <c r="O51" s="29">
        <v>4.9000000000000004</v>
      </c>
      <c r="P51" s="14">
        <f t="shared" si="0"/>
        <v>7.3333499999999994</v>
      </c>
      <c r="Q51" s="14">
        <f t="shared" si="12"/>
        <v>19.066710000000093</v>
      </c>
      <c r="R51" s="20">
        <f t="shared" si="1"/>
        <v>114.94291274999992</v>
      </c>
      <c r="S51" s="16">
        <f t="shared" si="11"/>
        <v>6.4006106013751882</v>
      </c>
      <c r="T51" s="16">
        <f t="shared" si="9"/>
        <v>35.161510443300543</v>
      </c>
      <c r="U51" s="21">
        <f t="shared" si="10"/>
        <v>142.85109113041574</v>
      </c>
      <c r="V51" s="18">
        <f t="shared" si="13"/>
        <v>4.3555386796747939</v>
      </c>
      <c r="W51" s="18">
        <f t="shared" si="6"/>
        <v>46.254864334657569</v>
      </c>
      <c r="X51" s="22">
        <f t="shared" si="7"/>
        <v>200.34727617350023</v>
      </c>
    </row>
    <row r="52" spans="1:24">
      <c r="A52" s="10">
        <v>5</v>
      </c>
      <c r="B52">
        <v>5</v>
      </c>
      <c r="O52" s="29">
        <v>5</v>
      </c>
      <c r="P52" s="14">
        <f t="shared" si="0"/>
        <v>7.3333499999999994</v>
      </c>
      <c r="Q52" s="14">
        <f t="shared" si="12"/>
        <v>18.333375000000093</v>
      </c>
      <c r="R52" s="20">
        <f t="shared" si="1"/>
        <v>112.99957499999992</v>
      </c>
      <c r="S52" s="16">
        <f t="shared" si="11"/>
        <v>6.43792017732018</v>
      </c>
      <c r="T52" s="16">
        <f t="shared" si="9"/>
        <v>34.517718425568525</v>
      </c>
      <c r="U52" s="21">
        <f t="shared" si="10"/>
        <v>139.30275048519908</v>
      </c>
      <c r="V52" s="18">
        <f t="shared" si="13"/>
        <v>4.4373415565428109</v>
      </c>
      <c r="W52" s="18">
        <f t="shared" si="6"/>
        <v>45.811130179003285</v>
      </c>
      <c r="X52" s="22">
        <f t="shared" si="7"/>
        <v>195.69960303225176</v>
      </c>
    </row>
    <row r="53" spans="1:24">
      <c r="A53" s="10">
        <v>5.1000000000000005</v>
      </c>
      <c r="B53">
        <v>5</v>
      </c>
      <c r="O53" s="29">
        <v>5.1000000000000005</v>
      </c>
      <c r="P53" s="14">
        <f t="shared" si="0"/>
        <v>7.3333499999999994</v>
      </c>
      <c r="Q53" s="14">
        <f t="shared" si="12"/>
        <v>17.600040000000092</v>
      </c>
      <c r="R53" s="20">
        <f t="shared" si="1"/>
        <v>111.12957074999991</v>
      </c>
      <c r="S53" s="16">
        <f t="shared" si="11"/>
        <v>6.4737373702273731</v>
      </c>
      <c r="T53" s="16">
        <f t="shared" si="9"/>
        <v>33.870344688545785</v>
      </c>
      <c r="U53" s="21">
        <f t="shared" si="10"/>
        <v>135.81860995579109</v>
      </c>
      <c r="V53" s="18">
        <f t="shared" si="13"/>
        <v>4.5173647013739044</v>
      </c>
      <c r="W53" s="18">
        <f t="shared" si="6"/>
        <v>45.359393708865895</v>
      </c>
      <c r="X53" s="22">
        <f t="shared" si="7"/>
        <v>191.09590319084458</v>
      </c>
    </row>
    <row r="54" spans="1:24">
      <c r="A54" s="10">
        <v>5.2</v>
      </c>
      <c r="B54">
        <v>5</v>
      </c>
      <c r="O54" s="29">
        <v>5.2</v>
      </c>
      <c r="P54" s="14">
        <f t="shared" si="0"/>
        <v>7.3333499999999994</v>
      </c>
      <c r="Q54" s="14">
        <f t="shared" si="12"/>
        <v>16.866705000000092</v>
      </c>
      <c r="R54" s="20">
        <f t="shared" si="1"/>
        <v>109.33289999999991</v>
      </c>
      <c r="S54" s="16">
        <f t="shared" si="11"/>
        <v>6.5081218754182775</v>
      </c>
      <c r="T54" s="16">
        <f t="shared" si="9"/>
        <v>33.219532501003954</v>
      </c>
      <c r="U54" s="21">
        <f t="shared" si="10"/>
        <v>132.39903487755942</v>
      </c>
      <c r="V54" s="18">
        <f t="shared" si="13"/>
        <v>4.595619608128044</v>
      </c>
      <c r="W54" s="18">
        <f t="shared" si="6"/>
        <v>44.899831748053089</v>
      </c>
      <c r="X54" s="22">
        <f t="shared" si="7"/>
        <v>186.53698572191735</v>
      </c>
    </row>
    <row r="55" spans="1:24">
      <c r="A55" s="10">
        <v>5.3</v>
      </c>
      <c r="B55">
        <v>5</v>
      </c>
      <c r="O55" s="29">
        <v>5.3</v>
      </c>
      <c r="P55" s="14">
        <f t="shared" si="0"/>
        <v>7.3333499999999994</v>
      </c>
      <c r="Q55" s="14">
        <f t="shared" si="12"/>
        <v>16.133370000000092</v>
      </c>
      <c r="R55" s="20">
        <f t="shared" si="1"/>
        <v>107.60956274999991</v>
      </c>
      <c r="S55" s="16">
        <f t="shared" si="11"/>
        <v>6.5411310004015455</v>
      </c>
      <c r="T55" s="16">
        <f t="shared" si="9"/>
        <v>32.565419400963798</v>
      </c>
      <c r="U55" s="21">
        <f t="shared" si="10"/>
        <v>129.044375972457</v>
      </c>
      <c r="V55" s="18">
        <f t="shared" si="13"/>
        <v>4.6721196988196541</v>
      </c>
      <c r="W55" s="18">
        <f t="shared" si="6"/>
        <v>44.432619778171123</v>
      </c>
      <c r="X55" s="22">
        <f t="shared" si="7"/>
        <v>182.02364194861795</v>
      </c>
    </row>
    <row r="56" spans="1:24">
      <c r="A56" s="10">
        <v>5.4</v>
      </c>
      <c r="B56">
        <v>5</v>
      </c>
      <c r="O56" s="29">
        <v>5.4</v>
      </c>
      <c r="P56" s="14">
        <f t="shared" si="0"/>
        <v>7.3333499999999994</v>
      </c>
      <c r="Q56" s="14">
        <f t="shared" si="12"/>
        <v>15.400035000000091</v>
      </c>
      <c r="R56" s="20">
        <f t="shared" si="1"/>
        <v>105.9595589999999</v>
      </c>
      <c r="S56" s="16">
        <f t="shared" si="11"/>
        <v>6.5728197603854825</v>
      </c>
      <c r="T56" s="16">
        <f t="shared" si="9"/>
        <v>31.908137424925251</v>
      </c>
      <c r="U56" s="21">
        <f t="shared" si="10"/>
        <v>125.7549699335587</v>
      </c>
      <c r="V56" s="18">
        <f t="shared" si="13"/>
        <v>4.7468801508829301</v>
      </c>
      <c r="W56" s="18">
        <f t="shared" si="6"/>
        <v>43.957931763082833</v>
      </c>
      <c r="X56" s="22">
        <f t="shared" si="7"/>
        <v>177.55664557004641</v>
      </c>
    </row>
    <row r="57" spans="1:24">
      <c r="A57" s="10">
        <v>5.5</v>
      </c>
      <c r="B57">
        <v>5</v>
      </c>
      <c r="O57" s="29">
        <v>5.5</v>
      </c>
      <c r="P57" s="14">
        <f t="shared" si="0"/>
        <v>7.3333499999999994</v>
      </c>
      <c r="Q57" s="14">
        <f t="shared" si="12"/>
        <v>14.666700000000091</v>
      </c>
      <c r="R57" s="20">
        <f t="shared" si="1"/>
        <v>104.38288874999989</v>
      </c>
      <c r="S57" s="16">
        <f t="shared" si="11"/>
        <v>6.6032409699700638</v>
      </c>
      <c r="T57" s="16">
        <f t="shared" si="9"/>
        <v>31.247813327928245</v>
      </c>
      <c r="U57" s="21">
        <f t="shared" si="10"/>
        <v>122.53113998621633</v>
      </c>
      <c r="V57" s="18">
        <f t="shared" si="13"/>
        <v>4.8199177352630329</v>
      </c>
      <c r="W57" s="18">
        <f t="shared" si="6"/>
        <v>43.475939989556529</v>
      </c>
      <c r="X57" s="22">
        <f t="shared" si="7"/>
        <v>173.13675280506183</v>
      </c>
    </row>
    <row r="58" spans="1:24">
      <c r="A58" s="10">
        <v>5.6000000000000005</v>
      </c>
      <c r="B58">
        <v>5</v>
      </c>
      <c r="O58" s="29">
        <v>5.6000000000000005</v>
      </c>
      <c r="P58" s="14">
        <f t="shared" si="0"/>
        <v>7.3333499999999994</v>
      </c>
      <c r="Q58" s="14">
        <f t="shared" si="12"/>
        <v>13.933365000000091</v>
      </c>
      <c r="R58" s="20">
        <f t="shared" si="1"/>
        <v>102.87955199999989</v>
      </c>
      <c r="S58" s="16">
        <f t="shared" si="11"/>
        <v>6.6324453311712617</v>
      </c>
      <c r="T58" s="16">
        <f t="shared" si="9"/>
        <v>30.584568794811119</v>
      </c>
      <c r="U58" s="21">
        <f t="shared" si="10"/>
        <v>119.37319642676765</v>
      </c>
      <c r="V58" s="18">
        <f t="shared" si="13"/>
        <v>4.8912506646513139</v>
      </c>
      <c r="W58" s="18">
        <f t="shared" si="6"/>
        <v>42.986814923091401</v>
      </c>
      <c r="X58" s="22">
        <f t="shared" si="7"/>
        <v>168.76470255278292</v>
      </c>
    </row>
    <row r="59" spans="1:24">
      <c r="A59" s="10">
        <v>5.7</v>
      </c>
      <c r="B59">
        <v>5</v>
      </c>
      <c r="O59" s="29">
        <v>5.7</v>
      </c>
      <c r="P59" s="14">
        <f t="shared" si="0"/>
        <v>7.3333499999999994</v>
      </c>
      <c r="Q59" s="14">
        <f t="shared" si="12"/>
        <v>13.200030000000091</v>
      </c>
      <c r="R59" s="20">
        <f t="shared" si="1"/>
        <v>101.44954874999989</v>
      </c>
      <c r="S59" s="16">
        <f t="shared" si="11"/>
        <v>6.6604815179244117</v>
      </c>
      <c r="T59" s="16">
        <f t="shared" si="9"/>
        <v>29.918520643018677</v>
      </c>
      <c r="U59" s="21">
        <f t="shared" si="10"/>
        <v>116.28143713969692</v>
      </c>
      <c r="V59" s="18">
        <f t="shared" si="13"/>
        <v>4.9608984513121133</v>
      </c>
      <c r="W59" s="18">
        <f t="shared" si="6"/>
        <v>42.490725077960192</v>
      </c>
      <c r="X59" s="22">
        <f t="shared" si="7"/>
        <v>164.44121656821724</v>
      </c>
    </row>
    <row r="60" spans="1:24">
      <c r="A60" s="10">
        <v>5.8</v>
      </c>
      <c r="B60">
        <v>5</v>
      </c>
      <c r="O60" s="29">
        <v>5.8</v>
      </c>
      <c r="P60" s="14">
        <f t="shared" si="0"/>
        <v>7.3333499999999994</v>
      </c>
      <c r="Q60" s="14">
        <f t="shared" si="12"/>
        <v>12.46669500000009</v>
      </c>
      <c r="R60" s="20">
        <f t="shared" si="1"/>
        <v>100.09287899999988</v>
      </c>
      <c r="S60" s="16">
        <f t="shared" si="11"/>
        <v>6.6873962572074355</v>
      </c>
      <c r="T60" s="16">
        <f t="shared" si="9"/>
        <v>29.249781017297934</v>
      </c>
      <c r="U60" s="21">
        <f t="shared" si="10"/>
        <v>113.25614809410902</v>
      </c>
      <c r="V60" s="18">
        <f t="shared" si="13"/>
        <v>5.0288817739766065</v>
      </c>
      <c r="W60" s="18">
        <f t="shared" si="6"/>
        <v>41.987836900562534</v>
      </c>
      <c r="X60" s="22">
        <f t="shared" si="7"/>
        <v>160.16699965155132</v>
      </c>
    </row>
    <row r="61" spans="1:24">
      <c r="A61" s="10">
        <v>5.9</v>
      </c>
      <c r="B61">
        <v>5</v>
      </c>
      <c r="O61" s="29">
        <v>5.9</v>
      </c>
      <c r="P61" s="14">
        <f t="shared" si="0"/>
        <v>7.3333499999999994</v>
      </c>
      <c r="Q61" s="14">
        <f t="shared" si="12"/>
        <v>11.73336000000009</v>
      </c>
      <c r="R61" s="20">
        <f t="shared" si="1"/>
        <v>98.809542749999878</v>
      </c>
      <c r="S61" s="16">
        <f t="shared" si="11"/>
        <v>6.7132344069191383</v>
      </c>
      <c r="T61" s="16">
        <f t="shared" si="9"/>
        <v>28.57845757660602</v>
      </c>
      <c r="U61" s="21">
        <f t="shared" si="10"/>
        <v>110.29760382034463</v>
      </c>
      <c r="V61" s="18">
        <f t="shared" si="13"/>
        <v>5.0952223533058403</v>
      </c>
      <c r="W61" s="18">
        <f t="shared" si="6"/>
        <v>41.478314665231949</v>
      </c>
      <c r="X61" s="22">
        <f t="shared" si="7"/>
        <v>155.94273984972855</v>
      </c>
    </row>
    <row r="62" spans="1:24">
      <c r="A62" s="10">
        <v>6</v>
      </c>
      <c r="B62">
        <v>5</v>
      </c>
      <c r="O62" s="29">
        <v>6</v>
      </c>
      <c r="P62" s="14">
        <f t="shared" si="0"/>
        <v>7.3333499999999994</v>
      </c>
      <c r="Q62" s="14">
        <f t="shared" si="12"/>
        <v>11.00002500000009</v>
      </c>
      <c r="R62" s="20">
        <f t="shared" si="1"/>
        <v>97.599539999999877</v>
      </c>
      <c r="S62" s="16">
        <f t="shared" si="11"/>
        <v>6.7380390306423728</v>
      </c>
      <c r="T62" s="16">
        <f t="shared" si="9"/>
        <v>27.904653673541784</v>
      </c>
      <c r="U62" s="21">
        <f t="shared" si="10"/>
        <v>107.40606786753082</v>
      </c>
      <c r="V62" s="18">
        <f t="shared" si="13"/>
        <v>5.159942835450372</v>
      </c>
      <c r="W62" s="18">
        <f t="shared" si="6"/>
        <v>40.962320381686915</v>
      </c>
      <c r="X62" s="22">
        <f t="shared" si="7"/>
        <v>151.7691086690281</v>
      </c>
    </row>
    <row r="63" spans="1:24">
      <c r="A63" s="10">
        <v>6.1</v>
      </c>
      <c r="B63">
        <v>5</v>
      </c>
      <c r="O63" s="29">
        <v>6.1</v>
      </c>
      <c r="P63" s="14">
        <f t="shared" si="0"/>
        <v>7.3333499999999994</v>
      </c>
      <c r="Q63" s="14">
        <f t="shared" si="12"/>
        <v>10.266690000000089</v>
      </c>
      <c r="R63" s="20">
        <f t="shared" si="1"/>
        <v>96.46287074999988</v>
      </c>
      <c r="S63" s="16">
        <f t="shared" si="11"/>
        <v>6.761851469416678</v>
      </c>
      <c r="T63" s="16">
        <f t="shared" si="9"/>
        <v>27.228468526600118</v>
      </c>
      <c r="U63" s="21">
        <f t="shared" si="10"/>
        <v>104.58179324282956</v>
      </c>
      <c r="V63" s="18">
        <f t="shared" si="13"/>
        <v>5.223066683258053</v>
      </c>
      <c r="W63" s="18">
        <f t="shared" si="6"/>
        <v>40.440013713361111</v>
      </c>
      <c r="X63" s="22">
        <f t="shared" si="7"/>
        <v>147.64676129744311</v>
      </c>
    </row>
    <row r="64" spans="1:24">
      <c r="A64" s="10">
        <v>6.2</v>
      </c>
      <c r="B64">
        <v>5</v>
      </c>
      <c r="O64" s="29">
        <v>6.2</v>
      </c>
      <c r="P64" s="14">
        <f t="shared" si="0"/>
        <v>7.3333499999999994</v>
      </c>
      <c r="Q64" s="14">
        <f t="shared" si="12"/>
        <v>9.5333550000000891</v>
      </c>
      <c r="R64" s="20">
        <f t="shared" si="1"/>
        <v>95.399534999999872</v>
      </c>
      <c r="S64" s="16">
        <f t="shared" si="11"/>
        <v>6.7847114106400115</v>
      </c>
      <c r="T64" s="16">
        <f t="shared" si="9"/>
        <v>26.549997385536116</v>
      </c>
      <c r="U64" s="21">
        <f t="shared" si="10"/>
        <v>101.82502283311635</v>
      </c>
      <c r="V64" s="18">
        <f t="shared" si="13"/>
        <v>5.2846180747043974</v>
      </c>
      <c r="W64" s="18">
        <f t="shared" si="6"/>
        <v>39.911551905890668</v>
      </c>
      <c r="X64" s="22">
        <f t="shared" si="7"/>
        <v>143.57633683573346</v>
      </c>
    </row>
    <row r="65" spans="1:24">
      <c r="A65" s="10">
        <v>6.3</v>
      </c>
      <c r="B65">
        <v>5</v>
      </c>
      <c r="O65" s="29">
        <v>6.3</v>
      </c>
      <c r="P65" s="14">
        <f t="shared" si="0"/>
        <v>7.3333499999999994</v>
      </c>
      <c r="Q65" s="14">
        <f t="shared" si="12"/>
        <v>8.8000200000000888</v>
      </c>
      <c r="R65" s="20">
        <f t="shared" si="1"/>
        <v>94.409532749999869</v>
      </c>
      <c r="S65" s="16">
        <f t="shared" si="11"/>
        <v>6.8066569542144109</v>
      </c>
      <c r="T65" s="16">
        <f t="shared" si="9"/>
        <v>25.869331690114674</v>
      </c>
      <c r="U65" s="21">
        <f t="shared" si="10"/>
        <v>99.135989809791667</v>
      </c>
      <c r="V65" s="18">
        <f t="shared" si="13"/>
        <v>5.3446218081418211</v>
      </c>
      <c r="W65" s="18">
        <f t="shared" si="6"/>
        <v>39.377089725076488</v>
      </c>
      <c r="X65" s="22">
        <f t="shared" si="7"/>
        <v>139.55845853610367</v>
      </c>
    </row>
    <row r="66" spans="1:24">
      <c r="A66" s="10">
        <v>6.4</v>
      </c>
      <c r="B66">
        <v>5</v>
      </c>
      <c r="O66" s="29">
        <v>6.4</v>
      </c>
      <c r="P66" s="14">
        <f t="shared" si="0"/>
        <v>7.3333499999999994</v>
      </c>
      <c r="Q66" s="14">
        <f t="shared" si="12"/>
        <v>8.0666850000000885</v>
      </c>
      <c r="R66" s="20">
        <f t="shared" si="1"/>
        <v>93.492863999999869</v>
      </c>
      <c r="S66" s="16">
        <f t="shared" si="11"/>
        <v>6.8277246760458343</v>
      </c>
      <c r="T66" s="16">
        <f t="shared" si="9"/>
        <v>25.186559222510091</v>
      </c>
      <c r="U66" s="21">
        <f t="shared" si="10"/>
        <v>96.514918017399964</v>
      </c>
      <c r="V66" s="18">
        <f t="shared" si="13"/>
        <v>5.4031032139847257</v>
      </c>
      <c r="W66" s="18">
        <f t="shared" si="6"/>
        <v>38.836779403678015</v>
      </c>
      <c r="X66" s="22">
        <f t="shared" si="7"/>
        <v>135.59373404752611</v>
      </c>
    </row>
    <row r="67" spans="1:24">
      <c r="A67" s="10">
        <v>6.5</v>
      </c>
      <c r="B67">
        <v>5</v>
      </c>
      <c r="O67" s="29">
        <v>6.5</v>
      </c>
      <c r="P67" s="14">
        <f t="shared" si="0"/>
        <v>7.3333499999999994</v>
      </c>
      <c r="Q67" s="14">
        <f t="shared" si="12"/>
        <v>7.3333500000000882</v>
      </c>
      <c r="R67" s="20">
        <f t="shared" si="1"/>
        <v>92.64952874999986</v>
      </c>
      <c r="S67" s="16">
        <f t="shared" si="11"/>
        <v>6.8479496890040013</v>
      </c>
      <c r="T67" s="16">
        <f t="shared" si="9"/>
        <v>24.501764253609689</v>
      </c>
      <c r="U67" s="21">
        <f t="shared" si="10"/>
        <v>93.962022346703932</v>
      </c>
      <c r="V67" s="18">
        <f t="shared" si="13"/>
        <v>5.4600880724671699</v>
      </c>
      <c r="W67" s="18">
        <f t="shared" si="6"/>
        <v>38.290770596431301</v>
      </c>
      <c r="X67" s="22">
        <f t="shared" si="7"/>
        <v>131.682755666796</v>
      </c>
    </row>
    <row r="68" spans="1:24">
      <c r="A68" s="10">
        <v>6.6000000000000005</v>
      </c>
      <c r="B68">
        <v>5</v>
      </c>
      <c r="O68" s="29">
        <v>6.6000000000000005</v>
      </c>
      <c r="P68" s="14">
        <f t="shared" ref="P68:P77" si="14">B68*$M$2</f>
        <v>7.3333499999999994</v>
      </c>
      <c r="Q68" s="14">
        <f t="shared" si="12"/>
        <v>6.6000150000000879</v>
      </c>
      <c r="R68" s="23">
        <f t="shared" ref="R68:R77" si="15">R67-(Q67*$O$3)-(0.5*P68*$O$3^2)</f>
        <v>91.879526999999854</v>
      </c>
      <c r="S68" s="16">
        <f t="shared" si="11"/>
        <v>6.8673657014438412</v>
      </c>
      <c r="T68" s="16">
        <f t="shared" si="9"/>
        <v>23.815027683465306</v>
      </c>
      <c r="U68" s="24">
        <f t="shared" si="10"/>
        <v>91.477509092835746</v>
      </c>
      <c r="V68" s="18">
        <f t="shared" si="13"/>
        <v>5.515602537128645</v>
      </c>
      <c r="W68" s="18">
        <f t="shared" si="6"/>
        <v>37.739210342718437</v>
      </c>
      <c r="X68" s="22">
        <f t="shared" si="7"/>
        <v>127.82610059446723</v>
      </c>
    </row>
    <row r="69" spans="1:24">
      <c r="A69" s="10">
        <v>6.7</v>
      </c>
      <c r="B69">
        <v>5</v>
      </c>
      <c r="O69" s="29">
        <v>6.7</v>
      </c>
      <c r="P69" s="14">
        <f t="shared" si="14"/>
        <v>7.3333499999999994</v>
      </c>
      <c r="Q69" s="14">
        <f t="shared" si="12"/>
        <v>5.8666800000000876</v>
      </c>
      <c r="R69" s="20">
        <f t="shared" si="15"/>
        <v>91.182858749999852</v>
      </c>
      <c r="S69" s="16">
        <f t="shared" si="11"/>
        <v>6.8860050733860874</v>
      </c>
      <c r="T69" s="16">
        <f t="shared" si="9"/>
        <v>23.126427176126697</v>
      </c>
      <c r="U69" s="25">
        <f>R69</f>
        <v>91.182858749999852</v>
      </c>
      <c r="V69" s="18">
        <f t="shared" si="13"/>
        <v>5.5696730637012521</v>
      </c>
      <c r="W69" s="18">
        <f t="shared" si="6"/>
        <v>37.182243036348311</v>
      </c>
      <c r="X69" s="22">
        <f t="shared" si="7"/>
        <v>124.02433119487688</v>
      </c>
    </row>
    <row r="70" spans="1:24">
      <c r="A70" s="10">
        <v>6.8</v>
      </c>
      <c r="B70">
        <v>5</v>
      </c>
      <c r="O70" s="29">
        <v>6.8</v>
      </c>
      <c r="P70" s="14">
        <f t="shared" si="14"/>
        <v>7.3333499999999994</v>
      </c>
      <c r="Q70" s="14">
        <f t="shared" si="12"/>
        <v>5.1333450000000873</v>
      </c>
      <c r="R70" s="20">
        <f t="shared" si="15"/>
        <v>90.559523999999854</v>
      </c>
      <c r="S70" s="16">
        <f t="shared" si="11"/>
        <v>6.9038988704506439</v>
      </c>
      <c r="T70" s="16">
        <f t="shared" si="9"/>
        <v>22.436037289081632</v>
      </c>
      <c r="U70" s="25">
        <f t="shared" ref="U70:U87" si="16">R70</f>
        <v>90.559523999999854</v>
      </c>
      <c r="V70" s="18">
        <f t="shared" si="13"/>
        <v>5.6223263440886457</v>
      </c>
      <c r="W70" s="18">
        <f t="shared" si="6"/>
        <v>36.620010401939446</v>
      </c>
      <c r="X70" s="22">
        <f t="shared" si="7"/>
        <v>120.2779952595216</v>
      </c>
    </row>
    <row r="71" spans="1:24">
      <c r="A71" s="10">
        <v>6.9</v>
      </c>
      <c r="B71">
        <v>5</v>
      </c>
      <c r="O71" s="29">
        <v>6.9</v>
      </c>
      <c r="P71" s="14">
        <f t="shared" si="14"/>
        <v>7.3333499999999994</v>
      </c>
      <c r="Q71" s="14">
        <f t="shared" si="12"/>
        <v>4.400010000000087</v>
      </c>
      <c r="R71" s="20">
        <f t="shared" si="15"/>
        <v>90.009522749999846</v>
      </c>
      <c r="S71" s="16">
        <f t="shared" si="11"/>
        <v>6.921076915632618</v>
      </c>
      <c r="T71" s="16">
        <f t="shared" si="9"/>
        <v>21.74392959751837</v>
      </c>
      <c r="U71" s="25">
        <f t="shared" si="16"/>
        <v>90.009522749999846</v>
      </c>
      <c r="V71" s="18">
        <f t="shared" si="13"/>
        <v>5.673589245143126</v>
      </c>
      <c r="W71" s="18">
        <f t="shared" si="6"/>
        <v>36.052651477425137</v>
      </c>
      <c r="X71" s="22">
        <f t="shared" si="7"/>
        <v>116.58762627310195</v>
      </c>
    </row>
    <row r="72" spans="1:24">
      <c r="A72" s="10">
        <v>7</v>
      </c>
      <c r="B72">
        <v>5</v>
      </c>
      <c r="O72" s="29">
        <v>7</v>
      </c>
      <c r="P72" s="14">
        <f t="shared" si="14"/>
        <v>7.3333499999999994</v>
      </c>
      <c r="Q72" s="14">
        <f t="shared" si="12"/>
        <v>3.6666750000000872</v>
      </c>
      <c r="R72" s="20">
        <f t="shared" si="15"/>
        <v>89.532854999999842</v>
      </c>
      <c r="S72" s="16">
        <f t="shared" si="11"/>
        <v>6.9375678390073139</v>
      </c>
      <c r="T72" s="16">
        <f t="shared" si="9"/>
        <v>21.050172813617639</v>
      </c>
      <c r="U72" s="25">
        <f t="shared" si="16"/>
        <v>89.532854999999842</v>
      </c>
      <c r="V72" s="18">
        <f t="shared" si="13"/>
        <v>5.7234887519627069</v>
      </c>
      <c r="W72" s="18">
        <f t="shared" si="6"/>
        <v>35.480302602228868</v>
      </c>
      <c r="X72" s="22">
        <f t="shared" si="7"/>
        <v>112.95374368159962</v>
      </c>
    </row>
    <row r="73" spans="1:24">
      <c r="A73" s="10">
        <v>7.1000000000000005</v>
      </c>
      <c r="B73">
        <v>5</v>
      </c>
      <c r="O73" s="29">
        <v>7.1000000000000005</v>
      </c>
      <c r="P73" s="14">
        <f t="shared" si="14"/>
        <v>7.3333499999999994</v>
      </c>
      <c r="Q73" s="14">
        <f t="shared" si="12"/>
        <v>2.9333400000000873</v>
      </c>
      <c r="R73" s="20">
        <f t="shared" si="15"/>
        <v>89.129520749999841</v>
      </c>
      <c r="S73" s="16">
        <f t="shared" si="11"/>
        <v>6.9533991254470209</v>
      </c>
      <c r="T73" s="16">
        <f t="shared" si="9"/>
        <v>20.354832901072935</v>
      </c>
      <c r="U73" s="25">
        <f t="shared" si="16"/>
        <v>89.129520749999841</v>
      </c>
      <c r="V73" s="18">
        <f t="shared" si="13"/>
        <v>5.772051915444492</v>
      </c>
      <c r="W73" s="18">
        <f t="shared" si="6"/>
        <v>34.903097410684417</v>
      </c>
      <c r="X73" s="22">
        <f t="shared" si="7"/>
        <v>109.3768531617995</v>
      </c>
    </row>
    <row r="74" spans="1:24">
      <c r="A74" s="10">
        <v>7.2</v>
      </c>
      <c r="B74">
        <v>5</v>
      </c>
      <c r="O74" s="29">
        <v>7.2</v>
      </c>
      <c r="P74" s="14">
        <f t="shared" si="14"/>
        <v>7.3333499999999994</v>
      </c>
      <c r="Q74" s="14">
        <f t="shared" si="12"/>
        <v>2.2000050000000875</v>
      </c>
      <c r="R74" s="20">
        <f t="shared" si="15"/>
        <v>88.799519999999831</v>
      </c>
      <c r="S74" s="16">
        <f t="shared" si="11"/>
        <v>6.9685971604291401</v>
      </c>
      <c r="T74" s="16">
        <f t="shared" si="9"/>
        <v>19.65797318503002</v>
      </c>
      <c r="U74" s="25">
        <f t="shared" si="16"/>
        <v>88.799519999999831</v>
      </c>
      <c r="V74" s="18">
        <f t="shared" si="13"/>
        <v>5.8193058038445926</v>
      </c>
      <c r="W74" s="18">
        <f t="shared" si="6"/>
        <v>34.321166830299958</v>
      </c>
      <c r="X74" s="22">
        <f t="shared" si="7"/>
        <v>105.85744689171183</v>
      </c>
    </row>
    <row r="75" spans="1:24">
      <c r="A75" s="10">
        <v>7.3</v>
      </c>
      <c r="B75">
        <v>5</v>
      </c>
      <c r="O75" s="29">
        <v>7.3</v>
      </c>
      <c r="P75" s="14">
        <f t="shared" si="14"/>
        <v>7.3333499999999994</v>
      </c>
      <c r="Q75" s="14">
        <f t="shared" si="12"/>
        <v>1.4666700000000876</v>
      </c>
      <c r="R75" s="20">
        <f t="shared" si="15"/>
        <v>88.542852749999824</v>
      </c>
      <c r="S75" s="16">
        <f t="shared" si="11"/>
        <v>6.983187274011974</v>
      </c>
      <c r="T75" s="16">
        <f t="shared" si="9"/>
        <v>18.959654457628822</v>
      </c>
      <c r="U75" s="25">
        <f t="shared" si="16"/>
        <v>88.542852749999824</v>
      </c>
      <c r="V75" s="18">
        <f t="shared" si="13"/>
        <v>5.8652774581079754</v>
      </c>
      <c r="W75" s="18">
        <f t="shared" ref="W75:W87" si="17">W74-(V75*$O$3)</f>
        <v>33.73463908448916</v>
      </c>
      <c r="X75" s="22">
        <f t="shared" ref="X75:X79" si="18">X74-(W74*$O$3)-(0.5*V75*$O$3^2)</f>
        <v>102.39600382139129</v>
      </c>
    </row>
    <row r="76" spans="1:24">
      <c r="A76" s="10">
        <v>7.4</v>
      </c>
      <c r="B76">
        <v>5</v>
      </c>
      <c r="O76" s="29">
        <v>7.4</v>
      </c>
      <c r="P76" s="14">
        <f t="shared" si="14"/>
        <v>7.3333499999999994</v>
      </c>
      <c r="Q76" s="14">
        <f t="shared" si="12"/>
        <v>0.73333500000008767</v>
      </c>
      <c r="R76" s="20">
        <f t="shared" si="15"/>
        <v>88.359518999999821</v>
      </c>
      <c r="S76" s="16">
        <f t="shared" si="11"/>
        <v>6.997193783051495</v>
      </c>
      <c r="T76" s="16">
        <f t="shared" si="9"/>
        <v>18.259935079323672</v>
      </c>
      <c r="U76" s="25">
        <f t="shared" si="16"/>
        <v>88.359518999999821</v>
      </c>
      <c r="V76" s="18">
        <f t="shared" si="13"/>
        <v>5.9099938507441356</v>
      </c>
      <c r="W76" s="18">
        <f t="shared" si="17"/>
        <v>33.143639699414749</v>
      </c>
      <c r="X76" s="22">
        <f t="shared" si="18"/>
        <v>98.992989943688656</v>
      </c>
    </row>
    <row r="77" spans="1:24">
      <c r="A77" s="10">
        <v>7.5</v>
      </c>
      <c r="B77">
        <v>5</v>
      </c>
      <c r="O77" s="29">
        <v>7.5</v>
      </c>
      <c r="P77" s="14">
        <f t="shared" si="14"/>
        <v>7.3333499999999994</v>
      </c>
      <c r="Q77" s="14">
        <f t="shared" si="12"/>
        <v>8.7707618945387367E-14</v>
      </c>
      <c r="R77" s="20">
        <f t="shared" si="15"/>
        <v>88.249518749999822</v>
      </c>
      <c r="S77" s="16">
        <f t="shared" si="11"/>
        <v>7.0106400317294337</v>
      </c>
      <c r="T77" s="16">
        <f t="shared" ref="T77:T87" si="19">T76-(S77*$O$3)</f>
        <v>17.55887107615073</v>
      </c>
      <c r="U77" s="25">
        <f t="shared" si="16"/>
        <v>88.249518749999822</v>
      </c>
      <c r="V77" s="18">
        <f t="shared" si="13"/>
        <v>5.9534818480364313</v>
      </c>
      <c r="W77" s="18">
        <f t="shared" si="17"/>
        <v>32.548291514611108</v>
      </c>
      <c r="X77" s="22">
        <f t="shared" si="18"/>
        <v>95.648858564507009</v>
      </c>
    </row>
    <row r="78" spans="1:24">
      <c r="A78" s="10">
        <v>7.6</v>
      </c>
      <c r="B78">
        <v>5</v>
      </c>
      <c r="O78" s="29">
        <v>7.6</v>
      </c>
      <c r="P78" s="14">
        <v>0</v>
      </c>
      <c r="Q78" s="14">
        <v>0</v>
      </c>
      <c r="R78" s="20">
        <f>R77-(Q77*$O$3)-(0.5*P78*$O$3^2)</f>
        <v>88.249518749999808</v>
      </c>
      <c r="S78" s="16">
        <f t="shared" ref="S78:S87" si="20">0.4*(T77-Q77)</f>
        <v>7.0235484304602567</v>
      </c>
      <c r="T78" s="16">
        <f t="shared" si="19"/>
        <v>16.856516233104703</v>
      </c>
      <c r="U78" s="25">
        <f t="shared" si="16"/>
        <v>88.249518749999808</v>
      </c>
      <c r="V78" s="18">
        <f t="shared" si="13"/>
        <v>5.9957681753841516</v>
      </c>
      <c r="W78" s="18">
        <f t="shared" si="17"/>
        <v>31.948714697072692</v>
      </c>
      <c r="X78" s="22">
        <f t="shared" si="18"/>
        <v>92.364050572168978</v>
      </c>
    </row>
    <row r="79" spans="1:24">
      <c r="A79" s="10"/>
      <c r="O79" s="29">
        <v>7.6999999999999993</v>
      </c>
      <c r="P79" s="14">
        <v>0</v>
      </c>
      <c r="Q79" s="14">
        <v>0</v>
      </c>
      <c r="R79" s="20">
        <f t="shared" ref="R79:R87" si="21">R78-(Q78*$O$3)-(0.5*P79*$O$3^2)</f>
        <v>88.249518749999808</v>
      </c>
      <c r="S79" s="16">
        <f t="shared" si="20"/>
        <v>6.7426064932418814</v>
      </c>
      <c r="T79" s="16">
        <f t="shared" si="19"/>
        <v>16.182255583780513</v>
      </c>
      <c r="U79" s="25">
        <f t="shared" si="16"/>
        <v>88.249518749999808</v>
      </c>
      <c r="V79" s="18">
        <f t="shared" si="13"/>
        <v>6.0368793855871958</v>
      </c>
      <c r="W79" s="18">
        <f t="shared" si="17"/>
        <v>31.345026758513971</v>
      </c>
      <c r="X79" s="22">
        <f t="shared" si="18"/>
        <v>89.138994705533776</v>
      </c>
    </row>
    <row r="80" spans="1:24">
      <c r="A80" s="10"/>
      <c r="O80" s="29">
        <v>7.8</v>
      </c>
      <c r="P80" s="14">
        <v>0</v>
      </c>
      <c r="Q80" s="14">
        <v>0</v>
      </c>
      <c r="R80" s="20">
        <f t="shared" si="21"/>
        <v>88.249518749999808</v>
      </c>
      <c r="S80" s="16">
        <f t="shared" si="20"/>
        <v>6.4729022335122055</v>
      </c>
      <c r="T80" s="16">
        <f t="shared" si="19"/>
        <v>15.534965360429293</v>
      </c>
      <c r="U80" s="24">
        <f t="shared" si="16"/>
        <v>88.249518749999808</v>
      </c>
      <c r="V80" s="18">
        <f t="shared" si="13"/>
        <v>6.0651084698933833</v>
      </c>
      <c r="W80" s="18">
        <f t="shared" si="17"/>
        <v>30.738515911524633</v>
      </c>
      <c r="X80" s="23">
        <f>U80</f>
        <v>88.249518749999808</v>
      </c>
    </row>
    <row r="81" spans="15:24">
      <c r="O81" s="29">
        <v>7.8999999999999995</v>
      </c>
      <c r="P81" s="14">
        <v>0</v>
      </c>
      <c r="Q81" s="14">
        <v>0</v>
      </c>
      <c r="R81" s="20">
        <f t="shared" si="21"/>
        <v>88.249518749999808</v>
      </c>
      <c r="S81" s="16">
        <f t="shared" si="20"/>
        <v>6.2139861441717175</v>
      </c>
      <c r="T81" s="16">
        <f t="shared" si="19"/>
        <v>14.913566746012121</v>
      </c>
      <c r="U81" s="25">
        <f t="shared" si="16"/>
        <v>88.249518749999808</v>
      </c>
      <c r="V81" s="18">
        <f t="shared" si="13"/>
        <v>6.0814202204381367</v>
      </c>
      <c r="W81" s="18">
        <f t="shared" si="17"/>
        <v>30.130373889480818</v>
      </c>
      <c r="X81" s="22">
        <f t="shared" ref="X81:X87" si="22">U81</f>
        <v>88.249518749999808</v>
      </c>
    </row>
    <row r="82" spans="15:24">
      <c r="O82" s="29">
        <v>8</v>
      </c>
      <c r="P82" s="14">
        <v>0</v>
      </c>
      <c r="Q82" s="14">
        <v>0</v>
      </c>
      <c r="R82" s="20">
        <f t="shared" si="21"/>
        <v>88.249518749999808</v>
      </c>
      <c r="S82" s="16">
        <f t="shared" si="20"/>
        <v>5.9654266984048485</v>
      </c>
      <c r="T82" s="16">
        <f t="shared" si="19"/>
        <v>14.317024076171636</v>
      </c>
      <c r="U82" s="25">
        <f t="shared" si="16"/>
        <v>88.249518749999808</v>
      </c>
      <c r="V82" s="18">
        <f t="shared" si="13"/>
        <v>6.0867228573874792</v>
      </c>
      <c r="W82" s="18">
        <f t="shared" si="17"/>
        <v>29.52170160374207</v>
      </c>
      <c r="X82" s="22">
        <f t="shared" si="22"/>
        <v>88.249518749999808</v>
      </c>
    </row>
    <row r="83" spans="15:24">
      <c r="O83" s="29">
        <v>8.1</v>
      </c>
      <c r="P83" s="14">
        <v>0</v>
      </c>
      <c r="Q83" s="14">
        <v>0</v>
      </c>
      <c r="R83" s="20">
        <f t="shared" si="21"/>
        <v>88.249518749999808</v>
      </c>
      <c r="S83" s="16">
        <f t="shared" si="20"/>
        <v>5.7268096304686544</v>
      </c>
      <c r="T83" s="16">
        <f t="shared" si="19"/>
        <v>13.744343113124771</v>
      </c>
      <c r="U83" s="25">
        <f t="shared" si="16"/>
        <v>88.249518749999808</v>
      </c>
      <c r="V83" s="18">
        <f t="shared" si="13"/>
        <v>6.0818710110281735</v>
      </c>
      <c r="W83" s="18">
        <f t="shared" si="17"/>
        <v>28.913514502639252</v>
      </c>
      <c r="X83" s="22">
        <f t="shared" si="22"/>
        <v>88.249518749999808</v>
      </c>
    </row>
    <row r="84" spans="15:24">
      <c r="O84" s="29">
        <v>8.1999999999999993</v>
      </c>
      <c r="P84" s="14">
        <v>0</v>
      </c>
      <c r="Q84" s="14">
        <v>0</v>
      </c>
      <c r="R84" s="20">
        <f t="shared" si="21"/>
        <v>88.249518749999808</v>
      </c>
      <c r="S84" s="16">
        <f t="shared" si="20"/>
        <v>5.4977372452499083</v>
      </c>
      <c r="T84" s="16">
        <f t="shared" si="19"/>
        <v>13.194569388599779</v>
      </c>
      <c r="U84" s="25">
        <f t="shared" si="16"/>
        <v>88.249518749999808</v>
      </c>
      <c r="V84" s="18">
        <f t="shared" si="13"/>
        <v>6.0676685558057928</v>
      </c>
      <c r="W84" s="18">
        <f t="shared" si="17"/>
        <v>28.306747647058671</v>
      </c>
      <c r="X84" s="22">
        <f t="shared" si="22"/>
        <v>88.249518749999808</v>
      </c>
    </row>
    <row r="85" spans="15:24">
      <c r="O85" s="29">
        <v>8.2999999999999989</v>
      </c>
      <c r="P85" s="14">
        <v>0</v>
      </c>
      <c r="Q85" s="14">
        <v>0</v>
      </c>
      <c r="R85" s="20">
        <f t="shared" si="21"/>
        <v>88.249518749999808</v>
      </c>
      <c r="S85" s="16">
        <f t="shared" si="20"/>
        <v>5.2778277554399118</v>
      </c>
      <c r="T85" s="16">
        <f t="shared" si="19"/>
        <v>12.666786613055788</v>
      </c>
      <c r="U85" s="25">
        <f>R85</f>
        <v>88.249518749999808</v>
      </c>
      <c r="V85" s="18">
        <f t="shared" si="13"/>
        <v>6.044871303383557</v>
      </c>
      <c r="W85" s="18">
        <f t="shared" si="17"/>
        <v>27.702260516720315</v>
      </c>
      <c r="X85" s="22">
        <f t="shared" si="22"/>
        <v>88.249518749999808</v>
      </c>
    </row>
    <row r="86" spans="15:24">
      <c r="O86" s="29">
        <v>8.4</v>
      </c>
      <c r="P86" s="14">
        <v>0</v>
      </c>
      <c r="Q86" s="14">
        <v>0</v>
      </c>
      <c r="R86" s="20">
        <f t="shared" si="21"/>
        <v>88.249518749999808</v>
      </c>
      <c r="S86" s="16">
        <f t="shared" si="20"/>
        <v>5.0667146452223157</v>
      </c>
      <c r="T86" s="16">
        <f t="shared" si="19"/>
        <v>12.160115148533556</v>
      </c>
      <c r="U86" s="25">
        <f t="shared" si="16"/>
        <v>88.249518749999808</v>
      </c>
      <c r="V86" s="18">
        <f t="shared" si="13"/>
        <v>6.0141895614658116</v>
      </c>
      <c r="W86" s="18">
        <f t="shared" si="17"/>
        <v>27.100841560573734</v>
      </c>
      <c r="X86" s="22">
        <f t="shared" si="22"/>
        <v>88.249518749999808</v>
      </c>
    </row>
    <row r="87" spans="15:24">
      <c r="O87" s="29">
        <v>8.5</v>
      </c>
      <c r="P87" s="14">
        <v>0</v>
      </c>
      <c r="Q87" s="14">
        <v>0</v>
      </c>
      <c r="R87" s="20">
        <f t="shared" si="21"/>
        <v>88.249518749999808</v>
      </c>
      <c r="S87" s="16">
        <f t="shared" si="20"/>
        <v>4.8640460594134227</v>
      </c>
      <c r="T87" s="16">
        <f t="shared" si="19"/>
        <v>11.673710542592215</v>
      </c>
      <c r="U87" s="25">
        <f t="shared" si="16"/>
        <v>88.249518749999808</v>
      </c>
      <c r="V87" s="18">
        <f t="shared" ref="V87" si="23">0.4*(W86-T86)</f>
        <v>5.9762905648160718</v>
      </c>
      <c r="W87" s="18">
        <f t="shared" si="17"/>
        <v>26.503212504092126</v>
      </c>
      <c r="X87" s="22">
        <f t="shared" si="22"/>
        <v>88.249518749999808</v>
      </c>
    </row>
    <row r="88" spans="15:24">
      <c r="O88" s="10"/>
    </row>
    <row r="89" spans="15:24">
      <c r="O89" s="10"/>
    </row>
    <row r="90" spans="15:24">
      <c r="O90" s="10"/>
    </row>
    <row r="91" spans="15:24">
      <c r="O91" s="10"/>
    </row>
    <row r="92" spans="15:24">
      <c r="O92" s="10"/>
    </row>
    <row r="93" spans="15:24">
      <c r="O93" s="10"/>
    </row>
    <row r="94" spans="15:24">
      <c r="O94" s="10"/>
    </row>
    <row r="95" spans="15:24">
      <c r="O95" s="10"/>
    </row>
    <row r="96" spans="15:24">
      <c r="U96" s="11"/>
    </row>
    <row r="97" spans="21:21">
      <c r="U97" s="11"/>
    </row>
    <row r="98" spans="21:21">
      <c r="U98" s="11"/>
    </row>
    <row r="99" spans="21:21">
      <c r="U99" s="11"/>
    </row>
    <row r="100" spans="21:21">
      <c r="U100" s="11"/>
    </row>
    <row r="101" spans="21:21">
      <c r="U101" s="11"/>
    </row>
    <row r="102" spans="21:21">
      <c r="U102" s="11"/>
    </row>
    <row r="103" spans="21:21">
      <c r="U103" s="11"/>
    </row>
    <row r="104" spans="21:21">
      <c r="U104" s="11"/>
    </row>
    <row r="105" spans="21:21">
      <c r="U105" s="11"/>
    </row>
    <row r="106" spans="21:21">
      <c r="U106" s="11"/>
    </row>
    <row r="107" spans="21:21">
      <c r="U107" s="11"/>
    </row>
    <row r="108" spans="21:21">
      <c r="U108" s="11"/>
    </row>
    <row r="109" spans="21:21">
      <c r="U109" s="11"/>
    </row>
    <row r="110" spans="21:21">
      <c r="U110" s="1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Qn-1</vt:lpstr>
      <vt:lpstr>Qn-2</vt:lpstr>
      <vt:lpstr>Qn-3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2018-11-07T07:43:14Z</dcterms:modified>
</cp:coreProperties>
</file>