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rive.gsk.com/personal/deepak_13_gupta_gsk_com/Documents/Customer Coverage Enhancement/"/>
    </mc:Choice>
  </mc:AlternateContent>
  <xr:revisionPtr revIDLastSave="57" documentId="8_{F603B92B-F70C-411A-B0F0-60D188AA6D0D}" xr6:coauthVersionLast="47" xr6:coauthVersionMax="47" xr10:uidLastSave="{BE8B9377-4F42-4BDE-8981-15F3376922B3}"/>
  <bookViews>
    <workbookView xWindow="-110" yWindow="-110" windowWidth="19420" windowHeight="10300" activeTab="1" xr2:uid="{EB6765CB-69DF-48C3-AD7C-4C8DC3D10818}"/>
  </bookViews>
  <sheets>
    <sheet name="data" sheetId="1" r:id="rId1"/>
    <sheet name="Sheet1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T1" i="1"/>
  <c r="U1" i="1"/>
  <c r="R1" i="1"/>
  <c r="Q2" i="1"/>
  <c r="R2" i="1"/>
  <c r="S2" i="1"/>
  <c r="T2" i="1"/>
  <c r="U2" i="1"/>
  <c r="P2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U4" i="1"/>
  <c r="T4" i="1"/>
  <c r="S4" i="1"/>
  <c r="R4" i="1"/>
  <c r="S3" i="1"/>
  <c r="T3" i="1"/>
  <c r="U3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L3" i="1" l="1"/>
  <c r="M3" i="1"/>
  <c r="N3" i="1"/>
  <c r="K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G8" i="1"/>
  <c r="G9" i="1"/>
  <c r="G10" i="1"/>
  <c r="G11" i="1"/>
  <c r="G12" i="1"/>
  <c r="G13" i="1"/>
  <c r="G14" i="1"/>
  <c r="G15" i="1"/>
  <c r="G16" i="1"/>
  <c r="G17" i="1"/>
  <c r="G18" i="1"/>
  <c r="G19" i="1"/>
  <c r="G7" i="1"/>
  <c r="G6" i="1"/>
  <c r="G5" i="1"/>
  <c r="G4" i="1"/>
  <c r="H3" i="1"/>
  <c r="I3" i="1"/>
  <c r="J3" i="1"/>
  <c r="G3" i="1"/>
  <c r="L4" i="1" l="1"/>
  <c r="L1" i="1"/>
  <c r="K4" i="1"/>
  <c r="K1" i="1"/>
  <c r="M5" i="1"/>
  <c r="M1" i="1"/>
  <c r="N6" i="1"/>
  <c r="N1" i="1"/>
  <c r="N15" i="1"/>
  <c r="N7" i="1"/>
  <c r="M14" i="1"/>
  <c r="M6" i="1"/>
  <c r="N19" i="1"/>
  <c r="N11" i="1"/>
  <c r="M18" i="1"/>
  <c r="M10" i="1"/>
  <c r="L17" i="1"/>
  <c r="L13" i="1"/>
  <c r="L5" i="1"/>
  <c r="K16" i="1"/>
  <c r="M19" i="1"/>
  <c r="L18" i="1"/>
  <c r="N16" i="1"/>
  <c r="M15" i="1"/>
  <c r="L14" i="1"/>
  <c r="N12" i="1"/>
  <c r="M11" i="1"/>
  <c r="L10" i="1"/>
  <c r="N8" i="1"/>
  <c r="M7" i="1"/>
  <c r="L6" i="1"/>
  <c r="N4" i="1"/>
  <c r="L9" i="1"/>
  <c r="K12" i="1"/>
  <c r="L19" i="1"/>
  <c r="N17" i="1"/>
  <c r="M16" i="1"/>
  <c r="L15" i="1"/>
  <c r="N13" i="1"/>
  <c r="M12" i="1"/>
  <c r="L11" i="1"/>
  <c r="N9" i="1"/>
  <c r="M8" i="1"/>
  <c r="L7" i="1"/>
  <c r="N5" i="1"/>
  <c r="M4" i="1"/>
  <c r="K8" i="1"/>
  <c r="N18" i="1"/>
  <c r="M17" i="1"/>
  <c r="L16" i="1"/>
  <c r="N14" i="1"/>
  <c r="M13" i="1"/>
  <c r="L12" i="1"/>
  <c r="N10" i="1"/>
  <c r="M9" i="1"/>
  <c r="L8" i="1"/>
  <c r="K19" i="1"/>
  <c r="K15" i="1"/>
  <c r="K11" i="1"/>
  <c r="K7" i="1"/>
  <c r="K18" i="1"/>
  <c r="K14" i="1"/>
  <c r="K10" i="1"/>
  <c r="K6" i="1"/>
  <c r="K17" i="1"/>
  <c r="K13" i="1"/>
  <c r="K9" i="1"/>
  <c r="K5" i="1"/>
</calcChain>
</file>

<file path=xl/sharedStrings.xml><?xml version="1.0" encoding="utf-8"?>
<sst xmlns="http://schemas.openxmlformats.org/spreadsheetml/2006/main" count="84" uniqueCount="69">
  <si>
    <t>Month</t>
  </si>
  <si>
    <t>1o1 Emails</t>
  </si>
  <si>
    <t>Events Attendees</t>
  </si>
  <si>
    <t>F2F Visits</t>
  </si>
  <si>
    <t>Mass Emails (Open)</t>
  </si>
  <si>
    <t>Sales_Value</t>
  </si>
  <si>
    <t>Formula</t>
  </si>
  <si>
    <t>Sales_1</t>
  </si>
  <si>
    <t>1o1 Emails_t</t>
  </si>
  <si>
    <t>Events Attendees_t</t>
  </si>
  <si>
    <t>F2F Visits_t</t>
  </si>
  <si>
    <t>Mass Emails (Open)_t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</si>
  <si>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</si>
  <si>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</si>
  <si>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</si>
  <si>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</si>
  <si>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</si>
  <si>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</si>
  <si>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</si>
  <si>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</si>
  <si>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</si>
  <si>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</si>
  <si>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</si>
  <si>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</si>
  <si>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</si>
  <si>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</si>
  <si>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</si>
  <si>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</si>
  <si>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</si>
  <si>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</si>
  <si>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</si>
  <si>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</si>
  <si>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</si>
  <si>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</si>
  <si>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</si>
  <si>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</si>
  <si>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Intercept_Impact</t>
  </si>
  <si>
    <t>Carryover</t>
  </si>
  <si>
    <t>Impact%</t>
  </si>
  <si>
    <t>NLS</t>
  </si>
  <si>
    <t>lower_bound (0)</t>
  </si>
  <si>
    <t>F2F_CALLS</t>
  </si>
  <si>
    <t>PHONE_CALLS</t>
  </si>
  <si>
    <t>WEB_CALLS</t>
  </si>
  <si>
    <t>EMAILS_OPENED</t>
  </si>
  <si>
    <t>MASS_EMAILS_OPENED</t>
  </si>
  <si>
    <t>PORTAL_VISITS</t>
  </si>
  <si>
    <t>Event_Attended_F2F</t>
  </si>
  <si>
    <t>Event_Attended_Digital</t>
  </si>
  <si>
    <t>c_value</t>
  </si>
  <si>
    <t>0.5,0.9</t>
  </si>
  <si>
    <t>0.4,0.9</t>
  </si>
  <si>
    <t>0.6,0.9</t>
  </si>
  <si>
    <t>0.6, 0.9</t>
  </si>
  <si>
    <t>0.2,0.4</t>
  </si>
  <si>
    <t>0.4,0.6</t>
  </si>
  <si>
    <t>0.6,0.8</t>
  </si>
  <si>
    <t>0.5,0.7</t>
  </si>
  <si>
    <t>0.3,0.5</t>
  </si>
  <si>
    <t>Nikunj</t>
  </si>
  <si>
    <t>Kushik</t>
  </si>
  <si>
    <t>Sonakshi</t>
  </si>
  <si>
    <t>GPT</t>
  </si>
  <si>
    <t>0.3, 0.7</t>
  </si>
  <si>
    <t>0.7, 0.9</t>
  </si>
  <si>
    <t>0.4, 0.8</t>
  </si>
  <si>
    <t>0.6, 0.8</t>
  </si>
  <si>
    <t>0.4, 0.9</t>
  </si>
  <si>
    <t>0.5, 0.7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</si>
</sst>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4565-AB53-4810-8D85-B8AC59B4B2EC}">
  <dimension ref="A1:AF24"/>
  <sheetViews>
    <sheetView workbookViewId="0">
      <selection activeCell="I5" sqref="I5"/>
    </sheetView>
  </sheetViews>
  <sheetFormatPr defaultRowHeight="14.5" x14ac:dyDescent="0.35"/>
  <cols>
    <col min="1" max="1" width="9.453125" bestFit="1" customWidth="1"/>
    <col min="2" max="2" width="11.54296875" bestFit="1" customWidth="1"/>
    <col min="3" max="3" width="12" bestFit="1" customWidth="1"/>
    <col min="4" max="4" width="15.7265625" bestFit="1" customWidth="1"/>
    <col min="5" max="5" width="12" bestFit="1" customWidth="1"/>
    <col min="6" max="6" width="19" bestFit="1" customWidth="1"/>
    <col min="7" max="7" width="20.81640625" bestFit="1" customWidth="1"/>
    <col min="8" max="8" width="26.1796875" bestFit="1" customWidth="1"/>
    <col min="9" max="9" width="19.54296875" bestFit="1" customWidth="1"/>
    <col min="10" max="10" width="29.26953125" bestFit="1" customWidth="1"/>
    <col min="11" max="11" width="15.453125" bestFit="1" customWidth="1"/>
    <col min="12" max="12" width="17.26953125" bestFit="1" customWidth="1"/>
    <col min="13" max="13" width="12" bestFit="1" customWidth="1"/>
    <col min="14" max="14" width="20.453125" bestFit="1" customWidth="1"/>
    <col min="15" max="15" width="8" bestFit="1" customWidth="1"/>
    <col min="16" max="16" width="15.81640625" bestFit="1" customWidth="1"/>
    <col min="17" max="17" width="9.26953125" bestFit="1" customWidth="1"/>
    <col min="18" max="18" width="19.26953125" bestFit="1" customWidth="1"/>
    <col min="19" max="19" width="24.453125" bestFit="1" customWidth="1"/>
    <col min="20" max="20" width="18" bestFit="1" customWidth="1"/>
    <col min="21" max="21" width="27.7265625" bestFit="1" customWidth="1"/>
    <col min="24" max="24" width="20.453125" bestFit="1" customWidth="1"/>
    <col min="25" max="25" width="12.7265625" bestFit="1" customWidth="1"/>
    <col min="26" max="26" width="14.7265625" bestFit="1" customWidth="1"/>
    <col min="27" max="27" width="12.7265625" bestFit="1" customWidth="1"/>
    <col min="28" max="28" width="12" bestFit="1" customWidth="1"/>
    <col min="29" max="29" width="13.7265625" bestFit="1" customWidth="1"/>
    <col min="30" max="30" width="12" bestFit="1" customWidth="1"/>
    <col min="31" max="32" width="12.81640625" bestFit="1" customWidth="1"/>
  </cols>
  <sheetData>
    <row r="1" spans="1:29" x14ac:dyDescent="0.35">
      <c r="J1" t="s">
        <v>6</v>
      </c>
      <c r="K1">
        <f ca="1">RANDBETWEEN(1/AVERAGE(G4:G19),4/AVERAGE(G4:G19))</f>
        <v>1</v>
      </c>
      <c r="L1">
        <f t="shared" ref="L1:N1" ca="1" si="0">RANDBETWEEN(1/AVERAGE(H4:H19),4/AVERAGE(H4:H19))</f>
        <v>5</v>
      </c>
      <c r="M1">
        <f t="shared" ca="1" si="0"/>
        <v>1</v>
      </c>
      <c r="N1">
        <f t="shared" ca="1" si="0"/>
        <v>4</v>
      </c>
      <c r="Q1" t="s">
        <v>38</v>
      </c>
      <c r="R1">
        <f>R2/SUM($P$2:$U$2)</f>
        <v>1.1421588389492603</v>
      </c>
      <c r="S1">
        <f t="shared" ref="S1:U1" si="1">S2/SUM($P$2:$U$2)</f>
        <v>-2.133661522499062E-2</v>
      </c>
      <c r="T1">
        <f t="shared" si="1"/>
        <v>-87.783332415764832</v>
      </c>
      <c r="U1">
        <f t="shared" si="1"/>
        <v>-1.6686530025056785E-2</v>
      </c>
    </row>
    <row r="2" spans="1:29" x14ac:dyDescent="0.35">
      <c r="K2">
        <v>2</v>
      </c>
      <c r="L2">
        <v>2</v>
      </c>
      <c r="M2">
        <v>1</v>
      </c>
      <c r="N2">
        <v>3</v>
      </c>
      <c r="P2" s="8">
        <f>SUM(P4:P19)</f>
        <v>13629239.509755068</v>
      </c>
      <c r="Q2" s="8">
        <f t="shared" ref="Q2:U2" si="2">SUM(Q4:Q19)</f>
        <v>54852.722658253457</v>
      </c>
      <c r="R2" s="8">
        <f t="shared" si="2"/>
        <v>178256.7299948181</v>
      </c>
      <c r="S2" s="8">
        <f t="shared" si="2"/>
        <v>-3330.0055381644179</v>
      </c>
      <c r="T2" s="8">
        <f t="shared" si="2"/>
        <v>-13700344.69012896</v>
      </c>
      <c r="U2" s="8">
        <f t="shared" si="2"/>
        <v>-2604.2667410107156</v>
      </c>
    </row>
    <row r="3" spans="1:29" x14ac:dyDescent="0.35">
      <c r="A3" t="s">
        <v>0</v>
      </c>
      <c r="B3" t="s">
        <v>5</v>
      </c>
      <c r="C3" t="s">
        <v>1</v>
      </c>
      <c r="D3" t="s">
        <v>2</v>
      </c>
      <c r="E3" t="s">
        <v>3</v>
      </c>
      <c r="F3" t="s">
        <v>4</v>
      </c>
      <c r="G3" t="str">
        <f>C3&amp;"_adstocked"</f>
        <v>1o1 Emails_adstocked</v>
      </c>
      <c r="H3" t="str">
        <f t="shared" ref="H3:J3" si="3">D3&amp;"_adstocked"</f>
        <v>Events Attendees_adstocked</v>
      </c>
      <c r="I3" t="str">
        <f t="shared" si="3"/>
        <v>F2F Visits_adstocked</v>
      </c>
      <c r="J3" t="str">
        <f t="shared" si="3"/>
        <v>Mass Emails (Open)_adstocked</v>
      </c>
      <c r="K3" s="2" t="str">
        <f>C3&amp;"_t"</f>
        <v>1o1 Emails_t</v>
      </c>
      <c r="L3" s="2" t="str">
        <f t="shared" ref="L3:N3" si="4">D3&amp;"_t"</f>
        <v>Events Attendees_t</v>
      </c>
      <c r="M3" s="2" t="str">
        <f t="shared" si="4"/>
        <v>F2F Visits_t</v>
      </c>
      <c r="N3" s="2" t="str">
        <f t="shared" si="4"/>
        <v>Mass Emails (Open)_t</v>
      </c>
      <c r="O3" t="s">
        <v>7</v>
      </c>
      <c r="P3" t="s">
        <v>36</v>
      </c>
      <c r="Q3" t="s">
        <v>37</v>
      </c>
      <c r="R3" t="str">
        <f>K3&amp;"_Impact"</f>
        <v>1o1 Emails_t_Impact</v>
      </c>
      <c r="S3" t="str">
        <f t="shared" ref="S3:U3" si="5">L3&amp;"_Impact"</f>
        <v>Events Attendees_t_Impact</v>
      </c>
      <c r="T3" t="str">
        <f t="shared" si="5"/>
        <v>F2F Visits_t_Impact</v>
      </c>
      <c r="U3" t="str">
        <f t="shared" si="5"/>
        <v>Mass Emails (Open)_t_Impact</v>
      </c>
      <c r="X3" t="s">
        <v>12</v>
      </c>
    </row>
    <row r="4" spans="1:29" ht="15" thickBot="1" x14ac:dyDescent="0.4">
      <c r="A4" s="1">
        <v>44228</v>
      </c>
      <c r="B4">
        <v>8050.0000000000009</v>
      </c>
      <c r="C4">
        <v>0.78845736036427028</v>
      </c>
      <c r="D4">
        <v>0.53062825106217049</v>
      </c>
      <c r="E4">
        <v>5.9939614273065693</v>
      </c>
      <c r="F4">
        <v>0</v>
      </c>
      <c r="G4">
        <f>C4</f>
        <v>0.78845736036427028</v>
      </c>
      <c r="H4">
        <f t="shared" ref="H4:J4" si="6">D4</f>
        <v>0.53062825106217049</v>
      </c>
      <c r="I4">
        <f t="shared" si="6"/>
        <v>5.9939614273065693</v>
      </c>
      <c r="J4">
        <f t="shared" si="6"/>
        <v>0</v>
      </c>
      <c r="K4" s="2">
        <f>1-EXP(-K$2*G4)</f>
        <v>0.79338842975206614</v>
      </c>
      <c r="L4" s="2">
        <f t="shared" ref="L4:N19" si="7">1-EXP(-L$2*H4)</f>
        <v>0.65397923875432529</v>
      </c>
      <c r="M4" s="2">
        <f t="shared" si="7"/>
        <v>0.99750623441396513</v>
      </c>
      <c r="N4" s="2">
        <f t="shared" si="7"/>
        <v>0</v>
      </c>
      <c r="O4">
        <v>0</v>
      </c>
      <c r="P4" s="3">
        <f>$Y$19</f>
        <v>851827.46935969149</v>
      </c>
      <c r="Q4" s="8">
        <f>$Y$24*O4</f>
        <v>0</v>
      </c>
      <c r="R4" s="8">
        <f>$Y$20*K4</f>
        <v>10636.423843218647</v>
      </c>
      <c r="S4" s="8">
        <f>$Y$21*L4</f>
        <v>-255.19586224036647</v>
      </c>
      <c r="T4" s="8">
        <f>$Y$22*M4</f>
        <v>-854285.00832761452</v>
      </c>
      <c r="U4" s="8">
        <f>$Y$23*N4</f>
        <v>0</v>
      </c>
    </row>
    <row r="5" spans="1:29" x14ac:dyDescent="0.35">
      <c r="A5" s="1">
        <v>44256</v>
      </c>
      <c r="B5">
        <v>6480</v>
      </c>
      <c r="C5">
        <v>9.5310179804324935E-2</v>
      </c>
      <c r="D5">
        <v>0.53062825106217049</v>
      </c>
      <c r="E5">
        <v>6.4630294569206699</v>
      </c>
      <c r="F5">
        <v>0</v>
      </c>
      <c r="G5">
        <f>C5+0.5*C4</f>
        <v>0.48953885998646007</v>
      </c>
      <c r="H5">
        <f t="shared" ref="H5:J5" si="8">D5+0.5*D4</f>
        <v>0.79594237659325573</v>
      </c>
      <c r="I5">
        <f t="shared" si="8"/>
        <v>9.4600101705739554</v>
      </c>
      <c r="J5">
        <f t="shared" si="8"/>
        <v>0</v>
      </c>
      <c r="K5" s="2">
        <f t="shared" ref="K5:K19" si="9">1-EXP(-K$2*G5)</f>
        <v>0.62434259954921123</v>
      </c>
      <c r="L5" s="2">
        <f t="shared" si="7"/>
        <v>0.79645837573783851</v>
      </c>
      <c r="M5" s="2">
        <f t="shared" si="7"/>
        <v>0.9999220942013356</v>
      </c>
      <c r="N5" s="2">
        <f t="shared" si="7"/>
        <v>0</v>
      </c>
      <c r="O5" s="3">
        <f>B4</f>
        <v>8050.0000000000009</v>
      </c>
      <c r="P5" s="3">
        <f t="shared" ref="P5:P19" si="10">$Y$19</f>
        <v>851827.46935969149</v>
      </c>
      <c r="Q5" s="8">
        <f t="shared" ref="Q5:Q19" si="11">$Y$24*O5</f>
        <v>3128.7778459501196</v>
      </c>
      <c r="R5" s="8">
        <f t="shared" ref="R5:R19" si="12">$Y$20*K5</f>
        <v>8370.1403538964933</v>
      </c>
      <c r="S5" s="8">
        <f t="shared" ref="S5:S19" si="13">$Y$21*L5</f>
        <v>-310.79408930798445</v>
      </c>
      <c r="T5" s="8">
        <f t="shared" ref="T5:T19" si="14">$Y$22*M5</f>
        <v>-856354.00070818316</v>
      </c>
      <c r="U5" s="8">
        <f t="shared" ref="U5:U19" si="15">$Y$23*N5</f>
        <v>0</v>
      </c>
      <c r="X5" s="7" t="s">
        <v>13</v>
      </c>
      <c r="Y5" s="7"/>
    </row>
    <row r="6" spans="1:29" x14ac:dyDescent="0.35">
      <c r="A6" s="1">
        <v>44287</v>
      </c>
      <c r="B6">
        <v>4670</v>
      </c>
      <c r="C6">
        <v>0.83290912293510388</v>
      </c>
      <c r="D6">
        <v>0.18232155679395459</v>
      </c>
      <c r="E6">
        <v>6.1114673395026786</v>
      </c>
      <c r="F6">
        <v>1.2035505960376554</v>
      </c>
      <c r="G6">
        <f>C6+0.5*C5+0.3*C4</f>
        <v>1.1171014209465475</v>
      </c>
      <c r="H6">
        <f t="shared" ref="H6:J6" si="16">D6+0.5*D5+0.3*D4</f>
        <v>0.60682415764369091</v>
      </c>
      <c r="I6">
        <f t="shared" si="16"/>
        <v>11.141170496154984</v>
      </c>
      <c r="J6">
        <f t="shared" si="16"/>
        <v>1.2035505960376554</v>
      </c>
      <c r="K6" s="2">
        <f t="shared" si="9"/>
        <v>0.89292254649949776</v>
      </c>
      <c r="L6" s="2">
        <f t="shared" si="7"/>
        <v>0.70288865614113816</v>
      </c>
      <c r="M6" s="2">
        <f t="shared" si="7"/>
        <v>0.99998549722425478</v>
      </c>
      <c r="N6" s="2">
        <f t="shared" si="7"/>
        <v>0.97296577946093155</v>
      </c>
      <c r="O6" s="3">
        <f t="shared" ref="O6:O19" si="17">B5</f>
        <v>6480</v>
      </c>
      <c r="P6" s="3">
        <f t="shared" si="10"/>
        <v>851827.46935969149</v>
      </c>
      <c r="Q6" s="8">
        <f t="shared" si="11"/>
        <v>2518.5689989759967</v>
      </c>
      <c r="R6" s="8">
        <f t="shared" si="12"/>
        <v>11970.810649082365</v>
      </c>
      <c r="S6" s="8">
        <f t="shared" si="13"/>
        <v>-274.28130135228065</v>
      </c>
      <c r="T6" s="8">
        <f t="shared" si="14"/>
        <v>-856408.30037077551</v>
      </c>
      <c r="U6" s="8">
        <f t="shared" si="15"/>
        <v>-217.11278136331467</v>
      </c>
      <c r="X6" s="4" t="s">
        <v>14</v>
      </c>
      <c r="Y6" s="4">
        <v>0.67306202867317122</v>
      </c>
    </row>
    <row r="7" spans="1:29" x14ac:dyDescent="0.35">
      <c r="A7" s="1">
        <v>44317</v>
      </c>
      <c r="B7">
        <v>3430</v>
      </c>
      <c r="C7">
        <v>0</v>
      </c>
      <c r="D7">
        <v>0</v>
      </c>
      <c r="E7">
        <v>3.713572066704308</v>
      </c>
      <c r="F7">
        <v>0</v>
      </c>
      <c r="G7">
        <f>C7+0.5*C6+0.3*C5+0.1*C4</f>
        <v>0.52389335144527638</v>
      </c>
      <c r="H7">
        <f t="shared" ref="H7:J19" si="18">D7+0.5*D6+0.3*D5+0.1*D4</f>
        <v>0.30341207882184551</v>
      </c>
      <c r="I7">
        <f t="shared" si="18"/>
        <v>9.3076107162625039</v>
      </c>
      <c r="J7">
        <f t="shared" si="18"/>
        <v>0.60177529801882768</v>
      </c>
      <c r="K7" s="2">
        <f t="shared" si="9"/>
        <v>0.64928687693030585</v>
      </c>
      <c r="L7" s="2">
        <f t="shared" si="7"/>
        <v>0.45492079120657902</v>
      </c>
      <c r="M7" s="2">
        <f t="shared" si="7"/>
        <v>0.99990926893132859</v>
      </c>
      <c r="N7" s="2">
        <f t="shared" si="7"/>
        <v>0.83557913593747157</v>
      </c>
      <c r="O7" s="3">
        <f t="shared" si="17"/>
        <v>4670</v>
      </c>
      <c r="P7" s="3">
        <f t="shared" si="10"/>
        <v>851827.46935969149</v>
      </c>
      <c r="Q7" s="8">
        <f t="shared" si="11"/>
        <v>1815.0798187064668</v>
      </c>
      <c r="R7" s="8">
        <f t="shared" si="12"/>
        <v>8704.5514654513299</v>
      </c>
      <c r="S7" s="8">
        <f t="shared" si="13"/>
        <v>-177.51924936357904</v>
      </c>
      <c r="T7" s="8">
        <f t="shared" si="14"/>
        <v>-856343.01688119862</v>
      </c>
      <c r="U7" s="8">
        <f t="shared" si="15"/>
        <v>-186.45559184317045</v>
      </c>
      <c r="X7" s="4" t="s">
        <v>15</v>
      </c>
      <c r="Y7" s="4">
        <v>0.45301249444164471</v>
      </c>
    </row>
    <row r="8" spans="1:29" x14ac:dyDescent="0.35">
      <c r="A8" s="1">
        <v>44348</v>
      </c>
      <c r="B8">
        <v>5950</v>
      </c>
      <c r="C8">
        <v>0.69314718055994529</v>
      </c>
      <c r="D8">
        <v>0.95551144502743635</v>
      </c>
      <c r="E8">
        <v>5.5645204073226937</v>
      </c>
      <c r="F8">
        <v>0</v>
      </c>
      <c r="G8">
        <f t="shared" ref="G8:G19" si="19">C8+0.5*C7+0.3*C6+0.1*C5</f>
        <v>0.95255093542090896</v>
      </c>
      <c r="H8">
        <f t="shared" si="18"/>
        <v>1.0632707371718397</v>
      </c>
      <c r="I8">
        <f t="shared" si="18"/>
        <v>9.9010495882177185</v>
      </c>
      <c r="J8">
        <f t="shared" si="18"/>
        <v>0.36106517881129657</v>
      </c>
      <c r="K8" s="2">
        <f t="shared" si="9"/>
        <v>0.85119251729355527</v>
      </c>
      <c r="L8" s="2">
        <f t="shared" si="7"/>
        <v>0.88075099276761915</v>
      </c>
      <c r="M8" s="2">
        <f t="shared" si="7"/>
        <v>0.99994987795307155</v>
      </c>
      <c r="N8" s="2">
        <f t="shared" si="7"/>
        <v>0.66148793219357338</v>
      </c>
      <c r="O8" s="3">
        <f t="shared" si="17"/>
        <v>3430</v>
      </c>
      <c r="P8" s="3">
        <f t="shared" si="10"/>
        <v>851827.46935969149</v>
      </c>
      <c r="Q8" s="8">
        <f t="shared" si="11"/>
        <v>1333.1314300135291</v>
      </c>
      <c r="R8" s="8">
        <f t="shared" si="12"/>
        <v>11411.364278326741</v>
      </c>
      <c r="S8" s="8">
        <f t="shared" si="13"/>
        <v>-343.68676511277829</v>
      </c>
      <c r="T8" s="8">
        <f t="shared" si="14"/>
        <v>-856377.79528887267</v>
      </c>
      <c r="U8" s="8">
        <f t="shared" si="15"/>
        <v>-147.60795068906248</v>
      </c>
      <c r="X8" s="4" t="s">
        <v>16</v>
      </c>
      <c r="Y8" s="4">
        <v>0.17951874166246712</v>
      </c>
    </row>
    <row r="9" spans="1:29" x14ac:dyDescent="0.35">
      <c r="A9" s="1">
        <v>44378</v>
      </c>
      <c r="B9">
        <v>9560</v>
      </c>
      <c r="C9">
        <v>0.47000362924573563</v>
      </c>
      <c r="D9">
        <v>0</v>
      </c>
      <c r="E9">
        <v>5.9427993751267012</v>
      </c>
      <c r="F9">
        <v>1.1945956749143816</v>
      </c>
      <c r="G9">
        <f t="shared" si="19"/>
        <v>0.89986813181921865</v>
      </c>
      <c r="H9">
        <f t="shared" si="18"/>
        <v>0.49598787819311363</v>
      </c>
      <c r="I9">
        <f t="shared" si="18"/>
        <v>10.450277932749609</v>
      </c>
      <c r="J9">
        <f t="shared" si="18"/>
        <v>1.314950734518147</v>
      </c>
      <c r="K9" s="2">
        <f t="shared" si="9"/>
        <v>0.83465751070172156</v>
      </c>
      <c r="L9" s="2">
        <f t="shared" si="7"/>
        <v>0.62915672922975874</v>
      </c>
      <c r="M9" s="2">
        <f t="shared" si="7"/>
        <v>0.999971059771257</v>
      </c>
      <c r="N9" s="2">
        <f t="shared" si="7"/>
        <v>0.98064592337796341</v>
      </c>
      <c r="O9" s="3">
        <f t="shared" si="17"/>
        <v>5950</v>
      </c>
      <c r="P9" s="3">
        <f t="shared" si="10"/>
        <v>851827.46935969149</v>
      </c>
      <c r="Q9" s="8">
        <f t="shared" si="11"/>
        <v>2312.5749296153058</v>
      </c>
      <c r="R9" s="8">
        <f t="shared" si="12"/>
        <v>11189.690591434031</v>
      </c>
      <c r="S9" s="8">
        <f t="shared" si="13"/>
        <v>-245.50961939700437</v>
      </c>
      <c r="T9" s="8">
        <f t="shared" si="14"/>
        <v>-856395.93583687197</v>
      </c>
      <c r="U9" s="8">
        <f t="shared" si="15"/>
        <v>-218.82656970232611</v>
      </c>
      <c r="X9" s="4" t="s">
        <v>17</v>
      </c>
      <c r="Y9" s="4">
        <v>3748.1268387542368</v>
      </c>
    </row>
    <row r="10" spans="1:29" ht="15" thickBot="1" x14ac:dyDescent="0.4">
      <c r="A10" s="1">
        <v>44409</v>
      </c>
      <c r="B10">
        <v>6920</v>
      </c>
      <c r="C10">
        <v>0</v>
      </c>
      <c r="D10">
        <v>0</v>
      </c>
      <c r="E10">
        <v>6.5806391372849493</v>
      </c>
      <c r="F10">
        <v>0</v>
      </c>
      <c r="G10">
        <f t="shared" si="19"/>
        <v>0.44294596879085141</v>
      </c>
      <c r="H10">
        <f t="shared" si="18"/>
        <v>0.28665343350823091</v>
      </c>
      <c r="I10">
        <f t="shared" si="18"/>
        <v>11.592752153715539</v>
      </c>
      <c r="J10">
        <f t="shared" si="18"/>
        <v>0.59729783745719078</v>
      </c>
      <c r="K10" s="2">
        <f t="shared" si="9"/>
        <v>0.58765377788347051</v>
      </c>
      <c r="L10" s="2">
        <f t="shared" si="7"/>
        <v>0.4363415900114499</v>
      </c>
      <c r="M10" s="2">
        <f t="shared" si="7"/>
        <v>0.99999076723653302</v>
      </c>
      <c r="N10" s="2">
        <f t="shared" si="7"/>
        <v>0.83335567236002273</v>
      </c>
      <c r="O10" s="3">
        <f t="shared" si="17"/>
        <v>9560</v>
      </c>
      <c r="P10" s="3">
        <f t="shared" si="10"/>
        <v>851827.46935969149</v>
      </c>
      <c r="Q10" s="8">
        <f t="shared" si="11"/>
        <v>3715.6666096003901</v>
      </c>
      <c r="R10" s="8">
        <f t="shared" si="12"/>
        <v>7878.2780542823803</v>
      </c>
      <c r="S10" s="8">
        <f t="shared" si="13"/>
        <v>-170.26927109552369</v>
      </c>
      <c r="T10" s="8">
        <f t="shared" si="14"/>
        <v>-856412.81371848972</v>
      </c>
      <c r="U10" s="8">
        <f t="shared" si="15"/>
        <v>-185.95943630332465</v>
      </c>
      <c r="X10" s="5" t="s">
        <v>18</v>
      </c>
      <c r="Y10" s="5">
        <v>16</v>
      </c>
    </row>
    <row r="11" spans="1:29" x14ac:dyDescent="0.35">
      <c r="A11" s="1">
        <v>44440</v>
      </c>
      <c r="B11">
        <v>9200</v>
      </c>
      <c r="C11">
        <v>0.53062825106217049</v>
      </c>
      <c r="D11">
        <v>0</v>
      </c>
      <c r="E11">
        <v>6.5666724298032406</v>
      </c>
      <c r="F11">
        <v>0</v>
      </c>
      <c r="G11">
        <f t="shared" si="19"/>
        <v>0.74094405789188578</v>
      </c>
      <c r="H11">
        <f t="shared" si="18"/>
        <v>9.5551144502743643E-2</v>
      </c>
      <c r="I11">
        <f t="shared" si="18"/>
        <v>12.196283851715995</v>
      </c>
      <c r="J11">
        <f t="shared" si="18"/>
        <v>0.35837870247431447</v>
      </c>
      <c r="K11" s="2">
        <f t="shared" si="9"/>
        <v>0.77279171242181954</v>
      </c>
      <c r="L11" s="2">
        <f t="shared" si="7"/>
        <v>0.17395191180786673</v>
      </c>
      <c r="M11" s="2">
        <f t="shared" si="7"/>
        <v>0.99999495081569612</v>
      </c>
      <c r="N11" s="2">
        <f t="shared" si="7"/>
        <v>0.65874869469577035</v>
      </c>
      <c r="O11" s="3">
        <f t="shared" si="17"/>
        <v>6920</v>
      </c>
      <c r="P11" s="3">
        <f t="shared" si="10"/>
        <v>851827.46935969149</v>
      </c>
      <c r="Q11" s="8">
        <f t="shared" si="11"/>
        <v>2689.5829433509102</v>
      </c>
      <c r="R11" s="8">
        <f t="shared" si="12"/>
        <v>10360.297538513232</v>
      </c>
      <c r="S11" s="8">
        <f t="shared" si="13"/>
        <v>-67.879537287337371</v>
      </c>
      <c r="T11" s="8">
        <f t="shared" si="14"/>
        <v>-856416.39662237233</v>
      </c>
      <c r="U11" s="8">
        <f t="shared" si="15"/>
        <v>-146.99670260149642</v>
      </c>
    </row>
    <row r="12" spans="1:29" ht="15" thickBot="1" x14ac:dyDescent="0.4">
      <c r="A12" s="1">
        <v>44470</v>
      </c>
      <c r="B12">
        <v>9810</v>
      </c>
      <c r="C12">
        <v>0.40546510810816438</v>
      </c>
      <c r="D12">
        <v>0</v>
      </c>
      <c r="E12">
        <v>6.7696419768525029</v>
      </c>
      <c r="F12">
        <v>1.0905816227018688</v>
      </c>
      <c r="G12">
        <f t="shared" si="19"/>
        <v>0.71777959656382317</v>
      </c>
      <c r="H12">
        <f t="shared" si="18"/>
        <v>0</v>
      </c>
      <c r="I12">
        <f t="shared" si="18"/>
        <v>12.621449870452278</v>
      </c>
      <c r="J12">
        <f t="shared" si="18"/>
        <v>1.2100411901933068</v>
      </c>
      <c r="K12" s="2">
        <f t="shared" si="9"/>
        <v>0.76201775123842086</v>
      </c>
      <c r="L12" s="2">
        <f t="shared" si="7"/>
        <v>0</v>
      </c>
      <c r="M12" s="2">
        <f t="shared" si="7"/>
        <v>0.99999669954384562</v>
      </c>
      <c r="N12" s="2">
        <f t="shared" si="7"/>
        <v>0.97348709200895189</v>
      </c>
      <c r="O12" s="3">
        <f t="shared" si="17"/>
        <v>9200</v>
      </c>
      <c r="P12" s="3">
        <f t="shared" si="10"/>
        <v>851827.46935969149</v>
      </c>
      <c r="Q12" s="8">
        <f t="shared" si="11"/>
        <v>3575.7461096572792</v>
      </c>
      <c r="R12" s="8">
        <f t="shared" si="12"/>
        <v>10215.858303808454</v>
      </c>
      <c r="S12" s="8">
        <f t="shared" si="13"/>
        <v>0</v>
      </c>
      <c r="T12" s="8">
        <f t="shared" si="14"/>
        <v>-856417.89426939469</v>
      </c>
      <c r="U12" s="8">
        <f t="shared" si="15"/>
        <v>-217.22910982999827</v>
      </c>
      <c r="X12" t="s">
        <v>19</v>
      </c>
    </row>
    <row r="13" spans="1:29" x14ac:dyDescent="0.35">
      <c r="A13" s="1">
        <v>44501</v>
      </c>
      <c r="B13">
        <v>9340</v>
      </c>
      <c r="C13">
        <v>1.1314021114911006</v>
      </c>
      <c r="D13">
        <v>0</v>
      </c>
      <c r="E13">
        <v>6.8885724595653635</v>
      </c>
      <c r="F13">
        <v>0</v>
      </c>
      <c r="G13">
        <f t="shared" si="19"/>
        <v>1.4933231408638339</v>
      </c>
      <c r="H13">
        <f t="shared" si="18"/>
        <v>0</v>
      </c>
      <c r="I13">
        <f t="shared" si="18"/>
        <v>12.901459090661081</v>
      </c>
      <c r="J13">
        <f t="shared" si="18"/>
        <v>0.54529081135093438</v>
      </c>
      <c r="K13" s="2">
        <f t="shared" si="9"/>
        <v>0.94954363026247013</v>
      </c>
      <c r="L13" s="2">
        <f t="shared" si="7"/>
        <v>0</v>
      </c>
      <c r="M13" s="2">
        <f t="shared" si="7"/>
        <v>0.99999750559189826</v>
      </c>
      <c r="N13" s="2">
        <f t="shared" si="7"/>
        <v>0.80521763761664644</v>
      </c>
      <c r="O13" s="3">
        <f t="shared" si="17"/>
        <v>9810</v>
      </c>
      <c r="P13" s="3">
        <f t="shared" si="10"/>
        <v>851827.46935969149</v>
      </c>
      <c r="Q13" s="8">
        <f t="shared" si="11"/>
        <v>3812.8336234497729</v>
      </c>
      <c r="R13" s="8">
        <f t="shared" si="12"/>
        <v>12729.891350011621</v>
      </c>
      <c r="S13" s="8">
        <f t="shared" si="13"/>
        <v>0</v>
      </c>
      <c r="T13" s="8">
        <f t="shared" si="14"/>
        <v>-856418.58458564896</v>
      </c>
      <c r="U13" s="8">
        <f t="shared" si="15"/>
        <v>-179.68056492450108</v>
      </c>
      <c r="X13" s="6"/>
      <c r="Y13" s="6" t="s">
        <v>24</v>
      </c>
      <c r="Z13" s="6" t="s">
        <v>25</v>
      </c>
      <c r="AA13" s="6" t="s">
        <v>26</v>
      </c>
      <c r="AB13" s="6" t="s">
        <v>27</v>
      </c>
      <c r="AC13" s="6" t="s">
        <v>28</v>
      </c>
    </row>
    <row r="14" spans="1:29" x14ac:dyDescent="0.35">
      <c r="A14" s="1">
        <v>44531</v>
      </c>
      <c r="B14">
        <v>13770</v>
      </c>
      <c r="C14">
        <v>0</v>
      </c>
      <c r="D14">
        <v>0</v>
      </c>
      <c r="E14">
        <v>6.6605751498396861</v>
      </c>
      <c r="F14">
        <v>1.1231486440197957</v>
      </c>
      <c r="G14">
        <f t="shared" si="19"/>
        <v>0.74040341328421666</v>
      </c>
      <c r="H14">
        <f t="shared" si="18"/>
        <v>0</v>
      </c>
      <c r="I14">
        <f t="shared" si="18"/>
        <v>12.792421215658441</v>
      </c>
      <c r="J14">
        <f t="shared" si="18"/>
        <v>1.4503231308303564</v>
      </c>
      <c r="K14" s="2">
        <f t="shared" si="9"/>
        <v>0.77254590167852277</v>
      </c>
      <c r="L14" s="2">
        <f t="shared" si="7"/>
        <v>0</v>
      </c>
      <c r="M14" s="2">
        <f t="shared" si="7"/>
        <v>0.99999721822464072</v>
      </c>
      <c r="N14" s="2">
        <f t="shared" si="7"/>
        <v>0.98710569312427177</v>
      </c>
      <c r="O14" s="3">
        <f t="shared" si="17"/>
        <v>9340</v>
      </c>
      <c r="P14" s="3">
        <f t="shared" si="10"/>
        <v>851827.46935969149</v>
      </c>
      <c r="Q14" s="8">
        <f t="shared" si="11"/>
        <v>3630.1596374129335</v>
      </c>
      <c r="R14" s="8">
        <f t="shared" si="12"/>
        <v>10357.002119582385</v>
      </c>
      <c r="S14" s="8">
        <f t="shared" si="13"/>
        <v>0</v>
      </c>
      <c r="T14" s="8">
        <f t="shared" si="14"/>
        <v>-856418.33847837511</v>
      </c>
      <c r="U14" s="8">
        <f t="shared" si="15"/>
        <v>-220.26803722995555</v>
      </c>
      <c r="X14" s="4" t="s">
        <v>20</v>
      </c>
      <c r="Y14" s="4">
        <v>5</v>
      </c>
      <c r="Z14" s="4">
        <v>116348645.75610173</v>
      </c>
      <c r="AA14" s="4">
        <v>23269729.151220344</v>
      </c>
      <c r="AB14" s="4">
        <v>1.6563906481893673</v>
      </c>
      <c r="AC14" s="4">
        <v>0.23226800637938877</v>
      </c>
    </row>
    <row r="15" spans="1:29" x14ac:dyDescent="0.35">
      <c r="A15" s="1">
        <v>44562</v>
      </c>
      <c r="B15">
        <v>10600</v>
      </c>
      <c r="C15">
        <v>0.78845736036427028</v>
      </c>
      <c r="D15">
        <v>0</v>
      </c>
      <c r="E15">
        <v>7.0039741367226798</v>
      </c>
      <c r="F15">
        <v>1.1318053713375558</v>
      </c>
      <c r="G15">
        <f t="shared" si="19"/>
        <v>1.1684245046224169</v>
      </c>
      <c r="H15">
        <f t="shared" si="18"/>
        <v>0</v>
      </c>
      <c r="I15">
        <f t="shared" si="18"/>
        <v>13.077797647197382</v>
      </c>
      <c r="J15">
        <f t="shared" si="18"/>
        <v>1.8024378556176406</v>
      </c>
      <c r="K15" s="2">
        <f t="shared" si="9"/>
        <v>0.90336835556313599</v>
      </c>
      <c r="L15" s="2">
        <f t="shared" si="7"/>
        <v>0</v>
      </c>
      <c r="M15" s="2">
        <f t="shared" si="7"/>
        <v>0.99999790885259954</v>
      </c>
      <c r="N15" s="2">
        <f t="shared" si="7"/>
        <v>0.99551633087596547</v>
      </c>
      <c r="O15" s="3">
        <f t="shared" si="17"/>
        <v>13770</v>
      </c>
      <c r="P15" s="3">
        <f t="shared" si="10"/>
        <v>851827.46935969149</v>
      </c>
      <c r="Q15" s="8">
        <f t="shared" si="11"/>
        <v>5351.9591228239933</v>
      </c>
      <c r="R15" s="8">
        <f t="shared" si="12"/>
        <v>12110.850569529544</v>
      </c>
      <c r="S15" s="8">
        <f t="shared" si="13"/>
        <v>0</v>
      </c>
      <c r="T15" s="8">
        <f t="shared" si="14"/>
        <v>-856418.92994646949</v>
      </c>
      <c r="U15" s="8">
        <f t="shared" si="15"/>
        <v>-222.14483186534474</v>
      </c>
      <c r="X15" s="4" t="s">
        <v>21</v>
      </c>
      <c r="Y15" s="4">
        <v>10</v>
      </c>
      <c r="Z15" s="4">
        <v>140484547.99389827</v>
      </c>
      <c r="AA15" s="4">
        <v>14048454.799389828</v>
      </c>
      <c r="AB15" s="4"/>
      <c r="AC15" s="4"/>
    </row>
    <row r="16" spans="1:29" ht="15" thickBot="1" x14ac:dyDescent="0.4">
      <c r="A16" s="1">
        <v>44593</v>
      </c>
      <c r="B16">
        <v>18490</v>
      </c>
      <c r="C16">
        <v>1.3862943611198906</v>
      </c>
      <c r="D16">
        <v>1.5686159179138455</v>
      </c>
      <c r="E16">
        <v>7.0039741367226798</v>
      </c>
      <c r="F16">
        <v>1.1039284168910664</v>
      </c>
      <c r="G16">
        <f t="shared" si="19"/>
        <v>1.8936632524511356</v>
      </c>
      <c r="H16">
        <f t="shared" si="18"/>
        <v>1.5686159179138455</v>
      </c>
      <c r="I16">
        <f t="shared" si="18"/>
        <v>13.192990995992462</v>
      </c>
      <c r="J16">
        <f t="shared" si="18"/>
        <v>2.006775695765783</v>
      </c>
      <c r="K16" s="2">
        <f t="shared" si="9"/>
        <v>0.97734390809419636</v>
      </c>
      <c r="L16" s="2">
        <f t="shared" si="7"/>
        <v>0.95659722222222221</v>
      </c>
      <c r="M16" s="2">
        <f t="shared" si="7"/>
        <v>0.99999813638236834</v>
      </c>
      <c r="N16" s="2">
        <f t="shared" si="7"/>
        <v>0.9975711249890804</v>
      </c>
      <c r="O16" s="3">
        <f t="shared" si="17"/>
        <v>10600</v>
      </c>
      <c r="P16" s="3">
        <f t="shared" si="10"/>
        <v>851827.46935969149</v>
      </c>
      <c r="Q16" s="8">
        <f t="shared" si="11"/>
        <v>4119.8813872138217</v>
      </c>
      <c r="R16" s="8">
        <f t="shared" si="12"/>
        <v>13102.590934337397</v>
      </c>
      <c r="S16" s="8">
        <f t="shared" si="13"/>
        <v>-373.28349047705132</v>
      </c>
      <c r="T16" s="8">
        <f t="shared" si="14"/>
        <v>-856419.12480767805</v>
      </c>
      <c r="U16" s="8">
        <f t="shared" si="15"/>
        <v>-222.60334959992994</v>
      </c>
      <c r="X16" s="5" t="s">
        <v>22</v>
      </c>
      <c r="Y16" s="5">
        <v>15</v>
      </c>
      <c r="Z16" s="5">
        <v>256833193.75</v>
      </c>
      <c r="AA16" s="5"/>
      <c r="AB16" s="5"/>
      <c r="AC16" s="5"/>
    </row>
    <row r="17" spans="1:32" ht="15" thickBot="1" x14ac:dyDescent="0.4">
      <c r="A17" s="1">
        <v>44621</v>
      </c>
      <c r="B17">
        <v>15590</v>
      </c>
      <c r="C17">
        <v>0.87546873735390007</v>
      </c>
      <c r="D17">
        <v>1.5040773967762742</v>
      </c>
      <c r="E17">
        <v>7.237778191923443</v>
      </c>
      <c r="F17">
        <v>0</v>
      </c>
      <c r="G17">
        <f t="shared" si="19"/>
        <v>1.8051531260231264</v>
      </c>
      <c r="H17">
        <f t="shared" si="18"/>
        <v>2.288385355733197</v>
      </c>
      <c r="I17">
        <f t="shared" si="18"/>
        <v>13.507015016285555</v>
      </c>
      <c r="J17">
        <f t="shared" si="18"/>
        <v>1.0038206842487796</v>
      </c>
      <c r="K17" s="2">
        <f t="shared" si="9"/>
        <v>0.97295643654863617</v>
      </c>
      <c r="L17" s="2">
        <f t="shared" si="7"/>
        <v>0.98971193415637859</v>
      </c>
      <c r="M17" s="2">
        <f t="shared" si="7"/>
        <v>0.99999863862455995</v>
      </c>
      <c r="N17" s="2">
        <f t="shared" si="7"/>
        <v>0.95078033561660424</v>
      </c>
      <c r="O17" s="3">
        <f t="shared" si="17"/>
        <v>18490</v>
      </c>
      <c r="P17" s="3">
        <f t="shared" si="10"/>
        <v>851827.46935969149</v>
      </c>
      <c r="Q17" s="8">
        <f t="shared" si="11"/>
        <v>7186.4723443003359</v>
      </c>
      <c r="R17" s="8">
        <f t="shared" si="12"/>
        <v>13043.771060983277</v>
      </c>
      <c r="S17" s="8">
        <f t="shared" si="13"/>
        <v>-386.20551760588648</v>
      </c>
      <c r="T17" s="8">
        <f t="shared" si="14"/>
        <v>-856419.55493829784</v>
      </c>
      <c r="U17" s="8">
        <f t="shared" si="15"/>
        <v>-212.16220291492337</v>
      </c>
    </row>
    <row r="18" spans="1:32" x14ac:dyDescent="0.35">
      <c r="A18" s="1">
        <v>44652</v>
      </c>
      <c r="B18">
        <v>9270</v>
      </c>
      <c r="C18">
        <v>1.0296194171811581</v>
      </c>
      <c r="D18">
        <v>0.58778666490211906</v>
      </c>
      <c r="E18">
        <v>7.2011708832816783</v>
      </c>
      <c r="F18">
        <v>0</v>
      </c>
      <c r="G18">
        <f t="shared" si="19"/>
        <v>1.9620878302305023</v>
      </c>
      <c r="H18">
        <f t="shared" si="18"/>
        <v>1.8104101386644098</v>
      </c>
      <c r="I18">
        <f t="shared" si="18"/>
        <v>13.621649633932472</v>
      </c>
      <c r="J18">
        <f t="shared" si="18"/>
        <v>0.44435906220107546</v>
      </c>
      <c r="K18" s="2">
        <f t="shared" si="9"/>
        <v>0.98024158219491309</v>
      </c>
      <c r="L18" s="2">
        <f t="shared" si="7"/>
        <v>0.97323928372172952</v>
      </c>
      <c r="M18" s="2">
        <f t="shared" si="7"/>
        <v>0.99999878607255688</v>
      </c>
      <c r="N18" s="2">
        <f t="shared" si="7"/>
        <v>0.73633533369108561</v>
      </c>
      <c r="O18" s="3">
        <f t="shared" si="17"/>
        <v>15590</v>
      </c>
      <c r="P18" s="3">
        <f t="shared" si="10"/>
        <v>851827.46935969149</v>
      </c>
      <c r="Q18" s="8">
        <f t="shared" si="11"/>
        <v>6059.3349836474981</v>
      </c>
      <c r="R18" s="8">
        <f t="shared" si="12"/>
        <v>13141.438097642227</v>
      </c>
      <c r="S18" s="8">
        <f t="shared" si="13"/>
        <v>-379.77755784517365</v>
      </c>
      <c r="T18" s="8">
        <f t="shared" si="14"/>
        <v>-856419.68121581769</v>
      </c>
      <c r="U18" s="8">
        <f t="shared" si="15"/>
        <v>-164.30979967489736</v>
      </c>
      <c r="X18" s="6"/>
      <c r="Y18" s="6" t="s">
        <v>29</v>
      </c>
      <c r="Z18" s="6" t="s">
        <v>17</v>
      </c>
      <c r="AA18" s="6" t="s">
        <v>30</v>
      </c>
      <c r="AB18" s="6" t="s">
        <v>31</v>
      </c>
      <c r="AC18" s="6" t="s">
        <v>32</v>
      </c>
      <c r="AD18" s="6" t="s">
        <v>33</v>
      </c>
      <c r="AE18" s="6" t="s">
        <v>34</v>
      </c>
      <c r="AF18" s="6" t="s">
        <v>35</v>
      </c>
    </row>
    <row r="19" spans="1:32" x14ac:dyDescent="0.35">
      <c r="A19" s="1">
        <v>44682</v>
      </c>
      <c r="B19">
        <v>14940</v>
      </c>
      <c r="C19">
        <v>0.87546873735390007</v>
      </c>
      <c r="D19">
        <v>0.18232155679395459</v>
      </c>
      <c r="E19">
        <v>6.8469431395853793</v>
      </c>
      <c r="F19">
        <v>0</v>
      </c>
      <c r="G19">
        <f t="shared" si="19"/>
        <v>1.7915485032626381</v>
      </c>
      <c r="H19">
        <f t="shared" si="18"/>
        <v>1.0842997000692809</v>
      </c>
      <c r="I19">
        <f t="shared" si="18"/>
        <v>13.319259452475521</v>
      </c>
      <c r="J19">
        <f t="shared" si="18"/>
        <v>0.11039284168910664</v>
      </c>
      <c r="K19" s="2">
        <f t="shared" si="9"/>
        <v>0.9722104994178713</v>
      </c>
      <c r="L19" s="2">
        <f t="shared" si="7"/>
        <v>0.88566235389246395</v>
      </c>
      <c r="M19" s="2">
        <f t="shared" si="7"/>
        <v>0.99999835744804011</v>
      </c>
      <c r="N19" s="2">
        <f t="shared" si="7"/>
        <v>0.28192303714123312</v>
      </c>
      <c r="O19" s="3">
        <f t="shared" si="17"/>
        <v>9270</v>
      </c>
      <c r="P19" s="3">
        <f t="shared" si="10"/>
        <v>851827.46935969149</v>
      </c>
      <c r="Q19" s="8">
        <f t="shared" si="11"/>
        <v>3602.9528735351064</v>
      </c>
      <c r="R19" s="8">
        <f t="shared" si="12"/>
        <v>13033.770784717983</v>
      </c>
      <c r="S19" s="8">
        <f t="shared" si="13"/>
        <v>-345.60327707945163</v>
      </c>
      <c r="T19" s="8">
        <f t="shared" si="14"/>
        <v>-856419.31413290009</v>
      </c>
      <c r="U19" s="8">
        <f t="shared" si="15"/>
        <v>-62.90981246847025</v>
      </c>
      <c r="X19" s="4" t="s">
        <v>23</v>
      </c>
      <c r="Y19" s="4">
        <v>851827.46935969149</v>
      </c>
      <c r="Z19" s="4">
        <v>2177937.5831809887</v>
      </c>
      <c r="AA19" s="4">
        <v>0.3911165663965237</v>
      </c>
      <c r="AB19" s="4">
        <v>0.70391480750106639</v>
      </c>
      <c r="AC19" s="4">
        <v>-4000919.8769269576</v>
      </c>
      <c r="AD19" s="4">
        <v>5704574.8156463401</v>
      </c>
      <c r="AE19" s="4">
        <v>-4000919.8769269576</v>
      </c>
      <c r="AF19" s="4">
        <v>5704574.8156463401</v>
      </c>
    </row>
    <row r="20" spans="1:32" x14ac:dyDescent="0.35">
      <c r="X20" s="4" t="s">
        <v>8</v>
      </c>
      <c r="Y20" s="4">
        <v>13406.325885723503</v>
      </c>
      <c r="Z20" s="4">
        <v>9228.3048549156301</v>
      </c>
      <c r="AA20" s="4">
        <v>1.4527398147865014</v>
      </c>
      <c r="AB20" s="4">
        <v>0.17694243034569612</v>
      </c>
      <c r="AC20" s="4">
        <v>-7155.6186994875698</v>
      </c>
      <c r="AD20" s="4">
        <v>33968.270470934578</v>
      </c>
      <c r="AE20" s="4">
        <v>-7155.6186994875698</v>
      </c>
      <c r="AF20" s="4">
        <v>33968.270470934578</v>
      </c>
    </row>
    <row r="21" spans="1:32" x14ac:dyDescent="0.35">
      <c r="X21" s="4" t="s">
        <v>9</v>
      </c>
      <c r="Y21" s="4">
        <v>-390.22012797601008</v>
      </c>
      <c r="Z21" s="4">
        <v>2927.2520090061566</v>
      </c>
      <c r="AA21" s="4">
        <v>-0.13330595615800614</v>
      </c>
      <c r="AB21" s="4">
        <v>0.89659588192729123</v>
      </c>
      <c r="AC21" s="4">
        <v>-6912.5440587975036</v>
      </c>
      <c r="AD21" s="4">
        <v>6132.1038028454832</v>
      </c>
      <c r="AE21" s="4">
        <v>-6912.5440587975036</v>
      </c>
      <c r="AF21" s="4">
        <v>6132.1038028454832</v>
      </c>
    </row>
    <row r="22" spans="1:32" x14ac:dyDescent="0.35">
      <c r="X22" s="4" t="s">
        <v>10</v>
      </c>
      <c r="Y22" s="4">
        <v>-856420.72084843356</v>
      </c>
      <c r="Z22" s="4">
        <v>2179001.9637010815</v>
      </c>
      <c r="AA22" s="4">
        <v>-0.39303347822311485</v>
      </c>
      <c r="AB22" s="4">
        <v>0.70254309375107393</v>
      </c>
      <c r="AC22" s="4">
        <v>-5711539.6547251986</v>
      </c>
      <c r="AD22" s="4">
        <v>3998698.2130283313</v>
      </c>
      <c r="AE22" s="4">
        <v>-5711539.6547251986</v>
      </c>
      <c r="AF22" s="4">
        <v>3998698.2130283313</v>
      </c>
    </row>
    <row r="23" spans="1:32" x14ac:dyDescent="0.35">
      <c r="J23" t="s">
        <v>39</v>
      </c>
      <c r="K23" t="s">
        <v>40</v>
      </c>
      <c r="X23" s="4" t="s">
        <v>11</v>
      </c>
      <c r="Y23" s="4">
        <v>-223.14534174429576</v>
      </c>
      <c r="Z23" s="4">
        <v>3971.0868776748534</v>
      </c>
      <c r="AA23" s="4">
        <v>-5.6192510669761921E-2</v>
      </c>
      <c r="AB23" s="4">
        <v>0.95629534535102012</v>
      </c>
      <c r="AC23" s="4">
        <v>-9071.2782985045014</v>
      </c>
      <c r="AD23" s="4">
        <v>8624.9876150159107</v>
      </c>
      <c r="AE23" s="4">
        <v>-9071.2782985045014</v>
      </c>
      <c r="AF23" s="4">
        <v>8624.9876150159107</v>
      </c>
    </row>
    <row r="24" spans="1:32" ht="15" thickBot="1" x14ac:dyDescent="0.4">
      <c r="X24" s="5" t="s">
        <v>7</v>
      </c>
      <c r="Y24" s="5">
        <v>0.38866805539753035</v>
      </c>
      <c r="Z24" s="5">
        <v>0.28710560290045911</v>
      </c>
      <c r="AA24" s="5">
        <v>1.3537459787306325</v>
      </c>
      <c r="AB24" s="5">
        <v>0.20562102167898</v>
      </c>
      <c r="AC24" s="5">
        <v>-0.25104309304792582</v>
      </c>
      <c r="AD24" s="5">
        <v>1.0283792038429866</v>
      </c>
      <c r="AE24" s="5">
        <v>-0.25104309304792582</v>
      </c>
      <c r="AF24" s="5">
        <v>1.0283792038429866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79A6-35A5-4E49-87A2-98157786BF98}">
  <dimension ref="D4:I26"/>
  <sheetViews>
    <sheetView tabSelected="1" workbookViewId="0">
      <selection activeCell="J8" sqref="J8"/>
    </sheetView>
  </sheetViews>
  <sheetFormatPr defaultRowHeight="14.5" x14ac:dyDescent="0.35"/>
  <cols>
    <col min="4" max="4" width="22.453125" bestFit="1" customWidth="1"/>
    <col min="5" max="5" width="8.26953125" bestFit="1" customWidth="1"/>
  </cols>
  <sheetData>
    <row r="4" spans="4:9" x14ac:dyDescent="0.35">
      <c r="E4" t="s">
        <v>59</v>
      </c>
      <c r="F4" t="s">
        <v>60</v>
      </c>
      <c r="G4" t="s">
        <v>61</v>
      </c>
      <c r="H4" t="s">
        <v>62</v>
      </c>
    </row>
    <row r="5" spans="4:9" x14ac:dyDescent="0.35">
      <c r="E5" t="s">
        <v>49</v>
      </c>
      <c r="F5" t="s">
        <v>49</v>
      </c>
      <c r="G5" t="s">
        <v>49</v>
      </c>
      <c r="H5" t="s">
        <v>49</v>
      </c>
    </row>
    <row r="6" spans="4:9" x14ac:dyDescent="0.35">
      <c r="D6" s="9" t="s">
        <v>41</v>
      </c>
      <c r="E6" t="s">
        <v>53</v>
      </c>
      <c r="F6" t="s">
        <v>54</v>
      </c>
      <c r="H6" t="s">
        <v>66</v>
      </c>
      <c r="I6" t="s">
        <v>68</v>
      </c>
    </row>
    <row r="7" spans="4:9" x14ac:dyDescent="0.35">
      <c r="D7" s="9" t="s">
        <v>42</v>
      </c>
      <c r="E7" t="s">
        <v>50</v>
      </c>
      <c r="F7" t="s">
        <v>55</v>
      </c>
      <c r="H7" t="s">
        <v>67</v>
      </c>
    </row>
    <row r="8" spans="4:9" x14ac:dyDescent="0.35">
      <c r="D8" s="9" t="s">
        <v>43</v>
      </c>
      <c r="E8" t="s">
        <v>50</v>
      </c>
      <c r="F8" t="s">
        <v>55</v>
      </c>
      <c r="H8" t="s">
        <v>68</v>
      </c>
    </row>
    <row r="9" spans="4:9" x14ac:dyDescent="0.35">
      <c r="D9" s="9" t="s">
        <v>44</v>
      </c>
      <c r="E9" t="s">
        <v>50</v>
      </c>
      <c r="F9" t="s">
        <v>56</v>
      </c>
      <c r="H9" t="s">
        <v>52</v>
      </c>
    </row>
    <row r="10" spans="4:9" x14ac:dyDescent="0.35">
      <c r="D10" s="9" t="s">
        <v>45</v>
      </c>
      <c r="E10" t="s">
        <v>51</v>
      </c>
      <c r="F10" t="s">
        <v>52</v>
      </c>
      <c r="H10" t="s">
        <v>63</v>
      </c>
      <c r="I10" t="s">
        <v>67</v>
      </c>
    </row>
    <row r="11" spans="4:9" x14ac:dyDescent="0.35">
      <c r="D11" s="9" t="s">
        <v>46</v>
      </c>
      <c r="E11" t="s">
        <v>51</v>
      </c>
      <c r="F11" t="s">
        <v>57</v>
      </c>
    </row>
    <row r="12" spans="4:9" x14ac:dyDescent="0.35">
      <c r="D12" s="9" t="s">
        <v>47</v>
      </c>
      <c r="E12" t="s">
        <v>52</v>
      </c>
      <c r="F12" t="s">
        <v>58</v>
      </c>
      <c r="H12" t="s">
        <v>64</v>
      </c>
    </row>
    <row r="13" spans="4:9" x14ac:dyDescent="0.35">
      <c r="D13" s="9" t="s">
        <v>48</v>
      </c>
      <c r="E13" t="s">
        <v>52</v>
      </c>
      <c r="F13" t="s">
        <v>57</v>
      </c>
      <c r="H13" t="s">
        <v>65</v>
      </c>
    </row>
    <row r="18" spans="4:5" ht="16.5" x14ac:dyDescent="0.35">
      <c r="D18" s="11"/>
    </row>
    <row r="20" spans="4:5" ht="16.5" x14ac:dyDescent="0.35">
      <c r="D20" s="11"/>
    </row>
    <row r="22" spans="4:5" ht="16.5" x14ac:dyDescent="0.35">
      <c r="D22" s="12"/>
      <c r="E22" s="12"/>
    </row>
    <row r="24" spans="4:5" ht="16.5" x14ac:dyDescent="0.35">
      <c r="D24" s="11"/>
    </row>
    <row r="25" spans="4:5" ht="16.5" x14ac:dyDescent="0.45">
      <c r="D25" s="10"/>
    </row>
    <row r="26" spans="4:5" ht="16.5" x14ac:dyDescent="0.45">
      <c r="D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Gupta</dc:creator>
  <cp:lastModifiedBy>Deepak Gupta</cp:lastModifiedBy>
  <dcterms:created xsi:type="dcterms:W3CDTF">2025-02-02T11:01:47Z</dcterms:created>
  <dcterms:modified xsi:type="dcterms:W3CDTF">2025-03-03T16:55:34Z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2025-02-02T12:08:07Z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0a69aa02-713e-40e7-b948-f23ee42bc9e7</vt:lpwstr>
  </property>
  <property fmtid="{D5CDD505-2E9C-101B-9397-08002B2CF9AE}" pid="8" name="MSIP_Label_bea66b2b-af80-48b6-873b-d341d3035cfa_ContentBits">
    <vt:lpwstr>0</vt:lpwstr>
  </property>
</Properties>
</file>