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 defaultThemeVersion="124226"/>
  <xr:revisionPtr revIDLastSave="34" documentId="13_ncr:1_{5BBCF152-E6EC-48E0-AC10-A769B438C766}" xr6:coauthVersionLast="47" xr6:coauthVersionMax="47" xr10:uidLastSave="{1AE2583F-336F-4C2A-BC47-59D071446727}"/>
  <bookViews>
    <workbookView xWindow="28680" yWindow="-120" windowWidth="38640" windowHeight="21240" xr2:uid="{00000000-000D-0000-FFFF-FFFF00000000}"/>
  </bookViews>
  <sheets>
    <sheet name="CS" sheetId="8" r:id="rId1"/>
    <sheet name="CS_Obsolete" sheetId="1" state="hidden" r:id="rId2"/>
  </sheets>
  <definedNames>
    <definedName name="country">#REF!</definedName>
    <definedName name="Disc_Margin">#REF!</definedName>
    <definedName name="_xlnm.Print_Area" localSheetId="0">CS!$B$3:$H$92</definedName>
    <definedName name="_xlnm.Print_Area" localSheetId="1">CS_Obsolete!$A$1:$F$86</definedName>
    <definedName name="_xlnm.Print_Titles" localSheetId="0">CS!$1:$15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8" l="1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29" i="8"/>
  <c r="G30" i="8"/>
  <c r="G31" i="8"/>
  <c r="G32" i="8"/>
  <c r="G33" i="8"/>
  <c r="G34" i="8"/>
  <c r="G35" i="8"/>
  <c r="G36" i="8"/>
  <c r="G37" i="8"/>
  <c r="G38" i="8"/>
  <c r="G20" i="8"/>
  <c r="G73" i="8" l="1"/>
  <c r="G18" i="8"/>
  <c r="G19" i="8"/>
  <c r="G21" i="8"/>
  <c r="G22" i="8"/>
  <c r="G23" i="8"/>
  <c r="G24" i="8"/>
  <c r="G25" i="8"/>
  <c r="G26" i="8"/>
  <c r="G27" i="8"/>
  <c r="G28" i="8"/>
  <c r="G40" i="8" l="1"/>
  <c r="G41" i="8"/>
  <c r="G42" i="8"/>
  <c r="G43" i="8"/>
  <c r="G39" i="8" l="1"/>
  <c r="E72" i="1"/>
  <c r="F72" i="1"/>
  <c r="D63" i="1"/>
  <c r="B63" i="1" s="1"/>
  <c r="D47" i="1"/>
  <c r="B47" i="1"/>
  <c r="F47" i="1"/>
  <c r="J38" i="1"/>
  <c r="O38" i="1"/>
  <c r="M60" i="1"/>
  <c r="N60" i="1" s="1"/>
  <c r="M44" i="1"/>
  <c r="N44" i="1"/>
  <c r="Q44" i="1" s="1"/>
  <c r="M30" i="1"/>
  <c r="N30" i="1" s="1"/>
  <c r="J13" i="1"/>
  <c r="O24" i="1"/>
  <c r="F76" i="1"/>
  <c r="F77" i="1" s="1"/>
  <c r="D33" i="1"/>
  <c r="F33" i="1" s="1"/>
  <c r="J40" i="1"/>
  <c r="J57" i="1"/>
  <c r="O57" i="1" s="1"/>
  <c r="J56" i="1"/>
  <c r="O56" i="1" s="1"/>
  <c r="J55" i="1"/>
  <c r="O55" i="1" s="1"/>
  <c r="J54" i="1"/>
  <c r="O54" i="1" s="1"/>
  <c r="J53" i="1"/>
  <c r="O53" i="1" s="1"/>
  <c r="B6" i="1"/>
  <c r="N50" i="1"/>
  <c r="J51" i="1"/>
  <c r="O51" i="1" s="1"/>
  <c r="J52" i="1"/>
  <c r="O52" i="1" s="1"/>
  <c r="J50" i="1"/>
  <c r="O50" i="1" s="1"/>
  <c r="J41" i="1"/>
  <c r="O41" i="1" s="1"/>
  <c r="J39" i="1"/>
  <c r="O39" i="1" s="1"/>
  <c r="J37" i="1"/>
  <c r="O37" i="1" s="1"/>
  <c r="J36" i="1"/>
  <c r="N36" i="1"/>
  <c r="J27" i="1"/>
  <c r="O27" i="1" s="1"/>
  <c r="J26" i="1"/>
  <c r="O26" i="1" s="1"/>
  <c r="J25" i="1"/>
  <c r="O25" i="1" s="1"/>
  <c r="J23" i="1"/>
  <c r="O23" i="1" s="1"/>
  <c r="J22" i="1"/>
  <c r="O22" i="1"/>
  <c r="J21" i="1"/>
  <c r="O21" i="1" s="1"/>
  <c r="J20" i="1"/>
  <c r="N20" i="1"/>
  <c r="O20" i="1" s="1"/>
  <c r="F71" i="1"/>
  <c r="E69" i="1"/>
  <c r="F69" i="1" s="1"/>
  <c r="E68" i="1"/>
  <c r="F68" i="1" s="1"/>
  <c r="E70" i="1"/>
  <c r="F70" i="1"/>
  <c r="F63" i="1"/>
  <c r="O36" i="1" l="1"/>
  <c r="B33" i="1"/>
  <c r="Q30" i="1"/>
  <c r="O30" i="1"/>
  <c r="F73" i="1"/>
  <c r="F79" i="1" s="1"/>
  <c r="O44" i="1"/>
  <c r="O59" i="1"/>
  <c r="Q60" i="1"/>
  <c r="O60" i="1"/>
  <c r="O43" i="1"/>
  <c r="Q41" i="1"/>
  <c r="R44" i="1" s="1"/>
  <c r="Q27" i="1"/>
  <c r="O29" i="1"/>
  <c r="Q57" i="1"/>
  <c r="G17" i="8"/>
  <c r="G44" i="8" s="1"/>
  <c r="G75" i="8" s="1"/>
  <c r="G76" i="8" l="1"/>
  <c r="G77" i="8" s="1"/>
  <c r="R60" i="1"/>
  <c r="R30" i="1"/>
  <c r="O47" i="1"/>
  <c r="P47" i="1" s="1"/>
  <c r="Q47" i="1" s="1"/>
  <c r="O66" i="1"/>
  <c r="O33" i="1"/>
  <c r="P33" i="1" s="1"/>
  <c r="O63" i="1"/>
  <c r="P63" i="1" s="1"/>
  <c r="Q63" i="1" s="1"/>
  <c r="Q33" i="1" l="1"/>
  <c r="O67" i="1"/>
</calcChain>
</file>

<file path=xl/sharedStrings.xml><?xml version="1.0" encoding="utf-8"?>
<sst xmlns="http://schemas.openxmlformats.org/spreadsheetml/2006/main" count="299" uniqueCount="196">
  <si>
    <t>No</t>
  </si>
  <si>
    <t>Part No</t>
  </si>
  <si>
    <t>Description</t>
  </si>
  <si>
    <t>Qty</t>
  </si>
  <si>
    <t>CISCO1841</t>
  </si>
  <si>
    <t>Modular Router w/2xFE, 2 WAN slots, 32 FL/128 DR</t>
  </si>
  <si>
    <t>CAB-ACC</t>
  </si>
  <si>
    <t>Power Cord China</t>
  </si>
  <si>
    <t>S184SPSK9-12424T</t>
  </si>
  <si>
    <t>Cisco 1841 IOS SP SERVICES</t>
  </si>
  <si>
    <t>MEM1800-32U64CF</t>
  </si>
  <si>
    <t>32 to 64MB Cisco 1800 Compact Flash factory upgrade</t>
  </si>
  <si>
    <t>ROUTER-SDM-CD</t>
  </si>
  <si>
    <t>CD for SDM software</t>
  </si>
  <si>
    <t>HWIC-1T</t>
  </si>
  <si>
    <t>1-Port Serial WAN Interface Card</t>
  </si>
  <si>
    <t>CAB-SS-V35MT</t>
  </si>
  <si>
    <t>V.35 Cable, DTE Male to Smart Serial, 10 Feet</t>
  </si>
  <si>
    <t>Purchase</t>
  </si>
  <si>
    <t>Total equipment</t>
  </si>
  <si>
    <t>CPL</t>
  </si>
  <si>
    <t>Discount</t>
  </si>
  <si>
    <t>SPL</t>
  </si>
  <si>
    <t>Subtotal</t>
  </si>
  <si>
    <t>Unit (S)</t>
  </si>
  <si>
    <t>Unit (P)</t>
  </si>
  <si>
    <t>NCSI Solution</t>
  </si>
  <si>
    <t>Installation</t>
  </si>
  <si>
    <t>During office hour Mon-Fri, 9am to 5pm (per visit)</t>
  </si>
  <si>
    <t>Unit Price</t>
  </si>
  <si>
    <t>Total Price</t>
  </si>
  <si>
    <t>X</t>
  </si>
  <si>
    <t>Maintenance (24x7x4) incl on site, replacement &amp; repair cost (per annum)</t>
  </si>
  <si>
    <t>Rental (per mth)</t>
  </si>
  <si>
    <t>CON-CSSPD-CISCO184</t>
  </si>
  <si>
    <t>Service PN</t>
  </si>
  <si>
    <t>CON-OSP-CISCO1841</t>
  </si>
  <si>
    <t>BDC Ref: opp# 1-xxxxxxxx</t>
  </si>
  <si>
    <t>NCS INTERNAL QUOTATION</t>
  </si>
  <si>
    <t>NCSI (Shanghai) Co., Ltd</t>
  </si>
  <si>
    <t xml:space="preserve">Date : </t>
  </si>
  <si>
    <t>13F World Trade Tower, 500 Guangdong R.d.</t>
  </si>
  <si>
    <t xml:space="preserve">Validity : </t>
  </si>
  <si>
    <t>1 week</t>
  </si>
  <si>
    <t>Shanghai 200001, PRC</t>
  </si>
  <si>
    <t xml:space="preserve">Attention : </t>
  </si>
  <si>
    <t>BDC1</t>
  </si>
  <si>
    <t xml:space="preserve">Dept : </t>
  </si>
  <si>
    <t>Bobby ZHOU Wenbo</t>
  </si>
  <si>
    <t>Mobile:  +86 13916024530</t>
  </si>
  <si>
    <t xml:space="preserve">Project : </t>
  </si>
  <si>
    <t>email: bobby@ncsi.com.cn</t>
  </si>
  <si>
    <t xml:space="preserve">E.User : </t>
  </si>
  <si>
    <t>Lim Peck Kian Ann</t>
  </si>
  <si>
    <t>Address</t>
  </si>
  <si>
    <t>city</t>
  </si>
  <si>
    <t>SHANGHAI</t>
  </si>
  <si>
    <t>BEIJING</t>
  </si>
  <si>
    <t>GUANGZHOU</t>
  </si>
  <si>
    <t>TIANJIN</t>
  </si>
  <si>
    <t>Router Model</t>
  </si>
  <si>
    <t>ACS-1841-RM-19</t>
  </si>
  <si>
    <t>Rackmount kit for 1841</t>
  </si>
  <si>
    <t>MEM2800-256D-INC</t>
  </si>
  <si>
    <t>MEM2800-64CF-INC</t>
  </si>
  <si>
    <t>256MB DDR DRAM Memory factory default for the Cisco 2800</t>
  </si>
  <si>
    <t>64MB CF default for Cisco 2800 Series</t>
  </si>
  <si>
    <t>CISCO1841 SP IOS</t>
  </si>
  <si>
    <t>Interest (mthly):</t>
  </si>
  <si>
    <t>Currency (USD):</t>
  </si>
  <si>
    <t>Markup:</t>
  </si>
  <si>
    <t>HW</t>
  </si>
  <si>
    <t>MA Discount:</t>
  </si>
  <si>
    <t>Total MRC:</t>
  </si>
  <si>
    <t>Total OTC:</t>
  </si>
  <si>
    <t>19/F China World Tower 1 1 Jianguomenwai Avenue Beijing 100004 PRC</t>
  </si>
  <si>
    <t>CISCO1841, SP IOS</t>
  </si>
  <si>
    <t>UNIT 1001-1003 TP PLAZA 109 9 LIUHUA ROAD CANTON  Guangzhou</t>
  </si>
  <si>
    <t>CISCO1841, SP IOS, 1x HWIC-1T</t>
  </si>
  <si>
    <t>World Financial Centre Block Z4-1Lujiazui Finance and Trade Zone Center Shanghai</t>
  </si>
  <si>
    <t>CISCO2821</t>
  </si>
  <si>
    <t>16 F-TIANJIN INTERNATIONAL BUILDING - 75 NANJING ROAD 300050 TIEN TSIN 300050</t>
  </si>
  <si>
    <t>No :547 Tian Mu Xi Road 11/Flr  Unicom International Tower 200027 Shanghai</t>
  </si>
  <si>
    <t>CISCO1841 SP IOS, 1x HWIC-1T</t>
  </si>
  <si>
    <t>2821 w/ AC PWR,2GE,4HWICs,3PVDM,1NME-X,2AIM,IP BASE,64F/256D</t>
  </si>
  <si>
    <t>S28NSPSK9-12423</t>
  </si>
  <si>
    <t>Cisco 2800 SP SERVICES</t>
  </si>
  <si>
    <t>PWR-2821-51-AC</t>
  </si>
  <si>
    <t>Cisco 2821/51 AC power supply</t>
  </si>
  <si>
    <t>ACS-2821-51-STAN</t>
  </si>
  <si>
    <t>Cisco 2821/51 Standard Accessory Kit</t>
  </si>
  <si>
    <t>CISCO2821 SP IOS</t>
  </si>
  <si>
    <t>MA</t>
  </si>
  <si>
    <t>CON-CSSPD-2821</t>
  </si>
  <si>
    <t>CON-OSP-2821</t>
  </si>
  <si>
    <t>CISCO2821, SP IOS</t>
  </si>
  <si>
    <t>MRC</t>
  </si>
  <si>
    <t>Total (36mth)</t>
  </si>
  <si>
    <t>Grand Total:</t>
  </si>
  <si>
    <t>TERMS &amp; CONDITIONS:</t>
  </si>
  <si>
    <t>All price quoted are in US Dollars and including taxes</t>
  </si>
  <si>
    <t>Door to door delivery goods only, exclusive installation &amp; configuration unless otherwise stated</t>
  </si>
  <si>
    <t>1)</t>
  </si>
  <si>
    <t>2)</t>
  </si>
  <si>
    <t>3)</t>
  </si>
  <si>
    <t>4)</t>
  </si>
  <si>
    <t>Delivery lead time: 1 week (ex-stock), 4-6 weeks (order)</t>
  </si>
  <si>
    <t>Payment Terms: 100% upon delivery unless otherwise stated</t>
  </si>
  <si>
    <t>BNPP CPE China sites</t>
  </si>
  <si>
    <t>BNPP</t>
  </si>
  <si>
    <t>Qty</t>
    <phoneticPr fontId="33" type="noConversion"/>
  </si>
  <si>
    <t>No</t>
    <phoneticPr fontId="29" type="noConversion"/>
  </si>
  <si>
    <t>Part No</t>
    <phoneticPr fontId="29" type="noConversion"/>
  </si>
  <si>
    <t>Date:</t>
    <phoneticPr fontId="29" type="noConversion"/>
  </si>
  <si>
    <t>Validity:</t>
    <phoneticPr fontId="29" type="noConversion"/>
  </si>
  <si>
    <t xml:space="preserve">Dept: </t>
    <phoneticPr fontId="29" type="noConversion"/>
  </si>
  <si>
    <t>Maintenance (7*24*4) incl on site, replacement &amp; repair cost (per annum)</t>
  </si>
  <si>
    <t>4 weeks</t>
  </si>
  <si>
    <t>Unit Price
USD</t>
  </si>
  <si>
    <t>Total Price
USD</t>
  </si>
  <si>
    <t>Reference No.:</t>
    <phoneticPr fontId="33" type="noConversion"/>
  </si>
  <si>
    <t>Attention:</t>
    <phoneticPr fontId="29" type="noConversion"/>
  </si>
  <si>
    <t>Project:</t>
    <phoneticPr fontId="29" type="noConversion"/>
  </si>
  <si>
    <t>E.User:</t>
    <phoneticPr fontId="29" type="noConversion"/>
  </si>
  <si>
    <t>Payment Terms: 100% upon the installation finished</t>
  </si>
  <si>
    <t>Travel, accommodation cost are included from the quotation</t>
  </si>
  <si>
    <t>1)</t>
    <phoneticPr fontId="29" type="noConversion"/>
  </si>
  <si>
    <t>2)</t>
    <phoneticPr fontId="29" type="noConversion"/>
  </si>
  <si>
    <r>
      <t xml:space="preserve">Delivery lead time: 2 week (ex-stock), </t>
    </r>
    <r>
      <rPr>
        <b/>
        <sz val="11"/>
        <color indexed="10"/>
        <rFont val="宋体"/>
        <family val="3"/>
        <charset val="134"/>
      </rPr>
      <t>6-8 weeks (to be ordered)</t>
    </r>
    <phoneticPr fontId="29" type="noConversion"/>
  </si>
  <si>
    <t>3)</t>
    <phoneticPr fontId="29" type="noConversion"/>
  </si>
  <si>
    <t>Total Without VAT-13%</t>
  </si>
  <si>
    <t>VAT-13%</t>
  </si>
  <si>
    <t>Total With VAT-13%</t>
  </si>
  <si>
    <t>CAB-ETH-S-RJ45</t>
  </si>
  <si>
    <t>Yellow Cable for Ethernet Straight-through RJ-45 6 feet</t>
  </si>
  <si>
    <t>Freight Cost including, Insurance, Land transport, clearance, documentation, others @ (Handling)</t>
  </si>
  <si>
    <t>Group Enterprise Pte Ltd</t>
  </si>
  <si>
    <t>Cisco Catalyst 8200L with 1-NIM slot and 4x1G WAN ports</t>
  </si>
  <si>
    <t>MEM-C8200-4GB</t>
  </si>
  <si>
    <t>Cisco Catalyst 8200 Edge 4GB memory</t>
  </si>
  <si>
    <t>C-RFID-1R</t>
  </si>
  <si>
    <t>Cisco Catalyst 8000 Edge RFID - 1RU</t>
  </si>
  <si>
    <t>C8200-RM-19-1R</t>
  </si>
  <si>
    <t>Cisco Catalyst 8200 Rack mount kit - 19" 1R</t>
  </si>
  <si>
    <t>NETWORK-PNP-LIC</t>
  </si>
  <si>
    <t>Network Plug-n-Play Connect for zero-touch device deployment</t>
  </si>
  <si>
    <t>C8200-NIM-BLANK</t>
  </si>
  <si>
    <t>Cisco Catalyst 8200 Edge NIM Blank</t>
  </si>
  <si>
    <t>C8200-PIM-BLANK</t>
  </si>
  <si>
    <t>Cisco Catalyst 8200 Edge PIM Blank</t>
  </si>
  <si>
    <t>C-M2-BLANK</t>
  </si>
  <si>
    <t>Cisco Catalyst 8000 Edge M.2 Blank Cover</t>
  </si>
  <si>
    <t>IOSXE-AUTO-MODE</t>
  </si>
  <si>
    <t>IOS XE Autonomous boot up mode for Unified image</t>
  </si>
  <si>
    <t>DNAC-ONPREM-PF</t>
  </si>
  <si>
    <t>Cisco DNA Center On Prem Deployment Option for WAN</t>
  </si>
  <si>
    <t>C82L-1N-4T-PF</t>
  </si>
  <si>
    <t>C8200L-1N-4T Platform Selection for DNA Subscription</t>
  </si>
  <si>
    <t>IOSXE-AUTO-MODE-PF</t>
  </si>
  <si>
    <t>Sub Total:</t>
    <phoneticPr fontId="67" type="noConversion"/>
  </si>
  <si>
    <t>Long Yun Road Suzhou, China 215021</t>
    <phoneticPr fontId="29" type="noConversion"/>
  </si>
  <si>
    <t>C8000-HSEC</t>
    <phoneticPr fontId="29" type="noConversion"/>
  </si>
  <si>
    <t>U.S. Export Restriction Compliance license for C8000 series</t>
    <phoneticPr fontId="29" type="noConversion"/>
  </si>
  <si>
    <t>PWR-CC1-150WAC</t>
  </si>
  <si>
    <t>Cisco C8200 1RU AC 150W PoE Power supply</t>
  </si>
  <si>
    <t>CAB-ACE</t>
    <phoneticPr fontId="29" type="noConversion"/>
  </si>
  <si>
    <t>AC Power Cord (Europe), C13, CEE 7, 1.5M</t>
    <phoneticPr fontId="29" type="noConversion"/>
  </si>
  <si>
    <t>SC8KBEUK9-179</t>
    <phoneticPr fontId="29" type="noConversion"/>
  </si>
  <si>
    <t>DSTACK-T2-E</t>
  </si>
  <si>
    <t>SDWAN-UMB-ESS</t>
  </si>
  <si>
    <t>Cisco DNA Essentials Stack - upto 1G (Aggr, 2G)</t>
  </si>
  <si>
    <t>Cisco Network Essentials Stack - upto 1G (Aggr,2G)</t>
  </si>
  <si>
    <t>Cisco Umbrella for DNA Essentials</t>
  </si>
  <si>
    <t xml:space="preserve"> Installation:
During office hours (per visit)</t>
    <phoneticPr fontId="29" type="noConversion"/>
  </si>
  <si>
    <t xml:space="preserve"> Installation:
During  after working hours (per visit)</t>
    <phoneticPr fontId="29" type="noConversion"/>
  </si>
  <si>
    <t xml:space="preserve"> Installation:
During weekend (per visit)</t>
    <phoneticPr fontId="29" type="noConversion"/>
  </si>
  <si>
    <t>UNIVERSAL</t>
    <phoneticPr fontId="29" type="noConversion"/>
  </si>
  <si>
    <t>SVS-PDNA-ESS</t>
    <phoneticPr fontId="29" type="noConversion"/>
  </si>
  <si>
    <t>Embedded Support for SW - Tiered DNA Essentials On-Prem</t>
    <phoneticPr fontId="29" type="noConversion"/>
  </si>
  <si>
    <t xml:space="preserve">	DNA-P-T2-E-5Y</t>
    <phoneticPr fontId="29" type="noConversion"/>
  </si>
  <si>
    <t>Cisco DNA Essentials On-Prem Lic 5Y - upto 1G (Aggr, 2G)</t>
    <phoneticPr fontId="29" type="noConversion"/>
  </si>
  <si>
    <t>NWSTACK-T2-E</t>
    <phoneticPr fontId="29" type="noConversion"/>
  </si>
  <si>
    <t>XXX</t>
  </si>
  <si>
    <t>RR RfP - Purchase CISCO Hardware &amp; FE</t>
  </si>
  <si>
    <t>C8200L-1N-4T</t>
  </si>
  <si>
    <t xml:space="preserve">	DNA-P-T2-E-5Y</t>
  </si>
  <si>
    <t>Cisco DNA Essentials On-Prem Lic 5Y - upto 1G (Aggr, 2G)</t>
  </si>
  <si>
    <t>CCC LTD QUOTATION</t>
  </si>
  <si>
    <t>CCC LTD</t>
  </si>
  <si>
    <t>1F, No. 5 Building, 30 Zhengxue Road, Yangpu District,</t>
  </si>
  <si>
    <t xml:space="preserve">Shanghai, 20000, PRC </t>
  </si>
  <si>
    <t>CCC LTD-MA</t>
  </si>
  <si>
    <t>CCC LTD-Freight</t>
  </si>
  <si>
    <t>CCC LTD-PS</t>
  </si>
  <si>
    <t>JACK Lim &lt;jack.lim@singtel.com&gt;</t>
  </si>
  <si>
    <t>CCC-QUOTE-2000110803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</si>
</sst>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6" formatCode="&quot;$&quot;#,##0;[Red]\-&quot;$&quot;#,##0"/>
    <numFmt numFmtId="7" formatCode="&quot;$&quot;#,##0.00;\-&quot;$&quot;#,##0.00"/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[Red]\(&quot;$&quot;#,##0\)"/>
    <numFmt numFmtId="165" formatCode="&quot;$&quot;#,##0.00_);\(&quot;$&quot;#,##0.00\)"/>
    <numFmt numFmtId="166" formatCode="&quot;$&quot;#,##0.00_);[Red]\(&quot;$&quot;#,##0.0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\$#,##0.00_);[Red]\(\$#,##0.00\)"/>
    <numFmt numFmtId="171" formatCode="_ [$¥-804]* #,##0_ ;_ [$¥-804]* \-#,##0_ ;_ [$¥-804]* &quot;-&quot;_ ;_ @_ "/>
    <numFmt numFmtId="172" formatCode="_ [$¥-804]* #,##0.00_ ;_ [$¥-804]* \-#,##0.00_ ;_ [$¥-804]* &quot;-&quot;??_ ;_ @_ "/>
    <numFmt numFmtId="173" formatCode="mmmm\ d\,\ yyyy"/>
    <numFmt numFmtId="174" formatCode="[$-409]d\-mmm\-yy;@"/>
    <numFmt numFmtId="175" formatCode="_(&quot;$&quot;#,##0.0_);\(&quot;$&quot;#,##0.0\);_(&quot;$&quot;#,##0.0_)"/>
    <numFmt numFmtId="176" formatCode="d/mm/yy"/>
    <numFmt numFmtId="177" formatCode="_(#,##0.0\x_);\(#,##0.0\x\);_(#,##0.0\x_)"/>
    <numFmt numFmtId="178" formatCode="_(#,##0.0_);\(#,##0.0\);_(#,##0.0_)"/>
    <numFmt numFmtId="179" formatCode="_(#,##0.0%_);\(#,##0.0%\);_(#,##0.0%_)"/>
    <numFmt numFmtId="180" formatCode="_(###0_);\(###0\);_(###0_)"/>
    <numFmt numFmtId="181" formatCode="_)d/mm/yy_)"/>
    <numFmt numFmtId="182" formatCode="#,##0.00_ ;[Red]\-#,##0.00\ "/>
    <numFmt numFmtId="183" formatCode="#,##0_ ;[Red]\-#,##0\ "/>
    <numFmt numFmtId="184" formatCode="dd\-mmm\-yyyy;;"/>
    <numFmt numFmtId="185" formatCode="0;***;;"/>
    <numFmt numFmtId="186" formatCode="_(&quot;$&quot;* #,##0.00_);_(&quot;$&quot;* \(#,##0.00\);_(&quot;$&quot;* &quot;0.00&quot;_);_(@_)"/>
    <numFmt numFmtId="187" formatCode="0.0000;[Red]\-0.0000;"/>
    <numFmt numFmtId="188" formatCode="General_);[Red]\-General_)"/>
    <numFmt numFmtId="189" formatCode="_(#,##0_);\(#,##0\);_(#,##0_)"/>
    <numFmt numFmtId="190" formatCode="0.000%;[Red]\-0.000%;"/>
    <numFmt numFmtId="191" formatCode="0.00%_);[Red]\(0.00%\);&quot;&quot;"/>
    <numFmt numFmtId="192" formatCode="0.000%_);[Red]\(0.000%\);&quot;&quot;"/>
    <numFmt numFmtId="193" formatCode="0.00;[Red]\-0.00;"/>
    <numFmt numFmtId="194" formatCode="dd\-mmm\-yy;;"/>
    <numFmt numFmtId="195" formatCode="&quot;$&quot;\ #,##0.00;\(&quot;$&quot;\ #,##0.00\)"/>
    <numFmt numFmtId="196" formatCode="#,##0_);[Red]\(#,##0\);"/>
    <numFmt numFmtId="197" formatCode="\$#,##0.00"/>
  </numFmts>
  <fonts count="8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2"/>
      <name val="宋体"/>
      <family val="3"/>
      <charset val="134"/>
    </font>
    <font>
      <b/>
      <sz val="10"/>
      <name val="Arial"/>
      <family val="2"/>
    </font>
    <font>
      <sz val="12"/>
      <color indexed="8"/>
      <name val="Times New Roman"/>
      <family val="1"/>
    </font>
    <font>
      <b/>
      <u/>
      <sz val="9"/>
      <name val="Arial"/>
      <family val="2"/>
    </font>
    <font>
      <i/>
      <sz val="9"/>
      <name val="Arial"/>
      <family val="2"/>
    </font>
    <font>
      <sz val="12"/>
      <name val="Times New Roman"/>
      <family val="1"/>
    </font>
    <font>
      <sz val="10"/>
      <name val="Arial"/>
      <family val="2"/>
    </font>
    <font>
      <sz val="10"/>
      <color indexed="56"/>
      <name val="Arial"/>
      <family val="2"/>
    </font>
    <font>
      <b/>
      <sz val="14"/>
      <color indexed="8"/>
      <name val="Arial"/>
      <family val="2"/>
    </font>
    <font>
      <u/>
      <sz val="10"/>
      <name val="Arial"/>
      <family val="2"/>
    </font>
    <font>
      <b/>
      <sz val="10"/>
      <color indexed="8"/>
      <name val="Arial"/>
      <family val="2"/>
    </font>
    <font>
      <u/>
      <sz val="9"/>
      <color indexed="12"/>
      <name val="Arial"/>
      <family val="2"/>
    </font>
    <font>
      <sz val="10"/>
      <name val="Arial Narrow"/>
      <family val="2"/>
    </font>
    <font>
      <b/>
      <sz val="10"/>
      <color indexed="8"/>
      <name val="Arial Narrow"/>
      <family val="2"/>
    </font>
    <font>
      <b/>
      <sz val="10"/>
      <name val="Arial Narrow"/>
      <family val="2"/>
    </font>
    <font>
      <sz val="10"/>
      <color indexed="8"/>
      <name val="Arial Narrow"/>
      <family val="2"/>
    </font>
    <font>
      <sz val="10"/>
      <name val="Helv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Arial"/>
      <family val="2"/>
    </font>
    <font>
      <b/>
      <sz val="11"/>
      <name val="Arial"/>
      <family val="2"/>
    </font>
    <font>
      <sz val="9"/>
      <name val="宋体"/>
      <family val="3"/>
      <charset val="134"/>
    </font>
    <font>
      <sz val="10"/>
      <name val="Geneva"/>
      <family val="2"/>
    </font>
    <font>
      <sz val="12"/>
      <name val="__"/>
      <family val="1"/>
    </font>
    <font>
      <sz val="9"/>
      <name val="Helv"/>
      <family val="2"/>
    </font>
    <font>
      <sz val="10"/>
      <name val="_l_r _S_V_b_N"/>
      <family val="3"/>
      <charset val="128"/>
    </font>
    <font>
      <u/>
      <sz val="8.25"/>
      <color indexed="36"/>
      <name val="?l?r ?o?S?V?b?N"/>
      <family val="3"/>
    </font>
    <font>
      <sz val="10"/>
      <name val="‚l‚r ƒSƒVƒbƒN"/>
      <family val="3"/>
      <charset val="128"/>
    </font>
    <font>
      <sz val="8"/>
      <name val="Arial"/>
      <family val="2"/>
    </font>
    <font>
      <b/>
      <sz val="10"/>
      <name val="Helv"/>
      <family val="2"/>
    </font>
    <font>
      <sz val="10"/>
      <name val="Bookman"/>
      <family val="1"/>
    </font>
    <font>
      <sz val="10"/>
      <name val="Times New Roman"/>
      <family val="1"/>
    </font>
    <font>
      <u/>
      <sz val="8.25"/>
      <color indexed="12"/>
      <name val="?l?r ?o?S?V?b?N"/>
      <family val="3"/>
    </font>
    <font>
      <sz val="8"/>
      <color indexed="49"/>
      <name val="Arial"/>
      <family val="2"/>
    </font>
    <font>
      <b/>
      <sz val="10"/>
      <color indexed="56"/>
      <name val="Wingdings"/>
      <charset val="2"/>
    </font>
    <font>
      <b/>
      <u/>
      <sz val="8"/>
      <color indexed="56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15"/>
      <name val="Arial"/>
      <family val="2"/>
    </font>
    <font>
      <sz val="12"/>
      <color indexed="14"/>
      <name val="Arial"/>
      <family val="2"/>
    </font>
    <font>
      <b/>
      <sz val="13"/>
      <name val="Arial"/>
      <family val="2"/>
    </font>
    <font>
      <b/>
      <sz val="14"/>
      <name val="Arial"/>
      <family val="2"/>
    </font>
    <font>
      <sz val="10"/>
      <color indexed="8"/>
      <name val="MS Sans Serif"/>
      <family val="2"/>
    </font>
    <font>
      <b/>
      <u/>
      <sz val="8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sz val="8"/>
      <name val="Times New Roman"/>
      <family val="1"/>
    </font>
    <font>
      <b/>
      <sz val="14"/>
      <name val="Helv"/>
      <family val="2"/>
    </font>
    <font>
      <sz val="11"/>
      <color indexed="8"/>
      <name val="Calibri"/>
      <family val="2"/>
    </font>
    <font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0070C0"/>
      <name val="Arial"/>
      <family val="2"/>
    </font>
    <font>
      <sz val="9"/>
      <color rgb="FFFF0000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3"/>
      <charset val="134"/>
      <scheme val="minor"/>
    </font>
    <font>
      <sz val="9"/>
      <color rgb="FF000000"/>
      <name val="Arial"/>
      <family val="2"/>
    </font>
    <font>
      <b/>
      <u/>
      <sz val="11"/>
      <color theme="1"/>
      <name val="Calibri"/>
      <family val="2"/>
      <scheme val="minor"/>
    </font>
    <font>
      <b/>
      <sz val="11"/>
      <color indexed="10"/>
      <name val="宋体"/>
      <family val="3"/>
      <charset val="134"/>
    </font>
  </fonts>
  <fills count="31">
    <fill>
      <patternFill patternType="none"/>
    </fill>
    <fill>
      <patternFill patternType="gray125"/>
    </fill>
    <fill>
      <patternFill patternType="gray0625"/>
    </fill>
    <fill>
      <patternFill patternType="solid">
        <fgColor indexed="27"/>
        <bgColor indexed="64"/>
      </patternFill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44">
    <border>
      <left/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03">
    <xf numFmtId="0" fontId="0" fillId="0" borderId="0"/>
    <xf numFmtId="0" fontId="18" fillId="0" borderId="0"/>
    <xf numFmtId="0" fontId="30" fillId="0" borderId="0"/>
    <xf numFmtId="0" fontId="30" fillId="0" borderId="0"/>
    <xf numFmtId="0" fontId="34" fillId="0" borderId="0"/>
    <xf numFmtId="0" fontId="35" fillId="0" borderId="0">
      <alignment vertical="center"/>
    </xf>
    <xf numFmtId="0" fontId="35" fillId="0" borderId="0">
      <alignment vertical="center"/>
    </xf>
    <xf numFmtId="0" fontId="28" fillId="0" borderId="0"/>
    <xf numFmtId="0" fontId="28" fillId="0" borderId="0"/>
    <xf numFmtId="0" fontId="18" fillId="0" borderId="0"/>
    <xf numFmtId="0" fontId="18" fillId="0" borderId="0"/>
    <xf numFmtId="0" fontId="28" fillId="0" borderId="0"/>
    <xf numFmtId="0" fontId="17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28" fillId="0" borderId="0"/>
    <xf numFmtId="0" fontId="28" fillId="0" borderId="0"/>
    <xf numFmtId="0" fontId="28" fillId="0" borderId="0"/>
    <xf numFmtId="0" fontId="18" fillId="0" borderId="0"/>
    <xf numFmtId="0" fontId="28" fillId="0" borderId="0"/>
    <xf numFmtId="0" fontId="28" fillId="0" borderId="0"/>
    <xf numFmtId="0" fontId="2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6" fillId="0" borderId="0" applyNumberFormat="0" applyFill="0" applyBorder="0" applyAlignment="0" applyProtection="0"/>
    <xf numFmtId="0" fontId="18" fillId="0" borderId="0"/>
    <xf numFmtId="0" fontId="17" fillId="0" borderId="0"/>
    <xf numFmtId="0" fontId="28" fillId="0" borderId="0"/>
    <xf numFmtId="0" fontId="36" fillId="0" borderId="0" applyNumberFormat="0" applyFill="0" applyBorder="0" applyAlignment="0" applyProtection="0"/>
    <xf numFmtId="0" fontId="37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36" fillId="0" borderId="0" applyNumberFormat="0" applyFill="0" applyBorder="0" applyAlignment="0" applyProtection="0"/>
    <xf numFmtId="0" fontId="12" fillId="0" borderId="0"/>
    <xf numFmtId="0" fontId="30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44" fontId="18" fillId="0" borderId="0" applyFont="0" applyFill="0" applyBorder="0" applyAlignment="0" applyProtection="0"/>
    <xf numFmtId="42" fontId="18" fillId="0" borderId="0" applyFont="0" applyFill="0" applyBorder="0" applyAlignment="0" applyProtection="0"/>
    <xf numFmtId="175" fontId="40" fillId="0" borderId="1">
      <alignment horizontal="center" vertical="center"/>
      <protection locked="0"/>
    </xf>
    <xf numFmtId="176" fontId="40" fillId="0" borderId="1">
      <alignment horizontal="center" vertical="center"/>
      <protection locked="0"/>
    </xf>
    <xf numFmtId="177" fontId="40" fillId="0" borderId="1">
      <alignment horizontal="center" vertical="center"/>
      <protection locked="0"/>
    </xf>
    <xf numFmtId="178" fontId="40" fillId="0" borderId="1">
      <alignment horizontal="center" vertical="center"/>
      <protection locked="0"/>
    </xf>
    <xf numFmtId="179" fontId="40" fillId="0" borderId="1">
      <alignment horizontal="center" vertical="center"/>
      <protection locked="0"/>
    </xf>
    <xf numFmtId="180" fontId="40" fillId="0" borderId="1">
      <alignment horizontal="center" vertical="center"/>
      <protection locked="0"/>
    </xf>
    <xf numFmtId="0" fontId="40" fillId="0" borderId="1">
      <alignment vertical="center"/>
      <protection locked="0"/>
    </xf>
    <xf numFmtId="175" fontId="40" fillId="0" borderId="1">
      <alignment horizontal="right" vertical="center"/>
      <protection locked="0"/>
    </xf>
    <xf numFmtId="181" fontId="40" fillId="0" borderId="1">
      <alignment horizontal="right" vertical="center"/>
      <protection locked="0"/>
    </xf>
    <xf numFmtId="177" fontId="40" fillId="0" borderId="1">
      <alignment horizontal="right" vertical="center"/>
      <protection locked="0"/>
    </xf>
    <xf numFmtId="178" fontId="40" fillId="0" borderId="1">
      <alignment horizontal="right" vertical="center"/>
      <protection locked="0"/>
    </xf>
    <xf numFmtId="179" fontId="40" fillId="0" borderId="1">
      <alignment horizontal="right" vertical="center"/>
      <protection locked="0"/>
    </xf>
    <xf numFmtId="180" fontId="40" fillId="0" borderId="1">
      <alignment horizontal="right" vertical="center"/>
      <protection locked="0"/>
    </xf>
    <xf numFmtId="1" fontId="41" fillId="2" borderId="2" applyNumberFormat="0" applyFont="0" applyFill="0" applyBorder="0" applyAlignment="0" applyProtection="0">
      <alignment horizontal="center"/>
      <protection locked="0"/>
    </xf>
    <xf numFmtId="0" fontId="42" fillId="0" borderId="3">
      <alignment horizontal="center" vertical="center"/>
    </xf>
    <xf numFmtId="2" fontId="41" fillId="1" borderId="4" applyNumberFormat="0" applyFont="0" applyAlignment="0">
      <alignment horizontal="center"/>
    </xf>
    <xf numFmtId="164" fontId="43" fillId="0" borderId="0" applyFill="0" applyBorder="0" applyAlignment="0" applyProtection="0"/>
    <xf numFmtId="0" fontId="40" fillId="0" borderId="0" applyNumberFormat="0" applyFont="0" applyFill="0" applyBorder="0">
      <alignment horizontal="center" vertical="center"/>
      <protection locked="0"/>
    </xf>
    <xf numFmtId="175" fontId="40" fillId="0" borderId="0" applyFill="0" applyBorder="0">
      <alignment horizontal="center" vertical="center"/>
    </xf>
    <xf numFmtId="176" fontId="40" fillId="0" borderId="0" applyFill="0" applyBorder="0">
      <alignment horizontal="center" vertical="center"/>
    </xf>
    <xf numFmtId="177" fontId="40" fillId="0" borderId="0" applyFill="0" applyBorder="0">
      <alignment horizontal="center" vertical="center"/>
    </xf>
    <xf numFmtId="178" fontId="40" fillId="0" borderId="0" applyFill="0" applyBorder="0">
      <alignment horizontal="center" vertical="center"/>
    </xf>
    <xf numFmtId="179" fontId="40" fillId="0" borderId="0" applyFill="0" applyBorder="0">
      <alignment horizontal="center" vertical="center"/>
    </xf>
    <xf numFmtId="180" fontId="40" fillId="0" borderId="0" applyFill="0" applyBorder="0">
      <alignment horizontal="center" vertical="center"/>
    </xf>
    <xf numFmtId="182" fontId="18" fillId="0" borderId="0" applyFont="0" applyFill="0" applyBorder="0" applyAlignment="0" applyProtection="0"/>
    <xf numFmtId="169" fontId="6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30" fillId="0" borderId="0" applyFont="0" applyFill="0" applyBorder="0" applyAlignment="0" applyProtection="0">
      <alignment vertical="center"/>
    </xf>
    <xf numFmtId="169" fontId="18" fillId="0" borderId="0" applyFont="0" applyFill="0" applyBorder="0" applyAlignment="0" applyProtection="0"/>
    <xf numFmtId="183" fontId="18" fillId="0" borderId="0" applyFont="0" applyFill="0" applyBorder="0" applyAlignment="0" applyProtection="0"/>
    <xf numFmtId="0" fontId="24" fillId="0" borderId="0">
      <alignment horizontal="left"/>
    </xf>
    <xf numFmtId="8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7" fontId="18" fillId="0" borderId="0"/>
    <xf numFmtId="6" fontId="18" fillId="0" borderId="0" applyFont="0" applyFill="0" applyBorder="0" applyAlignment="0" applyProtection="0"/>
    <xf numFmtId="184" fontId="40" fillId="3" borderId="5" applyFill="0" applyBorder="0" applyProtection="0">
      <alignment horizontal="left"/>
    </xf>
    <xf numFmtId="14" fontId="18" fillId="0" borderId="0" applyFont="0" applyFill="0" applyBorder="0" applyAlignment="0" applyProtection="0">
      <alignment vertical="center"/>
    </xf>
    <xf numFmtId="185" fontId="40" fillId="4" borderId="6" applyFill="0" applyBorder="0" applyProtection="0">
      <alignment horizontal="right"/>
      <protection locked="0"/>
    </xf>
    <xf numFmtId="186" fontId="18" fillId="0" borderId="0" applyFont="0" applyFill="0" applyAlignment="0"/>
    <xf numFmtId="187" fontId="40" fillId="5" borderId="5" applyFill="0" applyBorder="0" applyProtection="0">
      <alignment horizontal="left"/>
    </xf>
    <xf numFmtId="0" fontId="44" fillId="0" borderId="0" applyNumberFormat="0" applyFill="0" applyBorder="0" applyAlignment="0" applyProtection="0">
      <alignment vertical="top"/>
      <protection locked="0"/>
    </xf>
    <xf numFmtId="188" fontId="18" fillId="6" borderId="7">
      <alignment horizontal="right" vertical="center"/>
    </xf>
    <xf numFmtId="0" fontId="45" fillId="5" borderId="8" applyBorder="0">
      <alignment horizontal="center"/>
    </xf>
    <xf numFmtId="0" fontId="23" fillId="0" borderId="0" applyNumberFormat="0" applyFill="0" applyBorder="0" applyAlignment="0" applyProtection="0">
      <alignment vertical="top"/>
      <protection locked="0"/>
    </xf>
    <xf numFmtId="0" fontId="46" fillId="0" borderId="0" applyFill="0" applyBorder="0">
      <alignment horizontal="center" vertical="center"/>
      <protection locked="0"/>
    </xf>
    <xf numFmtId="0" fontId="47" fillId="0" borderId="0" applyFill="0" applyBorder="0">
      <alignment horizontal="left" vertical="center"/>
      <protection locked="0"/>
    </xf>
    <xf numFmtId="0" fontId="18" fillId="4" borderId="0" applyNumberFormat="0" applyFont="0" applyBorder="0" applyAlignment="0">
      <protection locked="0"/>
    </xf>
    <xf numFmtId="0" fontId="14" fillId="0" borderId="0"/>
    <xf numFmtId="0" fontId="40" fillId="0" borderId="0"/>
    <xf numFmtId="0" fontId="48" fillId="0" borderId="9" applyFill="0">
      <alignment horizontal="center" vertical="center"/>
    </xf>
    <xf numFmtId="0" fontId="40" fillId="0" borderId="9" applyFill="0">
      <alignment horizontal="center" vertical="center"/>
    </xf>
    <xf numFmtId="189" fontId="40" fillId="0" borderId="9" applyFill="0">
      <alignment horizontal="center" vertical="center"/>
    </xf>
    <xf numFmtId="0" fontId="40" fillId="7" borderId="10" applyBorder="0">
      <alignment horizontal="left"/>
    </xf>
    <xf numFmtId="2" fontId="41" fillId="1" borderId="4" applyNumberFormat="0">
      <alignment horizontal="left"/>
    </xf>
    <xf numFmtId="0" fontId="31" fillId="0" borderId="0" applyFill="0" applyBorder="0">
      <alignment horizontal="left" vertical="center"/>
    </xf>
    <xf numFmtId="17" fontId="18" fillId="3" borderId="11" applyFill="0" applyBorder="0" applyProtection="0">
      <alignment horizontal="center"/>
    </xf>
    <xf numFmtId="190" fontId="40" fillId="5" borderId="0" applyFill="0" applyBorder="0" applyProtection="0">
      <alignment horizontal="center"/>
    </xf>
    <xf numFmtId="0" fontId="3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9" fillId="0" borderId="0">
      <alignment vertical="center"/>
    </xf>
    <xf numFmtId="0" fontId="18" fillId="0" borderId="0"/>
    <xf numFmtId="0" fontId="28" fillId="0" borderId="0"/>
    <xf numFmtId="0" fontId="18" fillId="0" borderId="0"/>
    <xf numFmtId="0" fontId="18" fillId="0" borderId="0"/>
    <xf numFmtId="0" fontId="49" fillId="6" borderId="5" applyNumberFormat="0" applyFont="0" applyBorder="0" applyAlignment="0">
      <alignment horizontal="center"/>
      <protection locked="0"/>
    </xf>
    <xf numFmtId="0" fontId="18" fillId="8" borderId="10" applyNumberFormat="0" applyFont="0" applyBorder="0" applyAlignment="0">
      <alignment horizontal="centerContinuous"/>
      <protection locked="0"/>
    </xf>
    <xf numFmtId="0" fontId="48" fillId="9" borderId="0" applyNumberFormat="0" applyFont="0" applyBorder="0" applyAlignment="0">
      <alignment horizontal="centerContinuous"/>
    </xf>
    <xf numFmtId="191" fontId="40" fillId="4" borderId="6" applyFill="0" applyBorder="0" applyAlignment="0" applyProtection="0">
      <alignment horizontal="right"/>
      <protection locked="0"/>
    </xf>
    <xf numFmtId="192" fontId="40" fillId="3" borderId="0" applyFill="0" applyBorder="0" applyAlignment="0" applyProtection="0">
      <alignment horizontal="right"/>
    </xf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8" fillId="0" borderId="0" applyFill="0" applyBorder="0">
      <alignment vertical="center"/>
    </xf>
    <xf numFmtId="0" fontId="42" fillId="0" borderId="12">
      <alignment horizontal="left"/>
    </xf>
    <xf numFmtId="193" fontId="40" fillId="3" borderId="5" applyFill="0" applyBorder="0" applyProtection="0">
      <alignment horizontal="left"/>
    </xf>
    <xf numFmtId="175" fontId="40" fillId="0" borderId="0" applyFill="0" applyBorder="0">
      <alignment horizontal="right" vertical="center"/>
    </xf>
    <xf numFmtId="181" fontId="40" fillId="0" borderId="0" applyFill="0" applyBorder="0">
      <alignment horizontal="right" vertical="center"/>
    </xf>
    <xf numFmtId="177" fontId="40" fillId="0" borderId="0" applyFill="0" applyBorder="0">
      <alignment horizontal="right" vertical="center"/>
    </xf>
    <xf numFmtId="178" fontId="40" fillId="0" borderId="0" applyFill="0" applyBorder="0">
      <alignment horizontal="right" vertical="center"/>
    </xf>
    <xf numFmtId="179" fontId="40" fillId="0" borderId="0" applyFill="0" applyBorder="0">
      <alignment horizontal="right" vertical="center"/>
    </xf>
    <xf numFmtId="180" fontId="40" fillId="0" borderId="0" applyFill="0" applyBorder="0">
      <alignment horizontal="right" vertical="center"/>
    </xf>
    <xf numFmtId="4" fontId="50" fillId="8" borderId="13" applyNumberFormat="0" applyProtection="0">
      <alignment vertical="center"/>
    </xf>
    <xf numFmtId="4" fontId="51" fillId="8" borderId="13" applyNumberFormat="0" applyProtection="0">
      <alignment vertical="center"/>
    </xf>
    <xf numFmtId="4" fontId="52" fillId="8" borderId="13" applyNumberFormat="0" applyProtection="0">
      <alignment horizontal="left" vertical="center" indent="1"/>
    </xf>
    <xf numFmtId="4" fontId="53" fillId="0" borderId="9" applyNumberFormat="0" applyProtection="0">
      <alignment horizontal="left" vertical="center" indent="1"/>
    </xf>
    <xf numFmtId="4" fontId="52" fillId="10" borderId="13" applyNumberFormat="0" applyProtection="0">
      <alignment horizontal="right" vertical="center"/>
    </xf>
    <xf numFmtId="4" fontId="52" fillId="11" borderId="13" applyNumberFormat="0" applyProtection="0">
      <alignment horizontal="right" vertical="center"/>
    </xf>
    <xf numFmtId="4" fontId="52" fillId="7" borderId="13" applyNumberFormat="0" applyProtection="0">
      <alignment horizontal="right" vertical="center"/>
    </xf>
    <xf numFmtId="4" fontId="52" fillId="12" borderId="13" applyNumberFormat="0" applyProtection="0">
      <alignment horizontal="right" vertical="center"/>
    </xf>
    <xf numFmtId="4" fontId="52" fillId="13" borderId="13" applyNumberFormat="0" applyProtection="0">
      <alignment horizontal="right" vertical="center"/>
    </xf>
    <xf numFmtId="4" fontId="52" fillId="14" borderId="13" applyNumberFormat="0" applyProtection="0">
      <alignment horizontal="right" vertical="center"/>
    </xf>
    <xf numFmtId="4" fontId="52" fillId="15" borderId="13" applyNumberFormat="0" applyProtection="0">
      <alignment horizontal="right" vertical="center"/>
    </xf>
    <xf numFmtId="4" fontId="52" fillId="16" borderId="13" applyNumberFormat="0" applyProtection="0">
      <alignment horizontal="right" vertical="center"/>
    </xf>
    <xf numFmtId="4" fontId="52" fillId="17" borderId="13" applyNumberFormat="0" applyProtection="0">
      <alignment horizontal="right" vertical="center"/>
    </xf>
    <xf numFmtId="4" fontId="50" fillId="18" borderId="14" applyNumberFormat="0" applyProtection="0">
      <alignment horizontal="left" vertical="center" indent="1"/>
    </xf>
    <xf numFmtId="4" fontId="22" fillId="19" borderId="9" applyNumberFormat="0" applyProtection="0">
      <alignment horizontal="left" vertical="center" indent="1"/>
    </xf>
    <xf numFmtId="4" fontId="50" fillId="20" borderId="0" applyNumberFormat="0" applyProtection="0">
      <alignment horizontal="left" vertical="center" indent="1"/>
    </xf>
    <xf numFmtId="4" fontId="52" fillId="19" borderId="13" applyNumberFormat="0" applyProtection="0">
      <alignment horizontal="right" vertical="center"/>
    </xf>
    <xf numFmtId="4" fontId="53" fillId="0" borderId="15" applyNumberFormat="0" applyProtection="0">
      <alignment horizontal="left" vertical="center" indent="1"/>
    </xf>
    <xf numFmtId="4" fontId="53" fillId="0" borderId="9" applyNumberFormat="0" applyProtection="0">
      <alignment horizontal="left" vertical="center" indent="1"/>
    </xf>
    <xf numFmtId="4" fontId="52" fillId="21" borderId="13" applyNumberFormat="0" applyProtection="0">
      <alignment vertical="center"/>
    </xf>
    <xf numFmtId="4" fontId="54" fillId="21" borderId="13" applyNumberFormat="0" applyProtection="0">
      <alignment vertical="center"/>
    </xf>
    <xf numFmtId="4" fontId="50" fillId="19" borderId="16" applyNumberFormat="0" applyProtection="0">
      <alignment horizontal="left" vertical="center" indent="1"/>
    </xf>
    <xf numFmtId="4" fontId="52" fillId="21" borderId="13" applyNumberFormat="0" applyProtection="0">
      <alignment horizontal="right" vertical="center"/>
    </xf>
    <xf numFmtId="4" fontId="54" fillId="21" borderId="13" applyNumberFormat="0" applyProtection="0">
      <alignment horizontal="right" vertical="center"/>
    </xf>
    <xf numFmtId="4" fontId="50" fillId="0" borderId="13" applyNumberFormat="0" applyProtection="0">
      <alignment horizontal="left" vertical="center" wrapText="1" indent="1"/>
    </xf>
    <xf numFmtId="4" fontId="55" fillId="0" borderId="16" applyNumberFormat="0" applyProtection="0">
      <alignment horizontal="left" vertical="center" indent="1"/>
    </xf>
    <xf numFmtId="4" fontId="56" fillId="21" borderId="13" applyNumberFormat="0" applyProtection="0">
      <alignment horizontal="right" vertical="center"/>
    </xf>
    <xf numFmtId="0" fontId="57" fillId="0" borderId="0" applyFill="0" applyBorder="0">
      <alignment horizontal="left" vertical="center"/>
    </xf>
    <xf numFmtId="0" fontId="58" fillId="0" borderId="0" applyFill="0" applyBorder="0">
      <alignment horizontal="left" vertical="center"/>
    </xf>
    <xf numFmtId="194" fontId="40" fillId="3" borderId="17" applyFill="0" applyBorder="0" applyProtection="0">
      <alignment horizontal="center"/>
    </xf>
    <xf numFmtId="169" fontId="36" fillId="0" borderId="0" applyFont="0" applyFill="0" applyBorder="0" applyAlignment="0" applyProtection="0"/>
    <xf numFmtId="0" fontId="59" fillId="0" borderId="0"/>
    <xf numFmtId="0" fontId="17" fillId="0" borderId="0"/>
    <xf numFmtId="195" fontId="40" fillId="0" borderId="18" applyFill="0" applyProtection="0">
      <alignment vertical="top" wrapText="1"/>
    </xf>
    <xf numFmtId="0" fontId="60" fillId="0" borderId="0" applyNumberFormat="0" applyFill="0" applyBorder="0" applyProtection="0">
      <alignment horizontal="left"/>
    </xf>
    <xf numFmtId="0" fontId="60" fillId="0" borderId="0" applyNumberFormat="0" applyFill="0" applyBorder="0" applyProtection="0">
      <alignment horizontal="center" wrapText="1"/>
    </xf>
    <xf numFmtId="0" fontId="40" fillId="0" borderId="0" applyNumberFormat="0" applyFill="0" applyBorder="0" applyAlignment="0" applyProtection="0"/>
    <xf numFmtId="0" fontId="40" fillId="0" borderId="0" applyNumberFormat="0" applyFill="0" applyBorder="0" applyProtection="0">
      <alignment horizontal="left" vertical="top" wrapText="1"/>
    </xf>
    <xf numFmtId="0" fontId="40" fillId="0" borderId="9" applyNumberFormat="0" applyFill="0" applyProtection="0">
      <alignment horizontal="left" vertical="top" wrapText="1"/>
    </xf>
    <xf numFmtId="0" fontId="11" fillId="0" borderId="0" applyNumberFormat="0" applyFill="0" applyBorder="0" applyAlignment="0" applyProtection="0"/>
    <xf numFmtId="0" fontId="13" fillId="22" borderId="9" applyNumberFormat="0" applyProtection="0">
      <alignment horizontal="center" vertical="top" wrapText="1"/>
    </xf>
    <xf numFmtId="0" fontId="4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0" fillId="0" borderId="9" applyNumberFormat="0" applyFill="0" applyAlignment="0" applyProtection="0"/>
    <xf numFmtId="0" fontId="18" fillId="0" borderId="0" applyNumberFormat="0" applyFont="0" applyFill="0" applyBorder="0" applyAlignment="0" applyProtection="0"/>
    <xf numFmtId="0" fontId="13" fillId="0" borderId="0" applyNumberFormat="0" applyFill="0" applyBorder="0" applyAlignment="0" applyProtection="0"/>
    <xf numFmtId="0" fontId="18" fillId="0" borderId="19" applyNumberFormat="0" applyFill="0" applyProtection="0">
      <alignment wrapText="1"/>
    </xf>
    <xf numFmtId="0" fontId="18" fillId="23" borderId="19" applyNumberFormat="0" applyProtection="0">
      <alignment wrapText="1"/>
    </xf>
    <xf numFmtId="0" fontId="13" fillId="0" borderId="19" applyNumberFormat="0" applyFill="0" applyProtection="0">
      <alignment wrapText="1"/>
    </xf>
    <xf numFmtId="0" fontId="13" fillId="23" borderId="19" applyNumberFormat="0" applyProtection="0">
      <alignment vertical="top" wrapText="1"/>
    </xf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22" borderId="9" applyNumberFormat="0" applyAlignment="0" applyProtection="0"/>
    <xf numFmtId="0" fontId="10" fillId="0" borderId="3" applyNumberFormat="0" applyFill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0" applyNumberFormat="0" applyFill="0" applyBorder="0" applyAlignment="0" applyProtection="0"/>
    <xf numFmtId="0" fontId="18" fillId="0" borderId="20" applyNumberFormat="0" applyFont="0" applyFill="0" applyAlignment="0" applyProtection="0"/>
    <xf numFmtId="0" fontId="18" fillId="0" borderId="3" applyNumberFormat="0" applyFont="0" applyFill="0" applyAlignment="0" applyProtection="0"/>
    <xf numFmtId="0" fontId="18" fillId="0" borderId="19" applyNumberFormat="0" applyFont="0" applyFill="0" applyAlignment="0" applyProtection="0"/>
    <xf numFmtId="0" fontId="13" fillId="0" borderId="9" applyNumberFormat="0" applyFill="0" applyAlignment="0" applyProtection="0"/>
    <xf numFmtId="195" fontId="40" fillId="0" borderId="0" applyFill="0" applyBorder="0" applyProtection="0">
      <alignment vertical="top" wrapText="1"/>
    </xf>
    <xf numFmtId="195" fontId="40" fillId="22" borderId="0" applyBorder="0" applyProtection="0">
      <alignment vertical="top" wrapText="1"/>
    </xf>
    <xf numFmtId="0" fontId="64" fillId="22" borderId="0" applyNumberFormat="0" applyBorder="0" applyProtection="0">
      <alignment vertical="top" wrapText="1"/>
    </xf>
    <xf numFmtId="0" fontId="64" fillId="0" borderId="0" applyNumberFormat="0" applyFill="0" applyBorder="0" applyProtection="0">
      <alignment vertical="top" wrapText="1"/>
    </xf>
    <xf numFmtId="0" fontId="40" fillId="0" borderId="0" applyFill="0" applyBorder="0" applyProtection="0">
      <alignment horizontal="left"/>
    </xf>
    <xf numFmtId="0" fontId="18" fillId="0" borderId="0"/>
    <xf numFmtId="18" fontId="18" fillId="0" borderId="0" applyFont="0" applyFill="0" applyBorder="0" applyAlignment="0" applyProtection="0"/>
    <xf numFmtId="2" fontId="65" fillId="1" borderId="2" applyNumberFormat="0"/>
    <xf numFmtId="196" fontId="40" fillId="4" borderId="21" applyFill="0" applyBorder="0" applyAlignment="0" applyProtection="0">
      <alignment horizontal="right"/>
      <protection locked="0"/>
    </xf>
    <xf numFmtId="0" fontId="18" fillId="0" borderId="0" applyNumberFormat="0" applyFont="0" applyFill="0" applyBorder="0" applyProtection="0">
      <alignment vertical="top" wrapText="1"/>
    </xf>
    <xf numFmtId="0" fontId="28" fillId="0" borderId="0"/>
    <xf numFmtId="0" fontId="80" fillId="0" borderId="0"/>
  </cellStyleXfs>
  <cellXfs count="179">
    <xf numFmtId="0" fontId="0" fillId="0" borderId="0" xfId="0"/>
    <xf numFmtId="0" fontId="10" fillId="0" borderId="9" xfId="0" applyFont="1" applyFill="1" applyBorder="1" applyAlignment="1">
      <alignment horizontal="center" vertical="top"/>
    </xf>
    <xf numFmtId="0" fontId="10" fillId="0" borderId="9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0" fontId="10" fillId="24" borderId="22" xfId="0" applyFont="1" applyFill="1" applyBorder="1" applyAlignment="1">
      <alignment horizontal="center" vertical="top"/>
    </xf>
    <xf numFmtId="0" fontId="11" fillId="0" borderId="9" xfId="0" applyFont="1" applyBorder="1" applyAlignment="1">
      <alignment vertical="top" wrapText="1"/>
    </xf>
    <xf numFmtId="0" fontId="71" fillId="0" borderId="0" xfId="0" applyFont="1"/>
    <xf numFmtId="167" fontId="71" fillId="0" borderId="0" xfId="0" applyNumberFormat="1" applyFont="1"/>
    <xf numFmtId="171" fontId="71" fillId="0" borderId="0" xfId="0" applyNumberFormat="1" applyFont="1"/>
    <xf numFmtId="10" fontId="71" fillId="0" borderId="0" xfId="0" applyNumberFormat="1" applyFont="1"/>
    <xf numFmtId="0" fontId="10" fillId="0" borderId="23" xfId="0" applyFont="1" applyFill="1" applyBorder="1" applyAlignment="1">
      <alignment horizontal="center" vertical="top"/>
    </xf>
    <xf numFmtId="0" fontId="11" fillId="0" borderId="23" xfId="0" applyFont="1" applyFill="1" applyBorder="1" applyAlignment="1">
      <alignment horizontal="center" vertical="top" wrapText="1"/>
    </xf>
    <xf numFmtId="0" fontId="11" fillId="0" borderId="23" xfId="0" applyFont="1" applyBorder="1" applyAlignment="1">
      <alignment horizontal="center" vertical="top" wrapText="1"/>
    </xf>
    <xf numFmtId="167" fontId="72" fillId="0" borderId="9" xfId="0" applyNumberFormat="1" applyFont="1" applyBorder="1"/>
    <xf numFmtId="167" fontId="71" fillId="0" borderId="9" xfId="0" applyNumberFormat="1" applyFont="1" applyBorder="1"/>
    <xf numFmtId="10" fontId="72" fillId="0" borderId="9" xfId="0" applyNumberFormat="1" applyFont="1" applyBorder="1"/>
    <xf numFmtId="171" fontId="72" fillId="0" borderId="9" xfId="0" applyNumberFormat="1" applyFont="1" applyBorder="1"/>
    <xf numFmtId="10" fontId="71" fillId="0" borderId="9" xfId="0" applyNumberFormat="1" applyFont="1" applyBorder="1"/>
    <xf numFmtId="171" fontId="71" fillId="0" borderId="9" xfId="0" applyNumberFormat="1" applyFont="1" applyBorder="1"/>
    <xf numFmtId="0" fontId="15" fillId="0" borderId="9" xfId="0" applyFont="1" applyFill="1" applyBorder="1" applyAlignment="1" applyProtection="1">
      <alignment horizontal="left"/>
      <protection locked="0"/>
    </xf>
    <xf numFmtId="0" fontId="11" fillId="0" borderId="9" xfId="0" applyFont="1" applyFill="1" applyBorder="1" applyAlignment="1" applyProtection="1">
      <alignment horizontal="left" wrapText="1"/>
      <protection locked="0"/>
    </xf>
    <xf numFmtId="0" fontId="11" fillId="0" borderId="9" xfId="0" applyFont="1" applyFill="1" applyBorder="1" applyAlignment="1" applyProtection="1">
      <alignment horizontal="center"/>
      <protection locked="0"/>
    </xf>
    <xf numFmtId="0" fontId="11" fillId="0" borderId="9" xfId="0" applyFont="1" applyFill="1" applyBorder="1" applyAlignment="1" applyProtection="1">
      <alignment horizontal="left" vertical="top"/>
      <protection locked="0"/>
    </xf>
    <xf numFmtId="0" fontId="10" fillId="0" borderId="9" xfId="0" applyFont="1" applyFill="1" applyBorder="1" applyAlignment="1" applyProtection="1">
      <alignment horizontal="left" wrapText="1"/>
      <protection locked="0"/>
    </xf>
    <xf numFmtId="0" fontId="10" fillId="0" borderId="9" xfId="0" applyFont="1" applyFill="1" applyBorder="1" applyAlignment="1" applyProtection="1">
      <alignment horizontal="left"/>
      <protection locked="0"/>
    </xf>
    <xf numFmtId="0" fontId="16" fillId="0" borderId="9" xfId="0" applyFont="1" applyFill="1" applyBorder="1" applyAlignment="1" applyProtection="1">
      <alignment horizontal="left" wrapText="1"/>
      <protection locked="0"/>
    </xf>
    <xf numFmtId="167" fontId="71" fillId="0" borderId="9" xfId="0" applyNumberFormat="1" applyFont="1" applyFill="1" applyBorder="1"/>
    <xf numFmtId="168" fontId="73" fillId="25" borderId="9" xfId="0" applyNumberFormat="1" applyFont="1" applyFill="1" applyBorder="1"/>
    <xf numFmtId="168" fontId="74" fillId="0" borderId="25" xfId="0" applyNumberFormat="1" applyFont="1" applyBorder="1"/>
    <xf numFmtId="10" fontId="71" fillId="25" borderId="9" xfId="0" applyNumberFormat="1" applyFont="1" applyFill="1" applyBorder="1"/>
    <xf numFmtId="0" fontId="10" fillId="0" borderId="9" xfId="0" applyFont="1" applyFill="1" applyBorder="1" applyAlignment="1" applyProtection="1">
      <alignment horizontal="center"/>
      <protection locked="0"/>
    </xf>
    <xf numFmtId="172" fontId="74" fillId="0" borderId="25" xfId="0" applyNumberFormat="1" applyFont="1" applyBorder="1"/>
    <xf numFmtId="172" fontId="72" fillId="0" borderId="9" xfId="0" applyNumberFormat="1" applyFont="1" applyBorder="1"/>
    <xf numFmtId="172" fontId="71" fillId="0" borderId="9" xfId="0" applyNumberFormat="1" applyFont="1" applyBorder="1"/>
    <xf numFmtId="172" fontId="71" fillId="0" borderId="0" xfId="0" applyNumberFormat="1" applyFont="1"/>
    <xf numFmtId="0" fontId="71" fillId="26" borderId="0" xfId="0" applyFont="1" applyFill="1"/>
    <xf numFmtId="171" fontId="74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5" fontId="18" fillId="0" borderId="0" xfId="104" applyNumberFormat="1" applyFont="1" applyFill="1" applyBorder="1" applyAlignment="1">
      <alignment horizontal="left"/>
    </xf>
    <xf numFmtId="3" fontId="18" fillId="0" borderId="0" xfId="104" applyNumberFormat="1" applyFont="1" applyFill="1" applyBorder="1" applyAlignment="1">
      <alignment horizontal="left"/>
    </xf>
    <xf numFmtId="0" fontId="19" fillId="0" borderId="0" xfId="104" applyFont="1" applyFill="1" applyBorder="1" applyAlignment="1">
      <alignment horizontal="right"/>
    </xf>
    <xf numFmtId="3" fontId="18" fillId="0" borderId="0" xfId="104" applyNumberFormat="1" applyFont="1" applyFill="1" applyBorder="1" applyAlignment="1">
      <alignment horizontal="center"/>
    </xf>
    <xf numFmtId="3" fontId="18" fillId="0" borderId="0" xfId="104" applyNumberFormat="1" applyFont="1" applyFill="1" applyBorder="1" applyAlignment="1">
      <alignment horizontal="right"/>
    </xf>
    <xf numFmtId="0" fontId="18" fillId="0" borderId="0" xfId="104" applyFont="1" applyFill="1" applyBorder="1"/>
    <xf numFmtId="0" fontId="0" fillId="0" borderId="0" xfId="0" applyAlignment="1">
      <alignment vertical="top"/>
    </xf>
    <xf numFmtId="165" fontId="21" fillId="0" borderId="0" xfId="104" applyNumberFormat="1" applyFont="1" applyFill="1" applyBorder="1" applyAlignment="1">
      <alignment horizontal="left"/>
    </xf>
    <xf numFmtId="0" fontId="18" fillId="0" borderId="0" xfId="104" applyNumberFormat="1" applyFont="1" applyFill="1" applyBorder="1" applyAlignment="1">
      <alignment horizontal="center"/>
    </xf>
    <xf numFmtId="0" fontId="18" fillId="0" borderId="0" xfId="104" applyFont="1" applyFill="1" applyBorder="1" applyAlignment="1">
      <alignment vertical="top"/>
    </xf>
    <xf numFmtId="173" fontId="18" fillId="0" borderId="0" xfId="104" applyNumberFormat="1" applyFont="1" applyFill="1" applyBorder="1" applyAlignment="1">
      <alignment horizontal="left" vertical="center"/>
    </xf>
    <xf numFmtId="0" fontId="13" fillId="0" borderId="0" xfId="104" applyFont="1" applyFill="1" applyBorder="1" applyAlignment="1">
      <alignment horizontal="center"/>
    </xf>
    <xf numFmtId="3" fontId="18" fillId="0" borderId="0" xfId="104" applyNumberFormat="1" applyFont="1" applyFill="1" applyBorder="1" applyAlignment="1"/>
    <xf numFmtId="49" fontId="18" fillId="0" borderId="0" xfId="104" applyNumberFormat="1" applyFont="1" applyFill="1" applyBorder="1" applyAlignment="1">
      <alignment horizontal="left" vertical="top"/>
    </xf>
    <xf numFmtId="0" fontId="18" fillId="0" borderId="0" xfId="104" applyFont="1" applyFill="1" applyBorder="1" applyAlignment="1">
      <alignment horizontal="center"/>
    </xf>
    <xf numFmtId="0" fontId="18" fillId="0" borderId="0" xfId="104" applyFont="1" applyFill="1" applyBorder="1" applyAlignment="1">
      <alignment horizontal="center" vertical="top"/>
    </xf>
    <xf numFmtId="3" fontId="18" fillId="0" borderId="0" xfId="104" applyNumberFormat="1" applyFont="1" applyFill="1" applyBorder="1" applyAlignment="1">
      <alignment horizontal="right" vertical="top"/>
    </xf>
    <xf numFmtId="0" fontId="13" fillId="0" borderId="0" xfId="104" applyFont="1" applyFill="1" applyBorder="1" applyAlignment="1">
      <alignment horizontal="left" vertical="center"/>
    </xf>
    <xf numFmtId="0" fontId="18" fillId="0" borderId="0" xfId="0" applyFont="1"/>
    <xf numFmtId="0" fontId="20" fillId="0" borderId="0" xfId="104" applyFont="1" applyFill="1" applyBorder="1" applyAlignment="1"/>
    <xf numFmtId="0" fontId="22" fillId="0" borderId="0" xfId="104" applyFont="1" applyFill="1" applyBorder="1" applyAlignment="1"/>
    <xf numFmtId="0" fontId="18" fillId="0" borderId="0" xfId="104" applyFont="1" applyFill="1" applyBorder="1" applyAlignment="1">
      <alignment horizontal="right" vertical="center"/>
    </xf>
    <xf numFmtId="0" fontId="18" fillId="0" borderId="0" xfId="104" applyFont="1" applyFill="1" applyBorder="1" applyAlignment="1">
      <alignment horizontal="right" vertical="top"/>
    </xf>
    <xf numFmtId="0" fontId="71" fillId="0" borderId="0" xfId="0" applyFont="1" applyBorder="1"/>
    <xf numFmtId="10" fontId="75" fillId="0" borderId="9" xfId="0" applyNumberFormat="1" applyFont="1" applyBorder="1"/>
    <xf numFmtId="168" fontId="71" fillId="0" borderId="0" xfId="0" applyNumberFormat="1" applyFont="1"/>
    <xf numFmtId="0" fontId="25" fillId="15" borderId="9" xfId="112" applyFont="1" applyFill="1" applyBorder="1" applyAlignment="1" applyProtection="1">
      <alignment vertical="center"/>
      <protection locked="0"/>
    </xf>
    <xf numFmtId="0" fontId="27" fillId="0" borderId="9" xfId="112" applyFont="1" applyBorder="1" applyAlignment="1" applyProtection="1">
      <alignment vertical="center"/>
      <protection locked="0"/>
    </xf>
    <xf numFmtId="0" fontId="27" fillId="0" borderId="9" xfId="112" applyFont="1" applyFill="1" applyBorder="1" applyAlignment="1" applyProtection="1">
      <alignment vertical="center"/>
      <protection locked="0"/>
    </xf>
    <xf numFmtId="0" fontId="27" fillId="0" borderId="9" xfId="112" applyFont="1" applyFill="1" applyBorder="1"/>
    <xf numFmtId="0" fontId="11" fillId="0" borderId="9" xfId="0" applyFont="1" applyFill="1" applyBorder="1"/>
    <xf numFmtId="0" fontId="11" fillId="0" borderId="9" xfId="0" applyFont="1" applyBorder="1" applyAlignment="1">
      <alignment vertical="top"/>
    </xf>
    <xf numFmtId="0" fontId="11" fillId="0" borderId="9" xfId="0" applyFont="1" applyFill="1" applyBorder="1" applyAlignment="1">
      <alignment vertical="top"/>
    </xf>
    <xf numFmtId="166" fontId="71" fillId="0" borderId="0" xfId="0" applyNumberFormat="1" applyFont="1"/>
    <xf numFmtId="0" fontId="10" fillId="0" borderId="9" xfId="0" applyFont="1" applyBorder="1" applyAlignment="1">
      <alignment vertical="top" wrapText="1"/>
    </xf>
    <xf numFmtId="9" fontId="71" fillId="0" borderId="0" xfId="0" applyNumberFormat="1" applyFont="1"/>
    <xf numFmtId="0" fontId="72" fillId="0" borderId="0" xfId="0" applyFont="1" applyAlignment="1">
      <alignment horizontal="right"/>
    </xf>
    <xf numFmtId="10" fontId="75" fillId="0" borderId="9" xfId="0" applyNumberFormat="1" applyFont="1" applyFill="1" applyBorder="1"/>
    <xf numFmtId="1" fontId="26" fillId="15" borderId="9" xfId="112" applyNumberFormat="1" applyFont="1" applyFill="1" applyBorder="1" applyAlignment="1" applyProtection="1">
      <alignment horizontal="left" vertical="center"/>
      <protection locked="0"/>
    </xf>
    <xf numFmtId="168" fontId="19" fillId="0" borderId="0" xfId="104" applyNumberFormat="1" applyFont="1" applyFill="1" applyBorder="1" applyAlignment="1">
      <alignment horizontal="right"/>
    </xf>
    <xf numFmtId="168" fontId="18" fillId="0" borderId="0" xfId="104" applyNumberFormat="1" applyFont="1" applyFill="1" applyBorder="1" applyAlignment="1">
      <alignment horizontal="right"/>
    </xf>
    <xf numFmtId="168" fontId="18" fillId="0" borderId="0" xfId="104" applyNumberFormat="1" applyFont="1" applyFill="1" applyBorder="1" applyAlignment="1">
      <alignment vertical="top"/>
    </xf>
    <xf numFmtId="168" fontId="0" fillId="0" borderId="0" xfId="0" applyNumberFormat="1"/>
    <xf numFmtId="168" fontId="72" fillId="0" borderId="9" xfId="0" applyNumberFormat="1" applyFont="1" applyBorder="1"/>
    <xf numFmtId="168" fontId="71" fillId="0" borderId="9" xfId="0" applyNumberFormat="1" applyFont="1" applyBorder="1"/>
    <xf numFmtId="168" fontId="71" fillId="0" borderId="20" xfId="0" applyNumberFormat="1" applyFont="1" applyBorder="1"/>
    <xf numFmtId="168" fontId="74" fillId="0" borderId="0" xfId="0" applyNumberFormat="1" applyFont="1" applyBorder="1" applyAlignment="1">
      <alignment horizontal="right"/>
    </xf>
    <xf numFmtId="168" fontId="18" fillId="0" borderId="0" xfId="104" applyNumberFormat="1" applyFont="1" applyFill="1" applyBorder="1"/>
    <xf numFmtId="168" fontId="21" fillId="0" borderId="0" xfId="89" applyNumberFormat="1" applyFont="1" applyFill="1" applyBorder="1" applyAlignment="1" applyProtection="1">
      <alignment horizontal="right" vertical="top"/>
    </xf>
    <xf numFmtId="168" fontId="18" fillId="0" borderId="0" xfId="104" applyNumberFormat="1" applyFont="1" applyFill="1" applyBorder="1" applyAlignment="1">
      <alignment horizontal="right" vertical="top"/>
    </xf>
    <xf numFmtId="168" fontId="11" fillId="0" borderId="0" xfId="0" applyNumberFormat="1" applyFont="1" applyFill="1"/>
    <xf numFmtId="168" fontId="11" fillId="0" borderId="9" xfId="0" applyNumberFormat="1" applyFont="1" applyFill="1" applyBorder="1"/>
    <xf numFmtId="0" fontId="10" fillId="24" borderId="23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0" borderId="9" xfId="110" applyFont="1" applyFill="1" applyBorder="1" applyAlignment="1">
      <alignment horizontal="center"/>
    </xf>
    <xf numFmtId="1" fontId="24" fillId="0" borderId="9" xfId="112" applyNumberFormat="1" applyFont="1" applyBorder="1" applyAlignment="1" applyProtection="1">
      <alignment horizontal="center" vertical="center"/>
      <protection locked="0"/>
    </xf>
    <xf numFmtId="1" fontId="24" fillId="0" borderId="9" xfId="112" applyNumberFormat="1" applyFont="1" applyFill="1" applyBorder="1" applyAlignment="1">
      <alignment horizontal="center"/>
    </xf>
    <xf numFmtId="168" fontId="72" fillId="27" borderId="9" xfId="0" applyNumberFormat="1" applyFont="1" applyFill="1" applyBorder="1"/>
    <xf numFmtId="0" fontId="72" fillId="27" borderId="9" xfId="0" applyFont="1" applyFill="1" applyBorder="1"/>
    <xf numFmtId="168" fontId="71" fillId="25" borderId="9" xfId="0" applyNumberFormat="1" applyFont="1" applyFill="1" applyBorder="1"/>
    <xf numFmtId="0" fontId="76" fillId="0" borderId="0" xfId="0" applyFont="1" applyAlignment="1">
      <alignment vertical="top"/>
    </xf>
    <xf numFmtId="0" fontId="77" fillId="0" borderId="0" xfId="0" applyFont="1" applyAlignment="1">
      <alignment vertical="top"/>
    </xf>
    <xf numFmtId="0" fontId="77" fillId="0" borderId="0" xfId="0" applyFont="1" applyAlignment="1">
      <alignment horizontal="center" vertical="top"/>
    </xf>
    <xf numFmtId="0" fontId="77" fillId="0" borderId="0" xfId="0" applyFont="1" applyAlignment="1">
      <alignment vertical="top" wrapText="1"/>
    </xf>
    <xf numFmtId="10" fontId="77" fillId="0" borderId="0" xfId="0" applyNumberFormat="1" applyFont="1" applyAlignment="1">
      <alignment vertical="top"/>
    </xf>
    <xf numFmtId="0" fontId="77" fillId="0" borderId="0" xfId="0" applyFont="1" applyAlignment="1">
      <alignment horizontal="right" vertical="top"/>
    </xf>
    <xf numFmtId="0" fontId="78" fillId="0" borderId="0" xfId="108" applyFont="1" applyAlignment="1">
      <alignment vertical="top"/>
    </xf>
    <xf numFmtId="0" fontId="69" fillId="0" borderId="0" xfId="108" applyAlignment="1">
      <alignment vertical="top"/>
    </xf>
    <xf numFmtId="0" fontId="69" fillId="0" borderId="0" xfId="108" applyAlignment="1">
      <alignment horizontal="right" vertical="top"/>
    </xf>
    <xf numFmtId="3" fontId="78" fillId="0" borderId="0" xfId="108" applyNumberFormat="1" applyFont="1" applyAlignment="1">
      <alignment horizontal="right" vertical="top"/>
    </xf>
    <xf numFmtId="3" fontId="69" fillId="0" borderId="0" xfId="108" applyNumberFormat="1" applyAlignment="1">
      <alignment horizontal="right" vertical="top"/>
    </xf>
    <xf numFmtId="170" fontId="69" fillId="0" borderId="0" xfId="108" applyNumberFormat="1" applyAlignment="1">
      <alignment vertical="top"/>
    </xf>
    <xf numFmtId="0" fontId="70" fillId="0" borderId="0" xfId="108" applyFont="1" applyAlignment="1">
      <alignment vertical="top"/>
    </xf>
    <xf numFmtId="0" fontId="70" fillId="0" borderId="27" xfId="108" applyFont="1" applyBorder="1" applyAlignment="1">
      <alignment vertical="top"/>
    </xf>
    <xf numFmtId="0" fontId="70" fillId="0" borderId="28" xfId="108" applyFont="1" applyBorder="1" applyAlignment="1">
      <alignment vertical="top"/>
    </xf>
    <xf numFmtId="170" fontId="69" fillId="0" borderId="31" xfId="108" applyNumberFormat="1" applyBorder="1" applyAlignment="1">
      <alignment vertical="top"/>
    </xf>
    <xf numFmtId="0" fontId="70" fillId="0" borderId="32" xfId="108" applyFont="1" applyBorder="1" applyAlignment="1">
      <alignment vertical="top"/>
    </xf>
    <xf numFmtId="0" fontId="70" fillId="0" borderId="36" xfId="108" applyFont="1" applyBorder="1" applyAlignment="1">
      <alignment vertical="top"/>
    </xf>
    <xf numFmtId="0" fontId="70" fillId="0" borderId="37" xfId="108" applyFont="1" applyBorder="1" applyAlignment="1">
      <alignment vertical="top"/>
    </xf>
    <xf numFmtId="0" fontId="69" fillId="0" borderId="38" xfId="108" applyBorder="1" applyAlignment="1">
      <alignment vertical="top"/>
    </xf>
    <xf numFmtId="0" fontId="69" fillId="0" borderId="24" xfId="108" applyBorder="1" applyAlignment="1">
      <alignment vertical="top"/>
    </xf>
    <xf numFmtId="0" fontId="69" fillId="0" borderId="2" xfId="108" applyBorder="1" applyAlignment="1">
      <alignment vertical="top"/>
    </xf>
    <xf numFmtId="9" fontId="69" fillId="0" borderId="2" xfId="108" applyNumberFormat="1" applyBorder="1" applyAlignment="1">
      <alignment vertical="top"/>
    </xf>
    <xf numFmtId="0" fontId="70" fillId="0" borderId="2" xfId="108" applyFont="1" applyBorder="1" applyAlignment="1">
      <alignment horizontal="right" vertical="top"/>
    </xf>
    <xf numFmtId="0" fontId="69" fillId="0" borderId="0" xfId="108" applyAlignment="1">
      <alignment horizontal="center" vertical="top"/>
    </xf>
    <xf numFmtId="0" fontId="70" fillId="0" borderId="28" xfId="108" applyFont="1" applyBorder="1" applyAlignment="1">
      <alignment horizontal="center" vertical="top"/>
    </xf>
    <xf numFmtId="0" fontId="69" fillId="28" borderId="9" xfId="108" applyFill="1" applyBorder="1" applyAlignment="1">
      <alignment horizontal="center" vertical="top"/>
    </xf>
    <xf numFmtId="3" fontId="68" fillId="0" borderId="0" xfId="108" applyNumberFormat="1" applyFont="1" applyAlignment="1">
      <alignment horizontal="right" vertical="top"/>
    </xf>
    <xf numFmtId="3" fontId="68" fillId="0" borderId="0" xfId="108" applyNumberFormat="1" applyFont="1" applyAlignment="1">
      <alignment horizontal="right" vertical="top"/>
    </xf>
    <xf numFmtId="174" fontId="68" fillId="0" borderId="0" xfId="108" applyNumberFormat="1" applyFont="1" applyAlignment="1">
      <alignment horizontal="left" vertical="top"/>
    </xf>
    <xf numFmtId="0" fontId="69" fillId="0" borderId="0" xfId="108" applyFill="1" applyAlignment="1">
      <alignment vertical="top"/>
    </xf>
    <xf numFmtId="0" fontId="69" fillId="28" borderId="30" xfId="108" applyFill="1" applyBorder="1" applyAlignment="1">
      <alignment vertical="top"/>
    </xf>
    <xf numFmtId="0" fontId="70" fillId="29" borderId="2" xfId="108" applyFont="1" applyFill="1" applyBorder="1" applyAlignment="1">
      <alignment horizontal="right" vertical="top"/>
    </xf>
    <xf numFmtId="9" fontId="69" fillId="29" borderId="2" xfId="108" applyNumberFormat="1" applyFill="1" applyBorder="1" applyAlignment="1">
      <alignment vertical="top"/>
    </xf>
    <xf numFmtId="170" fontId="70" fillId="29" borderId="39" xfId="108" applyNumberFormat="1" applyFont="1" applyFill="1" applyBorder="1" applyAlignment="1">
      <alignment vertical="top"/>
    </xf>
    <xf numFmtId="0" fontId="69" fillId="29" borderId="2" xfId="108" applyFill="1" applyBorder="1" applyAlignment="1">
      <alignment vertical="top"/>
    </xf>
    <xf numFmtId="0" fontId="70" fillId="29" borderId="33" xfId="108" applyFont="1" applyFill="1" applyBorder="1" applyAlignment="1">
      <alignment vertical="top"/>
    </xf>
    <xf numFmtId="0" fontId="70" fillId="29" borderId="33" xfId="108" applyFont="1" applyFill="1" applyBorder="1" applyAlignment="1">
      <alignment horizontal="center" vertical="top"/>
    </xf>
    <xf numFmtId="0" fontId="68" fillId="29" borderId="33" xfId="108" applyFont="1" applyFill="1" applyBorder="1" applyAlignment="1">
      <alignment horizontal="right" vertical="top"/>
    </xf>
    <xf numFmtId="170" fontId="70" fillId="29" borderId="34" xfId="108" applyNumberFormat="1" applyFont="1" applyFill="1" applyBorder="1" applyAlignment="1">
      <alignment vertical="top"/>
    </xf>
    <xf numFmtId="0" fontId="66" fillId="28" borderId="9" xfId="108" applyFont="1" applyFill="1" applyBorder="1" applyAlignment="1">
      <alignment vertical="top" wrapText="1"/>
    </xf>
    <xf numFmtId="170" fontId="79" fillId="29" borderId="39" xfId="108" applyNumberFormat="1" applyFont="1" applyFill="1" applyBorder="1" applyAlignment="1">
      <alignment vertical="top"/>
    </xf>
    <xf numFmtId="0" fontId="9" fillId="0" borderId="0" xfId="108" applyFont="1" applyAlignment="1">
      <alignment vertical="top"/>
    </xf>
    <xf numFmtId="0" fontId="70" fillId="0" borderId="28" xfId="108" applyFont="1" applyBorder="1" applyAlignment="1">
      <alignment horizontal="center" vertical="top" wrapText="1"/>
    </xf>
    <xf numFmtId="170" fontId="70" fillId="0" borderId="29" xfId="108" applyNumberFormat="1" applyFont="1" applyBorder="1" applyAlignment="1">
      <alignment horizontal="center" vertical="top" wrapText="1"/>
    </xf>
    <xf numFmtId="0" fontId="69" fillId="28" borderId="35" xfId="108" applyFill="1" applyBorder="1" applyAlignment="1">
      <alignment vertical="top"/>
    </xf>
    <xf numFmtId="0" fontId="66" fillId="28" borderId="40" xfId="108" applyFont="1" applyFill="1" applyBorder="1" applyAlignment="1">
      <alignment vertical="top" wrapText="1"/>
    </xf>
    <xf numFmtId="0" fontId="69" fillId="28" borderId="40" xfId="108" applyFill="1" applyBorder="1" applyAlignment="1">
      <alignment horizontal="center" vertical="top"/>
    </xf>
    <xf numFmtId="170" fontId="69" fillId="28" borderId="41" xfId="108" applyNumberFormat="1" applyFill="1" applyBorder="1" applyAlignment="1">
      <alignment vertical="top"/>
    </xf>
    <xf numFmtId="0" fontId="8" fillId="0" borderId="0" xfId="108" applyFont="1" applyAlignment="1">
      <alignment vertical="top"/>
    </xf>
    <xf numFmtId="0" fontId="11" fillId="0" borderId="43" xfId="111" applyFont="1" applyBorder="1" applyAlignment="1">
      <alignment horizontal="left"/>
    </xf>
    <xf numFmtId="197" fontId="69" fillId="0" borderId="26" xfId="108" applyNumberFormat="1" applyBorder="1" applyAlignment="1">
      <alignment vertical="top"/>
    </xf>
    <xf numFmtId="0" fontId="82" fillId="30" borderId="9" xfId="0" applyFont="1" applyFill="1" applyBorder="1" applyAlignment="1">
      <alignment horizontal="left" vertical="center" wrapText="1"/>
    </xf>
    <xf numFmtId="0" fontId="82" fillId="30" borderId="9" xfId="0" applyFont="1" applyFill="1" applyBorder="1" applyAlignment="1">
      <alignment horizontal="center" vertical="center" wrapText="1"/>
    </xf>
    <xf numFmtId="0" fontId="71" fillId="0" borderId="9" xfId="0" applyFont="1" applyBorder="1" applyAlignment="1">
      <alignment horizontal="left" vertical="center"/>
    </xf>
    <xf numFmtId="0" fontId="71" fillId="0" borderId="9" xfId="0" applyFont="1" applyBorder="1" applyAlignment="1">
      <alignment horizontal="center" vertical="center"/>
    </xf>
    <xf numFmtId="0" fontId="83" fillId="0" borderId="0" xfId="108" applyFont="1" applyAlignment="1">
      <alignment vertical="top"/>
    </xf>
    <xf numFmtId="0" fontId="7" fillId="0" borderId="0" xfId="108" applyFont="1" applyAlignment="1">
      <alignment vertical="top"/>
    </xf>
    <xf numFmtId="0" fontId="7" fillId="0" borderId="0" xfId="108" applyFont="1" applyAlignment="1">
      <alignment horizontal="right" vertical="top"/>
    </xf>
    <xf numFmtId="0" fontId="6" fillId="0" borderId="0" xfId="0" applyFont="1"/>
    <xf numFmtId="0" fontId="10" fillId="0" borderId="9" xfId="0" applyFont="1" applyFill="1" applyBorder="1" applyAlignment="1">
      <alignment horizontal="left" vertical="center" wrapText="1"/>
    </xf>
    <xf numFmtId="0" fontId="11" fillId="0" borderId="9" xfId="0" applyFont="1" applyFill="1" applyBorder="1" applyAlignment="1">
      <alignment horizontal="left" vertical="center"/>
    </xf>
    <xf numFmtId="0" fontId="11" fillId="0" borderId="9" xfId="0" applyFont="1" applyFill="1" applyBorder="1" applyAlignment="1">
      <alignment horizontal="left" vertical="center" wrapText="1"/>
    </xf>
    <xf numFmtId="0" fontId="5" fillId="28" borderId="15" xfId="108" applyFont="1" applyFill="1" applyBorder="1" applyAlignment="1">
      <alignment vertical="top" wrapText="1"/>
    </xf>
    <xf numFmtId="0" fontId="5" fillId="28" borderId="26" xfId="108" applyFont="1" applyFill="1" applyBorder="1" applyAlignment="1">
      <alignment vertical="top" wrapText="1"/>
    </xf>
    <xf numFmtId="0" fontId="4" fillId="0" borderId="0" xfId="108" applyFont="1" applyFill="1" applyAlignment="1">
      <alignment vertical="top"/>
    </xf>
    <xf numFmtId="0" fontId="3" fillId="0" borderId="0" xfId="108" applyFont="1" applyFill="1" applyAlignment="1">
      <alignment vertical="top"/>
    </xf>
    <xf numFmtId="0" fontId="3" fillId="28" borderId="15" xfId="108" applyFont="1" applyFill="1" applyBorder="1" applyAlignment="1">
      <alignment vertical="top" wrapText="1"/>
    </xf>
    <xf numFmtId="3" fontId="2" fillId="0" borderId="0" xfId="108" applyNumberFormat="1" applyFont="1" applyAlignment="1">
      <alignment horizontal="right" vertical="top"/>
    </xf>
    <xf numFmtId="0" fontId="2" fillId="0" borderId="0" xfId="108" applyFont="1" applyAlignment="1">
      <alignment horizontal="right" vertical="top"/>
    </xf>
    <xf numFmtId="0" fontId="2" fillId="0" borderId="0" xfId="108" applyFont="1" applyFill="1" applyAlignment="1">
      <alignment vertical="top"/>
    </xf>
    <xf numFmtId="0" fontId="81" fillId="0" borderId="43" xfId="108" applyFont="1" applyBorder="1" applyAlignment="1">
      <alignment horizontal="left" vertical="top" wrapText="1"/>
    </xf>
    <xf numFmtId="0" fontId="70" fillId="0" borderId="22" xfId="108" applyFont="1" applyBorder="1" applyAlignment="1">
      <alignment horizontal="left" vertical="top" wrapText="1"/>
    </xf>
    <xf numFmtId="0" fontId="70" fillId="0" borderId="42" xfId="108" applyFont="1" applyBorder="1" applyAlignment="1">
      <alignment horizontal="left" vertical="top" wrapText="1"/>
    </xf>
    <xf numFmtId="0" fontId="70" fillId="29" borderId="23" xfId="108" applyFont="1" applyFill="1" applyBorder="1" applyAlignment="1">
      <alignment vertical="top"/>
    </xf>
    <xf numFmtId="0" fontId="70" fillId="29" borderId="26" xfId="108" applyFont="1" applyFill="1" applyBorder="1" applyAlignment="1">
      <alignment vertical="top"/>
    </xf>
    <xf numFmtId="0" fontId="70" fillId="29" borderId="23" xfId="108" applyFont="1" applyFill="1" applyBorder="1" applyAlignment="1">
      <alignment vertical="top" wrapText="1"/>
    </xf>
    <xf numFmtId="0" fontId="70" fillId="29" borderId="26" xfId="108" applyFont="1" applyFill="1" applyBorder="1" applyAlignment="1">
      <alignment vertical="top" wrapText="1"/>
    </xf>
    <xf numFmtId="0" fontId="10" fillId="24" borderId="22" xfId="0" applyFont="1" applyFill="1" applyBorder="1" applyAlignment="1">
      <alignment vertical="top" wrapText="1"/>
    </xf>
    <xf numFmtId="170" fontId="1" fillId="0" borderId="0" xfId="108" applyNumberFormat="1" applyFont="1" applyFill="1" applyAlignment="1">
      <alignment vertical="top"/>
    </xf>
  </cellXfs>
  <cellStyles count="203">
    <cellStyle name="_x000d__x000a_CCAPI200.DLL=C:\WINDOWS\SYSTEM\, Can't find CCAPI200.DLL_x000d__x000a_XLHELP.DLL=C:\MSOFFICE\EXCEL_x000d__x000a_MAI" xfId="1" xr:uid="{00000000-0005-0000-0000-000000000000}"/>
    <cellStyle name="%" xfId="2" xr:uid="{00000000-0005-0000-0000-000001000000}"/>
    <cellStyle name="??" xfId="3" xr:uid="{00000000-0005-0000-0000-000002000000}"/>
    <cellStyle name="___FBX TP01_FAL" xfId="4" xr:uid="{00000000-0005-0000-0000-000003000000}"/>
    <cellStyle name="___QdTemplate" xfId="5" xr:uid="{00000000-0005-0000-0000-000004000000}"/>
    <cellStyle name="___QdTemplate_ALCATEL TX" xfId="6" xr:uid="{00000000-0005-0000-0000-000005000000}"/>
    <cellStyle name="_06_07 Forecast CD Customer Projects by month_workings v1.0" xfId="7" xr:uid="{00000000-0005-0000-0000-000006000000}"/>
    <cellStyle name="_Draft VCCS Cost Model-Ron" xfId="8" xr:uid="{00000000-0005-0000-0000-000007000000}"/>
    <cellStyle name="_DSL Equipment 0607 V1" xfId="9" xr:uid="{00000000-0005-0000-0000-000008000000}"/>
    <cellStyle name="_Exhibit 10 Equipment Assets v1 3 (2)" xfId="10" xr:uid="{00000000-0005-0000-0000-000009000000}"/>
    <cellStyle name="_IPTel- Cost Model Version 1 24 (with business case) RHM" xfId="11" xr:uid="{00000000-0005-0000-0000-00000A000000}"/>
    <cellStyle name="_ISS-BDA-Service price Aug 31" xfId="12" xr:uid="{00000000-0005-0000-0000-00000B000000}"/>
    <cellStyle name="_Medibank BCase_v0.17" xfId="13" xr:uid="{00000000-0005-0000-0000-00000C000000}"/>
    <cellStyle name="_Medibank BCase_v0.17 2" xfId="14" xr:uid="{00000000-0005-0000-0000-00000D000000}"/>
    <cellStyle name="_Medibank Private (NetQOS) MSS costs model v1.0_2Nov07" xfId="15" xr:uid="{00000000-0005-0000-0000-00000E000000}"/>
    <cellStyle name="_Medibank Private MSS costs model v 1 21 ST (RHM)" xfId="16" xr:uid="{00000000-0005-0000-0000-00000F000000}"/>
    <cellStyle name="_MPL - AW data-sec-voice costs v0 3" xfId="17" xr:uid="{00000000-0005-0000-0000-000010000000}"/>
    <cellStyle name="_MPL PM_Costs_v0 2 LP" xfId="18" xr:uid="{00000000-0005-0000-0000-000011000000}"/>
    <cellStyle name="_National Resource Cost Model MPLv0 8(FNa0609) (2)" xfId="19" xr:uid="{00000000-0005-0000-0000-000012000000}"/>
    <cellStyle name="_National Resource Cost Model v2.04 (FNa0609)" xfId="20" xr:uid="{00000000-0005-0000-0000-000013000000}"/>
    <cellStyle name="_National Resource Cost Model v2.06 (FNa0609) NOT QUITE READY" xfId="21" xr:uid="{00000000-0005-0000-0000-000014000000}"/>
    <cellStyle name="_OB Activation Costs" xfId="22" xr:uid="{00000000-0005-0000-0000-000015000000}"/>
    <cellStyle name="_Operational Business Case v1.01 (FNa0621)" xfId="23" xr:uid="{00000000-0005-0000-0000-000016000000}"/>
    <cellStyle name="_Operational Business Case v2.02 (FNa0621)" xfId="24" xr:uid="{00000000-0005-0000-0000-000017000000}"/>
    <cellStyle name="_Operational Business Case v3.0 (FNa0621)" xfId="25" xr:uid="{00000000-0005-0000-0000-000018000000}"/>
    <cellStyle name="_QLDHealthBC vCRB121205" xfId="26" xr:uid="{00000000-0005-0000-0000-000019000000}"/>
    <cellStyle name="_QLDHealthBC vCRB121205_Medibank MNS Cost Model v0 17 (FNa0613)" xfId="27" xr:uid="{00000000-0005-0000-0000-00001A000000}"/>
    <cellStyle name="_QLDHealthBC vCRB121205_MNS Cost Model v0 17 (FNa0613)_MPL_WAN-LAN_31Oct07" xfId="28" xr:uid="{00000000-0005-0000-0000-00001B000000}"/>
    <cellStyle name="_QLDHealthBC vCRB121205_MNS Cost Model v0.08" xfId="29" xr:uid="{00000000-0005-0000-0000-00001C000000}"/>
    <cellStyle name="_QUT SNC Summary" xfId="30" xr:uid="{00000000-0005-0000-0000-00001D000000}"/>
    <cellStyle name="_Shared QTMR Voice Mins" xfId="31" xr:uid="{00000000-0005-0000-0000-00001E000000}"/>
    <cellStyle name="_SNC Summary Voice Energy Aust" xfId="32" xr:uid="{00000000-0005-0000-0000-00001F000000}"/>
    <cellStyle name="_UntaggedCustomerMarketSplit" xfId="33" xr:uid="{00000000-0005-0000-0000-000020000000}"/>
    <cellStyle name="_Vols BC to actual comparison" xfId="34" xr:uid="{00000000-0005-0000-0000-000021000000}"/>
    <cellStyle name="_W___10G" xfId="35" xr:uid="{00000000-0005-0000-0000-000022000000}"/>
    <cellStyle name="•\Ž¦Ï‚Ý‚ÌƒnƒCƒp[ƒŠƒ“ƒN" xfId="36" xr:uid="{00000000-0005-0000-0000-000023000000}"/>
    <cellStyle name="•W___10G" xfId="37" xr:uid="{00000000-0005-0000-0000-000024000000}"/>
    <cellStyle name="0,0_x000a__x000a_NA_x000a__x000a_" xfId="38" xr:uid="{00000000-0005-0000-0000-000025000000}"/>
    <cellStyle name="0,0_x000d__x000a_NA_x000d__x000a_" xfId="39" xr:uid="{00000000-0005-0000-0000-000026000000}"/>
    <cellStyle name="0,0_x000d__x000a_NA_x000d__x000a_ 2" xfId="40" xr:uid="{00000000-0005-0000-0000-000027000000}"/>
    <cellStyle name="_x0002_-_x0002_Ä_x0001_‡_x0003_0_x0002_P_x0003_ _x0002_X_x0003_·_x0002_®_x0003_@_x0002_p_x0003_ª_x0002_¨_x0010_!_x0002__x0003_&quot;_x0001_ÄÇ_x0002__x000e__x0003_ _x0002_é_x0002_Ä_x0001_‡_x0003_Ë_x0002_H_x0003_ _x0002_X" xfId="41" xr:uid="{00000000-0005-0000-0000-000028000000}"/>
    <cellStyle name="_x0002_-_x0002_Ä_x0001_‡_x0003_0_x0002_P_x0003_ _x0002_X_x0003_·_x0002_®_x0003_@_x0002_p_x0003_ª_x0002_¨_x0010_!_x0002__x0003_&quot;_x0001_ÄÇ_x0002__x000e__x0003_ _x0002_é_x0002_Ä_x0001_‡_x0003_Ë_x0002_H_x0003_ _x0002_X 2" xfId="42" xr:uid="{00000000-0005-0000-0000-000029000000}"/>
    <cellStyle name="Accounting $  0,000.00" xfId="43" xr:uid="{00000000-0005-0000-0000-00002A000000}"/>
    <cellStyle name="Accounting $  no decimal" xfId="44" xr:uid="{00000000-0005-0000-0000-00002B000000}"/>
    <cellStyle name="Assumptions Center Currency" xfId="45" xr:uid="{00000000-0005-0000-0000-00002C000000}"/>
    <cellStyle name="Assumptions Center Date" xfId="46" xr:uid="{00000000-0005-0000-0000-00002D000000}"/>
    <cellStyle name="Assumptions Center Multiple" xfId="47" xr:uid="{00000000-0005-0000-0000-00002E000000}"/>
    <cellStyle name="Assumptions Center Number" xfId="48" xr:uid="{00000000-0005-0000-0000-00002F000000}"/>
    <cellStyle name="Assumptions Center Percentage" xfId="49" xr:uid="{00000000-0005-0000-0000-000030000000}"/>
    <cellStyle name="Assumptions Center Year" xfId="50" xr:uid="{00000000-0005-0000-0000-000031000000}"/>
    <cellStyle name="Assumptions Heading" xfId="51" xr:uid="{00000000-0005-0000-0000-000032000000}"/>
    <cellStyle name="Assumptions Right Currency" xfId="52" xr:uid="{00000000-0005-0000-0000-000033000000}"/>
    <cellStyle name="Assumptions Right Date" xfId="53" xr:uid="{00000000-0005-0000-0000-000034000000}"/>
    <cellStyle name="Assumptions Right Multiple" xfId="54" xr:uid="{00000000-0005-0000-0000-000035000000}"/>
    <cellStyle name="Assumptions Right Number" xfId="55" xr:uid="{00000000-0005-0000-0000-000036000000}"/>
    <cellStyle name="Assumptions Right Percentage" xfId="56" xr:uid="{00000000-0005-0000-0000-000037000000}"/>
    <cellStyle name="Assumptions Right Year" xfId="57" xr:uid="{00000000-0005-0000-0000-000038000000}"/>
    <cellStyle name="billing_tx" xfId="58" xr:uid="{00000000-0005-0000-0000-000039000000}"/>
    <cellStyle name="Borders_B" xfId="59" xr:uid="{00000000-0005-0000-0000-00003A000000}"/>
    <cellStyle name="BottomLine" xfId="60" xr:uid="{00000000-0005-0000-0000-00003B000000}"/>
    <cellStyle name="Capacity Cost" xfId="61" xr:uid="{00000000-0005-0000-0000-00003C000000}"/>
    <cellStyle name="Cell Link" xfId="62" xr:uid="{00000000-0005-0000-0000-00003D000000}"/>
    <cellStyle name="Center Currency" xfId="63" xr:uid="{00000000-0005-0000-0000-00003E000000}"/>
    <cellStyle name="Center Date" xfId="64" xr:uid="{00000000-0005-0000-0000-00003F000000}"/>
    <cellStyle name="Center Multiple" xfId="65" xr:uid="{00000000-0005-0000-0000-000040000000}"/>
    <cellStyle name="Center Number" xfId="66" xr:uid="{00000000-0005-0000-0000-000041000000}"/>
    <cellStyle name="Center Percentage" xfId="67" xr:uid="{00000000-0005-0000-0000-000042000000}"/>
    <cellStyle name="Center Year" xfId="68" xr:uid="{00000000-0005-0000-0000-000043000000}"/>
    <cellStyle name="Comma 0,000.00" xfId="69" xr:uid="{00000000-0005-0000-0000-000044000000}"/>
    <cellStyle name="Comma 2" xfId="70" xr:uid="{00000000-0005-0000-0000-000045000000}"/>
    <cellStyle name="Comma 3" xfId="71" xr:uid="{00000000-0005-0000-0000-000046000000}"/>
    <cellStyle name="Comma 4" xfId="72" xr:uid="{00000000-0005-0000-0000-000047000000}"/>
    <cellStyle name="Comma 5" xfId="73" xr:uid="{00000000-0005-0000-0000-000048000000}"/>
    <cellStyle name="Comma no decimal" xfId="74" xr:uid="{00000000-0005-0000-0000-000049000000}"/>
    <cellStyle name="Component Desc" xfId="75" xr:uid="{00000000-0005-0000-0000-00004A000000}"/>
    <cellStyle name="Currency $0,000.00" xfId="76" xr:uid="{00000000-0005-0000-0000-00004B000000}"/>
    <cellStyle name="Currency 2" xfId="77" xr:uid="{00000000-0005-0000-0000-00004C000000}"/>
    <cellStyle name="Currency 3" xfId="78" xr:uid="{00000000-0005-0000-0000-00004D000000}"/>
    <cellStyle name="Currency Format" xfId="79" xr:uid="{00000000-0005-0000-0000-00004E000000}"/>
    <cellStyle name="Currency no decimal" xfId="80" xr:uid="{00000000-0005-0000-0000-00004F000000}"/>
    <cellStyle name="Date" xfId="81" xr:uid="{00000000-0005-0000-0000-000050000000}"/>
    <cellStyle name="Date dd/mm/yyyy" xfId="82" xr:uid="{00000000-0005-0000-0000-000051000000}"/>
    <cellStyle name="Days" xfId="83" xr:uid="{00000000-0005-0000-0000-000052000000}"/>
    <cellStyle name="defalut price field" xfId="84" xr:uid="{00000000-0005-0000-0000-000053000000}"/>
    <cellStyle name="Exchange_rate" xfId="85" xr:uid="{00000000-0005-0000-0000-000054000000}"/>
    <cellStyle name="ƒnƒCƒp[ƒŠƒ“ƒN" xfId="86" xr:uid="{00000000-0005-0000-0000-000055000000}"/>
    <cellStyle name="Grand_Numbers" xfId="87" xr:uid="{00000000-0005-0000-0000-000056000000}"/>
    <cellStyle name="Hidden" xfId="88" xr:uid="{00000000-0005-0000-0000-000057000000}"/>
    <cellStyle name="Hyperlink 2" xfId="89" xr:uid="{00000000-0005-0000-0000-000058000000}"/>
    <cellStyle name="Hyperlink Arrow" xfId="90" xr:uid="{00000000-0005-0000-0000-000059000000}"/>
    <cellStyle name="Hyperlink Text" xfId="91" xr:uid="{00000000-0005-0000-0000-00005A000000}"/>
    <cellStyle name="Input 2" xfId="92" xr:uid="{00000000-0005-0000-0000-00005B000000}"/>
    <cellStyle name="Jun" xfId="93" xr:uid="{00000000-0005-0000-0000-00005C000000}"/>
    <cellStyle name="line_item" xfId="94" xr:uid="{00000000-0005-0000-0000-00005D000000}"/>
    <cellStyle name="Lookup Table Heading" xfId="95" xr:uid="{00000000-0005-0000-0000-00005E000000}"/>
    <cellStyle name="Lookup Table Label" xfId="96" xr:uid="{00000000-0005-0000-0000-00005F000000}"/>
    <cellStyle name="Lookup Table Number" xfId="97" xr:uid="{00000000-0005-0000-0000-000060000000}"/>
    <cellStyle name="Message" xfId="98" xr:uid="{00000000-0005-0000-0000-000061000000}"/>
    <cellStyle name="MidLine" xfId="99" xr:uid="{00000000-0005-0000-0000-000062000000}"/>
    <cellStyle name="Model Name" xfId="100" xr:uid="{00000000-0005-0000-0000-000063000000}"/>
    <cellStyle name="Month" xfId="101" xr:uid="{00000000-0005-0000-0000-000064000000}"/>
    <cellStyle name="Monthly rate" xfId="102" xr:uid="{00000000-0005-0000-0000-000065000000}"/>
    <cellStyle name="Normal" xfId="0" builtinId="0"/>
    <cellStyle name="Normal 2" xfId="103" xr:uid="{00000000-0005-0000-0000-000067000000}"/>
    <cellStyle name="Normal 2 2" xfId="104" xr:uid="{00000000-0005-0000-0000-000068000000}"/>
    <cellStyle name="Normal 2 21 2" xfId="105" xr:uid="{00000000-0005-0000-0000-000069000000}"/>
    <cellStyle name="Normal 3" xfId="106" xr:uid="{00000000-0005-0000-0000-00006A000000}"/>
    <cellStyle name="Normal 4" xfId="107" xr:uid="{00000000-0005-0000-0000-00006B000000}"/>
    <cellStyle name="Normal 5" xfId="108" xr:uid="{00000000-0005-0000-0000-00006C000000}"/>
    <cellStyle name="Normal 7" xfId="109" xr:uid="{00000000-0005-0000-0000-00006D000000}"/>
    <cellStyle name="Normal 8" xfId="202" xr:uid="{00000000-0005-0000-0000-00006E000000}"/>
    <cellStyle name="Normal_BOM - Decathon(Steven) v2 - ZK" xfId="110" xr:uid="{00000000-0005-0000-0000-00006F000000}"/>
    <cellStyle name="Normal_Pend use new quote template - CIMB (working)" xfId="111" xr:uid="{00000000-0005-0000-0000-000070000000}"/>
    <cellStyle name="Normal_SingTel Cost" xfId="112" xr:uid="{00000000-0005-0000-0000-000071000000}"/>
    <cellStyle name="Overwrite" xfId="113" xr:uid="{00000000-0005-0000-0000-000072000000}"/>
    <cellStyle name="PBA_master" xfId="114" xr:uid="{00000000-0005-0000-0000-000073000000}"/>
    <cellStyle name="PBA-sub" xfId="115" xr:uid="{00000000-0005-0000-0000-000074000000}"/>
    <cellStyle name="Percent (0)" xfId="116" xr:uid="{00000000-0005-0000-0000-000075000000}"/>
    <cellStyle name="Percent (00)" xfId="117" xr:uid="{00000000-0005-0000-0000-000076000000}"/>
    <cellStyle name="Percent 2" xfId="118" xr:uid="{00000000-0005-0000-0000-000077000000}"/>
    <cellStyle name="Percent 3" xfId="119" xr:uid="{00000000-0005-0000-0000-000078000000}"/>
    <cellStyle name="Period Title" xfId="120" xr:uid="{00000000-0005-0000-0000-000079000000}"/>
    <cellStyle name="Project" xfId="121" xr:uid="{00000000-0005-0000-0000-00007A000000}"/>
    <cellStyle name="Rate" xfId="122" xr:uid="{00000000-0005-0000-0000-00007B000000}"/>
    <cellStyle name="Right Currency" xfId="123" xr:uid="{00000000-0005-0000-0000-00007C000000}"/>
    <cellStyle name="Right Date" xfId="124" xr:uid="{00000000-0005-0000-0000-00007D000000}"/>
    <cellStyle name="Right Multiple" xfId="125" xr:uid="{00000000-0005-0000-0000-00007E000000}"/>
    <cellStyle name="Right Number" xfId="126" xr:uid="{00000000-0005-0000-0000-00007F000000}"/>
    <cellStyle name="Right Percentage" xfId="127" xr:uid="{00000000-0005-0000-0000-000080000000}"/>
    <cellStyle name="Right Year" xfId="128" xr:uid="{00000000-0005-0000-0000-000081000000}"/>
    <cellStyle name="SAPBEXaggData" xfId="129" xr:uid="{00000000-0005-0000-0000-000082000000}"/>
    <cellStyle name="SAPBEXaggDataEmph" xfId="130" xr:uid="{00000000-0005-0000-0000-000083000000}"/>
    <cellStyle name="SAPBEXaggItem" xfId="131" xr:uid="{00000000-0005-0000-0000-000084000000}"/>
    <cellStyle name="SAPBEXchaText" xfId="132" xr:uid="{00000000-0005-0000-0000-000085000000}"/>
    <cellStyle name="SAPBEXexcBad7" xfId="133" xr:uid="{00000000-0005-0000-0000-000086000000}"/>
    <cellStyle name="SAPBEXexcBad8" xfId="134" xr:uid="{00000000-0005-0000-0000-000087000000}"/>
    <cellStyle name="SAPBEXexcBad9" xfId="135" xr:uid="{00000000-0005-0000-0000-000088000000}"/>
    <cellStyle name="SAPBEXexcCritical4" xfId="136" xr:uid="{00000000-0005-0000-0000-000089000000}"/>
    <cellStyle name="SAPBEXexcCritical5" xfId="137" xr:uid="{00000000-0005-0000-0000-00008A000000}"/>
    <cellStyle name="SAPBEXexcCritical6" xfId="138" xr:uid="{00000000-0005-0000-0000-00008B000000}"/>
    <cellStyle name="SAPBEXexcGood1" xfId="139" xr:uid="{00000000-0005-0000-0000-00008C000000}"/>
    <cellStyle name="SAPBEXexcGood2" xfId="140" xr:uid="{00000000-0005-0000-0000-00008D000000}"/>
    <cellStyle name="SAPBEXexcGood3" xfId="141" xr:uid="{00000000-0005-0000-0000-00008E000000}"/>
    <cellStyle name="SAPBEXfilterDrill" xfId="142" xr:uid="{00000000-0005-0000-0000-00008F000000}"/>
    <cellStyle name="SAPBEXfilterItem" xfId="143" xr:uid="{00000000-0005-0000-0000-000090000000}"/>
    <cellStyle name="SAPBEXfilterText" xfId="144" xr:uid="{00000000-0005-0000-0000-000091000000}"/>
    <cellStyle name="SAPBEXformats" xfId="145" xr:uid="{00000000-0005-0000-0000-000092000000}"/>
    <cellStyle name="SAPBEXheaderItem" xfId="146" xr:uid="{00000000-0005-0000-0000-000093000000}"/>
    <cellStyle name="SAPBEXheaderText" xfId="147" xr:uid="{00000000-0005-0000-0000-000094000000}"/>
    <cellStyle name="SAPBEXresData" xfId="148" xr:uid="{00000000-0005-0000-0000-000095000000}"/>
    <cellStyle name="SAPBEXresDataEmph" xfId="149" xr:uid="{00000000-0005-0000-0000-000096000000}"/>
    <cellStyle name="SAPBEXresItem" xfId="150" xr:uid="{00000000-0005-0000-0000-000097000000}"/>
    <cellStyle name="SAPBEXstdData" xfId="151" xr:uid="{00000000-0005-0000-0000-000098000000}"/>
    <cellStyle name="SAPBEXstdDataEmph" xfId="152" xr:uid="{00000000-0005-0000-0000-000099000000}"/>
    <cellStyle name="SAPBEXstdItem" xfId="153" xr:uid="{00000000-0005-0000-0000-00009A000000}"/>
    <cellStyle name="SAPBEXtitle" xfId="154" xr:uid="{00000000-0005-0000-0000-00009B000000}"/>
    <cellStyle name="SAPBEXundefined" xfId="155" xr:uid="{00000000-0005-0000-0000-00009C000000}"/>
    <cellStyle name="Section Number" xfId="156" xr:uid="{00000000-0005-0000-0000-00009D000000}"/>
    <cellStyle name="Sheet Title" xfId="157" xr:uid="{00000000-0005-0000-0000-00009E000000}"/>
    <cellStyle name="Short_date" xfId="158" xr:uid="{00000000-0005-0000-0000-00009F000000}"/>
    <cellStyle name="Spelling" xfId="159" xr:uid="{00000000-0005-0000-0000-0000A0000000}"/>
    <cellStyle name="Standard_Tabelle3" xfId="160" xr:uid="{00000000-0005-0000-0000-0000A1000000}"/>
    <cellStyle name="Style 1" xfId="161" xr:uid="{00000000-0005-0000-0000-0000A2000000}"/>
    <cellStyle name="Style 100" xfId="162" xr:uid="{00000000-0005-0000-0000-0000A3000000}"/>
    <cellStyle name="Style 105" xfId="163" xr:uid="{00000000-0005-0000-0000-0000A4000000}"/>
    <cellStyle name="Style 108" xfId="164" xr:uid="{00000000-0005-0000-0000-0000A5000000}"/>
    <cellStyle name="Style 21" xfId="165" xr:uid="{00000000-0005-0000-0000-0000A6000000}"/>
    <cellStyle name="Style 22" xfId="166" xr:uid="{00000000-0005-0000-0000-0000A7000000}"/>
    <cellStyle name="Style 23" xfId="167" xr:uid="{00000000-0005-0000-0000-0000A8000000}"/>
    <cellStyle name="Style 24" xfId="168" xr:uid="{00000000-0005-0000-0000-0000A9000000}"/>
    <cellStyle name="Style 25" xfId="169" xr:uid="{00000000-0005-0000-0000-0000AA000000}"/>
    <cellStyle name="Style 26" xfId="170" xr:uid="{00000000-0005-0000-0000-0000AB000000}"/>
    <cellStyle name="Style 27" xfId="171" xr:uid="{00000000-0005-0000-0000-0000AC000000}"/>
    <cellStyle name="Style 28" xfId="172" xr:uid="{00000000-0005-0000-0000-0000AD000000}"/>
    <cellStyle name="Style 29" xfId="173" xr:uid="{00000000-0005-0000-0000-0000AE000000}"/>
    <cellStyle name="Style 30" xfId="174" xr:uid="{00000000-0005-0000-0000-0000AF000000}"/>
    <cellStyle name="Style 31" xfId="175" xr:uid="{00000000-0005-0000-0000-0000B0000000}"/>
    <cellStyle name="Style 32" xfId="176" xr:uid="{00000000-0005-0000-0000-0000B1000000}"/>
    <cellStyle name="Style 33" xfId="177" xr:uid="{00000000-0005-0000-0000-0000B2000000}"/>
    <cellStyle name="Style 34" xfId="178" xr:uid="{00000000-0005-0000-0000-0000B3000000}"/>
    <cellStyle name="Style 35" xfId="179" xr:uid="{00000000-0005-0000-0000-0000B4000000}"/>
    <cellStyle name="Style 36" xfId="180" xr:uid="{00000000-0005-0000-0000-0000B5000000}"/>
    <cellStyle name="Style 37" xfId="181" xr:uid="{00000000-0005-0000-0000-0000B6000000}"/>
    <cellStyle name="Style 38" xfId="182" xr:uid="{00000000-0005-0000-0000-0000B7000000}"/>
    <cellStyle name="Style 39" xfId="183" xr:uid="{00000000-0005-0000-0000-0000B8000000}"/>
    <cellStyle name="Style 40" xfId="184" xr:uid="{00000000-0005-0000-0000-0000B9000000}"/>
    <cellStyle name="Style 41" xfId="185" xr:uid="{00000000-0005-0000-0000-0000BA000000}"/>
    <cellStyle name="Style 42" xfId="186" xr:uid="{00000000-0005-0000-0000-0000BB000000}"/>
    <cellStyle name="Style 43" xfId="187" xr:uid="{00000000-0005-0000-0000-0000BC000000}"/>
    <cellStyle name="Style 44" xfId="188" xr:uid="{00000000-0005-0000-0000-0000BD000000}"/>
    <cellStyle name="Style 45" xfId="189" xr:uid="{00000000-0005-0000-0000-0000BE000000}"/>
    <cellStyle name="Style 46" xfId="190" xr:uid="{00000000-0005-0000-0000-0000BF000000}"/>
    <cellStyle name="Style 67" xfId="191" xr:uid="{00000000-0005-0000-0000-0000C0000000}"/>
    <cellStyle name="Style 73" xfId="192" xr:uid="{00000000-0005-0000-0000-0000C1000000}"/>
    <cellStyle name="Style 90" xfId="193" xr:uid="{00000000-0005-0000-0000-0000C2000000}"/>
    <cellStyle name="Style 94" xfId="194" xr:uid="{00000000-0005-0000-0000-0000C3000000}"/>
    <cellStyle name="Text" xfId="195" xr:uid="{00000000-0005-0000-0000-0000C4000000}"/>
    <cellStyle name="þ_x001d_ð'_x000c_ïþ÷_x000c_âþU_x0001_†_x0005_è_x0008__x0007__x0001__x0001_" xfId="196" xr:uid="{00000000-0005-0000-0000-0000C5000000}"/>
    <cellStyle name="Time h:mm AM/PM" xfId="197" xr:uid="{00000000-0005-0000-0000-0000C6000000}"/>
    <cellStyle name="TopLine" xfId="198" xr:uid="{00000000-0005-0000-0000-0000C7000000}"/>
    <cellStyle name="Value_QMS" xfId="199" xr:uid="{00000000-0005-0000-0000-0000C8000000}"/>
    <cellStyle name="Wrap text" xfId="200" xr:uid="{00000000-0005-0000-0000-0000C9000000}"/>
    <cellStyle name="样式 1" xfId="201" xr:uid="{00000000-0005-0000-0000-0000CA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G84"/>
  <sheetViews>
    <sheetView tabSelected="1" view="pageBreakPreview" topLeftCell="A42" zoomScale="85" zoomScaleNormal="70" zoomScaleSheetLayoutView="85" zoomScalePageLayoutView="90" workbookViewId="0">
      <selection activeCell="F39" sqref="F39:F40"/>
    </sheetView>
  </sheetViews>
  <sheetFormatPr defaultColWidth="9" defaultRowHeight="14.5"/>
  <cols>
    <col min="1" max="1" width="1.1796875" style="106" customWidth="1"/>
    <col min="2" max="2" width="10.81640625" style="106" customWidth="1"/>
    <col min="3" max="3" width="22.6328125" style="106" customWidth="1"/>
    <col min="4" max="4" width="49.81640625" style="106" customWidth="1"/>
    <col min="5" max="5" width="6.6328125" style="123" customWidth="1"/>
    <col min="6" max="6" width="13.6328125" style="106" customWidth="1"/>
    <col min="7" max="7" width="16.36328125" style="110" customWidth="1"/>
    <col min="8" max="8" width="1.36328125" style="106" customWidth="1"/>
    <col min="9" max="16384" width="9" style="106"/>
  </cols>
  <sheetData>
    <row r="3" spans="2:7" ht="15.5">
      <c r="B3" s="105" t="s">
        <v>187</v>
      </c>
      <c r="F3" s="148" t="s">
        <v>120</v>
      </c>
      <c r="G3" s="178" t="s">
        <v>195</v>
      </c>
    </row>
    <row r="5" spans="2:7" ht="15.5">
      <c r="B5" s="106" t="s">
        <v>113</v>
      </c>
      <c r="C5" s="128">
        <v>36838</v>
      </c>
      <c r="G5" s="108" t="s">
        <v>188</v>
      </c>
    </row>
    <row r="6" spans="2:7">
      <c r="B6" s="106" t="s">
        <v>114</v>
      </c>
      <c r="C6" s="141" t="s">
        <v>117</v>
      </c>
      <c r="G6" s="167" t="s">
        <v>189</v>
      </c>
    </row>
    <row r="7" spans="2:7">
      <c r="G7" s="168" t="s">
        <v>190</v>
      </c>
    </row>
    <row r="8" spans="2:7">
      <c r="B8" s="148" t="s">
        <v>121</v>
      </c>
      <c r="C8" s="169" t="s">
        <v>194</v>
      </c>
      <c r="G8" s="107"/>
    </row>
    <row r="9" spans="2:7">
      <c r="B9" s="106" t="s">
        <v>115</v>
      </c>
      <c r="C9" s="158" t="s">
        <v>136</v>
      </c>
      <c r="G9" s="127"/>
    </row>
    <row r="10" spans="2:7">
      <c r="C10" s="129"/>
      <c r="G10" s="126"/>
    </row>
    <row r="11" spans="2:7">
      <c r="B11" s="148" t="s">
        <v>122</v>
      </c>
      <c r="C11" s="165" t="s">
        <v>183</v>
      </c>
      <c r="G11" s="109"/>
    </row>
    <row r="12" spans="2:7">
      <c r="B12" s="148" t="s">
        <v>123</v>
      </c>
      <c r="C12" s="164" t="s">
        <v>182</v>
      </c>
      <c r="G12" s="109"/>
    </row>
    <row r="14" spans="2:7" ht="15" thickBot="1"/>
    <row r="15" spans="2:7" s="111" customFormat="1" ht="29">
      <c r="B15" s="112" t="s">
        <v>111</v>
      </c>
      <c r="C15" s="116" t="s">
        <v>112</v>
      </c>
      <c r="D15" s="113" t="s">
        <v>2</v>
      </c>
      <c r="E15" s="124" t="s">
        <v>110</v>
      </c>
      <c r="F15" s="142" t="s">
        <v>118</v>
      </c>
      <c r="G15" s="143" t="s">
        <v>119</v>
      </c>
    </row>
    <row r="16" spans="2:7" s="111" customFormat="1" ht="23.4" customHeight="1">
      <c r="B16" s="170" t="s">
        <v>160</v>
      </c>
      <c r="C16" s="171"/>
      <c r="D16" s="171"/>
      <c r="E16" s="171"/>
      <c r="F16" s="171"/>
      <c r="G16" s="172"/>
    </row>
    <row r="17" spans="2:7" ht="15" customHeight="1">
      <c r="B17" s="149">
        <v>1</v>
      </c>
      <c r="C17" s="159" t="s">
        <v>184</v>
      </c>
      <c r="D17" s="151" t="s">
        <v>137</v>
      </c>
      <c r="E17" s="152">
        <v>1</v>
      </c>
      <c r="F17" s="150">
        <v>1000</v>
      </c>
      <c r="G17" s="114">
        <f t="shared" ref="G17:G43" si="0">F17*E17</f>
        <v>1000</v>
      </c>
    </row>
    <row r="18" spans="2:7" ht="15" customHeight="1">
      <c r="B18" s="149">
        <v>2</v>
      </c>
      <c r="C18" s="160" t="s">
        <v>138</v>
      </c>
      <c r="D18" s="153" t="s">
        <v>139</v>
      </c>
      <c r="E18" s="154">
        <v>1</v>
      </c>
      <c r="F18" s="150">
        <v>0</v>
      </c>
      <c r="G18" s="114">
        <f t="shared" si="0"/>
        <v>0</v>
      </c>
    </row>
    <row r="19" spans="2:7" ht="15" customHeight="1">
      <c r="B19" s="149">
        <v>3</v>
      </c>
      <c r="C19" s="161" t="s">
        <v>140</v>
      </c>
      <c r="D19" s="151" t="s">
        <v>141</v>
      </c>
      <c r="E19" s="152">
        <v>1</v>
      </c>
      <c r="F19" s="150">
        <v>0</v>
      </c>
      <c r="G19" s="114">
        <f>F19*E19</f>
        <v>0</v>
      </c>
    </row>
    <row r="20" spans="2:7" ht="15" customHeight="1">
      <c r="B20" s="149">
        <v>4</v>
      </c>
      <c r="C20" s="161" t="s">
        <v>161</v>
      </c>
      <c r="D20" s="151" t="s">
        <v>162</v>
      </c>
      <c r="E20" s="152">
        <v>1</v>
      </c>
      <c r="F20" s="150">
        <v>0</v>
      </c>
      <c r="G20" s="114">
        <f t="shared" ref="G20" si="1">F20*E20</f>
        <v>0</v>
      </c>
    </row>
    <row r="21" spans="2:7" ht="15" customHeight="1">
      <c r="B21" s="149">
        <v>5</v>
      </c>
      <c r="C21" s="161" t="s">
        <v>142</v>
      </c>
      <c r="D21" s="151" t="s">
        <v>143</v>
      </c>
      <c r="E21" s="152">
        <v>1</v>
      </c>
      <c r="F21" s="150">
        <v>0</v>
      </c>
      <c r="G21" s="114">
        <f t="shared" si="0"/>
        <v>0</v>
      </c>
    </row>
    <row r="22" spans="2:7" ht="15" customHeight="1">
      <c r="B22" s="149">
        <v>6</v>
      </c>
      <c r="C22" s="161" t="s">
        <v>144</v>
      </c>
      <c r="D22" s="151" t="s">
        <v>145</v>
      </c>
      <c r="E22" s="152">
        <v>1</v>
      </c>
      <c r="F22" s="150">
        <v>0</v>
      </c>
      <c r="G22" s="114">
        <f t="shared" si="0"/>
        <v>0</v>
      </c>
    </row>
    <row r="23" spans="2:7" ht="15" customHeight="1">
      <c r="B23" s="149">
        <v>7</v>
      </c>
      <c r="C23" s="161" t="s">
        <v>146</v>
      </c>
      <c r="D23" s="151" t="s">
        <v>147</v>
      </c>
      <c r="E23" s="152">
        <v>1</v>
      </c>
      <c r="F23" s="150">
        <v>0</v>
      </c>
      <c r="G23" s="114">
        <f t="shared" si="0"/>
        <v>0</v>
      </c>
    </row>
    <row r="24" spans="2:7" ht="15" customHeight="1">
      <c r="B24" s="149">
        <v>8</v>
      </c>
      <c r="C24" s="161" t="s">
        <v>148</v>
      </c>
      <c r="D24" s="151" t="s">
        <v>149</v>
      </c>
      <c r="E24" s="152">
        <v>1</v>
      </c>
      <c r="F24" s="150">
        <v>0</v>
      </c>
      <c r="G24" s="114">
        <f t="shared" si="0"/>
        <v>0</v>
      </c>
    </row>
    <row r="25" spans="2:7" ht="15" customHeight="1">
      <c r="B25" s="149">
        <v>9</v>
      </c>
      <c r="C25" s="161" t="s">
        <v>150</v>
      </c>
      <c r="D25" s="151" t="s">
        <v>151</v>
      </c>
      <c r="E25" s="152">
        <v>1</v>
      </c>
      <c r="F25" s="150">
        <v>0</v>
      </c>
      <c r="G25" s="114">
        <f t="shared" si="0"/>
        <v>0</v>
      </c>
    </row>
    <row r="26" spans="2:7" ht="15" customHeight="1">
      <c r="B26" s="149">
        <v>10</v>
      </c>
      <c r="C26" s="161" t="s">
        <v>152</v>
      </c>
      <c r="D26" s="151" t="s">
        <v>153</v>
      </c>
      <c r="E26" s="152">
        <v>1</v>
      </c>
      <c r="F26" s="150">
        <v>0</v>
      </c>
      <c r="G26" s="114">
        <f t="shared" si="0"/>
        <v>0</v>
      </c>
    </row>
    <row r="27" spans="2:7" ht="15" customHeight="1">
      <c r="B27" s="149">
        <v>11</v>
      </c>
      <c r="C27" s="161" t="s">
        <v>163</v>
      </c>
      <c r="D27" s="151" t="s">
        <v>164</v>
      </c>
      <c r="E27" s="152">
        <v>1</v>
      </c>
      <c r="F27" s="150">
        <v>700</v>
      </c>
      <c r="G27" s="114">
        <f t="shared" si="0"/>
        <v>700</v>
      </c>
    </row>
    <row r="28" spans="2:7" ht="15" customHeight="1">
      <c r="B28" s="149">
        <v>12</v>
      </c>
      <c r="C28" s="161" t="s">
        <v>165</v>
      </c>
      <c r="D28" s="151" t="s">
        <v>166</v>
      </c>
      <c r="E28" s="152">
        <v>2</v>
      </c>
      <c r="F28" s="150">
        <v>0</v>
      </c>
      <c r="G28" s="114">
        <f t="shared" si="0"/>
        <v>0</v>
      </c>
    </row>
    <row r="29" spans="2:7" ht="15" customHeight="1">
      <c r="B29" s="149">
        <v>13</v>
      </c>
      <c r="C29" s="161" t="s">
        <v>167</v>
      </c>
      <c r="D29" s="151" t="s">
        <v>176</v>
      </c>
      <c r="E29" s="152">
        <v>1</v>
      </c>
      <c r="F29" s="150">
        <v>0</v>
      </c>
      <c r="G29" s="114">
        <f t="shared" si="0"/>
        <v>0</v>
      </c>
    </row>
    <row r="30" spans="2:7" ht="15" customHeight="1">
      <c r="B30" s="149">
        <v>14</v>
      </c>
      <c r="C30" s="160" t="s">
        <v>133</v>
      </c>
      <c r="D30" s="153" t="s">
        <v>134</v>
      </c>
      <c r="E30" s="154">
        <v>1</v>
      </c>
      <c r="F30" s="150">
        <v>8.6</v>
      </c>
      <c r="G30" s="114">
        <f t="shared" si="0"/>
        <v>8.6</v>
      </c>
    </row>
    <row r="31" spans="2:7" ht="15" customHeight="1">
      <c r="B31" s="149">
        <v>15</v>
      </c>
      <c r="C31" s="161" t="s">
        <v>185</v>
      </c>
      <c r="D31" s="151" t="s">
        <v>186</v>
      </c>
      <c r="E31" s="152">
        <v>1</v>
      </c>
      <c r="F31" s="150">
        <v>4000</v>
      </c>
      <c r="G31" s="114">
        <f t="shared" si="0"/>
        <v>4000</v>
      </c>
    </row>
    <row r="32" spans="2:7" ht="15" customHeight="1">
      <c r="B32" s="149">
        <v>16</v>
      </c>
      <c r="C32" s="160" t="s">
        <v>177</v>
      </c>
      <c r="D32" s="153" t="s">
        <v>178</v>
      </c>
      <c r="E32" s="154">
        <v>1</v>
      </c>
      <c r="F32" s="150">
        <v>0</v>
      </c>
      <c r="G32" s="114">
        <f t="shared" si="0"/>
        <v>0</v>
      </c>
    </row>
    <row r="33" spans="2:7" ht="15" customHeight="1">
      <c r="B33" s="149">
        <v>17</v>
      </c>
      <c r="C33" s="161" t="s">
        <v>168</v>
      </c>
      <c r="D33" s="151" t="s">
        <v>170</v>
      </c>
      <c r="E33" s="152">
        <v>1</v>
      </c>
      <c r="F33" s="150">
        <v>0</v>
      </c>
      <c r="G33" s="114">
        <f t="shared" si="0"/>
        <v>0</v>
      </c>
    </row>
    <row r="34" spans="2:7" ht="15" customHeight="1">
      <c r="B34" s="149">
        <v>18</v>
      </c>
      <c r="C34" s="161" t="s">
        <v>181</v>
      </c>
      <c r="D34" s="151" t="s">
        <v>171</v>
      </c>
      <c r="E34" s="152">
        <v>1</v>
      </c>
      <c r="F34" s="150">
        <v>0</v>
      </c>
      <c r="G34" s="114">
        <f t="shared" si="0"/>
        <v>0</v>
      </c>
    </row>
    <row r="35" spans="2:7" ht="15" customHeight="1">
      <c r="B35" s="149">
        <v>19</v>
      </c>
      <c r="C35" s="161" t="s">
        <v>169</v>
      </c>
      <c r="D35" s="151" t="s">
        <v>172</v>
      </c>
      <c r="E35" s="152">
        <v>1</v>
      </c>
      <c r="F35" s="150">
        <v>0</v>
      </c>
      <c r="G35" s="114">
        <f t="shared" si="0"/>
        <v>0</v>
      </c>
    </row>
    <row r="36" spans="2:7" ht="15" customHeight="1">
      <c r="B36" s="149">
        <v>20</v>
      </c>
      <c r="C36" s="161" t="s">
        <v>154</v>
      </c>
      <c r="D36" s="151" t="s">
        <v>155</v>
      </c>
      <c r="E36" s="152">
        <v>1</v>
      </c>
      <c r="F36" s="150">
        <v>0</v>
      </c>
      <c r="G36" s="114">
        <f t="shared" si="0"/>
        <v>0</v>
      </c>
    </row>
    <row r="37" spans="2:7" ht="15" customHeight="1">
      <c r="B37" s="149">
        <v>21</v>
      </c>
      <c r="C37" s="161" t="s">
        <v>156</v>
      </c>
      <c r="D37" s="151" t="s">
        <v>157</v>
      </c>
      <c r="E37" s="152">
        <v>1</v>
      </c>
      <c r="F37" s="150">
        <v>0</v>
      </c>
      <c r="G37" s="114">
        <f t="shared" si="0"/>
        <v>0</v>
      </c>
    </row>
    <row r="38" spans="2:7" ht="15" customHeight="1">
      <c r="B38" s="149">
        <v>22</v>
      </c>
      <c r="C38" s="161" t="s">
        <v>158</v>
      </c>
      <c r="D38" s="151" t="s">
        <v>153</v>
      </c>
      <c r="E38" s="152">
        <v>1</v>
      </c>
      <c r="F38" s="150">
        <v>0</v>
      </c>
      <c r="G38" s="114">
        <f t="shared" si="0"/>
        <v>0</v>
      </c>
    </row>
    <row r="39" spans="2:7" s="129" customFormat="1" ht="29">
      <c r="B39" s="144"/>
      <c r="C39" s="166" t="s">
        <v>191</v>
      </c>
      <c r="D39" s="145" t="s">
        <v>116</v>
      </c>
      <c r="E39" s="146">
        <v>5</v>
      </c>
      <c r="F39" s="147">
        <v>700</v>
      </c>
      <c r="G39" s="147">
        <f t="shared" si="0"/>
        <v>3500</v>
      </c>
    </row>
    <row r="40" spans="2:7" s="129" customFormat="1" ht="29">
      <c r="B40" s="144"/>
      <c r="C40" s="162" t="s">
        <v>192</v>
      </c>
      <c r="D40" s="145" t="s">
        <v>135</v>
      </c>
      <c r="E40" s="146">
        <v>1</v>
      </c>
      <c r="F40" s="147">
        <v>100</v>
      </c>
      <c r="G40" s="147">
        <f t="shared" si="0"/>
        <v>100</v>
      </c>
    </row>
    <row r="41" spans="2:7" s="129" customFormat="1" ht="29">
      <c r="B41" s="130"/>
      <c r="C41" s="163" t="s">
        <v>193</v>
      </c>
      <c r="D41" s="139" t="s">
        <v>173</v>
      </c>
      <c r="E41" s="125">
        <v>0</v>
      </c>
      <c r="F41" s="147">
        <v>300</v>
      </c>
      <c r="G41" s="147">
        <f t="shared" si="0"/>
        <v>0</v>
      </c>
    </row>
    <row r="42" spans="2:7" s="129" customFormat="1" ht="29">
      <c r="B42" s="130"/>
      <c r="C42" s="163" t="s">
        <v>193</v>
      </c>
      <c r="D42" s="139" t="s">
        <v>174</v>
      </c>
      <c r="E42" s="125">
        <v>1</v>
      </c>
      <c r="F42" s="147">
        <v>400</v>
      </c>
      <c r="G42" s="147">
        <f t="shared" si="0"/>
        <v>400</v>
      </c>
    </row>
    <row r="43" spans="2:7" s="129" customFormat="1" ht="29">
      <c r="B43" s="130"/>
      <c r="C43" s="163" t="s">
        <v>193</v>
      </c>
      <c r="D43" s="139" t="s">
        <v>175</v>
      </c>
      <c r="E43" s="125">
        <v>0</v>
      </c>
      <c r="F43" s="147">
        <v>500</v>
      </c>
      <c r="G43" s="147">
        <f t="shared" si="0"/>
        <v>0</v>
      </c>
    </row>
    <row r="44" spans="2:7">
      <c r="B44" s="118"/>
      <c r="C44" s="119"/>
      <c r="D44" s="120"/>
      <c r="E44" s="122" t="s">
        <v>159</v>
      </c>
      <c r="F44" s="121"/>
      <c r="G44" s="133">
        <f>SUM(G17:G43)</f>
        <v>9708.6</v>
      </c>
    </row>
    <row r="45" spans="2:7" s="111" customFormat="1" ht="33" customHeight="1">
      <c r="B45" s="170"/>
      <c r="C45" s="171"/>
      <c r="D45" s="171"/>
      <c r="E45" s="171"/>
      <c r="F45" s="171"/>
      <c r="G45" s="172"/>
    </row>
    <row r="46" spans="2:7" ht="15" customHeight="1">
      <c r="B46" s="149">
        <v>1</v>
      </c>
      <c r="C46" s="159" t="s">
        <v>184</v>
      </c>
      <c r="D46" s="151" t="s">
        <v>137</v>
      </c>
      <c r="E46" s="152">
        <v>1</v>
      </c>
      <c r="F46" s="150">
        <v>1000</v>
      </c>
      <c r="G46" s="114">
        <f t="shared" ref="G46:G47" si="2">F46*E46</f>
        <v>1000</v>
      </c>
    </row>
    <row r="47" spans="2:7" ht="15" customHeight="1">
      <c r="B47" s="149">
        <v>2</v>
      </c>
      <c r="C47" s="160" t="s">
        <v>138</v>
      </c>
      <c r="D47" s="153" t="s">
        <v>139</v>
      </c>
      <c r="E47" s="154">
        <v>1</v>
      </c>
      <c r="F47" s="150">
        <v>0</v>
      </c>
      <c r="G47" s="114">
        <f t="shared" si="2"/>
        <v>0</v>
      </c>
    </row>
    <row r="48" spans="2:7" ht="15" customHeight="1">
      <c r="B48" s="149">
        <v>3</v>
      </c>
      <c r="C48" s="161" t="s">
        <v>140</v>
      </c>
      <c r="D48" s="151" t="s">
        <v>141</v>
      </c>
      <c r="E48" s="152">
        <v>1</v>
      </c>
      <c r="F48" s="150">
        <v>0</v>
      </c>
      <c r="G48" s="114">
        <f>F48*E48</f>
        <v>0</v>
      </c>
    </row>
    <row r="49" spans="2:7" ht="15" customHeight="1">
      <c r="B49" s="149">
        <v>4</v>
      </c>
      <c r="C49" s="161" t="s">
        <v>161</v>
      </c>
      <c r="D49" s="151" t="s">
        <v>162</v>
      </c>
      <c r="E49" s="152">
        <v>1</v>
      </c>
      <c r="F49" s="150">
        <v>0</v>
      </c>
      <c r="G49" s="114">
        <f t="shared" ref="G49:G72" si="3">F49*E49</f>
        <v>0</v>
      </c>
    </row>
    <row r="50" spans="2:7" ht="15" customHeight="1">
      <c r="B50" s="149">
        <v>5</v>
      </c>
      <c r="C50" s="161" t="s">
        <v>142</v>
      </c>
      <c r="D50" s="151" t="s">
        <v>143</v>
      </c>
      <c r="E50" s="152">
        <v>1</v>
      </c>
      <c r="F50" s="150">
        <v>0</v>
      </c>
      <c r="G50" s="114">
        <f t="shared" si="3"/>
        <v>0</v>
      </c>
    </row>
    <row r="51" spans="2:7" ht="15" customHeight="1">
      <c r="B51" s="149">
        <v>6</v>
      </c>
      <c r="C51" s="161" t="s">
        <v>144</v>
      </c>
      <c r="D51" s="151" t="s">
        <v>145</v>
      </c>
      <c r="E51" s="152">
        <v>1</v>
      </c>
      <c r="F51" s="150">
        <v>0</v>
      </c>
      <c r="G51" s="114">
        <f t="shared" si="3"/>
        <v>0</v>
      </c>
    </row>
    <row r="52" spans="2:7" ht="15" customHeight="1">
      <c r="B52" s="149">
        <v>7</v>
      </c>
      <c r="C52" s="161" t="s">
        <v>146</v>
      </c>
      <c r="D52" s="151" t="s">
        <v>147</v>
      </c>
      <c r="E52" s="152">
        <v>1</v>
      </c>
      <c r="F52" s="150">
        <v>0</v>
      </c>
      <c r="G52" s="114">
        <f t="shared" si="3"/>
        <v>0</v>
      </c>
    </row>
    <row r="53" spans="2:7" ht="15" customHeight="1">
      <c r="B53" s="149">
        <v>8</v>
      </c>
      <c r="C53" s="161" t="s">
        <v>148</v>
      </c>
      <c r="D53" s="151" t="s">
        <v>149</v>
      </c>
      <c r="E53" s="152">
        <v>1</v>
      </c>
      <c r="F53" s="150">
        <v>0</v>
      </c>
      <c r="G53" s="114">
        <f t="shared" si="3"/>
        <v>0</v>
      </c>
    </row>
    <row r="54" spans="2:7" ht="15" customHeight="1">
      <c r="B54" s="149">
        <v>9</v>
      </c>
      <c r="C54" s="161" t="s">
        <v>150</v>
      </c>
      <c r="D54" s="151" t="s">
        <v>151</v>
      </c>
      <c r="E54" s="152">
        <v>1</v>
      </c>
      <c r="F54" s="150">
        <v>0</v>
      </c>
      <c r="G54" s="114">
        <f t="shared" si="3"/>
        <v>0</v>
      </c>
    </row>
    <row r="55" spans="2:7" ht="15" customHeight="1">
      <c r="B55" s="149">
        <v>10</v>
      </c>
      <c r="C55" s="161" t="s">
        <v>152</v>
      </c>
      <c r="D55" s="151" t="s">
        <v>153</v>
      </c>
      <c r="E55" s="152">
        <v>1</v>
      </c>
      <c r="F55" s="150">
        <v>0</v>
      </c>
      <c r="G55" s="114">
        <f t="shared" si="3"/>
        <v>0</v>
      </c>
    </row>
    <row r="56" spans="2:7" ht="15" customHeight="1">
      <c r="B56" s="149">
        <v>11</v>
      </c>
      <c r="C56" s="161" t="s">
        <v>163</v>
      </c>
      <c r="D56" s="151" t="s">
        <v>164</v>
      </c>
      <c r="E56" s="152">
        <v>1</v>
      </c>
      <c r="F56" s="150">
        <v>700</v>
      </c>
      <c r="G56" s="114">
        <f t="shared" si="3"/>
        <v>700</v>
      </c>
    </row>
    <row r="57" spans="2:7" ht="15" customHeight="1">
      <c r="B57" s="149">
        <v>12</v>
      </c>
      <c r="C57" s="161" t="s">
        <v>165</v>
      </c>
      <c r="D57" s="151" t="s">
        <v>166</v>
      </c>
      <c r="E57" s="152">
        <v>2</v>
      </c>
      <c r="F57" s="150">
        <v>0</v>
      </c>
      <c r="G57" s="114">
        <f t="shared" si="3"/>
        <v>0</v>
      </c>
    </row>
    <row r="58" spans="2:7" ht="15" customHeight="1">
      <c r="B58" s="149">
        <v>13</v>
      </c>
      <c r="C58" s="161" t="s">
        <v>167</v>
      </c>
      <c r="D58" s="151" t="s">
        <v>176</v>
      </c>
      <c r="E58" s="152">
        <v>1</v>
      </c>
      <c r="F58" s="150">
        <v>0</v>
      </c>
      <c r="G58" s="114">
        <f t="shared" si="3"/>
        <v>0</v>
      </c>
    </row>
    <row r="59" spans="2:7" ht="15" customHeight="1">
      <c r="B59" s="149">
        <v>14</v>
      </c>
      <c r="C59" s="160" t="s">
        <v>133</v>
      </c>
      <c r="D59" s="153" t="s">
        <v>134</v>
      </c>
      <c r="E59" s="154">
        <v>1</v>
      </c>
      <c r="F59" s="150">
        <v>8</v>
      </c>
      <c r="G59" s="114">
        <f t="shared" si="3"/>
        <v>8</v>
      </c>
    </row>
    <row r="60" spans="2:7" ht="15" customHeight="1">
      <c r="B60" s="149">
        <v>15</v>
      </c>
      <c r="C60" s="161" t="s">
        <v>179</v>
      </c>
      <c r="D60" s="151" t="s">
        <v>180</v>
      </c>
      <c r="E60" s="152">
        <v>1</v>
      </c>
      <c r="F60" s="150">
        <v>4000</v>
      </c>
      <c r="G60" s="114">
        <f t="shared" si="3"/>
        <v>4000</v>
      </c>
    </row>
    <row r="61" spans="2:7" ht="15" customHeight="1">
      <c r="B61" s="149">
        <v>16</v>
      </c>
      <c r="C61" s="160" t="s">
        <v>177</v>
      </c>
      <c r="D61" s="153" t="s">
        <v>178</v>
      </c>
      <c r="E61" s="154">
        <v>1</v>
      </c>
      <c r="F61" s="150">
        <v>0</v>
      </c>
      <c r="G61" s="114">
        <f t="shared" si="3"/>
        <v>0</v>
      </c>
    </row>
    <row r="62" spans="2:7" ht="15" customHeight="1">
      <c r="B62" s="149">
        <v>17</v>
      </c>
      <c r="C62" s="161" t="s">
        <v>168</v>
      </c>
      <c r="D62" s="151" t="s">
        <v>170</v>
      </c>
      <c r="E62" s="152">
        <v>1</v>
      </c>
      <c r="F62" s="150">
        <v>0</v>
      </c>
      <c r="G62" s="114">
        <f t="shared" si="3"/>
        <v>0</v>
      </c>
    </row>
    <row r="63" spans="2:7" ht="15" customHeight="1">
      <c r="B63" s="149">
        <v>18</v>
      </c>
      <c r="C63" s="161" t="s">
        <v>181</v>
      </c>
      <c r="D63" s="151" t="s">
        <v>171</v>
      </c>
      <c r="E63" s="152">
        <v>1</v>
      </c>
      <c r="F63" s="150">
        <v>0</v>
      </c>
      <c r="G63" s="114">
        <f t="shared" si="3"/>
        <v>0</v>
      </c>
    </row>
    <row r="64" spans="2:7" ht="15" customHeight="1">
      <c r="B64" s="149">
        <v>19</v>
      </c>
      <c r="C64" s="161" t="s">
        <v>169</v>
      </c>
      <c r="D64" s="151" t="s">
        <v>172</v>
      </c>
      <c r="E64" s="152">
        <v>1</v>
      </c>
      <c r="F64" s="150">
        <v>0</v>
      </c>
      <c r="G64" s="114">
        <f t="shared" si="3"/>
        <v>0</v>
      </c>
    </row>
    <row r="65" spans="2:7" ht="15" customHeight="1">
      <c r="B65" s="149">
        <v>20</v>
      </c>
      <c r="C65" s="161" t="s">
        <v>154</v>
      </c>
      <c r="D65" s="151" t="s">
        <v>155</v>
      </c>
      <c r="E65" s="152">
        <v>1</v>
      </c>
      <c r="F65" s="150">
        <v>0</v>
      </c>
      <c r="G65" s="114">
        <f t="shared" si="3"/>
        <v>0</v>
      </c>
    </row>
    <row r="66" spans="2:7" ht="15" customHeight="1">
      <c r="B66" s="149">
        <v>21</v>
      </c>
      <c r="C66" s="161" t="s">
        <v>156</v>
      </c>
      <c r="D66" s="151" t="s">
        <v>157</v>
      </c>
      <c r="E66" s="152">
        <v>1</v>
      </c>
      <c r="F66" s="150">
        <v>0</v>
      </c>
      <c r="G66" s="114">
        <f t="shared" si="3"/>
        <v>0</v>
      </c>
    </row>
    <row r="67" spans="2:7" ht="15" customHeight="1">
      <c r="B67" s="149">
        <v>22</v>
      </c>
      <c r="C67" s="161" t="s">
        <v>158</v>
      </c>
      <c r="D67" s="151" t="s">
        <v>153</v>
      </c>
      <c r="E67" s="152">
        <v>1</v>
      </c>
      <c r="F67" s="150">
        <v>0</v>
      </c>
      <c r="G67" s="114">
        <f t="shared" si="3"/>
        <v>0</v>
      </c>
    </row>
    <row r="68" spans="2:7" ht="15" customHeight="1">
      <c r="B68" s="144"/>
      <c r="C68" s="162" t="s">
        <v>191</v>
      </c>
      <c r="D68" s="145" t="s">
        <v>116</v>
      </c>
      <c r="E68" s="146">
        <v>5</v>
      </c>
      <c r="F68" s="147">
        <v>700</v>
      </c>
      <c r="G68" s="147">
        <f t="shared" si="3"/>
        <v>3500</v>
      </c>
    </row>
    <row r="69" spans="2:7" ht="15" customHeight="1">
      <c r="B69" s="144"/>
      <c r="C69" s="162" t="s">
        <v>192</v>
      </c>
      <c r="D69" s="145" t="s">
        <v>135</v>
      </c>
      <c r="E69" s="146">
        <v>1</v>
      </c>
      <c r="F69" s="147">
        <v>100</v>
      </c>
      <c r="G69" s="147">
        <f t="shared" si="3"/>
        <v>100</v>
      </c>
    </row>
    <row r="70" spans="2:7" s="129" customFormat="1" ht="29">
      <c r="B70" s="130"/>
      <c r="C70" s="163" t="s">
        <v>193</v>
      </c>
      <c r="D70" s="139" t="s">
        <v>173</v>
      </c>
      <c r="E70" s="125">
        <v>0</v>
      </c>
      <c r="F70" s="147">
        <v>300</v>
      </c>
      <c r="G70" s="147">
        <f t="shared" si="3"/>
        <v>0</v>
      </c>
    </row>
    <row r="71" spans="2:7" s="129" customFormat="1" ht="29">
      <c r="B71" s="130"/>
      <c r="C71" s="163" t="s">
        <v>193</v>
      </c>
      <c r="D71" s="139" t="s">
        <v>174</v>
      </c>
      <c r="E71" s="125">
        <v>1</v>
      </c>
      <c r="F71" s="147">
        <v>400</v>
      </c>
      <c r="G71" s="147">
        <f t="shared" si="3"/>
        <v>400</v>
      </c>
    </row>
    <row r="72" spans="2:7" s="129" customFormat="1" ht="29">
      <c r="B72" s="130"/>
      <c r="C72" s="163" t="s">
        <v>193</v>
      </c>
      <c r="D72" s="139" t="s">
        <v>175</v>
      </c>
      <c r="E72" s="125">
        <v>0</v>
      </c>
      <c r="F72" s="147">
        <v>500</v>
      </c>
      <c r="G72" s="147">
        <f t="shared" si="3"/>
        <v>0</v>
      </c>
    </row>
    <row r="73" spans="2:7" s="129" customFormat="1">
      <c r="B73" s="118"/>
      <c r="C73" s="119"/>
      <c r="D73" s="120"/>
      <c r="E73" s="122" t="s">
        <v>159</v>
      </c>
      <c r="F73" s="121"/>
      <c r="G73" s="133">
        <f>SUM(G46:G72)</f>
        <v>9708</v>
      </c>
    </row>
    <row r="74" spans="2:7">
      <c r="B74" s="118"/>
      <c r="C74" s="119"/>
      <c r="D74" s="134"/>
      <c r="E74" s="131"/>
      <c r="F74" s="132"/>
      <c r="G74" s="140"/>
    </row>
    <row r="75" spans="2:7" ht="23.25" customHeight="1">
      <c r="B75" s="118"/>
      <c r="C75" s="119"/>
      <c r="D75" s="134"/>
      <c r="E75" s="175" t="s">
        <v>130</v>
      </c>
      <c r="F75" s="176"/>
      <c r="G75" s="140">
        <f>(G44+G73)/1.13</f>
        <v>17182.83185840708</v>
      </c>
    </row>
    <row r="76" spans="2:7">
      <c r="B76" s="118"/>
      <c r="C76" s="119"/>
      <c r="D76" s="134"/>
      <c r="E76" s="173" t="s">
        <v>131</v>
      </c>
      <c r="F76" s="174"/>
      <c r="G76" s="140">
        <f>G75*0.13</f>
        <v>2233.7681415929205</v>
      </c>
    </row>
    <row r="77" spans="2:7" ht="26.25" customHeight="1">
      <c r="B77" s="118"/>
      <c r="C77" s="119"/>
      <c r="D77" s="134"/>
      <c r="E77" s="175" t="s">
        <v>132</v>
      </c>
      <c r="F77" s="176"/>
      <c r="G77" s="133">
        <f>G75+G76</f>
        <v>19416.600000000002</v>
      </c>
    </row>
    <row r="78" spans="2:7" s="111" customFormat="1" ht="15" thickBot="1">
      <c r="B78" s="115"/>
      <c r="C78" s="117"/>
      <c r="D78" s="135"/>
      <c r="E78" s="136"/>
      <c r="F78" s="137"/>
      <c r="G78" s="138"/>
    </row>
    <row r="80" spans="2:7">
      <c r="B80" s="155" t="s">
        <v>99</v>
      </c>
      <c r="C80" s="155"/>
    </row>
    <row r="81" spans="2:3">
      <c r="B81" s="107" t="s">
        <v>126</v>
      </c>
      <c r="C81" s="106" t="s">
        <v>100</v>
      </c>
    </row>
    <row r="82" spans="2:3">
      <c r="B82" s="107" t="s">
        <v>127</v>
      </c>
      <c r="C82" s="106" t="s">
        <v>128</v>
      </c>
    </row>
    <row r="83" spans="2:3">
      <c r="B83" s="107" t="s">
        <v>129</v>
      </c>
      <c r="C83" s="156" t="s">
        <v>124</v>
      </c>
    </row>
    <row r="84" spans="2:3">
      <c r="B84" s="157" t="s">
        <v>105</v>
      </c>
      <c r="C84" s="156" t="s">
        <v>125</v>
      </c>
    </row>
  </sheetData>
  <mergeCells count="5">
    <mergeCell ref="B16:G16"/>
    <mergeCell ref="B45:G45"/>
    <mergeCell ref="E76:F76"/>
    <mergeCell ref="E77:F77"/>
    <mergeCell ref="E75:F75"/>
  </mergeCells>
  <phoneticPr fontId="29" type="noConversion"/>
  <pageMargins left="0.7" right="0.7" top="0.75" bottom="0.75" header="0.3" footer="0.3"/>
  <pageSetup paperSize="9" scale="44" orientation="portrait" r:id="rId1"/>
  <headerFooter>
    <oddHeader>&amp;C&amp;F</oddHeader>
    <oddFooter>&amp;CPage &amp;P of &amp;N</oddFooter>
  </headerFooter>
  <rowBreaks count="1" manualBreakCount="1">
    <brk id="87" min="1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6"/>
  <sheetViews>
    <sheetView showGridLines="0" view="pageBreakPreview" topLeftCell="E33" zoomScale="75" zoomScaleNormal="75" zoomScaleSheetLayoutView="75" workbookViewId="0">
      <selection activeCell="N61" sqref="N61"/>
    </sheetView>
  </sheetViews>
  <sheetFormatPr defaultColWidth="9.08984375" defaultRowHeight="11.5"/>
  <cols>
    <col min="1" max="1" width="14.1796875" style="7" customWidth="1"/>
    <col min="2" max="2" width="22" style="7" customWidth="1"/>
    <col min="3" max="3" width="73.1796875" style="7" bestFit="1" customWidth="1"/>
    <col min="4" max="4" width="9.08984375" style="7"/>
    <col min="5" max="5" width="14" style="64" customWidth="1"/>
    <col min="6" max="6" width="20.90625" style="64" customWidth="1"/>
    <col min="7" max="7" width="1.90625" style="36" customWidth="1"/>
    <col min="8" max="8" width="9.6328125" style="8" bestFit="1" customWidth="1"/>
    <col min="9" max="9" width="9.81640625" style="10" customWidth="1"/>
    <col min="10" max="10" width="9.81640625" style="9" customWidth="1"/>
    <col min="11" max="11" width="19.81640625" style="9" customWidth="1"/>
    <col min="12" max="12" width="7.90625" style="8" customWidth="1"/>
    <col min="13" max="13" width="7.90625" style="10" customWidth="1"/>
    <col min="14" max="14" width="9.36328125" style="9" customWidth="1"/>
    <col min="15" max="15" width="13.36328125" style="35" bestFit="1" customWidth="1"/>
    <col min="16" max="16" width="9.08984375" style="7"/>
    <col min="17" max="17" width="13.90625" style="7" bestFit="1" customWidth="1"/>
    <col min="18" max="18" width="13.6328125" style="7" customWidth="1"/>
    <col min="19" max="16384" width="9.08984375" style="7"/>
  </cols>
  <sheetData>
    <row r="1" spans="1:12" customFormat="1" ht="15.75" customHeight="1">
      <c r="A1" s="39"/>
      <c r="B1" s="40"/>
      <c r="C1" s="41"/>
      <c r="D1" s="42"/>
      <c r="E1" s="78"/>
      <c r="F1" s="81"/>
      <c r="H1" s="43"/>
      <c r="I1" s="44"/>
    </row>
    <row r="2" spans="1:12" customFormat="1" ht="14.5">
      <c r="A2" s="53"/>
      <c r="B2" s="39"/>
      <c r="C2" s="45"/>
      <c r="D2" s="42"/>
      <c r="E2" s="79"/>
      <c r="F2" s="78" t="s">
        <v>37</v>
      </c>
      <c r="H2" s="43"/>
      <c r="I2" s="43"/>
    </row>
    <row r="3" spans="1:12" customFormat="1" ht="14.5">
      <c r="A3" s="53"/>
      <c r="B3" s="39"/>
      <c r="C3" s="45"/>
      <c r="D3" s="42"/>
      <c r="E3" s="79"/>
      <c r="F3" s="86"/>
      <c r="H3" s="43"/>
      <c r="I3" s="43"/>
    </row>
    <row r="4" spans="1:12" customFormat="1" ht="18">
      <c r="A4" s="58" t="s">
        <v>38</v>
      </c>
      <c r="B4" s="46"/>
      <c r="C4" s="45"/>
      <c r="D4" s="47"/>
      <c r="E4" s="79"/>
      <c r="F4" s="80"/>
      <c r="H4" s="43"/>
      <c r="I4" s="43"/>
    </row>
    <row r="5" spans="1:12" customFormat="1" ht="14.5">
      <c r="A5" s="59"/>
      <c r="B5" s="46"/>
      <c r="C5" s="45"/>
      <c r="D5" s="47"/>
      <c r="E5" s="79"/>
      <c r="F5" s="79" t="s">
        <v>39</v>
      </c>
      <c r="H5" s="43"/>
      <c r="I5" s="43"/>
    </row>
    <row r="6" spans="1:12" customFormat="1" ht="14.5">
      <c r="A6" s="60" t="s">
        <v>40</v>
      </c>
      <c r="B6" s="49">
        <f ca="1">NOW()</f>
        <v>45401.407287615744</v>
      </c>
      <c r="C6" s="45"/>
      <c r="D6" s="50"/>
      <c r="E6" s="79"/>
      <c r="F6" s="79" t="s">
        <v>41</v>
      </c>
      <c r="H6" s="51"/>
      <c r="I6" s="43"/>
    </row>
    <row r="7" spans="1:12" customFormat="1" ht="14.5">
      <c r="A7" s="61" t="s">
        <v>42</v>
      </c>
      <c r="B7" s="52" t="s">
        <v>43</v>
      </c>
      <c r="C7" s="45"/>
      <c r="D7" s="53"/>
      <c r="E7" s="79"/>
      <c r="F7" s="79" t="s">
        <v>44</v>
      </c>
      <c r="H7" s="43"/>
      <c r="I7" s="43"/>
    </row>
    <row r="8" spans="1:12" customFormat="1" ht="14.5">
      <c r="A8" s="48"/>
      <c r="B8" s="48"/>
      <c r="C8" s="45"/>
      <c r="D8" s="54"/>
      <c r="E8" s="80"/>
      <c r="F8" s="80"/>
      <c r="H8" s="55"/>
      <c r="I8" s="55"/>
    </row>
    <row r="9" spans="1:12" customFormat="1" ht="14.5">
      <c r="A9" s="60" t="s">
        <v>45</v>
      </c>
      <c r="B9" s="56" t="s">
        <v>53</v>
      </c>
      <c r="C9" s="45"/>
      <c r="D9" s="54"/>
      <c r="E9" s="80"/>
      <c r="F9" s="87" t="s">
        <v>46</v>
      </c>
      <c r="H9" s="55"/>
      <c r="I9" s="55"/>
    </row>
    <row r="10" spans="1:12" customFormat="1" ht="14.5">
      <c r="A10" s="61" t="s">
        <v>47</v>
      </c>
      <c r="B10" s="57" t="s">
        <v>26</v>
      </c>
      <c r="C10" s="45"/>
      <c r="D10" s="54"/>
      <c r="E10" s="80"/>
      <c r="F10" s="88" t="s">
        <v>48</v>
      </c>
      <c r="H10" s="55"/>
      <c r="I10" s="55"/>
    </row>
    <row r="11" spans="1:12" customFormat="1" ht="14.5">
      <c r="A11" s="60"/>
      <c r="B11" s="56"/>
      <c r="C11" s="45"/>
      <c r="D11" s="54"/>
      <c r="E11" s="81"/>
      <c r="F11" s="88" t="s">
        <v>49</v>
      </c>
      <c r="H11" s="8"/>
      <c r="I11" s="75" t="s">
        <v>72</v>
      </c>
      <c r="J11" s="74">
        <v>0.75</v>
      </c>
      <c r="K11" s="9"/>
      <c r="L11" s="8"/>
    </row>
    <row r="12" spans="1:12" customFormat="1" ht="14.5">
      <c r="A12" s="60" t="s">
        <v>50</v>
      </c>
      <c r="B12" s="56" t="s">
        <v>108</v>
      </c>
      <c r="C12" s="45"/>
      <c r="D12" s="38"/>
      <c r="E12" s="81"/>
      <c r="F12" s="88" t="s">
        <v>51</v>
      </c>
      <c r="H12" s="8"/>
      <c r="I12" s="75" t="s">
        <v>70</v>
      </c>
      <c r="J12" s="74">
        <v>0.13</v>
      </c>
      <c r="K12" s="9"/>
      <c r="L12" s="8"/>
    </row>
    <row r="13" spans="1:12" customFormat="1" ht="14.5">
      <c r="A13" s="60" t="s">
        <v>52</v>
      </c>
      <c r="B13" s="56" t="s">
        <v>109</v>
      </c>
      <c r="D13" s="38"/>
      <c r="E13" s="81"/>
      <c r="F13" s="81"/>
      <c r="H13" s="8"/>
      <c r="I13" s="75" t="s">
        <v>68</v>
      </c>
      <c r="J13" s="7">
        <f>8%/12</f>
        <v>6.6666666666666671E-3</v>
      </c>
      <c r="K13" s="9"/>
      <c r="L13" s="8"/>
    </row>
    <row r="14" spans="1:12">
      <c r="A14" s="62"/>
      <c r="I14" s="75" t="s">
        <v>69</v>
      </c>
      <c r="J14" s="7">
        <v>6.4</v>
      </c>
    </row>
    <row r="15" spans="1:12">
      <c r="A15" s="62"/>
      <c r="J15" s="8"/>
    </row>
    <row r="17" spans="1:18">
      <c r="A17" s="1" t="s">
        <v>0</v>
      </c>
      <c r="B17" s="1" t="s">
        <v>1</v>
      </c>
      <c r="C17" s="2" t="s">
        <v>2</v>
      </c>
      <c r="D17" s="11" t="s">
        <v>3</v>
      </c>
      <c r="E17" s="82" t="s">
        <v>29</v>
      </c>
      <c r="F17" s="82" t="s">
        <v>30</v>
      </c>
      <c r="H17" s="14" t="s">
        <v>20</v>
      </c>
      <c r="I17" s="16" t="s">
        <v>21</v>
      </c>
      <c r="J17" s="17" t="s">
        <v>25</v>
      </c>
      <c r="K17" s="17" t="s">
        <v>35</v>
      </c>
      <c r="L17" s="14" t="s">
        <v>22</v>
      </c>
      <c r="M17" s="16" t="s">
        <v>21</v>
      </c>
      <c r="N17" s="17" t="s">
        <v>24</v>
      </c>
      <c r="O17" s="33" t="s">
        <v>23</v>
      </c>
    </row>
    <row r="18" spans="1:18">
      <c r="A18" s="3"/>
      <c r="B18" s="4"/>
      <c r="C18" s="3"/>
      <c r="D18" s="12"/>
      <c r="E18" s="83"/>
      <c r="F18" s="83"/>
      <c r="H18" s="15"/>
      <c r="I18" s="18"/>
      <c r="J18" s="19"/>
      <c r="K18" s="19"/>
      <c r="L18" s="15"/>
      <c r="M18" s="18"/>
      <c r="N18" s="19"/>
      <c r="O18" s="34"/>
    </row>
    <row r="19" spans="1:18" ht="12" customHeight="1">
      <c r="A19" s="91"/>
      <c r="B19" s="177" t="s">
        <v>83</v>
      </c>
      <c r="C19" s="177"/>
      <c r="D19" s="5"/>
      <c r="E19" s="83"/>
      <c r="F19" s="83"/>
      <c r="H19" s="15"/>
      <c r="I19" s="18"/>
      <c r="J19" s="19"/>
      <c r="K19" s="19"/>
      <c r="L19" s="15"/>
      <c r="M19" s="18"/>
      <c r="N19" s="19"/>
      <c r="O19" s="34"/>
    </row>
    <row r="20" spans="1:18">
      <c r="A20" s="92">
        <v>1</v>
      </c>
      <c r="B20" s="6" t="s">
        <v>4</v>
      </c>
      <c r="C20" s="6" t="s">
        <v>5</v>
      </c>
      <c r="D20" s="13">
        <v>1</v>
      </c>
      <c r="E20" s="83"/>
      <c r="F20" s="83"/>
      <c r="H20" s="15">
        <v>1814</v>
      </c>
      <c r="I20" s="18">
        <v>0.68</v>
      </c>
      <c r="J20" s="19">
        <f t="shared" ref="J20:J27" si="0">H20*(1-I20)*8.4</f>
        <v>4876.0319999999992</v>
      </c>
      <c r="K20" s="19" t="s">
        <v>34</v>
      </c>
      <c r="L20" s="15">
        <v>40</v>
      </c>
      <c r="M20" s="18">
        <v>0.77</v>
      </c>
      <c r="N20" s="19">
        <f>L20*(1-M20)*7*1.17*1.05</f>
        <v>79.115399999999994</v>
      </c>
      <c r="O20" s="34">
        <f t="shared" ref="O20:O27" si="1">(J20+N20)*D20</f>
        <v>4955.1473999999989</v>
      </c>
    </row>
    <row r="21" spans="1:18">
      <c r="A21" s="92">
        <v>2</v>
      </c>
      <c r="B21" s="6" t="s">
        <v>6</v>
      </c>
      <c r="C21" s="6" t="s">
        <v>7</v>
      </c>
      <c r="D21" s="13">
        <v>1</v>
      </c>
      <c r="E21" s="83"/>
      <c r="F21" s="83"/>
      <c r="H21" s="15">
        <v>0</v>
      </c>
      <c r="I21" s="18">
        <v>0.68</v>
      </c>
      <c r="J21" s="19">
        <f t="shared" si="0"/>
        <v>0</v>
      </c>
      <c r="K21" s="19"/>
      <c r="L21" s="15"/>
      <c r="M21" s="18"/>
      <c r="N21" s="19"/>
      <c r="O21" s="34">
        <f t="shared" si="1"/>
        <v>0</v>
      </c>
    </row>
    <row r="22" spans="1:18">
      <c r="A22" s="92">
        <v>3</v>
      </c>
      <c r="B22" s="69" t="s">
        <v>8</v>
      </c>
      <c r="C22" s="73" t="s">
        <v>9</v>
      </c>
      <c r="D22" s="13">
        <v>1</v>
      </c>
      <c r="E22" s="83"/>
      <c r="F22" s="83"/>
      <c r="H22" s="15">
        <v>780</v>
      </c>
      <c r="I22" s="18">
        <v>0.68</v>
      </c>
      <c r="J22" s="19">
        <f t="shared" si="0"/>
        <v>2096.64</v>
      </c>
      <c r="K22" s="19"/>
      <c r="L22" s="15"/>
      <c r="M22" s="18"/>
      <c r="N22" s="19"/>
      <c r="O22" s="34">
        <f t="shared" si="1"/>
        <v>2096.64</v>
      </c>
    </row>
    <row r="23" spans="1:18">
      <c r="A23" s="92">
        <v>4</v>
      </c>
      <c r="B23" s="6" t="s">
        <v>10</v>
      </c>
      <c r="C23" s="6" t="s">
        <v>11</v>
      </c>
      <c r="D23" s="13">
        <v>1</v>
      </c>
      <c r="E23" s="83"/>
      <c r="F23" s="83"/>
      <c r="H23" s="15">
        <v>390</v>
      </c>
      <c r="I23" s="18">
        <v>0.68</v>
      </c>
      <c r="J23" s="19">
        <f t="shared" si="0"/>
        <v>1048.32</v>
      </c>
      <c r="K23" s="19"/>
      <c r="L23" s="15"/>
      <c r="M23" s="18"/>
      <c r="N23" s="19"/>
      <c r="O23" s="34">
        <f t="shared" si="1"/>
        <v>1048.32</v>
      </c>
    </row>
    <row r="24" spans="1:18">
      <c r="A24" s="93">
        <v>5</v>
      </c>
      <c r="B24" s="70" t="s">
        <v>61</v>
      </c>
      <c r="C24" s="70" t="s">
        <v>62</v>
      </c>
      <c r="D24" s="13">
        <v>1</v>
      </c>
      <c r="E24" s="83"/>
      <c r="F24" s="83"/>
      <c r="H24" s="15">
        <v>130</v>
      </c>
      <c r="I24" s="18">
        <v>0.68</v>
      </c>
      <c r="J24" s="19"/>
      <c r="K24" s="19"/>
      <c r="L24" s="15"/>
      <c r="M24" s="18"/>
      <c r="N24" s="19"/>
      <c r="O24" s="34">
        <f t="shared" si="1"/>
        <v>0</v>
      </c>
    </row>
    <row r="25" spans="1:18">
      <c r="A25" s="92">
        <v>6</v>
      </c>
      <c r="B25" s="6" t="s">
        <v>12</v>
      </c>
      <c r="C25" s="6" t="s">
        <v>13</v>
      </c>
      <c r="D25" s="13">
        <v>1</v>
      </c>
      <c r="E25" s="83"/>
      <c r="F25" s="83"/>
      <c r="H25" s="15">
        <v>0</v>
      </c>
      <c r="I25" s="18">
        <v>0.68</v>
      </c>
      <c r="J25" s="19">
        <f t="shared" si="0"/>
        <v>0</v>
      </c>
      <c r="K25" s="19"/>
      <c r="L25" s="15"/>
      <c r="M25" s="18"/>
      <c r="N25" s="19"/>
      <c r="O25" s="34">
        <f t="shared" si="1"/>
        <v>0</v>
      </c>
    </row>
    <row r="26" spans="1:18">
      <c r="A26" s="92">
        <v>7</v>
      </c>
      <c r="B26" s="6" t="s">
        <v>14</v>
      </c>
      <c r="C26" s="6" t="s">
        <v>15</v>
      </c>
      <c r="D26" s="13">
        <v>1</v>
      </c>
      <c r="E26" s="83"/>
      <c r="F26" s="83"/>
      <c r="H26" s="15">
        <v>520</v>
      </c>
      <c r="I26" s="76">
        <v>0.68</v>
      </c>
      <c r="J26" s="19">
        <f t="shared" si="0"/>
        <v>1397.7599999999998</v>
      </c>
      <c r="K26" s="19"/>
      <c r="L26" s="15"/>
      <c r="M26" s="18"/>
      <c r="N26" s="19"/>
      <c r="O26" s="34">
        <f t="shared" si="1"/>
        <v>1397.7599999999998</v>
      </c>
    </row>
    <row r="27" spans="1:18">
      <c r="A27" s="92">
        <v>8</v>
      </c>
      <c r="B27" s="6" t="s">
        <v>16</v>
      </c>
      <c r="C27" s="6" t="s">
        <v>17</v>
      </c>
      <c r="D27" s="13">
        <v>1</v>
      </c>
      <c r="E27" s="83"/>
      <c r="F27" s="83"/>
      <c r="H27" s="15">
        <v>160</v>
      </c>
      <c r="I27" s="76">
        <v>0.68</v>
      </c>
      <c r="J27" s="19">
        <f t="shared" si="0"/>
        <v>430.07999999999993</v>
      </c>
      <c r="K27" s="19"/>
      <c r="L27" s="15"/>
      <c r="M27" s="18"/>
      <c r="N27" s="19"/>
      <c r="O27" s="34">
        <f t="shared" si="1"/>
        <v>430.07999999999993</v>
      </c>
      <c r="Q27" s="35">
        <f>SUM(O18:O27)</f>
        <v>9927.9473999999991</v>
      </c>
    </row>
    <row r="28" spans="1:18">
      <c r="A28" s="22"/>
      <c r="B28" s="20" t="s">
        <v>18</v>
      </c>
      <c r="C28" s="21"/>
      <c r="D28" s="22"/>
      <c r="E28" s="83"/>
      <c r="F28" s="83"/>
      <c r="H28" s="15"/>
      <c r="I28" s="18"/>
      <c r="J28" s="19"/>
      <c r="K28" s="19"/>
      <c r="L28" s="15"/>
      <c r="M28" s="18"/>
      <c r="N28" s="19"/>
      <c r="O28" s="34"/>
    </row>
    <row r="29" spans="1:18">
      <c r="A29" s="22" t="s">
        <v>31</v>
      </c>
      <c r="B29" s="23" t="s">
        <v>19</v>
      </c>
      <c r="C29" s="24"/>
      <c r="D29" s="31">
        <v>6</v>
      </c>
      <c r="E29" s="83"/>
      <c r="F29" s="83"/>
      <c r="H29" s="15"/>
      <c r="I29" s="18"/>
      <c r="J29" s="19"/>
      <c r="K29" s="19"/>
      <c r="L29" s="15"/>
      <c r="M29" s="18"/>
      <c r="N29" s="19"/>
      <c r="O29" s="33">
        <f>SUM(O20:O27)*D29</f>
        <v>59567.684399999998</v>
      </c>
      <c r="P29" s="7" t="s">
        <v>71</v>
      </c>
    </row>
    <row r="30" spans="1:18">
      <c r="A30" s="22" t="s">
        <v>31</v>
      </c>
      <c r="B30" s="23" t="s">
        <v>32</v>
      </c>
      <c r="C30" s="21"/>
      <c r="D30" s="22">
        <v>3</v>
      </c>
      <c r="E30" s="83"/>
      <c r="F30" s="83"/>
      <c r="H30" s="15"/>
      <c r="I30" s="18"/>
      <c r="J30" s="19"/>
      <c r="K30" s="19" t="s">
        <v>36</v>
      </c>
      <c r="L30" s="15">
        <v>363</v>
      </c>
      <c r="M30" s="63">
        <f>$J$11</f>
        <v>0.75</v>
      </c>
      <c r="N30" s="19">
        <f>L30*(1-M30)*8.4</f>
        <v>762.30000000000007</v>
      </c>
      <c r="O30" s="33">
        <f>N30*D30*D29</f>
        <v>13721.400000000001</v>
      </c>
      <c r="P30" s="7" t="s">
        <v>92</v>
      </c>
      <c r="Q30" s="35">
        <f>N30*D30</f>
        <v>2286.9</v>
      </c>
      <c r="R30" s="7">
        <f>(Q27+Q30)*D29</f>
        <v>73289.084399999992</v>
      </c>
    </row>
    <row r="31" spans="1:18">
      <c r="A31" s="22"/>
      <c r="B31" s="25"/>
      <c r="C31" s="21"/>
      <c r="D31" s="22"/>
      <c r="E31" s="83"/>
      <c r="F31" s="83"/>
      <c r="H31" s="15"/>
      <c r="I31" s="18"/>
      <c r="J31" s="19"/>
      <c r="K31" s="19"/>
      <c r="L31" s="15"/>
      <c r="M31" s="18"/>
      <c r="N31" s="19"/>
      <c r="O31" s="34"/>
    </row>
    <row r="32" spans="1:18" ht="12">
      <c r="A32" s="22"/>
      <c r="B32" s="20" t="s">
        <v>33</v>
      </c>
      <c r="C32" s="26"/>
      <c r="D32" s="22"/>
      <c r="E32" s="83"/>
      <c r="F32" s="83"/>
      <c r="H32" s="15"/>
      <c r="I32" s="18"/>
      <c r="J32" s="19"/>
      <c r="K32" s="19"/>
      <c r="L32" s="15"/>
      <c r="M32" s="18"/>
      <c r="N32" s="19"/>
      <c r="O32" s="34"/>
    </row>
    <row r="33" spans="1:18">
      <c r="A33" s="22"/>
      <c r="B33" s="23" t="str">
        <f>CONCATENATE(D33,"Months contract with Maintenance (24x7x4) include VAT and Freight (Based on Office Hour)")</f>
        <v>36Months contract with Maintenance (24x7x4) include VAT and Freight (Based on Office Hour)</v>
      </c>
      <c r="C33" s="21"/>
      <c r="D33" s="22">
        <f>D30*12</f>
        <v>36</v>
      </c>
      <c r="E33" s="89">
        <v>69.75</v>
      </c>
      <c r="F33" s="90">
        <f>E33*D33</f>
        <v>2511</v>
      </c>
      <c r="H33" s="18"/>
      <c r="I33" s="18"/>
      <c r="J33" s="19"/>
      <c r="K33" s="19"/>
      <c r="L33" s="15"/>
      <c r="M33" s="18"/>
      <c r="N33" s="19"/>
      <c r="O33" s="34">
        <f>O29+O30</f>
        <v>73289.084399999992</v>
      </c>
      <c r="P33" s="72">
        <f>PMT($J$13,D33,O33)/$J$14</f>
        <v>-358.84586454563282</v>
      </c>
      <c r="Q33" s="28">
        <f>-ROUNDUP(P33/(1-$J$12),)</f>
        <v>413</v>
      </c>
    </row>
    <row r="34" spans="1:18">
      <c r="A34" s="92"/>
      <c r="B34" s="6"/>
      <c r="C34" s="6"/>
      <c r="D34" s="13"/>
      <c r="E34" s="83"/>
      <c r="F34" s="83"/>
      <c r="H34" s="15"/>
      <c r="I34" s="18"/>
      <c r="J34" s="19"/>
      <c r="K34" s="19"/>
      <c r="L34" s="15"/>
      <c r="M34" s="18"/>
      <c r="N34" s="19"/>
      <c r="O34" s="34"/>
    </row>
    <row r="35" spans="1:18" ht="12" customHeight="1">
      <c r="A35" s="91"/>
      <c r="B35" s="177" t="s">
        <v>67</v>
      </c>
      <c r="C35" s="177"/>
      <c r="D35" s="5"/>
      <c r="E35" s="83"/>
      <c r="F35" s="83"/>
      <c r="H35" s="15"/>
      <c r="I35" s="18"/>
      <c r="J35" s="19"/>
      <c r="K35" s="19"/>
      <c r="L35" s="15"/>
      <c r="M35" s="18"/>
      <c r="N35" s="19"/>
      <c r="O35" s="34"/>
    </row>
    <row r="36" spans="1:18">
      <c r="A36" s="92">
        <v>1</v>
      </c>
      <c r="B36" s="6" t="s">
        <v>4</v>
      </c>
      <c r="C36" s="6" t="s">
        <v>5</v>
      </c>
      <c r="D36" s="13">
        <v>1</v>
      </c>
      <c r="E36" s="83"/>
      <c r="F36" s="83"/>
      <c r="H36" s="15">
        <v>1814</v>
      </c>
      <c r="I36" s="18">
        <v>0.68</v>
      </c>
      <c r="J36" s="19">
        <f t="shared" ref="J36:J41" si="2">H36*(1-I36)*8.4</f>
        <v>4876.0319999999992</v>
      </c>
      <c r="K36" s="19" t="s">
        <v>34</v>
      </c>
      <c r="L36" s="15">
        <v>40</v>
      </c>
      <c r="M36" s="18">
        <v>0.77</v>
      </c>
      <c r="N36" s="19">
        <f>L36*(1-M36)*7*1.17*1.05</f>
        <v>79.115399999999994</v>
      </c>
      <c r="O36" s="34">
        <f>(J36+N36)*D36</f>
        <v>4955.1473999999989</v>
      </c>
    </row>
    <row r="37" spans="1:18">
      <c r="A37" s="92">
        <v>2</v>
      </c>
      <c r="B37" s="6" t="s">
        <v>6</v>
      </c>
      <c r="C37" s="6" t="s">
        <v>7</v>
      </c>
      <c r="D37" s="13">
        <v>1</v>
      </c>
      <c r="E37" s="83"/>
      <c r="F37" s="83"/>
      <c r="H37" s="15">
        <v>0</v>
      </c>
      <c r="I37" s="18">
        <v>0.68</v>
      </c>
      <c r="J37" s="19">
        <f t="shared" si="2"/>
        <v>0</v>
      </c>
      <c r="K37" s="19"/>
      <c r="L37" s="15"/>
      <c r="M37" s="18"/>
      <c r="N37" s="19"/>
      <c r="O37" s="34">
        <f>J37*D37+N37*D37</f>
        <v>0</v>
      </c>
    </row>
    <row r="38" spans="1:18">
      <c r="A38" s="92">
        <v>3</v>
      </c>
      <c r="B38" s="69" t="s">
        <v>8</v>
      </c>
      <c r="C38" s="73" t="s">
        <v>9</v>
      </c>
      <c r="D38" s="13">
        <v>1</v>
      </c>
      <c r="E38" s="83"/>
      <c r="F38" s="83"/>
      <c r="H38" s="15">
        <v>780</v>
      </c>
      <c r="I38" s="18">
        <v>0.68</v>
      </c>
      <c r="J38" s="19">
        <f t="shared" si="2"/>
        <v>2096.64</v>
      </c>
      <c r="K38" s="19"/>
      <c r="L38" s="15"/>
      <c r="M38" s="18"/>
      <c r="N38" s="19"/>
      <c r="O38" s="34">
        <f>(J38+N38)*D38</f>
        <v>2096.64</v>
      </c>
    </row>
    <row r="39" spans="1:18">
      <c r="A39" s="92">
        <v>4</v>
      </c>
      <c r="B39" s="6" t="s">
        <v>10</v>
      </c>
      <c r="C39" s="6" t="s">
        <v>11</v>
      </c>
      <c r="D39" s="13">
        <v>1</v>
      </c>
      <c r="E39" s="83"/>
      <c r="F39" s="83"/>
      <c r="H39" s="15">
        <v>390</v>
      </c>
      <c r="I39" s="18">
        <v>0.68</v>
      </c>
      <c r="J39" s="19">
        <f t="shared" si="2"/>
        <v>1048.32</v>
      </c>
      <c r="K39" s="19"/>
      <c r="L39" s="15"/>
      <c r="M39" s="18"/>
      <c r="N39" s="19"/>
      <c r="O39" s="34">
        <f>J39*D39+N39*D39</f>
        <v>1048.32</v>
      </c>
    </row>
    <row r="40" spans="1:18">
      <c r="A40" s="93">
        <v>5</v>
      </c>
      <c r="B40" s="70" t="s">
        <v>61</v>
      </c>
      <c r="C40" s="70" t="s">
        <v>62</v>
      </c>
      <c r="D40" s="13">
        <v>1</v>
      </c>
      <c r="E40" s="83"/>
      <c r="F40" s="83"/>
      <c r="H40" s="15">
        <v>130</v>
      </c>
      <c r="I40" s="18">
        <v>0.68</v>
      </c>
      <c r="J40" s="19">
        <f t="shared" si="2"/>
        <v>349.43999999999994</v>
      </c>
      <c r="K40" s="19"/>
      <c r="L40" s="15"/>
      <c r="M40" s="18"/>
      <c r="N40" s="19"/>
      <c r="O40" s="34"/>
    </row>
    <row r="41" spans="1:18">
      <c r="A41" s="92">
        <v>6</v>
      </c>
      <c r="B41" s="6" t="s">
        <v>12</v>
      </c>
      <c r="C41" s="6" t="s">
        <v>13</v>
      </c>
      <c r="D41" s="13">
        <v>1</v>
      </c>
      <c r="E41" s="83"/>
      <c r="F41" s="83"/>
      <c r="H41" s="15">
        <v>0</v>
      </c>
      <c r="I41" s="30">
        <v>0.68</v>
      </c>
      <c r="J41" s="19">
        <f t="shared" si="2"/>
        <v>0</v>
      </c>
      <c r="K41" s="19"/>
      <c r="L41" s="15"/>
      <c r="M41" s="18"/>
      <c r="N41" s="19"/>
      <c r="O41" s="34">
        <f>J41*D41+N41*D41</f>
        <v>0</v>
      </c>
      <c r="Q41" s="35">
        <f>SUM(O35:O41)</f>
        <v>8100.107399999999</v>
      </c>
    </row>
    <row r="42" spans="1:18">
      <c r="A42" s="22"/>
      <c r="B42" s="20" t="s">
        <v>18</v>
      </c>
      <c r="C42" s="21"/>
      <c r="D42" s="22"/>
      <c r="E42" s="83"/>
      <c r="F42" s="83"/>
      <c r="H42" s="15"/>
      <c r="I42" s="18"/>
      <c r="J42" s="19"/>
      <c r="K42" s="19"/>
      <c r="L42" s="15"/>
      <c r="M42" s="18"/>
      <c r="N42" s="19"/>
      <c r="O42" s="34"/>
    </row>
    <row r="43" spans="1:18">
      <c r="A43" s="22" t="s">
        <v>31</v>
      </c>
      <c r="B43" s="23" t="s">
        <v>19</v>
      </c>
      <c r="C43" s="24"/>
      <c r="D43" s="31">
        <v>2</v>
      </c>
      <c r="E43" s="83"/>
      <c r="F43" s="83"/>
      <c r="H43" s="15"/>
      <c r="I43" s="18"/>
      <c r="J43" s="19"/>
      <c r="K43" s="19"/>
      <c r="L43" s="15"/>
      <c r="M43" s="18"/>
      <c r="N43" s="19"/>
      <c r="O43" s="33">
        <f>SUM(O36:O41)*D43</f>
        <v>16200.214799999998</v>
      </c>
      <c r="P43" s="7" t="s">
        <v>71</v>
      </c>
    </row>
    <row r="44" spans="1:18">
      <c r="A44" s="22" t="s">
        <v>31</v>
      </c>
      <c r="B44" s="23" t="s">
        <v>32</v>
      </c>
      <c r="C44" s="21"/>
      <c r="D44" s="22">
        <v>3</v>
      </c>
      <c r="E44" s="83"/>
      <c r="F44" s="83"/>
      <c r="H44" s="15"/>
      <c r="I44" s="18"/>
      <c r="J44" s="19"/>
      <c r="K44" s="19" t="s">
        <v>36</v>
      </c>
      <c r="L44" s="15">
        <v>363</v>
      </c>
      <c r="M44" s="63">
        <f>$J$11</f>
        <v>0.75</v>
      </c>
      <c r="N44" s="19">
        <f>L44*(1-M44)*8.4</f>
        <v>762.30000000000007</v>
      </c>
      <c r="O44" s="33">
        <f>N44*D44*D43</f>
        <v>4573.8</v>
      </c>
      <c r="P44" s="7" t="s">
        <v>92</v>
      </c>
      <c r="Q44" s="35">
        <f>N44*D44</f>
        <v>2286.9</v>
      </c>
      <c r="R44" s="7">
        <f>(Q41+Q44)*D43</f>
        <v>20774.014799999997</v>
      </c>
    </row>
    <row r="45" spans="1:18">
      <c r="A45" s="22"/>
      <c r="B45" s="25"/>
      <c r="C45" s="21"/>
      <c r="D45" s="22"/>
      <c r="E45" s="83"/>
      <c r="F45" s="83"/>
      <c r="H45" s="15"/>
      <c r="I45" s="18"/>
      <c r="J45" s="19"/>
      <c r="K45" s="19"/>
      <c r="L45" s="15"/>
      <c r="M45" s="18"/>
      <c r="N45" s="19"/>
      <c r="O45" s="34"/>
    </row>
    <row r="46" spans="1:18" ht="12">
      <c r="A46" s="22"/>
      <c r="B46" s="20" t="s">
        <v>33</v>
      </c>
      <c r="C46" s="26"/>
      <c r="D46" s="22"/>
      <c r="E46" s="83"/>
      <c r="F46" s="83"/>
      <c r="H46" s="15"/>
      <c r="I46" s="18"/>
      <c r="J46" s="19"/>
      <c r="K46" s="19"/>
      <c r="L46" s="15"/>
      <c r="M46" s="18"/>
      <c r="N46" s="19"/>
      <c r="O46" s="34"/>
    </row>
    <row r="47" spans="1:18">
      <c r="A47" s="22"/>
      <c r="B47" s="23" t="str">
        <f>CONCATENATE(D47,"Months contract with Maintenance (24x7x4) include VAT and Freight (Based on Office Hour)")</f>
        <v>36Months contract with Maintenance (24x7x4) include VAT and Freight (Based on Office Hour)</v>
      </c>
      <c r="C47" s="21"/>
      <c r="D47" s="22">
        <f>D44*12</f>
        <v>36</v>
      </c>
      <c r="E47" s="89">
        <v>60.75</v>
      </c>
      <c r="F47" s="90">
        <f>E47*D47</f>
        <v>2187</v>
      </c>
      <c r="H47" s="18"/>
      <c r="I47" s="18"/>
      <c r="J47" s="19"/>
      <c r="K47" s="19"/>
      <c r="L47" s="15"/>
      <c r="M47" s="18"/>
      <c r="N47" s="19"/>
      <c r="O47" s="34">
        <f>O43+O44</f>
        <v>20774.014799999997</v>
      </c>
      <c r="P47" s="72">
        <f>PMT($J$13,D47,O47)/$J$14</f>
        <v>-101.71595623030829</v>
      </c>
      <c r="Q47" s="28">
        <f>-ROUNDUP(P47/(1-$J$12),)</f>
        <v>117</v>
      </c>
    </row>
    <row r="48" spans="1:18">
      <c r="A48" s="92"/>
      <c r="B48" s="6"/>
      <c r="C48" s="6"/>
      <c r="D48" s="13"/>
      <c r="E48" s="83"/>
      <c r="F48" s="83"/>
      <c r="H48" s="15"/>
      <c r="I48" s="18"/>
      <c r="J48" s="19"/>
      <c r="K48" s="19"/>
      <c r="L48" s="15"/>
      <c r="M48" s="18"/>
      <c r="N48" s="19"/>
      <c r="O48" s="34"/>
    </row>
    <row r="49" spans="1:18" ht="12" customHeight="1">
      <c r="A49" s="91"/>
      <c r="B49" s="177" t="s">
        <v>91</v>
      </c>
      <c r="C49" s="177"/>
      <c r="D49" s="5"/>
      <c r="E49" s="83"/>
      <c r="F49" s="83"/>
      <c r="H49" s="15"/>
      <c r="I49" s="18"/>
      <c r="J49" s="19"/>
      <c r="K49" s="19"/>
      <c r="L49" s="15"/>
      <c r="M49" s="18"/>
      <c r="N49" s="19"/>
      <c r="O49" s="34"/>
    </row>
    <row r="50" spans="1:18">
      <c r="A50" s="92">
        <v>1</v>
      </c>
      <c r="B50" s="69" t="s">
        <v>80</v>
      </c>
      <c r="C50" s="69" t="s">
        <v>84</v>
      </c>
      <c r="D50" s="13">
        <v>1</v>
      </c>
      <c r="E50" s="83"/>
      <c r="F50" s="83"/>
      <c r="H50" s="15">
        <v>5064</v>
      </c>
      <c r="I50" s="18">
        <v>0.68</v>
      </c>
      <c r="J50" s="19">
        <f t="shared" ref="J50:J57" si="3">H50*(1-I50)*8.4</f>
        <v>13612.031999999999</v>
      </c>
      <c r="K50" s="19" t="s">
        <v>93</v>
      </c>
      <c r="L50" s="27">
        <v>722</v>
      </c>
      <c r="M50" s="18">
        <v>0.77</v>
      </c>
      <c r="N50" s="19">
        <f>L50*(1-M50)*7*1.17*1.05</f>
        <v>1428.03297</v>
      </c>
      <c r="O50" s="34">
        <f>(J50+N50)*D50</f>
        <v>15040.064969999999</v>
      </c>
    </row>
    <row r="51" spans="1:18">
      <c r="A51" s="92">
        <v>2</v>
      </c>
      <c r="B51" s="69" t="s">
        <v>85</v>
      </c>
      <c r="C51" s="69" t="s">
        <v>86</v>
      </c>
      <c r="D51" s="13">
        <v>1</v>
      </c>
      <c r="E51" s="83"/>
      <c r="F51" s="83"/>
      <c r="H51" s="15">
        <v>910</v>
      </c>
      <c r="I51" s="18">
        <v>0.68</v>
      </c>
      <c r="J51" s="19">
        <f t="shared" si="3"/>
        <v>2446.0799999999995</v>
      </c>
      <c r="K51" s="19"/>
      <c r="L51" s="15"/>
      <c r="M51" s="18"/>
      <c r="N51" s="19"/>
      <c r="O51" s="34">
        <f>J51*D51+N51*D51</f>
        <v>2446.0799999999995</v>
      </c>
    </row>
    <row r="52" spans="1:18">
      <c r="A52" s="92">
        <v>3</v>
      </c>
      <c r="B52" s="71" t="s">
        <v>6</v>
      </c>
      <c r="C52" s="71" t="s">
        <v>7</v>
      </c>
      <c r="D52" s="13">
        <v>1</v>
      </c>
      <c r="E52" s="83"/>
      <c r="F52" s="83"/>
      <c r="H52" s="15">
        <v>0</v>
      </c>
      <c r="I52" s="18">
        <v>0.68</v>
      </c>
      <c r="J52" s="19">
        <f>H52*(1-I52)*8.4</f>
        <v>0</v>
      </c>
      <c r="K52" s="19"/>
      <c r="L52" s="15"/>
      <c r="M52" s="18"/>
      <c r="N52" s="19"/>
      <c r="O52" s="34">
        <f>J52*D52+N52*D52</f>
        <v>0</v>
      </c>
    </row>
    <row r="53" spans="1:18">
      <c r="A53" s="92">
        <v>4</v>
      </c>
      <c r="B53" s="71" t="s">
        <v>87</v>
      </c>
      <c r="C53" s="71" t="s">
        <v>88</v>
      </c>
      <c r="D53" s="13">
        <v>1</v>
      </c>
      <c r="E53" s="83"/>
      <c r="F53" s="83"/>
      <c r="H53" s="15">
        <v>0</v>
      </c>
      <c r="I53" s="18">
        <v>0.68</v>
      </c>
      <c r="J53" s="19">
        <f t="shared" si="3"/>
        <v>0</v>
      </c>
      <c r="K53" s="19"/>
      <c r="L53" s="27"/>
      <c r="M53" s="18"/>
      <c r="N53" s="19"/>
      <c r="O53" s="34">
        <f>(J53+N53)*D53</f>
        <v>0</v>
      </c>
    </row>
    <row r="54" spans="1:18">
      <c r="A54" s="92">
        <v>5</v>
      </c>
      <c r="B54" s="69" t="s">
        <v>12</v>
      </c>
      <c r="C54" s="69" t="s">
        <v>13</v>
      </c>
      <c r="D54" s="13">
        <v>1</v>
      </c>
      <c r="E54" s="83"/>
      <c r="F54" s="83"/>
      <c r="H54" s="15">
        <v>0</v>
      </c>
      <c r="I54" s="18">
        <v>0.68</v>
      </c>
      <c r="J54" s="19">
        <f t="shared" si="3"/>
        <v>0</v>
      </c>
      <c r="K54" s="19"/>
      <c r="L54" s="27"/>
      <c r="M54" s="18"/>
      <c r="N54" s="19"/>
      <c r="O54" s="34">
        <f>(J54+N54)*D54</f>
        <v>0</v>
      </c>
    </row>
    <row r="55" spans="1:18">
      <c r="A55" s="92">
        <v>6</v>
      </c>
      <c r="B55" s="69" t="s">
        <v>63</v>
      </c>
      <c r="C55" s="69" t="s">
        <v>65</v>
      </c>
      <c r="D55" s="13">
        <v>1</v>
      </c>
      <c r="E55" s="83"/>
      <c r="F55" s="83"/>
      <c r="H55" s="15">
        <v>0</v>
      </c>
      <c r="I55" s="18">
        <v>0.68</v>
      </c>
      <c r="J55" s="19">
        <f t="shared" si="3"/>
        <v>0</v>
      </c>
      <c r="K55" s="19"/>
      <c r="L55" s="15"/>
      <c r="M55" s="18"/>
      <c r="N55" s="19"/>
      <c r="O55" s="34">
        <f>J55*D55+N55*D55</f>
        <v>0</v>
      </c>
    </row>
    <row r="56" spans="1:18">
      <c r="A56" s="92">
        <v>7</v>
      </c>
      <c r="B56" s="69" t="s">
        <v>64</v>
      </c>
      <c r="C56" s="69" t="s">
        <v>66</v>
      </c>
      <c r="D56" s="13">
        <v>1</v>
      </c>
      <c r="E56" s="83"/>
      <c r="F56" s="83"/>
      <c r="H56" s="15">
        <v>0</v>
      </c>
      <c r="I56" s="18">
        <v>0.68</v>
      </c>
      <c r="J56" s="19">
        <f t="shared" si="3"/>
        <v>0</v>
      </c>
      <c r="K56" s="19"/>
      <c r="L56" s="15"/>
      <c r="M56" s="18"/>
      <c r="N56" s="19"/>
      <c r="O56" s="34">
        <f>J56*D56+N56*D56</f>
        <v>0</v>
      </c>
    </row>
    <row r="57" spans="1:18">
      <c r="A57" s="92">
        <v>8</v>
      </c>
      <c r="B57" s="69" t="s">
        <v>89</v>
      </c>
      <c r="C57" s="69" t="s">
        <v>90</v>
      </c>
      <c r="D57" s="13">
        <v>1</v>
      </c>
      <c r="E57" s="83"/>
      <c r="F57" s="83"/>
      <c r="H57" s="15">
        <v>0</v>
      </c>
      <c r="I57" s="18">
        <v>0.68</v>
      </c>
      <c r="J57" s="19">
        <f t="shared" si="3"/>
        <v>0</v>
      </c>
      <c r="K57" s="19"/>
      <c r="L57" s="15"/>
      <c r="M57" s="18"/>
      <c r="N57" s="19"/>
      <c r="O57" s="34">
        <f>J57*D57+N57*D57</f>
        <v>0</v>
      </c>
      <c r="Q57" s="35">
        <f>SUM(O49:O57)</f>
        <v>17486.144969999998</v>
      </c>
    </row>
    <row r="58" spans="1:18">
      <c r="A58" s="22"/>
      <c r="B58" s="20" t="s">
        <v>18</v>
      </c>
      <c r="C58" s="21"/>
      <c r="D58" s="22"/>
      <c r="E58" s="83"/>
      <c r="F58" s="83"/>
      <c r="H58" s="15"/>
      <c r="I58" s="18"/>
      <c r="J58" s="19"/>
      <c r="K58" s="19"/>
      <c r="L58" s="15"/>
      <c r="M58" s="18"/>
      <c r="N58" s="19"/>
      <c r="O58" s="34"/>
    </row>
    <row r="59" spans="1:18">
      <c r="A59" s="22" t="s">
        <v>31</v>
      </c>
      <c r="B59" s="23" t="s">
        <v>19</v>
      </c>
      <c r="C59" s="24"/>
      <c r="D59" s="31">
        <v>2</v>
      </c>
      <c r="E59" s="83"/>
      <c r="F59" s="83"/>
      <c r="H59" s="15"/>
      <c r="I59" s="18"/>
      <c r="J59" s="19"/>
      <c r="K59" s="19"/>
      <c r="L59" s="15"/>
      <c r="M59" s="18"/>
      <c r="N59" s="19"/>
      <c r="O59" s="33">
        <f>SUM(O50:O57)*D59</f>
        <v>34972.289939999995</v>
      </c>
      <c r="P59" s="7" t="s">
        <v>71</v>
      </c>
    </row>
    <row r="60" spans="1:18">
      <c r="A60" s="22" t="s">
        <v>31</v>
      </c>
      <c r="B60" s="23" t="s">
        <v>32</v>
      </c>
      <c r="C60" s="21"/>
      <c r="D60" s="22">
        <v>3</v>
      </c>
      <c r="E60" s="83"/>
      <c r="F60" s="83"/>
      <c r="H60" s="15"/>
      <c r="I60" s="18"/>
      <c r="J60" s="19"/>
      <c r="K60" s="19" t="s">
        <v>94</v>
      </c>
      <c r="L60" s="15">
        <v>1575</v>
      </c>
      <c r="M60" s="63">
        <f>$J$11</f>
        <v>0.75</v>
      </c>
      <c r="N60" s="19">
        <f>L60*(1-M60)*8.4</f>
        <v>3307.5</v>
      </c>
      <c r="O60" s="33">
        <f>N60*D60*D59</f>
        <v>19845</v>
      </c>
      <c r="P60" s="7" t="s">
        <v>92</v>
      </c>
      <c r="Q60" s="35">
        <f>N60*D60</f>
        <v>9922.5</v>
      </c>
      <c r="R60" s="7">
        <f>(Q57+Q60)*D59</f>
        <v>54817.289939999995</v>
      </c>
    </row>
    <row r="61" spans="1:18">
      <c r="A61" s="22"/>
      <c r="B61" s="25"/>
      <c r="C61" s="21"/>
      <c r="D61" s="22"/>
      <c r="E61" s="83"/>
      <c r="F61" s="83"/>
      <c r="H61" s="15"/>
      <c r="I61" s="18"/>
      <c r="J61" s="19"/>
      <c r="K61" s="19"/>
      <c r="L61" s="15"/>
      <c r="M61" s="18"/>
      <c r="N61" s="19"/>
      <c r="O61" s="34"/>
    </row>
    <row r="62" spans="1:18" ht="12">
      <c r="A62" s="22"/>
      <c r="B62" s="20" t="s">
        <v>33</v>
      </c>
      <c r="C62" s="26"/>
      <c r="D62" s="22"/>
      <c r="E62" s="83"/>
      <c r="F62" s="83"/>
      <c r="H62" s="15"/>
      <c r="I62" s="18"/>
      <c r="J62" s="19"/>
      <c r="K62" s="19"/>
      <c r="L62" s="15"/>
      <c r="M62" s="18"/>
      <c r="N62" s="19"/>
      <c r="O62" s="34"/>
    </row>
    <row r="63" spans="1:18">
      <c r="A63" s="22"/>
      <c r="B63" s="23" t="str">
        <f>CONCATENATE(D63,"Months contract with Maintenance (24x7x4) include VAT and Freight (Based on Office Hour)")</f>
        <v>36Months contract with Maintenance (24x7x4) include VAT and Freight (Based on Office Hour)</v>
      </c>
      <c r="C63" s="21"/>
      <c r="D63" s="22">
        <f>D60*12</f>
        <v>36</v>
      </c>
      <c r="E63" s="89">
        <v>155.25</v>
      </c>
      <c r="F63" s="90">
        <f>E63*D63</f>
        <v>5589</v>
      </c>
      <c r="H63" s="18"/>
      <c r="I63" s="18"/>
      <c r="J63" s="19"/>
      <c r="K63" s="19"/>
      <c r="L63" s="15"/>
      <c r="M63" s="18"/>
      <c r="N63" s="19"/>
      <c r="O63" s="34">
        <f>O59+O60</f>
        <v>54817.289939999995</v>
      </c>
      <c r="P63" s="72">
        <f>PMT($J$13,D63,O63)/$J$14</f>
        <v>-268.40228611954007</v>
      </c>
      <c r="Q63" s="28">
        <f>-ROUNDUP(P63/(1-$J$12),)</f>
        <v>309</v>
      </c>
    </row>
    <row r="64" spans="1:18">
      <c r="A64" s="22"/>
      <c r="B64" s="25"/>
      <c r="C64" s="21"/>
      <c r="D64" s="22"/>
      <c r="E64" s="83"/>
      <c r="F64" s="83"/>
      <c r="H64" s="15"/>
      <c r="I64" s="18"/>
      <c r="J64" s="19"/>
      <c r="K64" s="19"/>
      <c r="L64" s="15"/>
      <c r="M64" s="18"/>
      <c r="N64" s="19"/>
      <c r="O64" s="34"/>
    </row>
    <row r="65" spans="1:15">
      <c r="E65" s="84"/>
    </row>
    <row r="66" spans="1:15" ht="12" thickBot="1">
      <c r="E66" s="7"/>
      <c r="N66" s="37" t="s">
        <v>71</v>
      </c>
      <c r="O66" s="32">
        <f>SUMIF(P17:P64,N66,O17:O64)</f>
        <v>110740.18914</v>
      </c>
    </row>
    <row r="67" spans="1:15" ht="14" thickTop="1" thickBot="1">
      <c r="A67" s="65" t="s">
        <v>55</v>
      </c>
      <c r="B67" s="65" t="s">
        <v>60</v>
      </c>
      <c r="C67" s="65" t="s">
        <v>54</v>
      </c>
      <c r="D67" s="77" t="s">
        <v>3</v>
      </c>
      <c r="E67" s="96" t="s">
        <v>96</v>
      </c>
      <c r="F67" s="97" t="s">
        <v>97</v>
      </c>
      <c r="N67" s="37" t="s">
        <v>92</v>
      </c>
      <c r="O67" s="32">
        <f>SUMIF(P17:P76,N67,O17:O76)</f>
        <v>38140.199999999997</v>
      </c>
    </row>
    <row r="68" spans="1:15" ht="13.5" thickTop="1">
      <c r="A68" s="66" t="s">
        <v>57</v>
      </c>
      <c r="B68" s="66" t="s">
        <v>76</v>
      </c>
      <c r="C68" s="66" t="s">
        <v>75</v>
      </c>
      <c r="D68" s="94">
        <v>2</v>
      </c>
      <c r="E68" s="83">
        <f>E47</f>
        <v>60.75</v>
      </c>
      <c r="F68" s="83">
        <f>D68*E68*36</f>
        <v>4374</v>
      </c>
    </row>
    <row r="69" spans="1:15" ht="13">
      <c r="A69" s="66" t="s">
        <v>58</v>
      </c>
      <c r="B69" s="66" t="s">
        <v>78</v>
      </c>
      <c r="C69" s="66" t="s">
        <v>77</v>
      </c>
      <c r="D69" s="94">
        <v>2</v>
      </c>
      <c r="E69" s="83">
        <f>E33</f>
        <v>69.75</v>
      </c>
      <c r="F69" s="83">
        <f>D69*E69*36</f>
        <v>5022</v>
      </c>
    </row>
    <row r="70" spans="1:15" ht="13">
      <c r="A70" s="68" t="s">
        <v>56</v>
      </c>
      <c r="B70" s="66" t="s">
        <v>95</v>
      </c>
      <c r="C70" s="67" t="s">
        <v>79</v>
      </c>
      <c r="D70" s="95">
        <v>2</v>
      </c>
      <c r="E70" s="83">
        <f>E63</f>
        <v>155.25</v>
      </c>
      <c r="F70" s="83">
        <f>D70*E70*36</f>
        <v>11178</v>
      </c>
    </row>
    <row r="71" spans="1:15" ht="13">
      <c r="A71" s="66" t="s">
        <v>59</v>
      </c>
      <c r="B71" s="66" t="s">
        <v>78</v>
      </c>
      <c r="C71" s="66" t="s">
        <v>81</v>
      </c>
      <c r="D71" s="94">
        <v>2</v>
      </c>
      <c r="E71" s="98">
        <v>69</v>
      </c>
      <c r="F71" s="83">
        <f>D71*E71*36</f>
        <v>4968</v>
      </c>
    </row>
    <row r="72" spans="1:15" ht="13">
      <c r="A72" s="68" t="s">
        <v>56</v>
      </c>
      <c r="B72" s="66" t="s">
        <v>78</v>
      </c>
      <c r="C72" s="66" t="s">
        <v>82</v>
      </c>
      <c r="D72" s="94">
        <v>2</v>
      </c>
      <c r="E72" s="83">
        <f>E33</f>
        <v>69.75</v>
      </c>
      <c r="F72" s="83">
        <f>D72*E72*36</f>
        <v>5022</v>
      </c>
    </row>
    <row r="73" spans="1:15" ht="12" thickBot="1">
      <c r="E73" s="85" t="s">
        <v>73</v>
      </c>
      <c r="F73" s="29">
        <f>SUM(F68:F72)</f>
        <v>30564</v>
      </c>
    </row>
    <row r="74" spans="1:15" ht="12" thickTop="1"/>
    <row r="75" spans="1:15">
      <c r="A75" s="22"/>
      <c r="B75" s="20" t="s">
        <v>27</v>
      </c>
      <c r="C75" s="21"/>
      <c r="D75" s="22"/>
      <c r="E75" s="83"/>
      <c r="F75" s="83"/>
    </row>
    <row r="76" spans="1:15">
      <c r="A76" s="22" t="s">
        <v>31</v>
      </c>
      <c r="B76" s="23" t="s">
        <v>28</v>
      </c>
      <c r="C76" s="21"/>
      <c r="D76" s="22">
        <v>10</v>
      </c>
      <c r="E76" s="83">
        <v>282.75</v>
      </c>
      <c r="F76" s="83">
        <f>E76*D76</f>
        <v>2827.5</v>
      </c>
    </row>
    <row r="77" spans="1:15" ht="12" thickBot="1">
      <c r="E77" s="85" t="s">
        <v>74</v>
      </c>
      <c r="F77" s="29">
        <f>F76</f>
        <v>2827.5</v>
      </c>
    </row>
    <row r="78" spans="1:15" ht="12" thickTop="1">
      <c r="E78" s="7"/>
      <c r="F78" s="7"/>
    </row>
    <row r="79" spans="1:15" ht="12" thickBot="1">
      <c r="E79" s="85" t="s">
        <v>98</v>
      </c>
      <c r="F79" s="29">
        <f>F73+F77</f>
        <v>33391.5</v>
      </c>
    </row>
    <row r="80" spans="1:15" ht="12" thickTop="1"/>
    <row r="82" spans="1:10" s="100" customFormat="1" ht="13">
      <c r="A82" s="99" t="s">
        <v>99</v>
      </c>
      <c r="D82" s="101"/>
      <c r="F82" s="102"/>
      <c r="J82" s="103"/>
    </row>
    <row r="83" spans="1:10" s="100" customFormat="1" ht="12.5">
      <c r="A83" s="104" t="s">
        <v>102</v>
      </c>
      <c r="B83" s="100" t="s">
        <v>100</v>
      </c>
      <c r="D83" s="101"/>
      <c r="F83" s="102"/>
    </row>
    <row r="84" spans="1:10" s="100" customFormat="1" ht="12.5">
      <c r="A84" s="104" t="s">
        <v>103</v>
      </c>
      <c r="B84" s="100" t="s">
        <v>106</v>
      </c>
      <c r="D84" s="101"/>
      <c r="F84" s="102"/>
    </row>
    <row r="85" spans="1:10" s="100" customFormat="1" ht="12.5">
      <c r="A85" s="104" t="s">
        <v>104</v>
      </c>
      <c r="B85" s="100" t="s">
        <v>107</v>
      </c>
      <c r="D85" s="101"/>
      <c r="F85" s="102"/>
    </row>
    <row r="86" spans="1:10" s="100" customFormat="1" ht="12.5">
      <c r="A86" s="104" t="s">
        <v>105</v>
      </c>
      <c r="B86" s="100" t="s">
        <v>101</v>
      </c>
      <c r="D86" s="101"/>
      <c r="F86" s="102"/>
    </row>
  </sheetData>
  <mergeCells count="3">
    <mergeCell ref="B19:C19"/>
    <mergeCell ref="B35:C35"/>
    <mergeCell ref="B49:C49"/>
  </mergeCells>
  <phoneticPr fontId="29" type="noConversion"/>
  <conditionalFormatting sqref="C67">
    <cfRule type="containsText" dxfId="0" priority="1" stopIfTrue="1" operator="containsText" text="CHN">
      <formula>NOT(ISERROR(SEARCH("CHN",C67)))</formula>
    </cfRule>
  </conditionalFormatting>
  <pageMargins left="0.7" right="0.7" top="0.75" bottom="0.75" header="0.3" footer="0.3"/>
  <pageSetup paperSize="9" scale="5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2E0054E23FCB41B8057CA58E291EC4" ma:contentTypeVersion="12" ma:contentTypeDescription="Create a new document." ma:contentTypeScope="" ma:versionID="f82d5ae92da4be4cc6bc10cef8b02bf9">
  <xsd:schema xmlns:xsd="http://www.w3.org/2001/XMLSchema" xmlns:xs="http://www.w3.org/2001/XMLSchema" xmlns:p="http://schemas.microsoft.com/office/2006/metadata/properties" xmlns:ns2="d11ebf95-778d-4448-8ea7-223ca2829058" xmlns:ns3="a4f735c3-d233-4412-9c63-fed71336a48b" targetNamespace="http://schemas.microsoft.com/office/2006/metadata/properties" ma:root="true" ma:fieldsID="045edfcdf0c0ffe75bdcfebcbc76c817" ns2:_="" ns3:_="">
    <xsd:import namespace="d11ebf95-778d-4448-8ea7-223ca2829058"/>
    <xsd:import namespace="a4f735c3-d233-4412-9c63-fed71336a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1ebf95-778d-4448-8ea7-223ca28290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5741de4-c4de-40d7-9b89-276bd462a6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735c3-d233-4412-9c63-fed71336a48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b489f96f-e6fa-4029-ae6a-d77b8c1c390c}" ma:internalName="TaxCatchAll" ma:showField="CatchAllData" ma:web="a4f735c3-d233-4412-9c63-fed71336a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A56836-095F-4AF7-94CA-12E67E391B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1ebf95-778d-4448-8ea7-223ca2829058"/>
    <ds:schemaRef ds:uri="a4f735c3-d233-4412-9c63-fed71336a4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D3AE2D-5B8F-42FF-8164-9A55AFB4B5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CS</vt:lpstr>
      <vt:lpstr>CS_Obsolete</vt:lpstr>
      <vt:lpstr>CS!Print_Area</vt:lpstr>
      <vt:lpstr>CS_Obsolete!Print_Area</vt:lpstr>
      <vt:lpstr>CS!Print_Titles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2024-04-19T01:47:18Z</dcterms:modified>
</cp:coreProperties>
</file>