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raj/Documents/Dell Files/course work/"/>
    </mc:Choice>
  </mc:AlternateContent>
  <xr:revisionPtr revIDLastSave="0" documentId="8_{45C5550A-2A77-5A46-9A5B-D515670A7BCD}" xr6:coauthVersionLast="47" xr6:coauthVersionMax="47" xr10:uidLastSave="{00000000-0000-0000-0000-000000000000}"/>
  <bookViews>
    <workbookView xWindow="0" yWindow="760" windowWidth="23260" windowHeight="12580" activeTab="7" xr2:uid="{B7C81FCE-C086-4307-B713-2279968C30EE}"/>
  </bookViews>
  <sheets>
    <sheet name="Criteria" sheetId="2" r:id="rId1"/>
    <sheet name="Public Transport Links" sheetId="3" r:id="rId2"/>
    <sheet name="Parking" sheetId="4" r:id="rId3"/>
    <sheet name="Warehouse Space" sheetId="5" r:id="rId4"/>
    <sheet name="Security" sheetId="6" r:id="rId5"/>
    <sheet name="Cost" sheetId="1" r:id="rId6"/>
    <sheet name="Results" sheetId="7" r:id="rId7"/>
    <sheet name="TOPSIS" sheetId="8" r:id="rId8"/>
  </sheets>
  <definedNames>
    <definedName name="_xlchart.v1.0" hidden="1">TOPSIS!$I$47</definedName>
    <definedName name="_xlchart.v1.1" hidden="1">TOPSIS!$I$47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7" l="1"/>
  <c r="G5" i="7"/>
  <c r="G6" i="7"/>
  <c r="G3" i="7"/>
  <c r="E8" i="1"/>
  <c r="E3" i="1"/>
  <c r="E4" i="1"/>
  <c r="E5" i="1"/>
  <c r="E6" i="1"/>
  <c r="D3" i="1"/>
  <c r="D4" i="1"/>
  <c r="D5" i="1"/>
  <c r="D6" i="1"/>
  <c r="E20" i="8"/>
  <c r="E30" i="8" s="1"/>
  <c r="D20" i="8"/>
  <c r="D30" i="8" s="1"/>
  <c r="G19" i="8"/>
  <c r="F19" i="8"/>
  <c r="E19" i="8"/>
  <c r="E24" i="8" s="1"/>
  <c r="C18" i="8"/>
  <c r="G17" i="8"/>
  <c r="E17" i="8"/>
  <c r="D17" i="8"/>
  <c r="D27" i="8" s="1"/>
  <c r="C17" i="8"/>
  <c r="C27" i="8" s="1"/>
  <c r="G15" i="8"/>
  <c r="G20" i="8" s="1"/>
  <c r="F15" i="8"/>
  <c r="F20" i="8" s="1"/>
  <c r="E15" i="8"/>
  <c r="D15" i="8"/>
  <c r="C15" i="8"/>
  <c r="C20" i="8" s="1"/>
  <c r="G14" i="8"/>
  <c r="F14" i="8"/>
  <c r="E14" i="8"/>
  <c r="D14" i="8"/>
  <c r="D19" i="8" s="1"/>
  <c r="C14" i="8"/>
  <c r="C19" i="8" s="1"/>
  <c r="G13" i="8"/>
  <c r="G18" i="8" s="1"/>
  <c r="F13" i="8"/>
  <c r="F18" i="8" s="1"/>
  <c r="E13" i="8"/>
  <c r="E18" i="8" s="1"/>
  <c r="D13" i="8"/>
  <c r="D18" i="8" s="1"/>
  <c r="C13" i="8"/>
  <c r="G12" i="8"/>
  <c r="F12" i="8"/>
  <c r="F17" i="8" s="1"/>
  <c r="E12" i="8"/>
  <c r="D12" i="8"/>
  <c r="C12" i="8"/>
  <c r="G8" i="8"/>
  <c r="G9" i="8" s="1"/>
  <c r="F8" i="8"/>
  <c r="F9" i="8" s="1"/>
  <c r="E8" i="8"/>
  <c r="E9" i="8" s="1"/>
  <c r="D8" i="8"/>
  <c r="D9" i="8" s="1"/>
  <c r="C8" i="8"/>
  <c r="C9" i="8" s="1"/>
  <c r="C11" i="2" a="1"/>
  <c r="C12" i="2" s="1"/>
  <c r="C6" i="2"/>
  <c r="D6" i="2"/>
  <c r="E6" i="2"/>
  <c r="C7" i="2"/>
  <c r="D7" i="2"/>
  <c r="E7" i="2"/>
  <c r="F7" i="2"/>
  <c r="E4" i="2"/>
  <c r="F4" i="7"/>
  <c r="F5" i="7"/>
  <c r="F6" i="7"/>
  <c r="F3" i="7"/>
  <c r="E4" i="7"/>
  <c r="E5" i="7"/>
  <c r="E6" i="7"/>
  <c r="E3" i="7"/>
  <c r="D4" i="7"/>
  <c r="D5" i="7"/>
  <c r="D6" i="7"/>
  <c r="D3" i="7"/>
  <c r="C6" i="7"/>
  <c r="C5" i="7"/>
  <c r="C4" i="7"/>
  <c r="C3" i="7"/>
  <c r="F30" i="8" l="1"/>
  <c r="F25" i="8"/>
  <c r="G25" i="8"/>
  <c r="G30" i="8"/>
  <c r="G28" i="8"/>
  <c r="G23" i="8"/>
  <c r="G22" i="8"/>
  <c r="G27" i="8"/>
  <c r="G24" i="8"/>
  <c r="C29" i="8"/>
  <c r="H29" i="8" s="1"/>
  <c r="C24" i="8"/>
  <c r="H24" i="8" s="1"/>
  <c r="E27" i="8"/>
  <c r="H27" i="8" s="1"/>
  <c r="F28" i="8"/>
  <c r="F23" i="8"/>
  <c r="D29" i="8"/>
  <c r="D24" i="8"/>
  <c r="F29" i="8"/>
  <c r="D28" i="8"/>
  <c r="D23" i="8"/>
  <c r="E28" i="8"/>
  <c r="E23" i="8"/>
  <c r="F27" i="8"/>
  <c r="F22" i="8"/>
  <c r="C25" i="8"/>
  <c r="H25" i="8" s="1"/>
  <c r="C30" i="8"/>
  <c r="G29" i="8"/>
  <c r="D25" i="8"/>
  <c r="E25" i="8"/>
  <c r="C28" i="8"/>
  <c r="C23" i="8"/>
  <c r="H23" i="8" s="1"/>
  <c r="C22" i="8"/>
  <c r="D22" i="8"/>
  <c r="E29" i="8"/>
  <c r="E22" i="8"/>
  <c r="F24" i="8"/>
  <c r="E15" i="2"/>
  <c r="C13" i="2"/>
  <c r="C15" i="2"/>
  <c r="G14" i="2"/>
  <c r="E12" i="2"/>
  <c r="F14" i="2"/>
  <c r="D12" i="2"/>
  <c r="E14" i="2"/>
  <c r="D14" i="2"/>
  <c r="G11" i="2"/>
  <c r="C14" i="2"/>
  <c r="F11" i="2"/>
  <c r="G13" i="2"/>
  <c r="E11" i="2"/>
  <c r="F13" i="2"/>
  <c r="D11" i="2"/>
  <c r="G15" i="2"/>
  <c r="E13" i="2"/>
  <c r="C11" i="2"/>
  <c r="F15" i="2"/>
  <c r="D13" i="2"/>
  <c r="D15" i="2"/>
  <c r="G12" i="2"/>
  <c r="F12" i="2"/>
  <c r="E35" i="8" l="1"/>
  <c r="H22" i="8"/>
  <c r="E33" i="8" s="1"/>
  <c r="H28" i="8"/>
  <c r="E34" i="8" s="1"/>
  <c r="H30" i="8"/>
  <c r="E36" i="8" s="1"/>
  <c r="I31" i="6"/>
  <c r="I27" i="6"/>
  <c r="I28" i="6"/>
  <c r="I29" i="6"/>
  <c r="I26" i="6"/>
  <c r="H31" i="6"/>
  <c r="H27" i="6"/>
  <c r="H28" i="6"/>
  <c r="H29" i="6"/>
  <c r="H26" i="6"/>
  <c r="C26" i="6" a="1"/>
  <c r="C26" i="6" s="1"/>
  <c r="C18" i="6" a="1"/>
  <c r="D18" i="6" s="1"/>
  <c r="C18" i="6"/>
  <c r="H18" i="6" s="1"/>
  <c r="E18" i="6"/>
  <c r="F18" i="6"/>
  <c r="C19" i="6"/>
  <c r="D20" i="6"/>
  <c r="F20" i="6"/>
  <c r="C21" i="6"/>
  <c r="E21" i="6"/>
  <c r="F21" i="6"/>
  <c r="I15" i="6"/>
  <c r="I11" i="6"/>
  <c r="I12" i="6"/>
  <c r="I13" i="6"/>
  <c r="I10" i="6"/>
  <c r="H15" i="6"/>
  <c r="H11" i="6"/>
  <c r="H12" i="6"/>
  <c r="H13" i="6"/>
  <c r="H10" i="6"/>
  <c r="C10" i="6" a="1"/>
  <c r="C10" i="6" s="1"/>
  <c r="I39" i="5"/>
  <c r="I35" i="5"/>
  <c r="I36" i="5"/>
  <c r="I37" i="5"/>
  <c r="I34" i="5"/>
  <c r="H39" i="5"/>
  <c r="H35" i="5"/>
  <c r="H36" i="5"/>
  <c r="H37" i="5"/>
  <c r="H34" i="5"/>
  <c r="C34" i="5" a="1"/>
  <c r="C34" i="5" s="1"/>
  <c r="I31" i="5"/>
  <c r="I27" i="5"/>
  <c r="I28" i="5"/>
  <c r="I29" i="5"/>
  <c r="I26" i="5"/>
  <c r="I23" i="5"/>
  <c r="H31" i="5"/>
  <c r="H27" i="5"/>
  <c r="H28" i="5"/>
  <c r="H29" i="5"/>
  <c r="H26" i="5"/>
  <c r="C26" i="5" a="1"/>
  <c r="C26" i="5" s="1"/>
  <c r="I19" i="5"/>
  <c r="I20" i="5"/>
  <c r="I21" i="5"/>
  <c r="I18" i="5"/>
  <c r="H23" i="5"/>
  <c r="H19" i="5"/>
  <c r="H20" i="5"/>
  <c r="H21" i="5"/>
  <c r="H18" i="5"/>
  <c r="C18" i="5" a="1"/>
  <c r="C18" i="5" s="1"/>
  <c r="I15" i="5"/>
  <c r="I11" i="5"/>
  <c r="I12" i="5"/>
  <c r="I13" i="5"/>
  <c r="I10" i="5"/>
  <c r="H15" i="5"/>
  <c r="H11" i="5"/>
  <c r="H12" i="5"/>
  <c r="H13" i="5"/>
  <c r="H10" i="5"/>
  <c r="C10" i="5" a="1"/>
  <c r="C10" i="5" s="1"/>
  <c r="I39" i="4"/>
  <c r="I35" i="4"/>
  <c r="I36" i="4"/>
  <c r="I37" i="4"/>
  <c r="I34" i="4"/>
  <c r="H39" i="4"/>
  <c r="H35" i="4"/>
  <c r="H36" i="4"/>
  <c r="H37" i="4"/>
  <c r="H34" i="4"/>
  <c r="C34" i="4" a="1"/>
  <c r="D34" i="4" s="1"/>
  <c r="I31" i="4"/>
  <c r="I27" i="4"/>
  <c r="I28" i="4"/>
  <c r="I29" i="4"/>
  <c r="I26" i="4"/>
  <c r="H31" i="4"/>
  <c r="H27" i="4"/>
  <c r="H28" i="4"/>
  <c r="H29" i="4"/>
  <c r="H26" i="4"/>
  <c r="C26" i="4" a="1"/>
  <c r="C26" i="4" s="1"/>
  <c r="I23" i="4"/>
  <c r="I19" i="4"/>
  <c r="I20" i="4"/>
  <c r="I21" i="4"/>
  <c r="I18" i="4"/>
  <c r="H23" i="4"/>
  <c r="H19" i="4"/>
  <c r="H20" i="4"/>
  <c r="H21" i="4"/>
  <c r="H18" i="4"/>
  <c r="C18" i="4" a="1"/>
  <c r="D18" i="4" s="1"/>
  <c r="I15" i="4"/>
  <c r="I11" i="4"/>
  <c r="I12" i="4"/>
  <c r="I13" i="4"/>
  <c r="I10" i="4"/>
  <c r="H15" i="4"/>
  <c r="H11" i="4"/>
  <c r="H12" i="4"/>
  <c r="H13" i="4"/>
  <c r="H10" i="4"/>
  <c r="C10" i="4" a="1"/>
  <c r="C10" i="4" s="1"/>
  <c r="I39" i="3"/>
  <c r="I35" i="3"/>
  <c r="I36" i="3"/>
  <c r="I37" i="3"/>
  <c r="I34" i="3"/>
  <c r="H39" i="3"/>
  <c r="H35" i="3"/>
  <c r="H36" i="3"/>
  <c r="H37" i="3"/>
  <c r="H34" i="3"/>
  <c r="C34" i="3" a="1"/>
  <c r="C34" i="3" s="1"/>
  <c r="I31" i="3"/>
  <c r="I27" i="3"/>
  <c r="I28" i="3"/>
  <c r="I29" i="3"/>
  <c r="I26" i="3"/>
  <c r="H31" i="3"/>
  <c r="H27" i="3"/>
  <c r="H28" i="3"/>
  <c r="H29" i="3"/>
  <c r="H26" i="3"/>
  <c r="C26" i="3" a="1"/>
  <c r="C27" i="3" s="1"/>
  <c r="I23" i="3"/>
  <c r="I19" i="3"/>
  <c r="I20" i="3"/>
  <c r="I21" i="3"/>
  <c r="I18" i="3"/>
  <c r="H23" i="3"/>
  <c r="H19" i="3"/>
  <c r="H20" i="3"/>
  <c r="H21" i="3"/>
  <c r="H18" i="3"/>
  <c r="C18" i="3" a="1"/>
  <c r="F18" i="3" s="1"/>
  <c r="I15" i="3"/>
  <c r="I11" i="3"/>
  <c r="I12" i="3"/>
  <c r="I13" i="3"/>
  <c r="I10" i="3"/>
  <c r="H15" i="3"/>
  <c r="H11" i="3"/>
  <c r="H12" i="3"/>
  <c r="H13" i="3"/>
  <c r="H10" i="3"/>
  <c r="C10" i="3" a="1"/>
  <c r="C11" i="3" s="1"/>
  <c r="F28" i="6" l="1"/>
  <c r="E28" i="6"/>
  <c r="D28" i="6"/>
  <c r="C28" i="6"/>
  <c r="F27" i="6"/>
  <c r="E27" i="6"/>
  <c r="D27" i="6"/>
  <c r="C27" i="6"/>
  <c r="F29" i="6"/>
  <c r="F26" i="6"/>
  <c r="E29" i="6"/>
  <c r="E26" i="6"/>
  <c r="D29" i="6"/>
  <c r="D26" i="6"/>
  <c r="C29" i="6"/>
  <c r="E20" i="6"/>
  <c r="C20" i="6"/>
  <c r="H20" i="6" s="1"/>
  <c r="F19" i="6"/>
  <c r="H19" i="6" s="1"/>
  <c r="E19" i="6"/>
  <c r="D19" i="6"/>
  <c r="D21" i="6"/>
  <c r="H21" i="6" s="1"/>
  <c r="E12" i="6"/>
  <c r="C12" i="6"/>
  <c r="F11" i="6"/>
  <c r="E11" i="6"/>
  <c r="D11" i="6"/>
  <c r="F12" i="6"/>
  <c r="D12" i="6"/>
  <c r="C11" i="6"/>
  <c r="F13" i="6"/>
  <c r="F10" i="6"/>
  <c r="E13" i="6"/>
  <c r="E10" i="6"/>
  <c r="D13" i="6"/>
  <c r="D10" i="6"/>
  <c r="C13" i="6"/>
  <c r="E36" i="5"/>
  <c r="C36" i="5"/>
  <c r="F35" i="5"/>
  <c r="F36" i="5"/>
  <c r="E35" i="5"/>
  <c r="D36" i="5"/>
  <c r="D35" i="5"/>
  <c r="C35" i="5"/>
  <c r="E37" i="5"/>
  <c r="E34" i="5"/>
  <c r="F34" i="5"/>
  <c r="D37" i="5"/>
  <c r="D34" i="5"/>
  <c r="F37" i="5"/>
  <c r="C37" i="5"/>
  <c r="F29" i="5"/>
  <c r="F28" i="5"/>
  <c r="E28" i="5"/>
  <c r="D28" i="5"/>
  <c r="E27" i="5"/>
  <c r="C28" i="5"/>
  <c r="D27" i="5"/>
  <c r="F27" i="5"/>
  <c r="C27" i="5"/>
  <c r="F26" i="5"/>
  <c r="E29" i="5"/>
  <c r="E26" i="5"/>
  <c r="D29" i="5"/>
  <c r="D26" i="5"/>
  <c r="C29" i="5"/>
  <c r="E20" i="5"/>
  <c r="D20" i="5"/>
  <c r="C20" i="5"/>
  <c r="F19" i="5"/>
  <c r="E19" i="5"/>
  <c r="D19" i="5"/>
  <c r="C19" i="5"/>
  <c r="F20" i="5"/>
  <c r="F21" i="5"/>
  <c r="F18" i="5"/>
  <c r="E18" i="5"/>
  <c r="D21" i="5"/>
  <c r="D18" i="5"/>
  <c r="E21" i="5"/>
  <c r="C21" i="5"/>
  <c r="C34" i="4"/>
  <c r="F35" i="4"/>
  <c r="D35" i="4"/>
  <c r="C35" i="4"/>
  <c r="C37" i="4"/>
  <c r="D36" i="4"/>
  <c r="C36" i="4"/>
  <c r="E35" i="4"/>
  <c r="F37" i="4"/>
  <c r="F34" i="4"/>
  <c r="E36" i="4"/>
  <c r="E37" i="4"/>
  <c r="E34" i="4"/>
  <c r="F36" i="4"/>
  <c r="D37" i="4"/>
  <c r="F28" i="4"/>
  <c r="F27" i="4"/>
  <c r="E27" i="4"/>
  <c r="D27" i="4"/>
  <c r="C27" i="4"/>
  <c r="F29" i="4"/>
  <c r="E29" i="4"/>
  <c r="D29" i="4"/>
  <c r="D26" i="4"/>
  <c r="E28" i="4"/>
  <c r="D28" i="4"/>
  <c r="C28" i="4"/>
  <c r="F26" i="4"/>
  <c r="E26" i="4"/>
  <c r="C29" i="4"/>
  <c r="E20" i="4"/>
  <c r="E19" i="4"/>
  <c r="C21" i="4"/>
  <c r="C20" i="4"/>
  <c r="D19" i="4"/>
  <c r="E21" i="4"/>
  <c r="F20" i="4"/>
  <c r="D20" i="4"/>
  <c r="C19" i="4"/>
  <c r="C18" i="4"/>
  <c r="F19" i="4"/>
  <c r="F21" i="4"/>
  <c r="F18" i="4"/>
  <c r="E18" i="4"/>
  <c r="D21" i="4"/>
  <c r="F11" i="4"/>
  <c r="E12" i="4"/>
  <c r="E11" i="4"/>
  <c r="F12" i="4"/>
  <c r="D12" i="4"/>
  <c r="D11" i="4"/>
  <c r="C12" i="4"/>
  <c r="C11" i="4"/>
  <c r="F13" i="4"/>
  <c r="F10" i="4"/>
  <c r="E13" i="4"/>
  <c r="E10" i="4"/>
  <c r="D13" i="4"/>
  <c r="D10" i="4"/>
  <c r="C13" i="4"/>
  <c r="D26" i="3"/>
  <c r="E28" i="3"/>
  <c r="F29" i="3"/>
  <c r="E26" i="3"/>
  <c r="C26" i="3"/>
  <c r="D28" i="3"/>
  <c r="E27" i="3"/>
  <c r="D27" i="3"/>
  <c r="F26" i="3"/>
  <c r="E29" i="3"/>
  <c r="D29" i="3"/>
  <c r="C29" i="3"/>
  <c r="F28" i="3"/>
  <c r="C28" i="3"/>
  <c r="F27" i="3"/>
  <c r="E21" i="3"/>
  <c r="D21" i="3"/>
  <c r="E19" i="3"/>
  <c r="E18" i="3"/>
  <c r="D18" i="3"/>
  <c r="C21" i="3"/>
  <c r="C18" i="3"/>
  <c r="F20" i="3"/>
  <c r="E20" i="3"/>
  <c r="C20" i="3"/>
  <c r="F19" i="3"/>
  <c r="D19" i="3"/>
  <c r="D20" i="3"/>
  <c r="C19" i="3"/>
  <c r="F21" i="3"/>
  <c r="F13" i="3"/>
  <c r="D10" i="3"/>
  <c r="E13" i="3"/>
  <c r="E10" i="3"/>
  <c r="D13" i="3"/>
  <c r="C13" i="3"/>
  <c r="C12" i="3"/>
  <c r="E11" i="3"/>
  <c r="D11" i="3"/>
  <c r="F10" i="3"/>
  <c r="C10" i="3"/>
  <c r="F12" i="3"/>
  <c r="E12" i="3"/>
  <c r="D12" i="3"/>
  <c r="F11" i="3"/>
  <c r="E6" i="6"/>
  <c r="D6" i="6"/>
  <c r="C6" i="6"/>
  <c r="D5" i="6"/>
  <c r="D3" i="6"/>
  <c r="D6" i="5"/>
  <c r="D5" i="5"/>
  <c r="F3" i="5"/>
  <c r="E3" i="5"/>
  <c r="D3" i="5"/>
  <c r="E6" i="4"/>
  <c r="D6" i="4"/>
  <c r="E4" i="4"/>
  <c r="F3" i="4"/>
  <c r="E3" i="4"/>
  <c r="D3" i="4"/>
  <c r="F5" i="3"/>
  <c r="C5" i="3"/>
  <c r="F4" i="3"/>
  <c r="E4" i="3"/>
  <c r="C4" i="3"/>
  <c r="F3" i="3"/>
  <c r="C8" i="1"/>
  <c r="H23" i="6" l="1"/>
  <c r="I18" i="6" s="1"/>
  <c r="I20" i="6"/>
  <c r="I21" i="6"/>
  <c r="I15" i="2"/>
  <c r="C20" i="2" a="1"/>
  <c r="C20" i="2" s="1"/>
  <c r="D8" i="1"/>
  <c r="I11" i="2" l="1"/>
  <c r="I14" i="2"/>
  <c r="I13" i="2"/>
  <c r="I12" i="2"/>
  <c r="E21" i="2"/>
  <c r="F21" i="2"/>
  <c r="F24" i="2"/>
  <c r="E22" i="2"/>
  <c r="F22" i="2"/>
  <c r="F20" i="2"/>
  <c r="C21" i="2"/>
  <c r="E20" i="2"/>
  <c r="C24" i="2"/>
  <c r="C22" i="2"/>
  <c r="D24" i="2"/>
  <c r="G24" i="2"/>
  <c r="G22" i="2"/>
  <c r="C23" i="2"/>
  <c r="I23" i="2" s="1"/>
  <c r="E23" i="2"/>
  <c r="G21" i="2"/>
  <c r="E24" i="2"/>
  <c r="D22" i="2"/>
  <c r="D21" i="2"/>
  <c r="D20" i="2"/>
  <c r="G20" i="2"/>
  <c r="F23" i="2"/>
  <c r="D23" i="2"/>
  <c r="G23" i="2"/>
  <c r="I19" i="6"/>
  <c r="I23" i="6" s="1"/>
  <c r="I22" i="2" l="1"/>
  <c r="I20" i="2"/>
  <c r="J13" i="2"/>
  <c r="J14" i="2"/>
  <c r="J12" i="2"/>
  <c r="C28" i="2" a="1"/>
  <c r="E28" i="2" s="1"/>
  <c r="I21" i="2"/>
  <c r="I17" i="2"/>
  <c r="I24" i="2"/>
  <c r="I26" i="2" l="1"/>
  <c r="J20" i="2" s="1"/>
  <c r="G32" i="2"/>
  <c r="G29" i="2"/>
  <c r="E29" i="2"/>
  <c r="F29" i="2"/>
  <c r="F28" i="2"/>
  <c r="G28" i="2"/>
  <c r="F32" i="2"/>
  <c r="D31" i="2"/>
  <c r="C28" i="2"/>
  <c r="C31" i="2"/>
  <c r="G30" i="2"/>
  <c r="D28" i="2"/>
  <c r="D32" i="2"/>
  <c r="G31" i="2"/>
  <c r="C30" i="2"/>
  <c r="I30" i="2" s="1"/>
  <c r="E31" i="2"/>
  <c r="E32" i="2"/>
  <c r="C29" i="2"/>
  <c r="C32" i="2"/>
  <c r="D30" i="2"/>
  <c r="D29" i="2"/>
  <c r="E30" i="2"/>
  <c r="F30" i="2"/>
  <c r="F31" i="2"/>
  <c r="J11" i="2"/>
  <c r="J17" i="2" s="1"/>
  <c r="J15" i="2"/>
  <c r="J23" i="2"/>
  <c r="C37" i="2" a="1"/>
  <c r="I28" i="2" l="1"/>
  <c r="I34" i="2" s="1"/>
  <c r="J22" i="2"/>
  <c r="J24" i="2"/>
  <c r="J21" i="2"/>
  <c r="J26" i="2" s="1"/>
  <c r="I29" i="2"/>
  <c r="I31" i="2"/>
  <c r="I32" i="2"/>
  <c r="C38" i="2"/>
  <c r="F39" i="2"/>
  <c r="C39" i="2"/>
  <c r="G41" i="2"/>
  <c r="D41" i="2"/>
  <c r="C37" i="2"/>
  <c r="G38" i="2"/>
  <c r="D39" i="2"/>
  <c r="C41" i="2"/>
  <c r="I41" i="2" s="1"/>
  <c r="D38" i="2"/>
  <c r="F38" i="2"/>
  <c r="E37" i="2"/>
  <c r="F41" i="2"/>
  <c r="D40" i="2"/>
  <c r="G37" i="2"/>
  <c r="G40" i="2"/>
  <c r="F37" i="2"/>
  <c r="E38" i="2"/>
  <c r="G39" i="2"/>
  <c r="F40" i="2"/>
  <c r="D37" i="2"/>
  <c r="E40" i="2"/>
  <c r="E39" i="2"/>
  <c r="C40" i="2"/>
  <c r="E41" i="2"/>
  <c r="I40" i="2" l="1"/>
  <c r="I39" i="2"/>
  <c r="I38" i="2"/>
  <c r="J30" i="2"/>
  <c r="J29" i="2"/>
  <c r="J32" i="2"/>
  <c r="J31" i="2"/>
  <c r="J28" i="2"/>
  <c r="C46" i="2" a="1"/>
  <c r="I37" i="2"/>
  <c r="J34" i="2" l="1"/>
  <c r="I43" i="2"/>
  <c r="J37" i="2" s="1"/>
  <c r="F46" i="2"/>
  <c r="E46" i="2"/>
  <c r="D50" i="2"/>
  <c r="D46" i="2"/>
  <c r="C50" i="2"/>
  <c r="C46" i="2"/>
  <c r="E47" i="2"/>
  <c r="C48" i="2"/>
  <c r="F49" i="2"/>
  <c r="G47" i="2"/>
  <c r="D47" i="2"/>
  <c r="G49" i="2"/>
  <c r="E49" i="2"/>
  <c r="G46" i="2"/>
  <c r="C47" i="2"/>
  <c r="I47" i="2" s="1"/>
  <c r="D49" i="2"/>
  <c r="G50" i="2"/>
  <c r="F48" i="2"/>
  <c r="D48" i="2"/>
  <c r="E48" i="2"/>
  <c r="C49" i="2"/>
  <c r="G48" i="2"/>
  <c r="F50" i="2"/>
  <c r="F47" i="2"/>
  <c r="E50" i="2"/>
  <c r="I49" i="2" l="1"/>
  <c r="I48" i="2"/>
  <c r="I46" i="2"/>
  <c r="I52" i="2" s="1"/>
  <c r="J50" i="2" s="1"/>
  <c r="J13" i="7" s="1"/>
  <c r="I50" i="2"/>
  <c r="J40" i="2"/>
  <c r="J43" i="2" s="1"/>
  <c r="J41" i="2"/>
  <c r="J38" i="2"/>
  <c r="J39" i="2"/>
  <c r="J47" i="2" l="1"/>
  <c r="J10" i="7" s="1"/>
  <c r="J46" i="2"/>
  <c r="J48" i="2"/>
  <c r="J11" i="7" s="1"/>
  <c r="J9" i="7"/>
  <c r="J49" i="2"/>
  <c r="J12" i="7" s="1"/>
  <c r="J52" i="2" l="1"/>
  <c r="C18" i="7"/>
  <c r="C19" i="7"/>
  <c r="C17" i="7"/>
  <c r="C1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<sst xmlns="http://schemas.openxmlformats.org/spreadsheetml/2006/main" count="162" uniqueCount="33">
  <si>
    <t>A1</t>
  </si>
  <si>
    <t>A2</t>
  </si>
  <si>
    <t>A3</t>
  </si>
  <si>
    <t>A4</t>
  </si>
  <si>
    <t>Cost</t>
  </si>
  <si>
    <t>A1(Centre)</t>
  </si>
  <si>
    <t>A3(Shared)</t>
  </si>
  <si>
    <t>A2(Suburb)</t>
  </si>
  <si>
    <t>Alternatives</t>
  </si>
  <si>
    <t xml:space="preserve"> </t>
  </si>
  <si>
    <t>C1</t>
  </si>
  <si>
    <t>C2</t>
  </si>
  <si>
    <t>C3</t>
  </si>
  <si>
    <t>C4</t>
  </si>
  <si>
    <t>C5</t>
  </si>
  <si>
    <t>Weights</t>
  </si>
  <si>
    <t>A4(Extent)</t>
  </si>
  <si>
    <t>Normalized Value</t>
  </si>
  <si>
    <t>Summed Rows</t>
  </si>
  <si>
    <t>Normalized Rows</t>
  </si>
  <si>
    <t>TOTAL</t>
  </si>
  <si>
    <t>C1(MAX)</t>
  </si>
  <si>
    <t>C2(MAX)</t>
  </si>
  <si>
    <t>C3(MAX)</t>
  </si>
  <si>
    <t>C4(MAX)</t>
  </si>
  <si>
    <t>C5(MIN)</t>
  </si>
  <si>
    <t>WEIGHT</t>
  </si>
  <si>
    <t>Square</t>
  </si>
  <si>
    <t>Root</t>
  </si>
  <si>
    <t>PIS</t>
  </si>
  <si>
    <t>NIS</t>
  </si>
  <si>
    <t xml:space="preserve"> 1/Cost</t>
  </si>
  <si>
    <t>Normalized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</si>
</sst>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0" xfId="0" applyFill="1"/>
    <xf numFmtId="0" fontId="0" fillId="5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2" fontId="0" fillId="0" borderId="1" xfId="0" applyNumberForma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7" borderId="1" xfId="0" applyFill="1" applyBorder="1"/>
    <xf numFmtId="0" fontId="1" fillId="8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6" borderId="1" xfId="0" applyFont="1" applyFill="1" applyBorder="1"/>
    <xf numFmtId="0" fontId="1" fillId="8" borderId="0" xfId="0" applyFont="1" applyFill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6" borderId="2" xfId="0" applyFont="1" applyFill="1" applyBorder="1"/>
    <xf numFmtId="0" fontId="1" fillId="6" borderId="7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0" fillId="3" borderId="2" xfId="0" applyFill="1" applyBorder="1"/>
    <xf numFmtId="0" fontId="3" fillId="0" borderId="0" xfId="0" applyFont="1"/>
    <xf numFmtId="0" fontId="0" fillId="3" borderId="3" xfId="0" applyFill="1" applyBorder="1"/>
    <xf numFmtId="0" fontId="0" fillId="3" borderId="4" xfId="0" applyFill="1" applyBorder="1"/>
    <xf numFmtId="0" fontId="2" fillId="0" borderId="0" xfId="0" applyFont="1"/>
    <xf numFmtId="0" fontId="4" fillId="9" borderId="0" xfId="0" applyFont="1" applyFill="1"/>
    <xf numFmtId="0" fontId="4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0" fillId="11" borderId="1" xfId="0" applyFill="1" applyBorder="1"/>
  </cellXfs>
  <cellStyles count="1">
    <cellStyle name="Normal" xfId="0" builtinId="0"/>
  </cellStyles>
  <dxfs count="1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rgb="FFFFC00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Warehouse 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Results!$B$16:$B$19</c:f>
              <c:strCache>
                <c:ptCount val="4"/>
                <c:pt idx="0">
                  <c:v>A1(Centre)</c:v>
                </c:pt>
                <c:pt idx="1">
                  <c:v>A2(Suburb)</c:v>
                </c:pt>
                <c:pt idx="2">
                  <c:v>A3(Shared)</c:v>
                </c:pt>
                <c:pt idx="3">
                  <c:v>A4(Extent)</c:v>
                </c:pt>
              </c:strCache>
            </c:strRef>
          </c:cat>
          <c:val>
            <c:numRef>
              <c:f>Results!$C$16:$C$19</c:f>
              <c:numCache>
                <c:formatCode>General</c:formatCode>
                <c:ptCount val="4"/>
                <c:pt idx="0">
                  <c:v>0.11274537377801737</c:v>
                </c:pt>
                <c:pt idx="1">
                  <c:v>0.36369752121630955</c:v>
                </c:pt>
                <c:pt idx="2">
                  <c:v>0.2543954937948586</c:v>
                </c:pt>
                <c:pt idx="3">
                  <c:v>0.2691616112108145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4-4F4A-84CB-943250443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64257168"/>
        <c:axId val="764258000"/>
      </c:barChart>
      <c:catAx>
        <c:axId val="76425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58000"/>
        <c:crosses val="autoZero"/>
        <c:auto val="1"/>
        <c:lblAlgn val="ctr"/>
        <c:lblOffset val="100"/>
        <c:noMultiLvlLbl val="0"/>
      </c:catAx>
      <c:valAx>
        <c:axId val="7642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5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Warehouse</a:t>
            </a:r>
            <a:r>
              <a:rPr lang="en-US" baseline="0"/>
              <a:t> Space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TOPSIS!$D$33:$D$36</c:f>
              <c:strCache>
                <c:ptCount val="4"/>
                <c:pt idx="0">
                  <c:v>A1(Centre)</c:v>
                </c:pt>
                <c:pt idx="1">
                  <c:v>A2(Suburb)</c:v>
                </c:pt>
                <c:pt idx="2">
                  <c:v>A3(Shared)</c:v>
                </c:pt>
                <c:pt idx="3">
                  <c:v>A4(Extent)</c:v>
                </c:pt>
              </c:strCache>
            </c:strRef>
          </c:cat>
          <c:val>
            <c:numRef>
              <c:f>TOPSIS!$E$33:$E$36</c:f>
              <c:numCache>
                <c:formatCode>General</c:formatCode>
                <c:ptCount val="4"/>
                <c:pt idx="0">
                  <c:v>0.22309300721266634</c:v>
                </c:pt>
                <c:pt idx="1">
                  <c:v>0.6781647604051656</c:v>
                </c:pt>
                <c:pt idx="2">
                  <c:v>0.64265324143410751</c:v>
                </c:pt>
                <c:pt idx="3">
                  <c:v>0.64877795639577396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F3-4122-88FD-B93491089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28158351"/>
        <c:axId val="769599647"/>
      </c:barChart>
      <c:catAx>
        <c:axId val="122815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99647"/>
        <c:crosses val="autoZero"/>
        <c:auto val="1"/>
        <c:lblAlgn val="ctr"/>
        <c:lblOffset val="100"/>
        <c:noMultiLvlLbl val="0"/>
      </c:catAx>
      <c:valAx>
        <c:axId val="76959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15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594360</xdr:colOff>
      <xdr:row>9</xdr:row>
      <xdr:rowOff>179070</xdr:rowOff>
    </xdr:from>
    <xdr:to>
      <xdr:col>18</xdr:col>
      <xdr:colOff>289560</xdr:colOff>
      <xdr:row>24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C4A0A1-2F61-3697-5267-162D1C700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22</xdr:row>
      <xdr:rowOff>156210</xdr:rowOff>
    </xdr:from>
    <xdr:to>
      <xdr:col>16</xdr:col>
      <xdr:colOff>464820</xdr:colOff>
      <xdr:row>37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C4745E-1247-5250-280F-5EB512696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24E46-D0E5-4B27-8EF7-D5822F8D3947}" name="Table1" displayName="Table1" ref="B2:E6" totalsRowShown="0" headerRowDxfId="17" headerRowBorderDxfId="16" tableBorderDxfId="15" totalsRowBorderDxfId="14">
  <autoFilter ref="B2:E6" xr:uid="{72F24E46-D0E5-4B27-8EF7-D5822F8D3947}"/>
  <tableColumns count="4">
    <tableColumn id="1" xr3:uid="{4E415B03-ED0C-467C-B654-A4D3C18DD944}" name="Alternatives" dataDxfId="13"/>
    <tableColumn id="2" xr3:uid="{F34E8ADB-66E3-44D7-8287-6BF864CAACFF}" name="Cost" dataDxfId="12"/>
    <tableColumn id="3" xr3:uid="{00B594CE-C757-4379-AAD9-A06C4B65F1CC}" name=" 1/Cost" dataDxfId="11">
      <calculatedColumnFormula>1/C3</calculatedColumnFormula>
    </tableColumn>
    <tableColumn id="4" xr3:uid="{FAE0CCBF-C450-48F8-87C2-AD98148C315E}" name="Normalized Cost" dataDxfId="10">
      <calculatedColumnFormula>D3/$D$8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8FC0-6E51-4A5D-A35D-7765B0FC219F}">
  <dimension ref="A1:J52"/>
  <sheetViews>
    <sheetView topLeftCell="A16" workbookViewId="0">
      <selection activeCell="J50" sqref="J50"/>
    </sheetView>
  </sheetViews>
  <sheetFormatPr baseColWidth="10" defaultColWidth="8.83203125" defaultRowHeight="15" x14ac:dyDescent="0.2"/>
  <cols>
    <col min="3" max="7" width="12" bestFit="1" customWidth="1"/>
    <col min="9" max="9" width="13.83203125" customWidth="1"/>
    <col min="10" max="10" width="16.83203125" customWidth="1"/>
  </cols>
  <sheetData>
    <row r="1" spans="1:10" x14ac:dyDescent="0.2">
      <c r="A1" t="s">
        <v>9</v>
      </c>
    </row>
    <row r="2" spans="1:10" x14ac:dyDescent="0.2">
      <c r="B2" s="15"/>
      <c r="C2" s="15" t="s">
        <v>10</v>
      </c>
      <c r="D2" s="15" t="s">
        <v>11</v>
      </c>
      <c r="E2" s="15" t="s">
        <v>12</v>
      </c>
      <c r="F2" s="15" t="s">
        <v>13</v>
      </c>
      <c r="G2" s="15" t="s">
        <v>14</v>
      </c>
    </row>
    <row r="3" spans="1:10" x14ac:dyDescent="0.2">
      <c r="B3" s="15" t="s">
        <v>10</v>
      </c>
      <c r="C3" s="3">
        <v>1</v>
      </c>
      <c r="D3" s="3">
        <v>2</v>
      </c>
      <c r="E3" s="7">
        <v>0.33333333333333331</v>
      </c>
      <c r="F3" s="3">
        <v>3</v>
      </c>
      <c r="G3" s="3">
        <v>5</v>
      </c>
    </row>
    <row r="4" spans="1:10" x14ac:dyDescent="0.2">
      <c r="B4" s="15" t="s">
        <v>11</v>
      </c>
      <c r="C4" s="7">
        <v>0.5</v>
      </c>
      <c r="D4" s="3">
        <v>1</v>
      </c>
      <c r="E4" s="3">
        <f>1/5</f>
        <v>0.2</v>
      </c>
      <c r="F4" s="3">
        <v>4</v>
      </c>
      <c r="G4" s="3">
        <v>7</v>
      </c>
    </row>
    <row r="5" spans="1:10" x14ac:dyDescent="0.2">
      <c r="B5" s="15" t="s">
        <v>12</v>
      </c>
      <c r="C5" s="3">
        <v>3</v>
      </c>
      <c r="D5" s="3">
        <v>5</v>
      </c>
      <c r="E5" s="3">
        <v>1</v>
      </c>
      <c r="F5" s="3">
        <v>7</v>
      </c>
      <c r="G5" s="3">
        <v>9</v>
      </c>
    </row>
    <row r="6" spans="1:10" x14ac:dyDescent="0.2">
      <c r="B6" s="15" t="s">
        <v>13</v>
      </c>
      <c r="C6" s="3">
        <f>1/3</f>
        <v>0.33333333333333331</v>
      </c>
      <c r="D6" s="3">
        <f>1/4</f>
        <v>0.25</v>
      </c>
      <c r="E6" s="3">
        <f>1/7</f>
        <v>0.14285714285714285</v>
      </c>
      <c r="F6" s="3">
        <v>1</v>
      </c>
      <c r="G6" s="3">
        <v>2</v>
      </c>
    </row>
    <row r="7" spans="1:10" x14ac:dyDescent="0.2">
      <c r="B7" s="15" t="s">
        <v>14</v>
      </c>
      <c r="C7" s="3">
        <f>1/5</f>
        <v>0.2</v>
      </c>
      <c r="D7" s="3">
        <f>1/7</f>
        <v>0.14285714285714285</v>
      </c>
      <c r="E7" s="3">
        <f>1/9</f>
        <v>0.1111111111111111</v>
      </c>
      <c r="F7" s="3">
        <f>1/2</f>
        <v>0.5</v>
      </c>
      <c r="G7" s="3">
        <v>1</v>
      </c>
    </row>
    <row r="10" spans="1:10" x14ac:dyDescent="0.2">
      <c r="I10" s="20" t="s">
        <v>18</v>
      </c>
      <c r="J10" s="12" t="s">
        <v>17</v>
      </c>
    </row>
    <row r="11" spans="1:10" x14ac:dyDescent="0.2">
      <c r="C11" s="28">
        <f t="array" ref="C11:G15">MMULT(C3:G7,C3:G7)</f>
        <v>5</v>
      </c>
      <c r="D11" s="29">
        <v>7.1309523809523805</v>
      </c>
      <c r="E11" s="29">
        <v>2.0507936507936506</v>
      </c>
      <c r="F11" s="29">
        <v>18.833333333333332</v>
      </c>
      <c r="G11" s="29">
        <v>33</v>
      </c>
      <c r="I11" s="11">
        <f>SUM(C11:G11)</f>
        <v>66.015079365079359</v>
      </c>
      <c r="J11" s="6">
        <f>I11/$I$17</f>
        <v>0.21093272539616928</v>
      </c>
    </row>
    <row r="12" spans="1:10" x14ac:dyDescent="0.2">
      <c r="C12" s="26">
        <v>4.3333333333333339</v>
      </c>
      <c r="D12" s="4">
        <v>5</v>
      </c>
      <c r="E12" s="4">
        <v>1.9158730158730157</v>
      </c>
      <c r="F12" s="4">
        <v>14.4</v>
      </c>
      <c r="G12" s="4">
        <v>26.3</v>
      </c>
      <c r="I12" s="11">
        <f t="shared" ref="I12:I15" si="0">SUM(C12:G12)</f>
        <v>51.949206349206349</v>
      </c>
      <c r="J12" s="6">
        <f t="shared" ref="J12:J15" si="1">I12/$I$17</f>
        <v>0.16598916160968102</v>
      </c>
    </row>
    <row r="13" spans="1:10" x14ac:dyDescent="0.2">
      <c r="C13" s="26">
        <v>12.633333333333333</v>
      </c>
      <c r="D13" s="4">
        <v>19.035714285714285</v>
      </c>
      <c r="E13" s="4">
        <v>5</v>
      </c>
      <c r="F13" s="4">
        <v>47.5</v>
      </c>
      <c r="G13" s="4">
        <v>82</v>
      </c>
      <c r="I13" s="11">
        <f t="shared" si="0"/>
        <v>166.1690476190476</v>
      </c>
      <c r="J13" s="6">
        <f t="shared" si="1"/>
        <v>0.53094672350439598</v>
      </c>
    </row>
    <row r="14" spans="1:10" x14ac:dyDescent="0.2">
      <c r="C14" s="26">
        <v>1.6202380952380953</v>
      </c>
      <c r="D14" s="4">
        <v>2.1666666666666665</v>
      </c>
      <c r="E14" s="4">
        <v>0.669047619047619</v>
      </c>
      <c r="F14" s="4">
        <v>5</v>
      </c>
      <c r="G14" s="4">
        <v>8.7023809523809526</v>
      </c>
      <c r="I14" s="11">
        <f t="shared" si="0"/>
        <v>18.158333333333331</v>
      </c>
      <c r="J14" s="6">
        <f t="shared" si="1"/>
        <v>5.8019876299326215E-2</v>
      </c>
    </row>
    <row r="15" spans="1:10" x14ac:dyDescent="0.2">
      <c r="C15" s="26">
        <v>0.97142857142857153</v>
      </c>
      <c r="D15" s="4">
        <v>1.3662698412698413</v>
      </c>
      <c r="E15" s="4">
        <v>0.3888888888888889</v>
      </c>
      <c r="F15" s="4">
        <v>2.9492063492063494</v>
      </c>
      <c r="G15" s="4">
        <v>5</v>
      </c>
      <c r="I15" s="11">
        <f t="shared" si="0"/>
        <v>10.675793650793651</v>
      </c>
      <c r="J15" s="6">
        <f t="shared" si="1"/>
        <v>3.4111513190427531E-2</v>
      </c>
    </row>
    <row r="17" spans="3:10" x14ac:dyDescent="0.2">
      <c r="H17" s="14" t="s">
        <v>20</v>
      </c>
      <c r="I17" s="5">
        <f>SUM(I11:I15)</f>
        <v>312.96746031746028</v>
      </c>
      <c r="J17" s="5">
        <f>SUM(J11:J15)</f>
        <v>1</v>
      </c>
    </row>
    <row r="19" spans="3:10" x14ac:dyDescent="0.2">
      <c r="I19" s="20" t="s">
        <v>18</v>
      </c>
      <c r="J19" s="12" t="s">
        <v>17</v>
      </c>
    </row>
    <row r="20" spans="3:10" x14ac:dyDescent="0.2">
      <c r="C20" s="28">
        <f t="array" ref="C20:G24">MMULT(C11:G15,C11:G15)</f>
        <v>144.38078042328044</v>
      </c>
      <c r="D20" s="29">
        <v>196.24030612244894</v>
      </c>
      <c r="E20" s="29">
        <v>59.603665910808765</v>
      </c>
      <c r="F20" s="29">
        <v>485.75555555555553</v>
      </c>
      <c r="G20" s="29">
        <v>849.60396825396811</v>
      </c>
      <c r="I20" s="11">
        <f>SUM(C20:G20,C20:G20)</f>
        <v>3471.1685525321232</v>
      </c>
      <c r="J20" s="6">
        <f>I20/$I$26</f>
        <v>0.20773706442957635</v>
      </c>
    </row>
    <row r="21" spans="3:10" x14ac:dyDescent="0.2">
      <c r="C21" s="26">
        <v>116.41719576719578</v>
      </c>
      <c r="D21" s="4">
        <v>159.50370181405896</v>
      </c>
      <c r="E21" s="4">
        <v>47.907566137566135</v>
      </c>
      <c r="F21" s="4">
        <v>394.17920634920637</v>
      </c>
      <c r="G21" s="4">
        <v>688.41587301587299</v>
      </c>
      <c r="I21" s="11">
        <f t="shared" ref="I21:I24" si="2">SUM(C21:G21,C21:G21)</f>
        <v>2812.8470861678006</v>
      </c>
      <c r="J21" s="6">
        <f t="shared" ref="J21:J24" si="3">I21/$I$26</f>
        <v>0.16833887134162118</v>
      </c>
    </row>
    <row r="22" spans="3:10" x14ac:dyDescent="0.2">
      <c r="C22" s="26">
        <v>365.43988095238092</v>
      </c>
      <c r="D22" s="4">
        <v>495.3956349206349</v>
      </c>
      <c r="E22" s="4">
        <v>151.04702191987906</v>
      </c>
      <c r="F22" s="4">
        <v>1228.8769841269841</v>
      </c>
      <c r="G22" s="4">
        <v>2150.9023809523806</v>
      </c>
      <c r="I22" s="11">
        <f t="shared" si="2"/>
        <v>8783.3238057445196</v>
      </c>
      <c r="J22" s="6">
        <f t="shared" si="3"/>
        <v>0.52565062045424704</v>
      </c>
    </row>
    <row r="23" spans="3:10" x14ac:dyDescent="0.2">
      <c r="C23" s="26">
        <v>42.497312925170071</v>
      </c>
      <c r="D23" s="4">
        <v>57.846107331821614</v>
      </c>
      <c r="E23" s="4">
        <v>17.548567649281935</v>
      </c>
      <c r="F23" s="4">
        <v>144.15936318972032</v>
      </c>
      <c r="G23" s="4">
        <v>252.33690476190475</v>
      </c>
      <c r="I23" s="11">
        <f t="shared" si="2"/>
        <v>1028.7765117157974</v>
      </c>
      <c r="J23" s="6">
        <f t="shared" si="3"/>
        <v>6.1568607016228037E-2</v>
      </c>
    </row>
    <row r="24" spans="3:10" x14ac:dyDescent="0.2">
      <c r="C24" s="26">
        <v>25.326167800453518</v>
      </c>
      <c r="D24" s="4">
        <v>34.382634164777023</v>
      </c>
      <c r="E24" s="4">
        <v>10.471847442680776</v>
      </c>
      <c r="F24" s="4">
        <v>85.933809523809529</v>
      </c>
      <c r="G24" s="4">
        <v>150.54404572940288</v>
      </c>
      <c r="I24" s="11">
        <f t="shared" si="2"/>
        <v>613.31700932224749</v>
      </c>
      <c r="J24" s="6">
        <f t="shared" si="3"/>
        <v>3.6704836758327287E-2</v>
      </c>
    </row>
    <row r="26" spans="3:10" x14ac:dyDescent="0.2">
      <c r="H26" s="14" t="s">
        <v>20</v>
      </c>
      <c r="I26" s="5">
        <f>SUM(I20:I24)</f>
        <v>16709.432965482491</v>
      </c>
      <c r="J26" s="5">
        <f>SUM(J20:J24)</f>
        <v>0.99999999999999989</v>
      </c>
    </row>
    <row r="27" spans="3:10" x14ac:dyDescent="0.2">
      <c r="I27" s="19" t="s">
        <v>18</v>
      </c>
      <c r="J27" s="16" t="s">
        <v>17</v>
      </c>
    </row>
    <row r="28" spans="3:10" x14ac:dyDescent="0.2">
      <c r="C28" s="28">
        <f t="array" ref="C28:G32">MMULT(C20:G24,C20:G24)</f>
        <v>107633.63097919397</v>
      </c>
      <c r="D28" s="29">
        <v>146472.47016671422</v>
      </c>
      <c r="E28" s="29">
        <v>44431.212845976523</v>
      </c>
      <c r="F28" s="29">
        <v>363769.10466788139</v>
      </c>
      <c r="G28" s="29">
        <v>636439.96457695635</v>
      </c>
      <c r="I28" s="11">
        <f>SUM(C28:G28)</f>
        <v>1298746.3832367226</v>
      </c>
      <c r="J28" s="6">
        <f>I28/$I$34</f>
        <v>0.20787174280756071</v>
      </c>
    </row>
    <row r="29" spans="3:10" x14ac:dyDescent="0.2">
      <c r="C29" s="26">
        <v>87071.207522580866</v>
      </c>
      <c r="D29" s="4">
        <v>118491.65996546048</v>
      </c>
      <c r="E29" s="4">
        <v>35942.887447035253</v>
      </c>
      <c r="F29" s="4">
        <v>294278.66946378059</v>
      </c>
      <c r="G29" s="4">
        <v>514860.76122113341</v>
      </c>
      <c r="I29" s="11">
        <f t="shared" ref="I29:I32" si="4">SUM(C29:G29)</f>
        <v>1050645.1856199906</v>
      </c>
      <c r="J29" s="6">
        <f t="shared" ref="J29:J32" si="5">I29/$I$34</f>
        <v>0.16816173552137845</v>
      </c>
    </row>
    <row r="30" spans="3:10" x14ac:dyDescent="0.2">
      <c r="C30" s="26">
        <v>272331.75589445618</v>
      </c>
      <c r="D30" s="4">
        <v>370598.94667653175</v>
      </c>
      <c r="E30" s="4">
        <v>112418.91103588787</v>
      </c>
      <c r="F30" s="4">
        <v>920396.6783336408</v>
      </c>
      <c r="G30" s="4">
        <v>1610301.3515061005</v>
      </c>
      <c r="I30" s="11">
        <f t="shared" si="4"/>
        <v>3286047.6434466168</v>
      </c>
      <c r="J30" s="6">
        <f t="shared" si="5"/>
        <v>0.52595060853187514</v>
      </c>
    </row>
    <row r="31" spans="3:10" x14ac:dyDescent="0.2">
      <c r="C31" s="26">
        <v>31800.13564109955</v>
      </c>
      <c r="D31" s="4">
        <v>43274.903243999914</v>
      </c>
      <c r="E31" s="4">
        <v>13127.144644919641</v>
      </c>
      <c r="F31" s="4">
        <v>107476.26292153355</v>
      </c>
      <c r="G31" s="4">
        <v>188037.86614933889</v>
      </c>
      <c r="I31" s="11">
        <f t="shared" si="4"/>
        <v>383716.31260089157</v>
      </c>
      <c r="J31" s="6">
        <f t="shared" si="5"/>
        <v>6.1415977494583371E-2</v>
      </c>
    </row>
    <row r="32" spans="3:10" x14ac:dyDescent="0.2">
      <c r="C32" s="26">
        <v>18950.832165205211</v>
      </c>
      <c r="D32" s="4">
        <v>25788.917081274973</v>
      </c>
      <c r="E32" s="4">
        <v>7822.9516848996891</v>
      </c>
      <c r="F32" s="4">
        <v>64048.845068942144</v>
      </c>
      <c r="G32" s="4">
        <v>112058.46659070744</v>
      </c>
      <c r="I32" s="11">
        <f t="shared" si="4"/>
        <v>228670.01259102946</v>
      </c>
      <c r="J32" s="6">
        <f t="shared" si="5"/>
        <v>3.6599935644602379E-2</v>
      </c>
    </row>
    <row r="34" spans="3:10" x14ac:dyDescent="0.2">
      <c r="H34" s="14" t="s">
        <v>20</v>
      </c>
      <c r="I34" s="5">
        <f>SUM(I28:I32)</f>
        <v>6247825.5374952508</v>
      </c>
      <c r="J34" s="5">
        <f>SUM(J28:J32)</f>
        <v>1</v>
      </c>
    </row>
    <row r="36" spans="3:10" x14ac:dyDescent="0.2">
      <c r="I36" s="20" t="s">
        <v>18</v>
      </c>
      <c r="J36" s="12" t="s">
        <v>17</v>
      </c>
    </row>
    <row r="37" spans="3:10" x14ac:dyDescent="0.2">
      <c r="C37" s="28">
        <f t="array" ref="C37:G41">MMULT(C28:G32,C28:G32)</f>
        <v>60067537397.268433</v>
      </c>
      <c r="D37" s="29">
        <v>81742460893.453918</v>
      </c>
      <c r="E37" s="29">
        <v>24795933588.414726</v>
      </c>
      <c r="F37" s="29">
        <v>203011642547.84885</v>
      </c>
      <c r="G37" s="29">
        <v>355183766590.93469</v>
      </c>
      <c r="I37" s="11">
        <f>SUM(C37:G37)</f>
        <v>724801341017.92065</v>
      </c>
      <c r="J37" s="6">
        <f>I37/$I$43</f>
        <v>0.207871966494202</v>
      </c>
    </row>
    <row r="38" spans="3:10" x14ac:dyDescent="0.2">
      <c r="C38" s="26">
        <v>48592533263.89592</v>
      </c>
      <c r="D38" s="4">
        <v>66126786983.337776</v>
      </c>
      <c r="E38" s="4">
        <v>20059041537.473236</v>
      </c>
      <c r="F38" s="4">
        <v>164229306235.02048</v>
      </c>
      <c r="G38" s="4">
        <v>287331223181.90985</v>
      </c>
      <c r="I38" s="11">
        <f t="shared" ref="I38:I41" si="6">SUM(C38:G38)</f>
        <v>586338891201.63721</v>
      </c>
      <c r="J38" s="6">
        <f t="shared" ref="J38:J41" si="7">I38/$I$43</f>
        <v>0.16816113802292307</v>
      </c>
    </row>
    <row r="39" spans="3:10" x14ac:dyDescent="0.2">
      <c r="C39" s="26">
        <v>151981082812.15048</v>
      </c>
      <c r="D39" s="4">
        <v>206822324611.1189</v>
      </c>
      <c r="E39" s="4">
        <v>62737927995.894547</v>
      </c>
      <c r="F39" s="4">
        <v>513653973415.93781</v>
      </c>
      <c r="G39" s="4">
        <v>898675320847.72632</v>
      </c>
      <c r="I39" s="11">
        <f t="shared" si="6"/>
        <v>1833870629682.8281</v>
      </c>
      <c r="J39" s="6">
        <f t="shared" si="7"/>
        <v>0.52595141939549006</v>
      </c>
    </row>
    <row r="40" spans="3:10" x14ac:dyDescent="0.2">
      <c r="C40" s="26">
        <v>17746934277.79451</v>
      </c>
      <c r="D40" s="4">
        <v>24150783334.713596</v>
      </c>
      <c r="E40" s="4">
        <v>7325950468.8577976</v>
      </c>
      <c r="F40" s="4">
        <v>59979723393.15947</v>
      </c>
      <c r="G40" s="4">
        <v>104938927673.22475</v>
      </c>
      <c r="I40" s="11">
        <f t="shared" si="6"/>
        <v>214142319147.75012</v>
      </c>
      <c r="J40" s="6">
        <f t="shared" si="7"/>
        <v>6.1415704513398825E-2</v>
      </c>
    </row>
    <row r="41" spans="3:10" x14ac:dyDescent="0.2">
      <c r="C41" s="26">
        <v>10576020349.509769</v>
      </c>
      <c r="D41" s="4">
        <v>14392298523.360531</v>
      </c>
      <c r="E41" s="4">
        <v>4365790734.6596909</v>
      </c>
      <c r="F41" s="4">
        <v>35744020078.365227</v>
      </c>
      <c r="G41" s="4">
        <v>62536786193.176041</v>
      </c>
      <c r="I41" s="11">
        <f t="shared" si="6"/>
        <v>127614915879.07126</v>
      </c>
      <c r="J41" s="6">
        <f t="shared" si="7"/>
        <v>3.6599771573986119E-2</v>
      </c>
    </row>
    <row r="43" spans="3:10" x14ac:dyDescent="0.2">
      <c r="H43" s="14" t="s">
        <v>20</v>
      </c>
      <c r="I43" s="5">
        <f>SUM(I37:I41)</f>
        <v>3486768096929.207</v>
      </c>
      <c r="J43" s="5">
        <f>SUM(J37:J41)</f>
        <v>1.0000000000000002</v>
      </c>
    </row>
    <row r="45" spans="3:10" x14ac:dyDescent="0.2">
      <c r="I45" s="20" t="s">
        <v>18</v>
      </c>
      <c r="J45" s="12" t="s">
        <v>19</v>
      </c>
    </row>
    <row r="46" spans="3:10" x14ac:dyDescent="0.2">
      <c r="C46" s="28">
        <f t="array" ref="C46:G50">MMULT(C37:G41,C37:G41)</f>
        <v>1.8707960156320594E+22</v>
      </c>
      <c r="D46" s="29">
        <v>2.5458588244342158E+22</v>
      </c>
      <c r="E46" s="29">
        <v>7.7226628178115434E+21</v>
      </c>
      <c r="F46" s="29">
        <v>6.3227724735692658E+22</v>
      </c>
      <c r="G46" s="29">
        <v>1.106215443750422E+23</v>
      </c>
      <c r="I46" s="11">
        <f>SUM(C46:G46)</f>
        <v>2.2573848032920916E+23</v>
      </c>
      <c r="J46" s="6">
        <f>I46/$I$52</f>
        <v>0.20787196649458611</v>
      </c>
    </row>
    <row r="47" spans="3:10" x14ac:dyDescent="0.2">
      <c r="C47" s="26">
        <v>1.5134084325880675E+22</v>
      </c>
      <c r="D47" s="4">
        <v>2.0595105938237492E+22</v>
      </c>
      <c r="E47" s="4">
        <v>6.2473636531461255E+21</v>
      </c>
      <c r="F47" s="4">
        <v>5.1149014103509946E+22</v>
      </c>
      <c r="G47" s="4">
        <v>8.9488953731036029E+22</v>
      </c>
      <c r="I47" s="11">
        <f t="shared" ref="I47:I50" si="8">SUM(C47:G47)</f>
        <v>1.8261452175181028E+23</v>
      </c>
      <c r="J47" s="6">
        <f t="shared" ref="J47:J50" si="9">I47/$I$52</f>
        <v>0.16816113801978727</v>
      </c>
    </row>
    <row r="48" spans="3:10" x14ac:dyDescent="0.2">
      <c r="C48" s="26">
        <v>4.7334320082713487E+22</v>
      </c>
      <c r="D48" s="4">
        <v>6.4414556944871425E+22</v>
      </c>
      <c r="E48" s="4">
        <v>1.9539650002176187E+22</v>
      </c>
      <c r="F48" s="4">
        <v>1.5997689409926549E+23</v>
      </c>
      <c r="G48" s="4">
        <v>2.7989131608895699E+23</v>
      </c>
      <c r="I48" s="11">
        <f t="shared" si="8"/>
        <v>5.7115673721798356E+23</v>
      </c>
      <c r="J48" s="6">
        <f t="shared" si="9"/>
        <v>0.52595141939905765</v>
      </c>
    </row>
    <row r="49" spans="3:10" x14ac:dyDescent="0.2">
      <c r="C49" s="26">
        <v>5.5272607094311433E+21</v>
      </c>
      <c r="D49" s="4">
        <v>7.5217315701303877E+21</v>
      </c>
      <c r="E49" s="4">
        <v>2.2816582036953461E+21</v>
      </c>
      <c r="F49" s="4">
        <v>1.8680610593467036E+22</v>
      </c>
      <c r="G49" s="4">
        <v>3.2683099104965103E+22</v>
      </c>
      <c r="I49" s="11">
        <f t="shared" si="8"/>
        <v>6.669436018168902E+22</v>
      </c>
      <c r="J49" s="6">
        <f t="shared" si="9"/>
        <v>6.1415704512794211E-2</v>
      </c>
    </row>
    <row r="50" spans="3:10" x14ac:dyDescent="0.2">
      <c r="C50" s="26">
        <v>3.293888444310487E+21</v>
      </c>
      <c r="D50" s="4">
        <v>4.4824635569990575E+21</v>
      </c>
      <c r="E50" s="4">
        <v>1.3597201192617181E+21</v>
      </c>
      <c r="F50" s="4">
        <v>1.11324308009379E+22</v>
      </c>
      <c r="G50" s="4">
        <v>1.9477004636746831E+22</v>
      </c>
      <c r="I50" s="11">
        <f t="shared" si="8"/>
        <v>3.9745507558255999E+22</v>
      </c>
      <c r="J50" s="6">
        <f t="shared" si="9"/>
        <v>3.6599771573774795E-2</v>
      </c>
    </row>
    <row r="52" spans="3:10" x14ac:dyDescent="0.2">
      <c r="H52" s="14" t="s">
        <v>20</v>
      </c>
      <c r="I52" s="5">
        <f>SUM(I46:I50)</f>
        <v>1.085949607038948E+24</v>
      </c>
      <c r="J52" s="5">
        <f>SUM(J46:J50)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7736-3ED7-44F8-AF7F-5205EEFA2AF9}">
  <dimension ref="B2:I39"/>
  <sheetViews>
    <sheetView topLeftCell="A3" workbookViewId="0">
      <selection activeCell="I34" sqref="I34"/>
    </sheetView>
  </sheetViews>
  <sheetFormatPr baseColWidth="10" defaultColWidth="8.83203125" defaultRowHeight="15" x14ac:dyDescent="0.2"/>
  <cols>
    <col min="3" max="3" width="11" bestFit="1" customWidth="1"/>
    <col min="8" max="8" width="13.5" customWidth="1"/>
    <col min="9" max="9" width="16.5" customWidth="1"/>
  </cols>
  <sheetData>
    <row r="2" spans="2:9" x14ac:dyDescent="0.2">
      <c r="B2" s="15"/>
      <c r="C2" s="15" t="s">
        <v>0</v>
      </c>
      <c r="D2" s="15" t="s">
        <v>1</v>
      </c>
      <c r="E2" s="15" t="s">
        <v>2</v>
      </c>
      <c r="F2" s="15" t="s">
        <v>3</v>
      </c>
    </row>
    <row r="3" spans="2:9" x14ac:dyDescent="0.2">
      <c r="B3" s="15" t="s">
        <v>0</v>
      </c>
      <c r="C3" s="3">
        <v>1</v>
      </c>
      <c r="D3" s="3">
        <v>3</v>
      </c>
      <c r="E3" s="3">
        <v>2</v>
      </c>
      <c r="F3" s="3">
        <f>1/3</f>
        <v>0.33333333333333331</v>
      </c>
    </row>
    <row r="4" spans="2:9" x14ac:dyDescent="0.2">
      <c r="B4" s="15" t="s">
        <v>1</v>
      </c>
      <c r="C4" s="3">
        <f>1/3</f>
        <v>0.33333333333333331</v>
      </c>
      <c r="D4" s="3">
        <v>1</v>
      </c>
      <c r="E4" s="3">
        <f>1/2</f>
        <v>0.5</v>
      </c>
      <c r="F4" s="3">
        <f>1/6</f>
        <v>0.16666666666666666</v>
      </c>
    </row>
    <row r="5" spans="2:9" x14ac:dyDescent="0.2">
      <c r="B5" s="15" t="s">
        <v>2</v>
      </c>
      <c r="C5" s="3">
        <f>1/2</f>
        <v>0.5</v>
      </c>
      <c r="D5" s="3">
        <v>2</v>
      </c>
      <c r="E5" s="3">
        <v>1</v>
      </c>
      <c r="F5" s="3">
        <f>1/5</f>
        <v>0.2</v>
      </c>
    </row>
    <row r="6" spans="2:9" x14ac:dyDescent="0.2">
      <c r="B6" s="15" t="s">
        <v>3</v>
      </c>
      <c r="C6" s="3">
        <v>3</v>
      </c>
      <c r="D6" s="3">
        <v>6</v>
      </c>
      <c r="E6" s="3">
        <v>5</v>
      </c>
      <c r="F6" s="3">
        <v>1</v>
      </c>
    </row>
    <row r="9" spans="2:9" x14ac:dyDescent="0.2">
      <c r="H9" s="19" t="s">
        <v>18</v>
      </c>
      <c r="I9" s="16" t="s">
        <v>17</v>
      </c>
    </row>
    <row r="10" spans="2:9" x14ac:dyDescent="0.2">
      <c r="C10" s="28">
        <f t="array" ref="C10:F13">MMULT(C3:F6,C3:F6)</f>
        <v>4</v>
      </c>
      <c r="D10" s="29">
        <v>12</v>
      </c>
      <c r="E10" s="29">
        <v>7.1666666666666661</v>
      </c>
      <c r="F10" s="29">
        <v>1.5666666666666667</v>
      </c>
      <c r="H10" s="11">
        <f>SUM(C10:F10)</f>
        <v>24.733333333333331</v>
      </c>
      <c r="I10" s="6">
        <f>H10/$H$15</f>
        <v>0.22170210646880134</v>
      </c>
    </row>
    <row r="11" spans="2:9" x14ac:dyDescent="0.2">
      <c r="C11" s="26">
        <v>1.4166666666666665</v>
      </c>
      <c r="D11" s="4">
        <v>4</v>
      </c>
      <c r="E11" s="4">
        <v>2.5</v>
      </c>
      <c r="F11" s="4">
        <v>0.5444444444444444</v>
      </c>
      <c r="H11" s="11">
        <f t="shared" ref="H11:H13" si="0">SUM(C11:F11)</f>
        <v>8.4611111111111104</v>
      </c>
      <c r="I11" s="6">
        <f t="shared" ref="I11:I13" si="1">H11/$H$15</f>
        <v>7.5842836512125894E-2</v>
      </c>
    </row>
    <row r="12" spans="2:9" x14ac:dyDescent="0.2">
      <c r="C12" s="26">
        <v>2.2666666666666666</v>
      </c>
      <c r="D12" s="4">
        <v>6.7</v>
      </c>
      <c r="E12" s="4">
        <v>4</v>
      </c>
      <c r="F12" s="4">
        <v>0.89999999999999991</v>
      </c>
      <c r="H12" s="11">
        <f t="shared" si="0"/>
        <v>13.866666666666667</v>
      </c>
      <c r="I12" s="6">
        <f t="shared" si="1"/>
        <v>0.12429659877496142</v>
      </c>
    </row>
    <row r="13" spans="2:9" x14ac:dyDescent="0.2">
      <c r="C13" s="26">
        <v>10.5</v>
      </c>
      <c r="D13" s="4">
        <v>31</v>
      </c>
      <c r="E13" s="4">
        <v>19</v>
      </c>
      <c r="F13" s="4">
        <v>4</v>
      </c>
      <c r="H13" s="11">
        <f t="shared" si="0"/>
        <v>64.5</v>
      </c>
      <c r="I13" s="6">
        <f t="shared" si="1"/>
        <v>0.57815845824411138</v>
      </c>
    </row>
    <row r="15" spans="2:9" x14ac:dyDescent="0.2">
      <c r="G15" s="14" t="s">
        <v>20</v>
      </c>
      <c r="H15" s="5">
        <f>SUM(H10:H13)</f>
        <v>111.5611111111111</v>
      </c>
      <c r="I15" s="5">
        <f>SUM(I10:I13)</f>
        <v>1</v>
      </c>
    </row>
    <row r="17" spans="3:9" x14ac:dyDescent="0.2">
      <c r="H17" s="19" t="s">
        <v>18</v>
      </c>
      <c r="I17" s="16" t="s">
        <v>17</v>
      </c>
    </row>
    <row r="18" spans="3:9" x14ac:dyDescent="0.2">
      <c r="C18" s="28">
        <f t="array" ref="C18:F21">MMULT(C10:F13,C10:F13)</f>
        <v>65.694444444444443</v>
      </c>
      <c r="D18" s="29">
        <v>192.58333333333331</v>
      </c>
      <c r="E18" s="29">
        <v>117.1</v>
      </c>
      <c r="F18" s="29">
        <v>25.516666666666666</v>
      </c>
      <c r="H18" s="11">
        <f>SUM(C18:F18)</f>
        <v>400.89444444444439</v>
      </c>
      <c r="I18" s="6">
        <f>H18/$H$23</f>
        <v>0.2215754916828972</v>
      </c>
    </row>
    <row r="19" spans="3:9" x14ac:dyDescent="0.2">
      <c r="C19" s="26">
        <v>22.716666666666665</v>
      </c>
      <c r="D19" s="4">
        <v>66.62777777777778</v>
      </c>
      <c r="E19" s="4">
        <v>40.49722222222222</v>
      </c>
      <c r="F19" s="4">
        <v>8.8249999999999993</v>
      </c>
      <c r="H19" s="11">
        <f t="shared" ref="H19:H21" si="2">SUM(C19:F19)</f>
        <v>138.66666666666666</v>
      </c>
      <c r="I19" s="6">
        <f t="shared" ref="I19:I21" si="3">H19/$H$23</f>
        <v>7.6641458300260729E-2</v>
      </c>
    </row>
    <row r="20" spans="3:9" x14ac:dyDescent="0.2">
      <c r="C20" s="26">
        <v>37.074999999999996</v>
      </c>
      <c r="D20" s="4">
        <v>108.69999999999999</v>
      </c>
      <c r="E20" s="4">
        <v>66.094444444444434</v>
      </c>
      <c r="F20" s="4">
        <v>14.398888888888887</v>
      </c>
      <c r="H20" s="11">
        <f t="shared" si="2"/>
        <v>226.26833333333329</v>
      </c>
      <c r="I20" s="6">
        <f t="shared" si="3"/>
        <v>0.12505914687862615</v>
      </c>
    </row>
    <row r="21" spans="3:9" x14ac:dyDescent="0.2">
      <c r="C21" s="26">
        <v>170.98333333333332</v>
      </c>
      <c r="D21" s="4">
        <v>501.3</v>
      </c>
      <c r="E21" s="4">
        <v>304.75</v>
      </c>
      <c r="F21" s="4">
        <v>66.427777777777777</v>
      </c>
      <c r="H21" s="11">
        <f t="shared" si="2"/>
        <v>1043.461111111111</v>
      </c>
      <c r="I21" s="6">
        <f t="shared" si="3"/>
        <v>0.57672390313821598</v>
      </c>
    </row>
    <row r="23" spans="3:9" x14ac:dyDescent="0.2">
      <c r="G23" s="14" t="s">
        <v>20</v>
      </c>
      <c r="H23" s="5">
        <f>SUM(H18:H21)</f>
        <v>1809.2905555555553</v>
      </c>
      <c r="I23" s="5">
        <f>SUM(I18:I21)</f>
        <v>1</v>
      </c>
    </row>
    <row r="25" spans="3:9" x14ac:dyDescent="0.2">
      <c r="H25" s="19" t="s">
        <v>18</v>
      </c>
      <c r="I25" s="16" t="s">
        <v>17</v>
      </c>
    </row>
    <row r="26" spans="3:9" x14ac:dyDescent="0.2">
      <c r="C26" s="28">
        <f t="array" ref="C26:F29">MMULT(C18:F21,C18:F21)</f>
        <v>17395.018641975308</v>
      </c>
      <c r="D26" s="29">
        <v>51003.329629629625</v>
      </c>
      <c r="E26" s="29">
        <v>31007.773101851846</v>
      </c>
      <c r="F26" s="29">
        <v>6756.9765092592588</v>
      </c>
      <c r="H26" s="11">
        <f>SUM(C26:F26)</f>
        <v>106163.09788271604</v>
      </c>
      <c r="I26" s="6">
        <f>H26/$H$31</f>
        <v>0.22157618018067796</v>
      </c>
    </row>
    <row r="27" spans="3:9" x14ac:dyDescent="0.2">
      <c r="C27" s="26">
        <v>6016.2822453703693</v>
      </c>
      <c r="D27" s="4">
        <v>17640.132716049382</v>
      </c>
      <c r="E27" s="4">
        <v>10724.421743827159</v>
      </c>
      <c r="F27" s="4">
        <v>2336.9838919753083</v>
      </c>
      <c r="H27" s="11">
        <f t="shared" ref="H27:H29" si="4">SUM(C27:F27)</f>
        <v>36717.82059722222</v>
      </c>
      <c r="I27" s="6">
        <f t="shared" ref="I27:I29" si="5">H27/$H$31</f>
        <v>7.6634862723014716E-2</v>
      </c>
    </row>
    <row r="28" spans="3:9" x14ac:dyDescent="0.2">
      <c r="C28" s="26">
        <v>9817.3447407407384</v>
      </c>
      <c r="D28" s="4">
        <v>28785.095638888884</v>
      </c>
      <c r="E28" s="4">
        <v>17500.067530864191</v>
      </c>
      <c r="F28" s="4">
        <v>3813.4806697530857</v>
      </c>
      <c r="H28" s="11">
        <f t="shared" si="4"/>
        <v>59915.988580246907</v>
      </c>
      <c r="I28" s="6">
        <f t="shared" si="5"/>
        <v>0.1250524536880685</v>
      </c>
    </row>
    <row r="29" spans="3:9" x14ac:dyDescent="0.2">
      <c r="C29" s="26">
        <v>45277.169212962952</v>
      </c>
      <c r="D29" s="4">
        <v>132755.61527777778</v>
      </c>
      <c r="E29" s="4">
        <v>80709.553055555545</v>
      </c>
      <c r="F29" s="4">
        <v>17587.608271604935</v>
      </c>
      <c r="H29" s="11">
        <f t="shared" si="4"/>
        <v>276329.94581790123</v>
      </c>
      <c r="I29" s="6">
        <f t="shared" si="5"/>
        <v>0.5767365034082389</v>
      </c>
    </row>
    <row r="31" spans="3:9" x14ac:dyDescent="0.2">
      <c r="G31" s="14" t="s">
        <v>20</v>
      </c>
      <c r="H31" s="5">
        <f>SUM(H26:H29)</f>
        <v>479126.85287808639</v>
      </c>
      <c r="I31" s="5">
        <f>SUM(I26:I29)</f>
        <v>1</v>
      </c>
    </row>
    <row r="33" spans="3:9" x14ac:dyDescent="0.2">
      <c r="H33" s="19" t="s">
        <v>18</v>
      </c>
      <c r="I33" s="16" t="s">
        <v>17</v>
      </c>
    </row>
    <row r="34" spans="3:9" x14ac:dyDescent="0.2">
      <c r="C34" s="28" cm="1">
        <f t="array" ref="C34:F37">MMULT(C26:F29,C26:F29)</f>
        <v>1219787867.0214763</v>
      </c>
      <c r="D34" s="29">
        <v>3576497661.5272746</v>
      </c>
      <c r="E34" s="29">
        <v>2174352685.7737617</v>
      </c>
      <c r="F34" s="29">
        <v>473818291.40479553</v>
      </c>
      <c r="H34" s="11">
        <f>SUM(C34:F34)</f>
        <v>7444456505.7273083</v>
      </c>
      <c r="I34" s="6">
        <f>H34/$H$39</f>
        <v>0.22157618017749978</v>
      </c>
    </row>
    <row r="35" spans="3:9" x14ac:dyDescent="0.2">
      <c r="C35" s="26">
        <v>421878719.60832942</v>
      </c>
      <c r="D35" s="4">
        <v>1236975948.7866311</v>
      </c>
      <c r="E35" s="4">
        <v>752026767.81094444</v>
      </c>
      <c r="F35" s="4">
        <v>163875916.05823216</v>
      </c>
      <c r="H35" s="11">
        <f t="shared" ref="H35:H37" si="6">SUM(C35:F35)</f>
        <v>2574757352.2641373</v>
      </c>
      <c r="I35" s="6">
        <f t="shared" ref="I35:I37" si="7">H35/$H$39</f>
        <v>7.6634862270967566E-2</v>
      </c>
    </row>
    <row r="36" spans="3:9" x14ac:dyDescent="0.2">
      <c r="C36" s="26">
        <v>688419960.11492968</v>
      </c>
      <c r="D36" s="4">
        <v>2018492267.4398077</v>
      </c>
      <c r="E36" s="4">
        <v>1227154187.777971</v>
      </c>
      <c r="F36" s="4">
        <v>267412046.05281621</v>
      </c>
      <c r="H36" s="11">
        <f t="shared" si="6"/>
        <v>4201478461.3855247</v>
      </c>
      <c r="I36" s="6">
        <f t="shared" si="7"/>
        <v>0.12505245317178354</v>
      </c>
    </row>
    <row r="37" spans="3:9" x14ac:dyDescent="0.2">
      <c r="C37" s="26">
        <v>3174963075.666532</v>
      </c>
      <c r="D37" s="4">
        <v>9309199019.4036503</v>
      </c>
      <c r="E37" s="4">
        <v>5659582028.5253744</v>
      </c>
      <c r="F37" s="4">
        <v>1233292788.4083834</v>
      </c>
      <c r="H37" s="11">
        <f t="shared" si="6"/>
        <v>19377036912.003941</v>
      </c>
      <c r="I37" s="6">
        <f t="shared" si="7"/>
        <v>0.5767365043797491</v>
      </c>
    </row>
    <row r="39" spans="3:9" x14ac:dyDescent="0.2">
      <c r="G39" s="14" t="s">
        <v>20</v>
      </c>
      <c r="H39" s="5">
        <f>SUM(H34:H37)</f>
        <v>33597729231.380913</v>
      </c>
      <c r="I39" s="5">
        <f>SUM(I34:I37)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0DCD-A3FE-40B1-9D6B-506436F77E25}">
  <dimension ref="B2:I39"/>
  <sheetViews>
    <sheetView topLeftCell="A21" zoomScaleNormal="100" workbookViewId="0">
      <selection activeCell="G42" sqref="G42"/>
    </sheetView>
  </sheetViews>
  <sheetFormatPr baseColWidth="10" defaultColWidth="8.83203125" defaultRowHeight="15" x14ac:dyDescent="0.2"/>
  <cols>
    <col min="3" max="3" width="12" bestFit="1" customWidth="1"/>
    <col min="4" max="6" width="11" bestFit="1" customWidth="1"/>
    <col min="8" max="8" width="15" customWidth="1"/>
    <col min="9" max="9" width="16.1640625" customWidth="1"/>
  </cols>
  <sheetData>
    <row r="2" spans="2:9" x14ac:dyDescent="0.2">
      <c r="B2" s="15"/>
      <c r="C2" s="15" t="s">
        <v>0</v>
      </c>
      <c r="D2" s="15" t="s">
        <v>1</v>
      </c>
      <c r="E2" s="15" t="s">
        <v>2</v>
      </c>
      <c r="F2" s="15" t="s">
        <v>3</v>
      </c>
    </row>
    <row r="3" spans="2:9" x14ac:dyDescent="0.2">
      <c r="B3" s="15" t="s">
        <v>0</v>
      </c>
      <c r="C3" s="3">
        <v>1</v>
      </c>
      <c r="D3" s="3">
        <f>1/6</f>
        <v>0.16666666666666666</v>
      </c>
      <c r="E3" s="3">
        <f>1/9</f>
        <v>0.1111111111111111</v>
      </c>
      <c r="F3" s="3">
        <f>1/4</f>
        <v>0.25</v>
      </c>
    </row>
    <row r="4" spans="2:9" x14ac:dyDescent="0.2">
      <c r="B4" s="15" t="s">
        <v>1</v>
      </c>
      <c r="C4" s="3">
        <v>6</v>
      </c>
      <c r="D4" s="3">
        <v>1</v>
      </c>
      <c r="E4" s="3">
        <f>1/3</f>
        <v>0.33333333333333331</v>
      </c>
      <c r="F4" s="3">
        <v>2</v>
      </c>
    </row>
    <row r="5" spans="2:9" x14ac:dyDescent="0.2">
      <c r="B5" s="15" t="s">
        <v>2</v>
      </c>
      <c r="C5" s="3">
        <v>9</v>
      </c>
      <c r="D5" s="3">
        <v>3</v>
      </c>
      <c r="E5" s="3">
        <v>1</v>
      </c>
      <c r="F5" s="3">
        <v>5</v>
      </c>
    </row>
    <row r="6" spans="2:9" x14ac:dyDescent="0.2">
      <c r="B6" s="15" t="s">
        <v>3</v>
      </c>
      <c r="C6" s="3">
        <v>4</v>
      </c>
      <c r="D6" s="3">
        <f>1/2</f>
        <v>0.5</v>
      </c>
      <c r="E6" s="3">
        <f>1/5</f>
        <v>0.2</v>
      </c>
      <c r="F6" s="3">
        <v>1</v>
      </c>
    </row>
    <row r="9" spans="2:9" x14ac:dyDescent="0.2">
      <c r="H9" s="19" t="s">
        <v>18</v>
      </c>
      <c r="I9" s="16" t="s">
        <v>17</v>
      </c>
    </row>
    <row r="10" spans="2:9" x14ac:dyDescent="0.2">
      <c r="C10" s="4">
        <f t="array" ref="C10:F13">MMULT(C3:F6,C3:F6)</f>
        <v>4</v>
      </c>
      <c r="D10" s="4">
        <v>0.79166666666666663</v>
      </c>
      <c r="E10" s="4">
        <v>0.32777777777777778</v>
      </c>
      <c r="F10" s="4">
        <v>1.3888888888888888</v>
      </c>
      <c r="H10" s="11">
        <f>SUM(C10:F10)</f>
        <v>6.5083333333333329</v>
      </c>
      <c r="I10" s="6">
        <f>H10/$H$15</f>
        <v>4.3177001750668013E-2</v>
      </c>
    </row>
    <row r="11" spans="2:9" x14ac:dyDescent="0.2">
      <c r="C11" s="4">
        <v>23</v>
      </c>
      <c r="D11" s="4">
        <v>4</v>
      </c>
      <c r="E11" s="4">
        <v>1.7333333333333334</v>
      </c>
      <c r="F11" s="4">
        <v>7.1666666666666661</v>
      </c>
      <c r="H11" s="11">
        <f t="shared" ref="H11:H13" si="0">SUM(C11:F11)</f>
        <v>35.9</v>
      </c>
      <c r="I11" s="6">
        <f t="shared" ref="I11:I13" si="1">H11/$H$15</f>
        <v>0.23816456279369758</v>
      </c>
    </row>
    <row r="12" spans="2:9" x14ac:dyDescent="0.2">
      <c r="C12" s="4">
        <v>56</v>
      </c>
      <c r="D12" s="4">
        <v>10</v>
      </c>
      <c r="E12" s="4">
        <v>4</v>
      </c>
      <c r="F12" s="4">
        <v>18.25</v>
      </c>
      <c r="H12" s="11">
        <f t="shared" si="0"/>
        <v>88.25</v>
      </c>
      <c r="I12" s="6">
        <f t="shared" si="1"/>
        <v>0.58546024140790565</v>
      </c>
    </row>
    <row r="13" spans="2:9" x14ac:dyDescent="0.2">
      <c r="C13" s="4">
        <v>12.8</v>
      </c>
      <c r="D13" s="4">
        <v>2.2666666666666666</v>
      </c>
      <c r="E13" s="4">
        <v>1.0111111111111111</v>
      </c>
      <c r="F13" s="4">
        <v>4</v>
      </c>
      <c r="H13" s="11">
        <f t="shared" si="0"/>
        <v>20.077777777777776</v>
      </c>
      <c r="I13" s="6">
        <f t="shared" si="1"/>
        <v>0.13319819404772873</v>
      </c>
    </row>
    <row r="15" spans="2:9" x14ac:dyDescent="0.2">
      <c r="G15" s="14" t="s">
        <v>20</v>
      </c>
      <c r="H15" s="5">
        <f>SUM(H10:H13)</f>
        <v>150.73611111111111</v>
      </c>
      <c r="I15" s="5">
        <f>SUM(I10:I13)</f>
        <v>1</v>
      </c>
    </row>
    <row r="17" spans="3:9" x14ac:dyDescent="0.2">
      <c r="H17" s="19" t="s">
        <v>18</v>
      </c>
      <c r="I17" s="16" t="s">
        <v>17</v>
      </c>
    </row>
    <row r="18" spans="3:9" x14ac:dyDescent="0.2">
      <c r="C18" s="4">
        <f t="array" ref="C18:F21">MMULT(C10:F13,C10:F13)</f>
        <v>70.341666666666669</v>
      </c>
      <c r="D18" s="4">
        <v>12.75925925925926</v>
      </c>
      <c r="E18" s="4">
        <v>5.3987654320987648</v>
      </c>
      <c r="F18" s="4">
        <v>22.766666666666666</v>
      </c>
      <c r="H18" s="11">
        <f>SUM(C18:F18)</f>
        <v>111.26635802469137</v>
      </c>
      <c r="I18" s="6">
        <f>H18/$H$23</f>
        <v>4.4892199347301501E-2</v>
      </c>
    </row>
    <row r="19" spans="3:9" x14ac:dyDescent="0.2">
      <c r="C19" s="4">
        <v>372.8</v>
      </c>
      <c r="D19" s="4">
        <v>67.786111111111111</v>
      </c>
      <c r="E19" s="4">
        <v>28.651851851851852</v>
      </c>
      <c r="F19" s="4">
        <v>120.9111111111111</v>
      </c>
      <c r="H19" s="11">
        <f t="shared" ref="H19:H21" si="2">SUM(C19:F19)</f>
        <v>590.14907407407406</v>
      </c>
      <c r="I19" s="6">
        <f t="shared" ref="I19:I21" si="3">H19/$H$23</f>
        <v>0.23810512313236307</v>
      </c>
    </row>
    <row r="20" spans="3:9" x14ac:dyDescent="0.2">
      <c r="C20" s="4">
        <v>911.6</v>
      </c>
      <c r="D20" s="4">
        <v>165.7</v>
      </c>
      <c r="E20" s="4">
        <v>70.141666666666666</v>
      </c>
      <c r="F20" s="4">
        <v>295.44444444444446</v>
      </c>
      <c r="H20" s="11">
        <f t="shared" si="2"/>
        <v>1442.8861111111109</v>
      </c>
      <c r="I20" s="6">
        <f t="shared" si="3"/>
        <v>0.58215557770910764</v>
      </c>
    </row>
    <row r="21" spans="3:9" x14ac:dyDescent="0.2">
      <c r="C21" s="4">
        <v>211.15555555555557</v>
      </c>
      <c r="D21" s="4">
        <v>38.37777777777778</v>
      </c>
      <c r="E21" s="4">
        <v>16.213333333333331</v>
      </c>
      <c r="F21" s="4">
        <v>68.474999999999994</v>
      </c>
      <c r="H21" s="11">
        <f t="shared" si="2"/>
        <v>334.22166666666669</v>
      </c>
      <c r="I21" s="6">
        <f t="shared" si="3"/>
        <v>0.13484709981122769</v>
      </c>
    </row>
    <row r="22" spans="3:9" x14ac:dyDescent="0.2">
      <c r="G22" s="13"/>
    </row>
    <row r="23" spans="3:9" x14ac:dyDescent="0.2">
      <c r="G23" s="14" t="s">
        <v>20</v>
      </c>
      <c r="H23" s="5">
        <f>SUM(H18:H21)</f>
        <v>2478.5232098765432</v>
      </c>
      <c r="I23" s="5">
        <f>SUM(I18:I21)</f>
        <v>0.99999999999999989</v>
      </c>
    </row>
    <row r="25" spans="3:9" x14ac:dyDescent="0.2">
      <c r="H25" s="19" t="s">
        <v>18</v>
      </c>
      <c r="I25" s="16" t="s">
        <v>17</v>
      </c>
    </row>
    <row r="26" spans="3:9" x14ac:dyDescent="0.2">
      <c r="C26" s="4">
        <f t="array" ref="C26:F29">MMULT(C18:F21,C18:F21)</f>
        <v>19433.424637345681</v>
      </c>
      <c r="D26" s="4">
        <v>3530.7176337448559</v>
      </c>
      <c r="E26" s="4">
        <v>1493.1365253772287</v>
      </c>
      <c r="F26" s="4">
        <v>6298.1642455418387</v>
      </c>
      <c r="H26" s="11">
        <f>SUM(C26:F26)</f>
        <v>30755.443042009603</v>
      </c>
      <c r="I26" s="6">
        <f>H26/$H$31</f>
        <v>4.4860253690383399E-2</v>
      </c>
    </row>
    <row r="27" spans="3:9" x14ac:dyDescent="0.2">
      <c r="C27" s="4">
        <v>103144.11654320988</v>
      </c>
      <c r="D27" s="4">
        <v>18739.520316358026</v>
      </c>
      <c r="E27" s="4">
        <v>7924.9181563786005</v>
      </c>
      <c r="F27" s="4">
        <v>33427.926131687243</v>
      </c>
      <c r="H27" s="11">
        <f t="shared" ref="H27:H29" si="4">SUM(C27:F27)</f>
        <v>163236.48114763375</v>
      </c>
      <c r="I27" s="6">
        <f t="shared" ref="I27:I29" si="5">H27/$H$31</f>
        <v>0.23809866584610426</v>
      </c>
    </row>
    <row r="28" spans="3:9" x14ac:dyDescent="0.2">
      <c r="C28" s="4">
        <v>252222.30246913582</v>
      </c>
      <c r="D28" s="4">
        <v>45824.474753086426</v>
      </c>
      <c r="E28" s="4">
        <v>19379.119081790122</v>
      </c>
      <c r="F28" s="4">
        <v>81742.588518518518</v>
      </c>
      <c r="H28" s="11">
        <f t="shared" si="4"/>
        <v>399168.48482253088</v>
      </c>
      <c r="I28" s="6">
        <f t="shared" si="5"/>
        <v>0.58223188233332746</v>
      </c>
    </row>
    <row r="29" spans="3:9" x14ac:dyDescent="0.2">
      <c r="C29" s="4">
        <v>58399.220592592595</v>
      </c>
      <c r="D29" s="4">
        <v>10610.136452674897</v>
      </c>
      <c r="E29" s="4">
        <v>4487.0119396433465</v>
      </c>
      <c r="F29" s="4">
        <v>18926.57278549383</v>
      </c>
      <c r="H29" s="11">
        <f t="shared" si="4"/>
        <v>92422.941770404665</v>
      </c>
      <c r="I29" s="6">
        <f t="shared" si="5"/>
        <v>0.1348091981301848</v>
      </c>
    </row>
    <row r="31" spans="3:9" x14ac:dyDescent="0.2">
      <c r="G31" s="14" t="s">
        <v>20</v>
      </c>
      <c r="H31" s="5">
        <f>SUM(H26:H29)</f>
        <v>685583.35078257893</v>
      </c>
      <c r="I31" s="5">
        <f>SUM(I26:I29)</f>
        <v>0.99999999999999989</v>
      </c>
    </row>
    <row r="33" spans="3:9" x14ac:dyDescent="0.2">
      <c r="H33" s="19" t="s">
        <v>18</v>
      </c>
      <c r="I33" s="16" t="s">
        <v>17</v>
      </c>
    </row>
    <row r="34" spans="3:9" x14ac:dyDescent="0.2">
      <c r="C34" s="4">
        <f t="array" ref="C34:F37">MMULT(C26:F29,C26:F29)</f>
        <v>1486240959.6667271</v>
      </c>
      <c r="D34" s="4">
        <v>270024468.93663055</v>
      </c>
      <c r="E34" s="4">
        <v>114193013.11813396</v>
      </c>
      <c r="F34" s="4">
        <v>481674977.07615477</v>
      </c>
      <c r="H34" s="11">
        <f>SUM(C34:F34)</f>
        <v>2352133418.7976465</v>
      </c>
      <c r="I34" s="6">
        <f>H34/$H$39</f>
        <v>4.4860242760696528E-2</v>
      </c>
    </row>
    <row r="35" spans="3:9" x14ac:dyDescent="0.2">
      <c r="C35" s="4">
        <v>7888320619.5009136</v>
      </c>
      <c r="D35" s="4">
        <v>1433172442.3477271</v>
      </c>
      <c r="E35" s="4">
        <v>606086848.92166173</v>
      </c>
      <c r="F35" s="4">
        <v>2556521288.7281957</v>
      </c>
      <c r="H35" s="11">
        <f t="shared" ref="H35:H37" si="6">SUM(C35:F35)</f>
        <v>12484101199.498497</v>
      </c>
      <c r="I35" s="6">
        <f t="shared" ref="I35:I37" si="7">H35/$H$39</f>
        <v>0.23809865800252267</v>
      </c>
    </row>
    <row r="36" spans="3:9" x14ac:dyDescent="0.2">
      <c r="C36" s="4">
        <v>19289617564.690643</v>
      </c>
      <c r="D36" s="4">
        <v>3504592377.8502898</v>
      </c>
      <c r="E36" s="4">
        <v>1482087771.354805</v>
      </c>
      <c r="F36" s="4">
        <v>6251561052.6334438</v>
      </c>
      <c r="H36" s="11">
        <f t="shared" si="6"/>
        <v>30527858766.529182</v>
      </c>
      <c r="I36" s="6">
        <f t="shared" si="7"/>
        <v>0.58223191945072794</v>
      </c>
    </row>
    <row r="37" spans="3:9" x14ac:dyDescent="0.2">
      <c r="C37" s="4">
        <v>4466291584.8650951</v>
      </c>
      <c r="D37" s="4">
        <v>811448510.73801112</v>
      </c>
      <c r="E37" s="4">
        <v>343160569.10062182</v>
      </c>
      <c r="F37" s="4">
        <v>1447477868.7554572</v>
      </c>
      <c r="H37" s="11">
        <f t="shared" si="6"/>
        <v>7068378533.4591856</v>
      </c>
      <c r="I37" s="6">
        <f t="shared" si="7"/>
        <v>0.13480917978605289</v>
      </c>
    </row>
    <row r="39" spans="3:9" x14ac:dyDescent="0.2">
      <c r="G39" s="14" t="s">
        <v>20</v>
      </c>
      <c r="H39" s="5">
        <f>SUM(H34:H37)</f>
        <v>52432471918.284508</v>
      </c>
      <c r="I39" s="5">
        <f>SUM(I34:I37)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9D8D-BC81-4363-95FD-0AA3BDF54941}">
  <dimension ref="B2:I39"/>
  <sheetViews>
    <sheetView workbookViewId="0">
      <selection activeCell="I10" sqref="I10"/>
    </sheetView>
  </sheetViews>
  <sheetFormatPr baseColWidth="10" defaultColWidth="8.83203125" defaultRowHeight="15" x14ac:dyDescent="0.2"/>
  <cols>
    <col min="3" max="6" width="11" bestFit="1" customWidth="1"/>
    <col min="8" max="8" width="14.1640625" customWidth="1"/>
    <col min="9" max="9" width="16.6640625" customWidth="1"/>
  </cols>
  <sheetData>
    <row r="2" spans="2:9" x14ac:dyDescent="0.2">
      <c r="B2" s="15"/>
      <c r="C2" s="15" t="s">
        <v>0</v>
      </c>
      <c r="D2" s="15" t="s">
        <v>1</v>
      </c>
      <c r="E2" s="15" t="s">
        <v>2</v>
      </c>
      <c r="F2" s="15" t="s">
        <v>3</v>
      </c>
    </row>
    <row r="3" spans="2:9" x14ac:dyDescent="0.2">
      <c r="B3" s="15" t="s">
        <v>0</v>
      </c>
      <c r="C3" s="3">
        <v>1</v>
      </c>
      <c r="D3" s="3">
        <f>1/5</f>
        <v>0.2</v>
      </c>
      <c r="E3" s="3">
        <f>1/3</f>
        <v>0.33333333333333331</v>
      </c>
      <c r="F3" s="3">
        <f>1/3</f>
        <v>0.33333333333333331</v>
      </c>
    </row>
    <row r="4" spans="2:9" x14ac:dyDescent="0.2">
      <c r="B4" s="15" t="s">
        <v>1</v>
      </c>
      <c r="C4" s="3">
        <v>5</v>
      </c>
      <c r="D4" s="3">
        <v>1</v>
      </c>
      <c r="E4" s="3">
        <v>3</v>
      </c>
      <c r="F4" s="3">
        <v>3</v>
      </c>
    </row>
    <row r="5" spans="2:9" x14ac:dyDescent="0.2">
      <c r="B5" s="15" t="s">
        <v>2</v>
      </c>
      <c r="C5" s="3">
        <v>3</v>
      </c>
      <c r="D5" s="3">
        <f>1/3</f>
        <v>0.33333333333333331</v>
      </c>
      <c r="E5" s="3">
        <v>1</v>
      </c>
      <c r="F5" s="3">
        <v>1</v>
      </c>
    </row>
    <row r="6" spans="2:9" x14ac:dyDescent="0.2">
      <c r="B6" s="15" t="s">
        <v>3</v>
      </c>
      <c r="C6" s="3">
        <v>3</v>
      </c>
      <c r="D6" s="3">
        <f>1/3</f>
        <v>0.33333333333333331</v>
      </c>
      <c r="E6" s="3">
        <v>1</v>
      </c>
      <c r="F6" s="3">
        <v>1</v>
      </c>
    </row>
    <row r="9" spans="2:9" x14ac:dyDescent="0.2">
      <c r="B9" s="27"/>
      <c r="C9" s="30"/>
      <c r="D9" s="30"/>
      <c r="E9" s="30"/>
      <c r="F9" s="30"/>
      <c r="H9" s="19" t="s">
        <v>18</v>
      </c>
      <c r="I9" s="16" t="s">
        <v>17</v>
      </c>
    </row>
    <row r="10" spans="2:9" x14ac:dyDescent="0.2">
      <c r="B10" s="13"/>
      <c r="C10" s="28" cm="1">
        <f t="array" ref="C10:F13">MMULT(C3:F6,C3:F6)</f>
        <v>4</v>
      </c>
      <c r="D10" s="29">
        <v>0.62222222222222223</v>
      </c>
      <c r="E10" s="29">
        <v>1.5999999999999999</v>
      </c>
      <c r="F10" s="29">
        <v>1.5999999999999999</v>
      </c>
      <c r="H10" s="11">
        <f>SUM(C10:F10)</f>
        <v>7.8222222222222211</v>
      </c>
      <c r="I10" s="6">
        <f>H10/$H$15</f>
        <v>7.6923076923076913E-2</v>
      </c>
    </row>
    <row r="11" spans="2:9" x14ac:dyDescent="0.2">
      <c r="B11" s="13"/>
      <c r="C11" s="26">
        <v>28</v>
      </c>
      <c r="D11" s="4">
        <v>4</v>
      </c>
      <c r="E11" s="4">
        <v>10.666666666666666</v>
      </c>
      <c r="F11" s="4">
        <v>10.666666666666666</v>
      </c>
      <c r="H11" s="11">
        <f t="shared" ref="H11:H13" si="0">SUM(C11:F11)</f>
        <v>53.333333333333329</v>
      </c>
      <c r="I11" s="6">
        <f t="shared" ref="I11:I13" si="1">H11/$H$15</f>
        <v>0.52447552447552448</v>
      </c>
    </row>
    <row r="12" spans="2:9" x14ac:dyDescent="0.2">
      <c r="B12" s="13"/>
      <c r="C12" s="26">
        <v>10.666666666666666</v>
      </c>
      <c r="D12" s="4">
        <v>1.5999999999999999</v>
      </c>
      <c r="E12" s="4">
        <v>4</v>
      </c>
      <c r="F12" s="4">
        <v>4</v>
      </c>
      <c r="H12" s="11">
        <f t="shared" si="0"/>
        <v>20.266666666666666</v>
      </c>
      <c r="I12" s="6">
        <f t="shared" si="1"/>
        <v>0.1993006993006993</v>
      </c>
    </row>
    <row r="13" spans="2:9" x14ac:dyDescent="0.2">
      <c r="B13" s="13"/>
      <c r="C13" s="26">
        <v>10.666666666666666</v>
      </c>
      <c r="D13" s="4">
        <v>1.5999999999999999</v>
      </c>
      <c r="E13" s="4">
        <v>4</v>
      </c>
      <c r="F13" s="4">
        <v>4</v>
      </c>
      <c r="H13" s="11">
        <f t="shared" si="0"/>
        <v>20.266666666666666</v>
      </c>
      <c r="I13" s="6">
        <f t="shared" si="1"/>
        <v>0.1993006993006993</v>
      </c>
    </row>
    <row r="15" spans="2:9" x14ac:dyDescent="0.2">
      <c r="G15" s="14" t="s">
        <v>20</v>
      </c>
      <c r="H15" s="5">
        <f>SUM(H10:H13)</f>
        <v>101.68888888888888</v>
      </c>
      <c r="I15" s="5">
        <f>SUM(I10:I13)</f>
        <v>0.99999999999999989</v>
      </c>
    </row>
    <row r="17" spans="3:9" x14ac:dyDescent="0.2">
      <c r="H17" s="19" t="s">
        <v>18</v>
      </c>
      <c r="I17" s="16" t="s">
        <v>17</v>
      </c>
    </row>
    <row r="18" spans="3:9" x14ac:dyDescent="0.2">
      <c r="C18" s="4">
        <f t="array" ref="C18:F21">MMULT(C10:F13,C10:F13)</f>
        <v>67.555555555555543</v>
      </c>
      <c r="D18" s="4">
        <v>10.097777777777777</v>
      </c>
      <c r="E18" s="4">
        <v>25.837037037037035</v>
      </c>
      <c r="F18" s="4">
        <v>25.837037037037035</v>
      </c>
      <c r="H18" s="11">
        <f>SUM(C18:F18)</f>
        <v>129.32740740740741</v>
      </c>
      <c r="I18" s="6">
        <f>H18/$H$23</f>
        <v>7.810352725606963E-2</v>
      </c>
    </row>
    <row r="19" spans="3:9" x14ac:dyDescent="0.2">
      <c r="C19" s="4">
        <v>451.55555555555554</v>
      </c>
      <c r="D19" s="4">
        <v>67.555555555555543</v>
      </c>
      <c r="E19" s="4">
        <v>172.79999999999998</v>
      </c>
      <c r="F19" s="4">
        <v>172.79999999999998</v>
      </c>
      <c r="H19" s="11">
        <f t="shared" ref="H19:H21" si="2">SUM(C19:F19)</f>
        <v>864.71111111111099</v>
      </c>
      <c r="I19" s="6">
        <f t="shared" ref="I19:I21" si="3">H19/$H$23</f>
        <v>0.52221713238662382</v>
      </c>
    </row>
    <row r="20" spans="3:9" x14ac:dyDescent="0.2">
      <c r="C20" s="4">
        <v>172.79999999999998</v>
      </c>
      <c r="D20" s="4">
        <v>25.837037037037035</v>
      </c>
      <c r="E20" s="4">
        <v>66.133333333333326</v>
      </c>
      <c r="F20" s="4">
        <v>66.133333333333326</v>
      </c>
      <c r="H20" s="11">
        <f t="shared" si="2"/>
        <v>330.90370370370368</v>
      </c>
      <c r="I20" s="6">
        <f t="shared" si="3"/>
        <v>0.19983967017865323</v>
      </c>
    </row>
    <row r="21" spans="3:9" x14ac:dyDescent="0.2">
      <c r="C21" s="4">
        <v>172.79999999999998</v>
      </c>
      <c r="D21" s="4">
        <v>25.837037037037035</v>
      </c>
      <c r="E21" s="4">
        <v>66.133333333333326</v>
      </c>
      <c r="F21" s="4">
        <v>66.133333333333326</v>
      </c>
      <c r="H21" s="11">
        <f t="shared" si="2"/>
        <v>330.90370370370368</v>
      </c>
      <c r="I21" s="6">
        <f t="shared" si="3"/>
        <v>0.19983967017865323</v>
      </c>
    </row>
    <row r="23" spans="3:9" x14ac:dyDescent="0.2">
      <c r="G23" s="14" t="s">
        <v>20</v>
      </c>
      <c r="H23" s="5">
        <f>SUM(H18:H21)</f>
        <v>1655.8459259259259</v>
      </c>
      <c r="I23" s="5">
        <f>SUM(I18:I21)</f>
        <v>0.99999999999999989</v>
      </c>
    </row>
    <row r="25" spans="3:9" x14ac:dyDescent="0.2">
      <c r="H25" s="19" t="s">
        <v>18</v>
      </c>
      <c r="I25" s="16" t="s">
        <v>17</v>
      </c>
    </row>
    <row r="26" spans="3:9" x14ac:dyDescent="0.2">
      <c r="C26" s="4">
        <f t="array" ref="C26:F29">MMULT(C18:F21,C18:F21)</f>
        <v>18052.740740740737</v>
      </c>
      <c r="D26" s="4">
        <v>2699.4269410150887</v>
      </c>
      <c r="E26" s="4">
        <v>6907.7101563786</v>
      </c>
      <c r="F26" s="4">
        <v>6907.7101563786</v>
      </c>
      <c r="H26" s="11">
        <f>SUM(C26:F26)</f>
        <v>34567.587994513022</v>
      </c>
      <c r="I26" s="6">
        <f>H26/$H$31</f>
        <v>7.8091274576783387E-2</v>
      </c>
    </row>
    <row r="27" spans="3:9" x14ac:dyDescent="0.2">
      <c r="C27" s="4">
        <v>120729.85283950614</v>
      </c>
      <c r="D27" s="4">
        <v>18052.740740740737</v>
      </c>
      <c r="E27" s="4">
        <v>46196.137613168714</v>
      </c>
      <c r="F27" s="4">
        <v>46196.137613168714</v>
      </c>
      <c r="H27" s="11">
        <f t="shared" ref="H27:H29" si="4">SUM(C27:F27)</f>
        <v>231174.8688065843</v>
      </c>
      <c r="I27" s="6">
        <f t="shared" ref="I27:I29" si="5">H27/$H$31</f>
        <v>0.52224471542800133</v>
      </c>
    </row>
    <row r="28" spans="3:9" x14ac:dyDescent="0.2">
      <c r="C28" s="4">
        <v>46196.137613168714</v>
      </c>
      <c r="D28" s="4">
        <v>6907.7101563786</v>
      </c>
      <c r="E28" s="4">
        <v>17676.515555555554</v>
      </c>
      <c r="F28" s="4">
        <v>17676.515555555554</v>
      </c>
      <c r="H28" s="11">
        <f t="shared" si="4"/>
        <v>88456.87888065842</v>
      </c>
      <c r="I28" s="6">
        <f t="shared" si="5"/>
        <v>0.19983200499760762</v>
      </c>
    </row>
    <row r="29" spans="3:9" x14ac:dyDescent="0.2">
      <c r="C29" s="4">
        <v>46196.137613168714</v>
      </c>
      <c r="D29" s="4">
        <v>6907.7101563786</v>
      </c>
      <c r="E29" s="4">
        <v>17676.515555555554</v>
      </c>
      <c r="F29" s="4">
        <v>17676.515555555554</v>
      </c>
      <c r="H29" s="11">
        <f t="shared" si="4"/>
        <v>88456.87888065842</v>
      </c>
      <c r="I29" s="6">
        <f t="shared" si="5"/>
        <v>0.19983200499760762</v>
      </c>
    </row>
    <row r="31" spans="3:9" x14ac:dyDescent="0.2">
      <c r="G31" s="14" t="s">
        <v>20</v>
      </c>
      <c r="H31" s="5">
        <f>SUM(H26:H29)</f>
        <v>442656.21456241416</v>
      </c>
      <c r="I31" s="5">
        <f>SUM(I26:I29)</f>
        <v>1</v>
      </c>
    </row>
    <row r="33" spans="3:9" x14ac:dyDescent="0.2">
      <c r="H33" s="19" t="s">
        <v>18</v>
      </c>
      <c r="I33" s="16" t="s">
        <v>17</v>
      </c>
    </row>
    <row r="34" spans="3:9" x14ac:dyDescent="0.2">
      <c r="C34" s="1">
        <f t="array" ref="C34:F37">MMULT(C26:F29,C26:F29)</f>
        <v>1290021923.5440483</v>
      </c>
      <c r="D34" s="1">
        <v>192897028.63850459</v>
      </c>
      <c r="E34" s="1">
        <v>493614691.07410347</v>
      </c>
      <c r="F34" s="1">
        <v>493614691.07410347</v>
      </c>
      <c r="H34" s="11">
        <f>SUM(C34:F34)</f>
        <v>2470148334.3307595</v>
      </c>
      <c r="I34" s="6">
        <f>H34/$H$39</f>
        <v>7.8091273288155141E-2</v>
      </c>
    </row>
    <row r="35" spans="3:9" x14ac:dyDescent="0.2">
      <c r="C35" s="1">
        <v>8627175726.7084141</v>
      </c>
      <c r="D35" s="1">
        <v>1290021923.5440483</v>
      </c>
      <c r="E35" s="1">
        <v>3301107216.4431906</v>
      </c>
      <c r="F35" s="1">
        <v>3301107216.4431906</v>
      </c>
      <c r="H35" s="11">
        <f t="shared" ref="H35:H37" si="6">SUM(C35:F35)</f>
        <v>16519412083.138844</v>
      </c>
      <c r="I35" s="6">
        <f t="shared" ref="I35:I37" si="7">H35/$H$39</f>
        <v>0.52224471932109895</v>
      </c>
    </row>
    <row r="36" spans="3:9" x14ac:dyDescent="0.2">
      <c r="C36" s="1">
        <v>3301107216.4431906</v>
      </c>
      <c r="D36" s="1">
        <v>493614691.07410347</v>
      </c>
      <c r="E36" s="1">
        <v>1263137462.323493</v>
      </c>
      <c r="F36" s="1">
        <v>1263137462.323493</v>
      </c>
      <c r="H36" s="11">
        <f t="shared" si="6"/>
        <v>6320996832.1642799</v>
      </c>
      <c r="I36" s="6">
        <f t="shared" si="7"/>
        <v>0.19983200369537293</v>
      </c>
    </row>
    <row r="37" spans="3:9" x14ac:dyDescent="0.2">
      <c r="C37" s="1">
        <v>3301107216.4431906</v>
      </c>
      <c r="D37" s="1">
        <v>493614691.07410347</v>
      </c>
      <c r="E37" s="1">
        <v>1263137462.323493</v>
      </c>
      <c r="F37" s="1">
        <v>1263137462.323493</v>
      </c>
      <c r="H37" s="11">
        <f t="shared" si="6"/>
        <v>6320996832.1642799</v>
      </c>
      <c r="I37" s="6">
        <f t="shared" si="7"/>
        <v>0.19983200369537293</v>
      </c>
    </row>
    <row r="39" spans="3:9" x14ac:dyDescent="0.2">
      <c r="G39" s="14" t="s">
        <v>20</v>
      </c>
      <c r="H39" s="5">
        <f>SUM(H34:H37)</f>
        <v>31631554081.798164</v>
      </c>
      <c r="I39" s="5">
        <f>SUM(I34:I37)</f>
        <v>0.99999999999999989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3E28-31CD-4160-B7CD-8E9A547F3BF7}">
  <dimension ref="B2:I31"/>
  <sheetViews>
    <sheetView topLeftCell="A7" workbookViewId="0">
      <selection activeCell="G35" sqref="G35"/>
    </sheetView>
  </sheetViews>
  <sheetFormatPr baseColWidth="10" defaultColWidth="8.83203125" defaultRowHeight="15" x14ac:dyDescent="0.2"/>
  <cols>
    <col min="8" max="8" width="15" customWidth="1"/>
    <col min="9" max="9" width="16.5" customWidth="1"/>
  </cols>
  <sheetData>
    <row r="2" spans="2:9" x14ac:dyDescent="0.2">
      <c r="B2" s="15"/>
      <c r="C2" s="15" t="s">
        <v>0</v>
      </c>
      <c r="D2" s="15" t="s">
        <v>1</v>
      </c>
      <c r="E2" s="15" t="s">
        <v>2</v>
      </c>
      <c r="F2" s="15" t="s">
        <v>3</v>
      </c>
    </row>
    <row r="3" spans="2:9" x14ac:dyDescent="0.2">
      <c r="B3" s="15" t="s">
        <v>0</v>
      </c>
      <c r="C3" s="3">
        <v>1</v>
      </c>
      <c r="D3" s="3">
        <f>1/2</f>
        <v>0.5</v>
      </c>
      <c r="E3" s="3">
        <v>1</v>
      </c>
      <c r="F3" s="3">
        <v>3</v>
      </c>
    </row>
    <row r="4" spans="2:9" x14ac:dyDescent="0.2">
      <c r="B4" s="15" t="s">
        <v>1</v>
      </c>
      <c r="C4" s="3">
        <v>2</v>
      </c>
      <c r="D4" s="3">
        <v>1</v>
      </c>
      <c r="E4" s="3">
        <v>2</v>
      </c>
      <c r="F4" s="3">
        <v>5</v>
      </c>
    </row>
    <row r="5" spans="2:9" x14ac:dyDescent="0.2">
      <c r="B5" s="15" t="s">
        <v>2</v>
      </c>
      <c r="C5" s="3">
        <v>1</v>
      </c>
      <c r="D5" s="3">
        <f>1/2</f>
        <v>0.5</v>
      </c>
      <c r="E5" s="3">
        <v>1</v>
      </c>
      <c r="F5" s="3">
        <v>3</v>
      </c>
    </row>
    <row r="6" spans="2:9" x14ac:dyDescent="0.2">
      <c r="B6" s="15" t="s">
        <v>3</v>
      </c>
      <c r="C6" s="3">
        <f>1/3</f>
        <v>0.33333333333333331</v>
      </c>
      <c r="D6" s="3">
        <f>1/5</f>
        <v>0.2</v>
      </c>
      <c r="E6" s="3">
        <f>1/3</f>
        <v>0.33333333333333331</v>
      </c>
      <c r="F6" s="3">
        <v>1</v>
      </c>
    </row>
    <row r="9" spans="2:9" x14ac:dyDescent="0.2">
      <c r="H9" s="19" t="s">
        <v>18</v>
      </c>
      <c r="I9" s="16" t="s">
        <v>17</v>
      </c>
    </row>
    <row r="10" spans="2:9" x14ac:dyDescent="0.2">
      <c r="C10" s="4">
        <f t="array" ref="C10:F13">MMULT(C3:F6,C3:F6)</f>
        <v>4</v>
      </c>
      <c r="D10" s="4">
        <v>2.1</v>
      </c>
      <c r="E10" s="4">
        <v>4</v>
      </c>
      <c r="F10" s="4">
        <v>11.5</v>
      </c>
      <c r="H10" s="11">
        <f>SUM(C10:F10)</f>
        <v>21.6</v>
      </c>
      <c r="I10" s="6">
        <f>H10/$H$15</f>
        <v>0.23461259956553224</v>
      </c>
    </row>
    <row r="11" spans="2:9" x14ac:dyDescent="0.2">
      <c r="C11" s="4">
        <v>7.6666666666666661</v>
      </c>
      <c r="D11" s="4">
        <v>4</v>
      </c>
      <c r="E11" s="4">
        <v>7.6666666666666661</v>
      </c>
      <c r="F11" s="4">
        <v>22</v>
      </c>
      <c r="H11" s="11">
        <f t="shared" ref="H11:H13" si="0">SUM(C11:F11)</f>
        <v>41.333333333333329</v>
      </c>
      <c r="I11" s="6">
        <f t="shared" ref="I11:I13" si="1">H11/$H$15</f>
        <v>0.44895003620564805</v>
      </c>
    </row>
    <row r="12" spans="2:9" x14ac:dyDescent="0.2">
      <c r="C12" s="4">
        <v>4</v>
      </c>
      <c r="D12" s="4">
        <v>2.1</v>
      </c>
      <c r="E12" s="4">
        <v>4</v>
      </c>
      <c r="F12" s="4">
        <v>11.5</v>
      </c>
      <c r="H12" s="11">
        <f t="shared" si="0"/>
        <v>21.6</v>
      </c>
      <c r="I12" s="6">
        <f t="shared" si="1"/>
        <v>0.23461259956553224</v>
      </c>
    </row>
    <row r="13" spans="2:9" x14ac:dyDescent="0.2">
      <c r="C13" s="4">
        <v>1.4</v>
      </c>
      <c r="D13" s="4">
        <v>0.73333333333333339</v>
      </c>
      <c r="E13" s="4">
        <v>1.4</v>
      </c>
      <c r="F13" s="4">
        <v>4</v>
      </c>
      <c r="H13" s="11">
        <f t="shared" si="0"/>
        <v>7.5333333333333332</v>
      </c>
      <c r="I13" s="6">
        <f t="shared" si="1"/>
        <v>8.1824764663287475E-2</v>
      </c>
    </row>
    <row r="15" spans="2:9" x14ac:dyDescent="0.2">
      <c r="G15" s="14" t="s">
        <v>20</v>
      </c>
      <c r="H15" s="5">
        <f>SUM(H10:H13)</f>
        <v>92.066666666666663</v>
      </c>
      <c r="I15" s="5">
        <f>SUM(I10:I13)</f>
        <v>1</v>
      </c>
    </row>
    <row r="17" spans="3:9" x14ac:dyDescent="0.2">
      <c r="H17" s="19" t="s">
        <v>18</v>
      </c>
      <c r="I17" s="16" t="s">
        <v>17</v>
      </c>
    </row>
    <row r="18" spans="3:9" x14ac:dyDescent="0.2">
      <c r="C18" s="4">
        <f t="array" ref="C18:F21">MMULT(C10:F13,C10:F13)</f>
        <v>64.199999999999989</v>
      </c>
      <c r="D18" s="4">
        <v>33.63333333333334</v>
      </c>
      <c r="E18" s="4">
        <v>64.199999999999989</v>
      </c>
      <c r="F18" s="4">
        <v>184.2</v>
      </c>
      <c r="H18" s="11">
        <f>SUM(C18:F18)</f>
        <v>346.23333333333329</v>
      </c>
      <c r="I18" s="2">
        <f>H18/$H$23</f>
        <v>0.2346298298611843</v>
      </c>
    </row>
    <row r="19" spans="3:9" x14ac:dyDescent="0.2">
      <c r="C19" s="4">
        <v>122.8</v>
      </c>
      <c r="D19" s="4">
        <v>64.333333333333314</v>
      </c>
      <c r="E19" s="4">
        <v>122.8</v>
      </c>
      <c r="F19" s="4">
        <v>352.33333333333331</v>
      </c>
      <c r="H19" s="11">
        <f t="shared" ref="H19:H21" si="2">SUM(C19:F19)</f>
        <v>662.26666666666665</v>
      </c>
      <c r="I19" s="2">
        <f t="shared" ref="I19:I21" si="3">H19/$H$23</f>
        <v>0.44879421003966596</v>
      </c>
    </row>
    <row r="20" spans="3:9" x14ac:dyDescent="0.2">
      <c r="C20" s="4">
        <v>64.199999999999989</v>
      </c>
      <c r="D20" s="4">
        <v>33.63333333333334</v>
      </c>
      <c r="E20" s="4">
        <v>64.199999999999989</v>
      </c>
      <c r="F20" s="4">
        <v>184.2</v>
      </c>
      <c r="H20" s="11">
        <f t="shared" si="2"/>
        <v>346.23333333333329</v>
      </c>
      <c r="I20" s="2">
        <f t="shared" si="3"/>
        <v>0.2346298298611843</v>
      </c>
    </row>
    <row r="21" spans="3:9" x14ac:dyDescent="0.2">
      <c r="C21" s="4">
        <v>22.422222222222224</v>
      </c>
      <c r="D21" s="4">
        <v>11.746666666666666</v>
      </c>
      <c r="E21" s="4">
        <v>22.422222222222224</v>
      </c>
      <c r="F21" s="4">
        <v>64.333333333333329</v>
      </c>
      <c r="H21" s="11">
        <f t="shared" si="2"/>
        <v>120.92444444444445</v>
      </c>
      <c r="I21" s="2">
        <f t="shared" si="3"/>
        <v>8.1946130237965445E-2</v>
      </c>
    </row>
    <row r="23" spans="3:9" x14ac:dyDescent="0.2">
      <c r="G23" s="14" t="s">
        <v>20</v>
      </c>
      <c r="H23" s="5">
        <f>SUM(H18:H21)</f>
        <v>1475.6577777777777</v>
      </c>
      <c r="I23" s="5">
        <f>SUM(I18:I21)</f>
        <v>1</v>
      </c>
    </row>
    <row r="25" spans="3:9" x14ac:dyDescent="0.2">
      <c r="H25" s="19" t="s">
        <v>18</v>
      </c>
      <c r="I25" s="16" t="s">
        <v>17</v>
      </c>
    </row>
    <row r="26" spans="3:9" x14ac:dyDescent="0.2">
      <c r="C26" s="4">
        <f t="array" ref="C26:F29">MMULT(C18:F21,C18:F21)</f>
        <v>16503.626666666663</v>
      </c>
      <c r="D26" s="4">
        <v>8646.0004444444457</v>
      </c>
      <c r="E26" s="4">
        <v>16503.626666666663</v>
      </c>
      <c r="F26" s="4">
        <v>47351.624444444438</v>
      </c>
      <c r="H26" s="11">
        <f>SUM(C26:F26)</f>
        <v>89004.878222222207</v>
      </c>
      <c r="I26" s="6">
        <f>H26/$H$31</f>
        <v>0.23462980568292272</v>
      </c>
    </row>
    <row r="27" spans="3:9" x14ac:dyDescent="0.2">
      <c r="C27" s="4">
        <v>31567.749629629623</v>
      </c>
      <c r="D27" s="4">
        <v>16537.866666666665</v>
      </c>
      <c r="E27" s="4">
        <v>31567.749629629623</v>
      </c>
      <c r="F27" s="4">
        <v>90573.075555555552</v>
      </c>
      <c r="H27" s="11">
        <f t="shared" ref="H27:H29" si="4">SUM(C27:F27)</f>
        <v>170246.44148148145</v>
      </c>
      <c r="I27" s="6">
        <f t="shared" ref="I27:I29" si="5">H27/$H$31</f>
        <v>0.44879438386823012</v>
      </c>
    </row>
    <row r="28" spans="3:9" x14ac:dyDescent="0.2">
      <c r="C28" s="4">
        <v>16503.626666666663</v>
      </c>
      <c r="D28" s="4">
        <v>8646.0004444444457</v>
      </c>
      <c r="E28" s="4">
        <v>16503.626666666663</v>
      </c>
      <c r="F28" s="4">
        <v>47351.624444444438</v>
      </c>
      <c r="H28" s="11">
        <f t="shared" si="4"/>
        <v>89004.878222222207</v>
      </c>
      <c r="I28" s="6">
        <f t="shared" si="5"/>
        <v>0.23462980568292272</v>
      </c>
    </row>
    <row r="29" spans="3:9" x14ac:dyDescent="0.2">
      <c r="C29" s="4">
        <v>5764.0002962962953</v>
      </c>
      <c r="D29" s="4">
        <v>3019.672592592593</v>
      </c>
      <c r="E29" s="4">
        <v>5764.0002962962953</v>
      </c>
      <c r="F29" s="4">
        <v>16537.866666666665</v>
      </c>
      <c r="H29" s="11">
        <f t="shared" si="4"/>
        <v>31085.539851851849</v>
      </c>
      <c r="I29" s="6">
        <f t="shared" si="5"/>
        <v>8.1946004765924479E-2</v>
      </c>
    </row>
    <row r="31" spans="3:9" x14ac:dyDescent="0.2">
      <c r="G31" s="14" t="s">
        <v>20</v>
      </c>
      <c r="H31" s="5">
        <f>SUM(H26:H29)</f>
        <v>379341.73777777771</v>
      </c>
      <c r="I31" s="5">
        <f>SUM(I26:I29)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3F6A-4407-47CA-A2CE-51EFECC5E4C6}">
  <dimension ref="B2:E8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20.6640625" customWidth="1"/>
    <col min="3" max="3" width="13.5" customWidth="1"/>
    <col min="4" max="5" width="19.5" customWidth="1"/>
    <col min="7" max="7" width="12" bestFit="1" customWidth="1"/>
  </cols>
  <sheetData>
    <row r="2" spans="2:5" x14ac:dyDescent="0.2">
      <c r="B2" s="23" t="s">
        <v>8</v>
      </c>
      <c r="C2" s="24" t="s">
        <v>4</v>
      </c>
      <c r="D2" s="25" t="s">
        <v>31</v>
      </c>
      <c r="E2" s="24" t="s">
        <v>32</v>
      </c>
    </row>
    <row r="3" spans="2:5" x14ac:dyDescent="0.2">
      <c r="B3" s="21" t="s">
        <v>0</v>
      </c>
      <c r="C3" s="3">
        <v>900000</v>
      </c>
      <c r="D3" s="8">
        <f t="shared" ref="D3:D6" si="0">1/C3</f>
        <v>1.111111111111111E-6</v>
      </c>
      <c r="E3">
        <f t="shared" ref="E3:E6" si="1">D3/$D$8</f>
        <v>9.9999999999999992E-2</v>
      </c>
    </row>
    <row r="4" spans="2:5" x14ac:dyDescent="0.2">
      <c r="B4" s="21" t="s">
        <v>1</v>
      </c>
      <c r="C4" s="3">
        <v>600000</v>
      </c>
      <c r="D4" s="8">
        <f t="shared" si="0"/>
        <v>1.6666666666666667E-6</v>
      </c>
      <c r="E4">
        <f t="shared" si="1"/>
        <v>0.15</v>
      </c>
    </row>
    <row r="5" spans="2:5" x14ac:dyDescent="0.2">
      <c r="B5" s="21" t="s">
        <v>2</v>
      </c>
      <c r="C5" s="3">
        <v>300000</v>
      </c>
      <c r="D5" s="8">
        <f t="shared" si="0"/>
        <v>3.3333333333333333E-6</v>
      </c>
      <c r="E5">
        <f t="shared" si="1"/>
        <v>0.3</v>
      </c>
    </row>
    <row r="6" spans="2:5" x14ac:dyDescent="0.2">
      <c r="B6" s="22" t="s">
        <v>3</v>
      </c>
      <c r="C6" s="9">
        <v>200000</v>
      </c>
      <c r="D6" s="10">
        <f t="shared" si="0"/>
        <v>5.0000000000000004E-6</v>
      </c>
      <c r="E6">
        <f t="shared" si="1"/>
        <v>0.45</v>
      </c>
    </row>
    <row r="8" spans="2:5" x14ac:dyDescent="0.2">
      <c r="B8" s="14" t="s">
        <v>20</v>
      </c>
      <c r="C8" s="5">
        <f>SUM(C3:C6)</f>
        <v>2000000</v>
      </c>
      <c r="D8" s="5">
        <f>SUM(D3:D6)</f>
        <v>1.1111111111111112E-5</v>
      </c>
      <c r="E8" s="5">
        <f>SUM(Table1[Normalized Cost])</f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5F39-508C-414C-B6D0-A584ED44CF44}">
  <dimension ref="B2:J19"/>
  <sheetViews>
    <sheetView workbookViewId="0">
      <selection activeCell="C7" sqref="C7"/>
    </sheetView>
  </sheetViews>
  <sheetFormatPr baseColWidth="10" defaultColWidth="8.83203125" defaultRowHeight="15" x14ac:dyDescent="0.2"/>
  <cols>
    <col min="2" max="2" width="12" bestFit="1" customWidth="1"/>
  </cols>
  <sheetData>
    <row r="2" spans="2:10" x14ac:dyDescent="0.2">
      <c r="B2" s="15"/>
      <c r="C2" s="15" t="s">
        <v>10</v>
      </c>
      <c r="D2" s="15" t="s">
        <v>11</v>
      </c>
      <c r="E2" s="15" t="s">
        <v>12</v>
      </c>
      <c r="F2" s="15" t="s">
        <v>13</v>
      </c>
      <c r="G2" s="15" t="s">
        <v>14</v>
      </c>
    </row>
    <row r="3" spans="2:10" x14ac:dyDescent="0.2">
      <c r="B3" s="15" t="s">
        <v>0</v>
      </c>
      <c r="C3" s="3">
        <f>'Public Transport Links'!I34</f>
        <v>0.22157618017749978</v>
      </c>
      <c r="D3" s="3">
        <f>Parking!I34</f>
        <v>4.4860242760696528E-2</v>
      </c>
      <c r="E3" s="3">
        <f>'Warehouse Space'!I34</f>
        <v>7.8091273288155141E-2</v>
      </c>
      <c r="F3" s="3">
        <f>Security!I26</f>
        <v>0.23462980568292272</v>
      </c>
      <c r="G3" s="3">
        <f>Cost!E3</f>
        <v>9.9999999999999992E-2</v>
      </c>
    </row>
    <row r="4" spans="2:10" x14ac:dyDescent="0.2">
      <c r="B4" s="15" t="s">
        <v>1</v>
      </c>
      <c r="C4" s="3">
        <f>'Public Transport Links'!I35</f>
        <v>7.6634862270967566E-2</v>
      </c>
      <c r="D4" s="3">
        <f>Parking!I35</f>
        <v>0.23809865800252267</v>
      </c>
      <c r="E4" s="3">
        <f>'Warehouse Space'!I35</f>
        <v>0.52224471932109895</v>
      </c>
      <c r="F4" s="3">
        <f>Security!I27</f>
        <v>0.44879438386823012</v>
      </c>
      <c r="G4" s="3">
        <f>Cost!E4</f>
        <v>0.15</v>
      </c>
    </row>
    <row r="5" spans="2:10" x14ac:dyDescent="0.2">
      <c r="B5" s="15" t="s">
        <v>2</v>
      </c>
      <c r="C5" s="3">
        <f>'Public Transport Links'!I36</f>
        <v>0.12505245317178354</v>
      </c>
      <c r="D5" s="3">
        <f>Parking!I36</f>
        <v>0.58223191945072794</v>
      </c>
      <c r="E5" s="3">
        <f>'Warehouse Space'!I36</f>
        <v>0.19983200369537293</v>
      </c>
      <c r="F5" s="3">
        <f>Security!I28</f>
        <v>0.23462980568292272</v>
      </c>
      <c r="G5" s="3">
        <f>Cost!E5</f>
        <v>0.3</v>
      </c>
    </row>
    <row r="6" spans="2:10" x14ac:dyDescent="0.2">
      <c r="B6" s="15" t="s">
        <v>3</v>
      </c>
      <c r="C6" s="3">
        <f>'Public Transport Links'!I37</f>
        <v>0.5767365043797491</v>
      </c>
      <c r="D6" s="3">
        <f>Parking!I37</f>
        <v>0.13480917978605289</v>
      </c>
      <c r="E6" s="3">
        <f>'Warehouse Space'!I37</f>
        <v>0.19983200369537293</v>
      </c>
      <c r="F6" s="3">
        <f>Security!I29</f>
        <v>8.1946004765924479E-2</v>
      </c>
      <c r="G6" s="3">
        <f>Cost!E6</f>
        <v>0.45</v>
      </c>
    </row>
    <row r="8" spans="2:10" x14ac:dyDescent="0.2">
      <c r="I8" s="17"/>
      <c r="J8" s="17" t="s">
        <v>15</v>
      </c>
    </row>
    <row r="9" spans="2:10" x14ac:dyDescent="0.2">
      <c r="I9" s="17" t="s">
        <v>10</v>
      </c>
      <c r="J9" s="4">
        <f>Criteria!J46</f>
        <v>0.20787196649458611</v>
      </c>
    </row>
    <row r="10" spans="2:10" x14ac:dyDescent="0.2">
      <c r="I10" s="17" t="s">
        <v>11</v>
      </c>
      <c r="J10" s="4">
        <f>Criteria!J47</f>
        <v>0.16816113801978727</v>
      </c>
    </row>
    <row r="11" spans="2:10" x14ac:dyDescent="0.2">
      <c r="I11" s="17" t="s">
        <v>12</v>
      </c>
      <c r="J11" s="4">
        <f>Criteria!J48</f>
        <v>0.52595141939905765</v>
      </c>
    </row>
    <row r="12" spans="2:10" x14ac:dyDescent="0.2">
      <c r="I12" s="17" t="s">
        <v>13</v>
      </c>
      <c r="J12" s="4">
        <f>Criteria!J49</f>
        <v>6.1415704512794211E-2</v>
      </c>
    </row>
    <row r="13" spans="2:10" x14ac:dyDescent="0.2">
      <c r="I13" s="17" t="s">
        <v>14</v>
      </c>
      <c r="J13" s="4">
        <f>Criteria!J50</f>
        <v>3.6599771573774795E-2</v>
      </c>
    </row>
    <row r="16" spans="2:10" x14ac:dyDescent="0.2">
      <c r="B16" s="18" t="s">
        <v>5</v>
      </c>
      <c r="C16" s="18">
        <f>(C3*$J$9)+(D3*$J$10)+(E3*$J$11)+(F3*$J$12)+(G3*$J$13)</f>
        <v>0.11274537377801737</v>
      </c>
    </row>
    <row r="17" spans="2:3" x14ac:dyDescent="0.2">
      <c r="B17" s="34" t="s">
        <v>7</v>
      </c>
      <c r="C17" s="34">
        <f t="shared" ref="C17:C19" si="0">(C4*$J$9)+(D4*$J$10)+(E4*$J$11)+(F4*$J$12)+(G4*$J$13)</f>
        <v>0.36369752121630955</v>
      </c>
    </row>
    <row r="18" spans="2:3" x14ac:dyDescent="0.2">
      <c r="B18" s="18" t="s">
        <v>6</v>
      </c>
      <c r="C18" s="18">
        <f t="shared" si="0"/>
        <v>0.2543954937948586</v>
      </c>
    </row>
    <row r="19" spans="2:3" x14ac:dyDescent="0.2">
      <c r="B19" s="18" t="s">
        <v>16</v>
      </c>
      <c r="C19" s="18">
        <f t="shared" si="0"/>
        <v>0.2691616112108145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C733-49AF-4448-AEA1-B9BE29AEFC45}">
  <dimension ref="B2:H36"/>
  <sheetViews>
    <sheetView tabSelected="1" topLeftCell="A16" zoomScaleNormal="100" workbookViewId="0">
      <selection activeCell="E29" sqref="E29"/>
    </sheetView>
  </sheetViews>
  <sheetFormatPr baseColWidth="10" defaultColWidth="8.83203125" defaultRowHeight="15" x14ac:dyDescent="0.2"/>
  <cols>
    <col min="4" max="4" width="10.83203125" customWidth="1"/>
  </cols>
  <sheetData>
    <row r="2" spans="2:7" x14ac:dyDescent="0.2">
      <c r="B2" s="31"/>
      <c r="C2" s="31" t="s">
        <v>21</v>
      </c>
      <c r="D2" s="31" t="s">
        <v>22</v>
      </c>
      <c r="E2" s="31" t="s">
        <v>23</v>
      </c>
      <c r="F2" s="31" t="s">
        <v>24</v>
      </c>
      <c r="G2" s="31" t="s">
        <v>25</v>
      </c>
    </row>
    <row r="3" spans="2:7" x14ac:dyDescent="0.2">
      <c r="B3" s="31" t="s">
        <v>26</v>
      </c>
      <c r="C3" s="4">
        <v>0.25</v>
      </c>
      <c r="D3" s="4">
        <v>0.15</v>
      </c>
      <c r="E3" s="4">
        <v>0.45</v>
      </c>
      <c r="F3" s="4">
        <v>0.1</v>
      </c>
      <c r="G3" s="4">
        <v>0.05</v>
      </c>
    </row>
    <row r="4" spans="2:7" x14ac:dyDescent="0.2">
      <c r="B4" s="31" t="s">
        <v>0</v>
      </c>
      <c r="C4" s="6">
        <v>5</v>
      </c>
      <c r="D4" s="6">
        <v>1</v>
      </c>
      <c r="E4" s="6">
        <v>1</v>
      </c>
      <c r="F4" s="6">
        <v>3</v>
      </c>
      <c r="G4" s="6">
        <v>900000</v>
      </c>
    </row>
    <row r="5" spans="2:7" x14ac:dyDescent="0.2">
      <c r="B5" s="31" t="s">
        <v>1</v>
      </c>
      <c r="C5" s="6">
        <v>2</v>
      </c>
      <c r="D5" s="6">
        <v>5</v>
      </c>
      <c r="E5" s="6">
        <v>7</v>
      </c>
      <c r="F5" s="6">
        <v>4</v>
      </c>
      <c r="G5" s="6">
        <v>600000</v>
      </c>
    </row>
    <row r="6" spans="2:7" x14ac:dyDescent="0.2">
      <c r="B6" s="31" t="s">
        <v>2</v>
      </c>
      <c r="C6" s="6">
        <v>4</v>
      </c>
      <c r="D6" s="6">
        <v>7</v>
      </c>
      <c r="E6" s="6">
        <v>5</v>
      </c>
      <c r="F6" s="6">
        <v>3</v>
      </c>
      <c r="G6" s="6">
        <v>300000</v>
      </c>
    </row>
    <row r="7" spans="2:7" x14ac:dyDescent="0.2">
      <c r="B7" s="31" t="s">
        <v>3</v>
      </c>
      <c r="C7" s="6">
        <v>7</v>
      </c>
      <c r="D7" s="6">
        <v>3</v>
      </c>
      <c r="E7" s="6">
        <v>5</v>
      </c>
      <c r="F7" s="6">
        <v>1</v>
      </c>
      <c r="G7" s="6">
        <v>200000</v>
      </c>
    </row>
    <row r="8" spans="2:7" x14ac:dyDescent="0.2">
      <c r="B8" s="31" t="s">
        <v>27</v>
      </c>
      <c r="C8" s="3">
        <f>SUMSQ(C4:C7)</f>
        <v>94</v>
      </c>
      <c r="D8" s="3">
        <f>SUMSQ(D4:D7)</f>
        <v>84</v>
      </c>
      <c r="E8" s="3">
        <f>SUMSQ(E4:E7)</f>
        <v>100</v>
      </c>
      <c r="F8" s="3">
        <f>SUMSQ(F4:F7)</f>
        <v>35</v>
      </c>
      <c r="G8" s="3">
        <f>SUMSQ(G4:G7)</f>
        <v>1300000000000</v>
      </c>
    </row>
    <row r="9" spans="2:7" x14ac:dyDescent="0.2">
      <c r="B9" s="31" t="s">
        <v>28</v>
      </c>
      <c r="C9" s="3">
        <f>SQRT(C8)</f>
        <v>9.6953597148326587</v>
      </c>
      <c r="D9" s="3">
        <f>SQRT(D8)</f>
        <v>9.1651513899116797</v>
      </c>
      <c r="E9" s="3">
        <f>SQRT(E8)</f>
        <v>10</v>
      </c>
      <c r="F9" s="3">
        <f>SQRT(F8)</f>
        <v>5.9160797830996161</v>
      </c>
      <c r="G9" s="3">
        <f>SQRT(G8)</f>
        <v>1140175.4250991379</v>
      </c>
    </row>
    <row r="12" spans="2:7" x14ac:dyDescent="0.2">
      <c r="B12" s="32" t="s">
        <v>0</v>
      </c>
      <c r="C12" s="3">
        <f>C4/C$9</f>
        <v>0.51571062312939664</v>
      </c>
      <c r="D12" s="3">
        <f t="shared" ref="D12:G12" si="0">D4/D$9</f>
        <v>0.10910894511799619</v>
      </c>
      <c r="E12" s="3">
        <f t="shared" si="0"/>
        <v>0.1</v>
      </c>
      <c r="F12" s="3">
        <f t="shared" si="0"/>
        <v>0.50709255283710997</v>
      </c>
      <c r="G12" s="3">
        <f t="shared" si="0"/>
        <v>0.78935221737632633</v>
      </c>
    </row>
    <row r="13" spans="2:7" x14ac:dyDescent="0.2">
      <c r="B13" s="32" t="s">
        <v>1</v>
      </c>
      <c r="C13" s="3">
        <f t="shared" ref="C13:G15" si="1">C5/C$9</f>
        <v>0.20628424925175867</v>
      </c>
      <c r="D13" s="3">
        <f t="shared" si="1"/>
        <v>0.54554472558998102</v>
      </c>
      <c r="E13" s="3">
        <f t="shared" si="1"/>
        <v>0.7</v>
      </c>
      <c r="F13" s="3">
        <f t="shared" si="1"/>
        <v>0.67612340378281321</v>
      </c>
      <c r="G13" s="3">
        <f t="shared" si="1"/>
        <v>0.52623481158421759</v>
      </c>
    </row>
    <row r="14" spans="2:7" x14ac:dyDescent="0.2">
      <c r="B14" s="32" t="s">
        <v>2</v>
      </c>
      <c r="C14" s="3">
        <f t="shared" si="1"/>
        <v>0.41256849850351734</v>
      </c>
      <c r="D14" s="3">
        <f t="shared" si="1"/>
        <v>0.76376261582597338</v>
      </c>
      <c r="E14" s="3">
        <f t="shared" si="1"/>
        <v>0.5</v>
      </c>
      <c r="F14" s="3">
        <f t="shared" si="1"/>
        <v>0.50709255283710997</v>
      </c>
      <c r="G14" s="3">
        <f t="shared" si="1"/>
        <v>0.26311740579210879</v>
      </c>
    </row>
    <row r="15" spans="2:7" x14ac:dyDescent="0.2">
      <c r="B15" s="32" t="s">
        <v>3</v>
      </c>
      <c r="C15" s="3">
        <f t="shared" si="1"/>
        <v>0.72199487238115534</v>
      </c>
      <c r="D15" s="3">
        <f t="shared" si="1"/>
        <v>0.3273268353539886</v>
      </c>
      <c r="E15" s="3">
        <f t="shared" si="1"/>
        <v>0.5</v>
      </c>
      <c r="F15" s="3">
        <f t="shared" si="1"/>
        <v>0.1690308509457033</v>
      </c>
      <c r="G15" s="3">
        <f t="shared" si="1"/>
        <v>0.17541160386140586</v>
      </c>
    </row>
    <row r="16" spans="2:7" x14ac:dyDescent="0.2">
      <c r="C16" s="31" t="s">
        <v>21</v>
      </c>
      <c r="D16" s="31" t="s">
        <v>22</v>
      </c>
      <c r="E16" s="31" t="s">
        <v>23</v>
      </c>
      <c r="F16" s="31" t="s">
        <v>24</v>
      </c>
      <c r="G16" s="31" t="s">
        <v>25</v>
      </c>
    </row>
    <row r="17" spans="2:8" x14ac:dyDescent="0.2">
      <c r="B17" s="31" t="s">
        <v>0</v>
      </c>
      <c r="C17">
        <f>C$3*C12</f>
        <v>0.12892765578234916</v>
      </c>
      <c r="D17">
        <f t="shared" ref="D17:G17" si="2">D$3*D12</f>
        <v>1.6366341767699428E-2</v>
      </c>
      <c r="E17">
        <f>E$3*E12</f>
        <v>4.5000000000000005E-2</v>
      </c>
      <c r="F17">
        <f t="shared" si="2"/>
        <v>5.0709255283711001E-2</v>
      </c>
      <c r="G17">
        <f t="shared" si="2"/>
        <v>3.9467610868816318E-2</v>
      </c>
    </row>
    <row r="18" spans="2:8" x14ac:dyDescent="0.2">
      <c r="B18" s="31" t="s">
        <v>1</v>
      </c>
      <c r="C18">
        <f t="shared" ref="C18:G20" si="3">C$3*C13</f>
        <v>5.1571062312939668E-2</v>
      </c>
      <c r="D18">
        <f t="shared" si="3"/>
        <v>8.183170883849715E-2</v>
      </c>
      <c r="E18">
        <f t="shared" si="3"/>
        <v>0.315</v>
      </c>
      <c r="F18">
        <f t="shared" si="3"/>
        <v>6.761234037828133E-2</v>
      </c>
      <c r="G18">
        <f t="shared" si="3"/>
        <v>2.6311740579210881E-2</v>
      </c>
    </row>
    <row r="19" spans="2:8" x14ac:dyDescent="0.2">
      <c r="B19" s="31" t="s">
        <v>2</v>
      </c>
      <c r="C19">
        <f t="shared" si="3"/>
        <v>0.10314212462587934</v>
      </c>
      <c r="D19">
        <f t="shared" si="3"/>
        <v>0.114564392373896</v>
      </c>
      <c r="E19">
        <f t="shared" si="3"/>
        <v>0.22500000000000001</v>
      </c>
      <c r="F19">
        <f t="shared" si="3"/>
        <v>5.0709255283711001E-2</v>
      </c>
      <c r="G19">
        <f t="shared" si="3"/>
        <v>1.315587028960544E-2</v>
      </c>
    </row>
    <row r="20" spans="2:8" x14ac:dyDescent="0.2">
      <c r="B20" s="31" t="s">
        <v>3</v>
      </c>
      <c r="C20">
        <f t="shared" si="3"/>
        <v>0.18049871809528883</v>
      </c>
      <c r="D20">
        <f t="shared" si="3"/>
        <v>4.9099025303098287E-2</v>
      </c>
      <c r="E20">
        <f t="shared" si="3"/>
        <v>0.22500000000000001</v>
      </c>
      <c r="F20">
        <f t="shared" si="3"/>
        <v>1.6903085094570332E-2</v>
      </c>
      <c r="G20">
        <f t="shared" si="3"/>
        <v>8.7705801930702942E-3</v>
      </c>
    </row>
    <row r="22" spans="2:8" x14ac:dyDescent="0.2">
      <c r="B22" s="31" t="s">
        <v>29</v>
      </c>
      <c r="C22" s="11">
        <f>(C17-MAX(C$17:C$20))^2</f>
        <v>2.6595744680851068E-3</v>
      </c>
      <c r="D22" s="11">
        <f t="shared" ref="D22:F22" si="4">(D17-MAX(D$17:D$20))^2</f>
        <v>9.642857142857144E-3</v>
      </c>
      <c r="E22" s="11">
        <f t="shared" si="4"/>
        <v>7.2900000000000006E-2</v>
      </c>
      <c r="F22" s="11">
        <f t="shared" si="4"/>
        <v>2.8571428571428563E-4</v>
      </c>
      <c r="G22" s="11">
        <f>(G17-MIN(G$17:G$20))^2</f>
        <v>9.4230769230769227E-4</v>
      </c>
      <c r="H22" s="35">
        <f>SQRT(SUM(C22:G22))</f>
        <v>0.29399056717684707</v>
      </c>
    </row>
    <row r="23" spans="2:8" x14ac:dyDescent="0.2">
      <c r="C23" s="11">
        <f t="shared" ref="C23:F25" si="5">(C18-MAX(C$17:C$20))^2</f>
        <v>1.6622340425531911E-2</v>
      </c>
      <c r="D23" s="11">
        <f t="shared" si="5"/>
        <v>1.0714285714285708E-3</v>
      </c>
      <c r="E23" s="11">
        <f t="shared" si="5"/>
        <v>0</v>
      </c>
      <c r="F23" s="11">
        <f t="shared" si="5"/>
        <v>0</v>
      </c>
      <c r="G23" s="11">
        <f t="shared" ref="G23:G25" si="6">(G18-MIN(G$17:G$20))^2</f>
        <v>3.076923076923077E-4</v>
      </c>
      <c r="H23" s="35">
        <f t="shared" ref="H23:H30" si="7">SQRT(SUM(C23:G23))</f>
        <v>0.13416952450036032</v>
      </c>
    </row>
    <row r="24" spans="2:8" x14ac:dyDescent="0.2">
      <c r="C24" s="11">
        <f t="shared" si="5"/>
        <v>5.9840425531914885E-3</v>
      </c>
      <c r="D24" s="11">
        <f t="shared" si="5"/>
        <v>0</v>
      </c>
      <c r="E24" s="11">
        <f t="shared" si="5"/>
        <v>8.0999999999999996E-3</v>
      </c>
      <c r="F24" s="11">
        <f t="shared" si="5"/>
        <v>2.8571428571428563E-4</v>
      </c>
      <c r="G24" s="11">
        <f t="shared" si="6"/>
        <v>1.9230769230769231E-5</v>
      </c>
      <c r="H24" s="35">
        <f t="shared" si="7"/>
        <v>0.11995410625792075</v>
      </c>
    </row>
    <row r="25" spans="2:8" x14ac:dyDescent="0.2">
      <c r="C25" s="11">
        <f t="shared" si="5"/>
        <v>0</v>
      </c>
      <c r="D25" s="11">
        <f t="shared" si="5"/>
        <v>4.2857142857142851E-3</v>
      </c>
      <c r="E25" s="11">
        <f t="shared" si="5"/>
        <v>8.0999999999999996E-3</v>
      </c>
      <c r="F25" s="11">
        <f t="shared" si="5"/>
        <v>2.5714285714285713E-3</v>
      </c>
      <c r="G25" s="11">
        <f t="shared" si="6"/>
        <v>0</v>
      </c>
      <c r="H25" s="35">
        <f t="shared" si="7"/>
        <v>0.1222993984332828</v>
      </c>
    </row>
    <row r="27" spans="2:8" x14ac:dyDescent="0.2">
      <c r="B27" s="31" t="s">
        <v>30</v>
      </c>
      <c r="C27" s="11">
        <f>(C17-MIN(C$17:C$20))^2</f>
        <v>5.9840425531914859E-3</v>
      </c>
      <c r="D27" s="11">
        <f t="shared" ref="D27:F27" si="8">(D17-MIN(D$17:D$20))^2</f>
        <v>0</v>
      </c>
      <c r="E27" s="11">
        <f t="shared" si="8"/>
        <v>0</v>
      </c>
      <c r="F27" s="11">
        <f t="shared" si="8"/>
        <v>1.1428571428571434E-3</v>
      </c>
      <c r="G27" s="11">
        <f>(G17-MAX(G$17:G$20))^2</f>
        <v>0</v>
      </c>
      <c r="H27" s="35">
        <f t="shared" si="7"/>
        <v>8.4420967158926982E-2</v>
      </c>
    </row>
    <row r="28" spans="2:8" x14ac:dyDescent="0.2">
      <c r="C28" s="11">
        <f t="shared" ref="C28:F30" si="9">(C18-MIN(C$17:C$20))^2</f>
        <v>0</v>
      </c>
      <c r="D28" s="11">
        <f t="shared" si="9"/>
        <v>4.2857142857142868E-3</v>
      </c>
      <c r="E28" s="11">
        <f t="shared" si="9"/>
        <v>7.2900000000000006E-2</v>
      </c>
      <c r="F28" s="11">
        <f t="shared" si="9"/>
        <v>2.5714285714285713E-3</v>
      </c>
      <c r="G28" s="11">
        <f t="shared" ref="G28:G30" si="10">(G18-MAX(G$17:G$20))^2</f>
        <v>1.7307692307692304E-4</v>
      </c>
      <c r="H28" s="35">
        <f t="shared" si="7"/>
        <v>0.28271933039716224</v>
      </c>
    </row>
    <row r="29" spans="2:8" x14ac:dyDescent="0.2">
      <c r="C29" s="11">
        <f t="shared" si="9"/>
        <v>2.6595744680851063E-3</v>
      </c>
      <c r="D29" s="11">
        <f t="shared" si="9"/>
        <v>9.642857142857144E-3</v>
      </c>
      <c r="E29" s="11">
        <f t="shared" si="9"/>
        <v>3.2399999999999998E-2</v>
      </c>
      <c r="F29" s="11">
        <f t="shared" si="9"/>
        <v>1.1428571428571434E-3</v>
      </c>
      <c r="G29" s="11">
        <f t="shared" si="10"/>
        <v>6.9230769230769237E-4</v>
      </c>
      <c r="H29" s="35">
        <f t="shared" si="7"/>
        <v>0.21572574358686794</v>
      </c>
    </row>
    <row r="30" spans="2:8" x14ac:dyDescent="0.2">
      <c r="C30" s="11">
        <f t="shared" si="9"/>
        <v>1.6622340425531911E-2</v>
      </c>
      <c r="D30" s="11">
        <f t="shared" si="9"/>
        <v>1.0714285714285717E-3</v>
      </c>
      <c r="E30" s="11">
        <f t="shared" si="9"/>
        <v>3.2399999999999998E-2</v>
      </c>
      <c r="F30" s="11">
        <f t="shared" si="9"/>
        <v>0</v>
      </c>
      <c r="G30" s="11">
        <f t="shared" si="10"/>
        <v>9.4230769230769227E-4</v>
      </c>
      <c r="H30" s="35">
        <f t="shared" si="7"/>
        <v>0.22591165682467157</v>
      </c>
    </row>
    <row r="33" spans="4:5" x14ac:dyDescent="0.2">
      <c r="D33" s="33" t="s">
        <v>5</v>
      </c>
      <c r="E33" s="33">
        <f>H27/(H27+H22)</f>
        <v>0.22309300721266634</v>
      </c>
    </row>
    <row r="34" spans="4:5" x14ac:dyDescent="0.2">
      <c r="D34" s="34" t="s">
        <v>7</v>
      </c>
      <c r="E34" s="34">
        <f>H28/(H28+H23)</f>
        <v>0.6781647604051656</v>
      </c>
    </row>
    <row r="35" spans="4:5" x14ac:dyDescent="0.2">
      <c r="D35" s="33" t="s">
        <v>6</v>
      </c>
      <c r="E35" s="33">
        <f>H29/(H29+H24)</f>
        <v>0.64265324143410751</v>
      </c>
    </row>
    <row r="36" spans="4:5" x14ac:dyDescent="0.2">
      <c r="D36" s="33" t="s">
        <v>16</v>
      </c>
      <c r="E36" s="33">
        <f>H30/(H30+H25)</f>
        <v>0.64877795639577396</v>
      </c>
    </row>
  </sheetData>
  <conditionalFormatting sqref="C17:C20">
    <cfRule type="top10" dxfId="9" priority="10" rank="1"/>
    <cfRule type="top10" dxfId="8" priority="9" bottom="1" rank="1"/>
  </conditionalFormatting>
  <conditionalFormatting sqref="D17:D20">
    <cfRule type="top10" dxfId="7" priority="8" rank="1"/>
    <cfRule type="top10" dxfId="6" priority="7" bottom="1" rank="1"/>
  </conditionalFormatting>
  <conditionalFormatting sqref="E17:E20">
    <cfRule type="top10" dxfId="5" priority="5" bottom="1" rank="1"/>
    <cfRule type="top10" dxfId="4" priority="6" rank="1"/>
  </conditionalFormatting>
  <conditionalFormatting sqref="F17:F20">
    <cfRule type="top10" dxfId="3" priority="4" rank="1"/>
    <cfRule type="top10" dxfId="2" priority="3" bottom="1" rank="1"/>
  </conditionalFormatting>
  <conditionalFormatting sqref="G17:G20">
    <cfRule type="top10" dxfId="1" priority="2" rank="1"/>
    <cfRule type="top10" dxfId="0" priority="1" bottom="1" rank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Criteria</vt:lpstr>
      <vt:lpstr>Public Transport Links</vt:lpstr>
      <vt:lpstr>Parking</vt:lpstr>
      <vt:lpstr>Warehouse Space</vt:lpstr>
      <vt:lpstr>Security</vt:lpstr>
      <vt:lpstr>Cost</vt:lpstr>
      <vt:lpstr>Results</vt:lpstr>
      <vt:lpstr>TOPSIS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Deepak Raj Subramani [bn22drs]</cp:lastModifiedBy>
  <dcterms:created xsi:type="dcterms:W3CDTF">2022-12-12T19:12:54Z</dcterms:created>
  <dcterms:modified xsi:type="dcterms:W3CDTF">2024-03-19T10:22:49Z</dcterms:modified>
</cp:coreProperties>
</file>